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084\Desktop\"/>
    </mc:Choice>
  </mc:AlternateContent>
  <xr:revisionPtr revIDLastSave="0" documentId="13_ncr:1_{FFC4BAD7-F4B2-4DF7-9DB1-59ECEE657255}" xr6:coauthVersionLast="44" xr6:coauthVersionMax="44" xr10:uidLastSave="{00000000-0000-0000-0000-000000000000}"/>
  <bookViews>
    <workbookView xWindow="28680" yWindow="-120" windowWidth="29040" windowHeight="15840" tabRatio="737" xr2:uid="{00000000-000D-0000-FFFF-FFFF00000000}"/>
  </bookViews>
  <sheets>
    <sheet name="1. Introduction" sheetId="30" r:id="rId1"/>
    <sheet name="2. Version 2.0 Criteria" sheetId="50" r:id="rId2"/>
    <sheet name="4. Product Availability" sheetId="52" r:id="rId3"/>
    <sheet name="V2.0 Proposals CADRperW" sheetId="24" state="hidden" r:id="rId4"/>
    <sheet name="V2.0 Proposals w Standby" sheetId="21" state="hidden" r:id="rId5"/>
    <sheet name="5a. 02 Trans" sheetId="73" r:id="rId6"/>
    <sheet name="5b. 02 Seq" sheetId="74" r:id="rId7"/>
    <sheet name="5c. O3 Trans" sheetId="68" r:id="rId8"/>
    <sheet name="5d. 03 Seq" sheetId="69" r:id="rId9"/>
    <sheet name="5e. 04 Trans" sheetId="71" r:id="rId10"/>
    <sheet name="5f. 04 Seq" sheetId="72" r:id="rId11"/>
    <sheet name="Fuel Prices" sheetId="66" r:id="rId12"/>
  </sheets>
  <externalReferences>
    <externalReference r:id="rId13"/>
  </externalReferences>
  <definedNames>
    <definedName name="_xlnm._FilterDatabase" localSheetId="6" hidden="1">'5b. 02 Seq'!$AG$1:$AH$61</definedName>
    <definedName name="ActiveModeHours">#REF!</definedName>
    <definedName name="AHAM_CADR">#REF!</definedName>
    <definedName name="AHAM_ESorNon">#REF!</definedName>
    <definedName name="AHAM_ESorNonES">#REF!</definedName>
    <definedName name="AHAM_SizeBin">#REF!</definedName>
    <definedName name="AveCADR1">#REF!</definedName>
    <definedName name="AveCADR2">#REF!</definedName>
    <definedName name="AveCADR3">#REF!</definedName>
    <definedName name="AveCADR4">#REF!</definedName>
    <definedName name="Brand">#REF!</definedName>
    <definedName name="CostElec">#REF!</definedName>
    <definedName name="Discount_Rate" localSheetId="11">'Fuel Prices'!$B$20</definedName>
    <definedName name="Discount_Rate">[1]Sheet1!$A$19</definedName>
    <definedName name="EffectiveYear">#REF!</definedName>
    <definedName name="EmissionsFactor">#REF!</definedName>
    <definedName name="Equal_Size_Bins">#REF!</definedName>
    <definedName name="Equal_Smoke_Size_Bins">#REF!</definedName>
    <definedName name="ES_Market_Share">#REF!</definedName>
    <definedName name="ES_Model_List">#REF!</definedName>
    <definedName name="Estimated_2020_ES_MarketShare">#REF!</definedName>
    <definedName name="Measured_Dust_CADR">#REF!</definedName>
    <definedName name="Measured_Dust_CADRperWatt">#REF!</definedName>
    <definedName name="Meets_RPP_Advanced">#REF!</definedName>
    <definedName name="Meets_RPP_Basic">#REF!</definedName>
    <definedName name="Meets_Top_75__Smoke_CADR_W">#REF!</definedName>
    <definedName name="NonES_Model_List">#REF!</definedName>
    <definedName name="Partner">#REF!</definedName>
    <definedName name="Pollen_CADR_W">#REF!</definedName>
    <definedName name="ProductLifetime">#REF!</definedName>
    <definedName name="Reported_Dust_CADR">#REF!</definedName>
    <definedName name="Reported_Dust_CADR_watt">#REF!</definedName>
    <definedName name="Reported_Dust_CADRperWatt">#REF!</definedName>
    <definedName name="RevisedBrand">#REF!</definedName>
    <definedName name="Size_Bin">#REF!</definedName>
    <definedName name="Smoke_CADR_per_W">#REF!</definedName>
    <definedName name="Smoke_CADR_Size_Bin">#REF!</definedName>
    <definedName name="SmokeCADR">#REF!</definedName>
    <definedName name="SmokeCADRperW">#REF!</definedName>
    <definedName name="StandbyModeHour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52" l="1"/>
  <c r="K5" i="52" l="1"/>
  <c r="D7" i="52"/>
  <c r="J7" i="52"/>
  <c r="I7" i="52"/>
  <c r="H7" i="52"/>
  <c r="G7" i="52"/>
  <c r="F7" i="52"/>
  <c r="E7" i="52"/>
  <c r="AC34" i="74"/>
  <c r="AB34" i="74"/>
  <c r="AA34" i="74"/>
  <c r="Z34" i="74"/>
  <c r="Y34" i="74"/>
  <c r="X34" i="74"/>
  <c r="W34" i="74"/>
  <c r="V34" i="74"/>
  <c r="U34" i="74"/>
  <c r="T34" i="74"/>
  <c r="S34" i="74"/>
  <c r="R34" i="74"/>
  <c r="Q34" i="74"/>
  <c r="P34" i="74"/>
  <c r="O34" i="74"/>
  <c r="N34" i="74"/>
  <c r="M34" i="74"/>
  <c r="L34" i="74"/>
  <c r="K34" i="74"/>
  <c r="J34" i="74"/>
  <c r="I34" i="74"/>
  <c r="H34" i="74"/>
  <c r="G34" i="74"/>
  <c r="F34" i="74"/>
  <c r="E34" i="74"/>
  <c r="D34" i="74"/>
  <c r="C34" i="74"/>
  <c r="B34" i="74"/>
  <c r="A34" i="74"/>
  <c r="AC33" i="74"/>
  <c r="AB33" i="74"/>
  <c r="AA33" i="74"/>
  <c r="Z33" i="74"/>
  <c r="Y33" i="74"/>
  <c r="X33" i="74"/>
  <c r="W33" i="74"/>
  <c r="V33" i="74"/>
  <c r="U33" i="74"/>
  <c r="T33" i="74"/>
  <c r="S33" i="74"/>
  <c r="R33" i="74"/>
  <c r="Q33" i="74"/>
  <c r="P33" i="74"/>
  <c r="O33" i="74"/>
  <c r="N33" i="74"/>
  <c r="M33" i="74"/>
  <c r="L33" i="74"/>
  <c r="K33" i="74"/>
  <c r="J33" i="74"/>
  <c r="I33" i="74"/>
  <c r="H33" i="74"/>
  <c r="G33" i="74"/>
  <c r="F33" i="74"/>
  <c r="E33" i="74"/>
  <c r="D33" i="74"/>
  <c r="C33" i="74"/>
  <c r="B33" i="74"/>
  <c r="A33" i="74"/>
  <c r="AC32" i="74"/>
  <c r="AB32" i="74"/>
  <c r="AA32" i="74"/>
  <c r="Z32" i="74"/>
  <c r="Y32" i="74"/>
  <c r="X32" i="74"/>
  <c r="W32" i="74"/>
  <c r="V32" i="74"/>
  <c r="U32" i="74"/>
  <c r="T32" i="74"/>
  <c r="S32" i="74"/>
  <c r="R32" i="74"/>
  <c r="Q32" i="74"/>
  <c r="P32" i="74"/>
  <c r="O32" i="74"/>
  <c r="N32" i="74"/>
  <c r="M32" i="74"/>
  <c r="L32" i="74"/>
  <c r="K32" i="74"/>
  <c r="J32" i="74"/>
  <c r="I32" i="74"/>
  <c r="H32" i="74"/>
  <c r="G32" i="74"/>
  <c r="F32" i="74"/>
  <c r="E32" i="74"/>
  <c r="D32" i="74"/>
  <c r="C32" i="74"/>
  <c r="B32" i="74"/>
  <c r="A32" i="74"/>
  <c r="AC31" i="74"/>
  <c r="AB31" i="74"/>
  <c r="AA31" i="74"/>
  <c r="Z31" i="74"/>
  <c r="Y31" i="74"/>
  <c r="X31" i="74"/>
  <c r="W31" i="74"/>
  <c r="V31" i="74"/>
  <c r="U31" i="74"/>
  <c r="T31" i="74"/>
  <c r="S31" i="74"/>
  <c r="R31" i="74"/>
  <c r="Q31" i="74"/>
  <c r="P31" i="74"/>
  <c r="O31" i="74"/>
  <c r="N31" i="74"/>
  <c r="M31" i="74"/>
  <c r="L31" i="74"/>
  <c r="K31" i="74"/>
  <c r="J31" i="74"/>
  <c r="I31" i="74"/>
  <c r="H31" i="74"/>
  <c r="G31" i="74"/>
  <c r="F31" i="74"/>
  <c r="E31" i="74"/>
  <c r="D31" i="74"/>
  <c r="C31" i="74"/>
  <c r="B31" i="74"/>
  <c r="A31" i="74"/>
  <c r="AC30" i="74"/>
  <c r="AB30" i="74"/>
  <c r="AA30" i="74"/>
  <c r="Z30" i="74"/>
  <c r="Y30" i="74"/>
  <c r="X30" i="74"/>
  <c r="W30" i="74"/>
  <c r="V30" i="74"/>
  <c r="U30" i="74"/>
  <c r="T30" i="74"/>
  <c r="S30" i="74"/>
  <c r="R30" i="74"/>
  <c r="Q30" i="74"/>
  <c r="P30" i="74"/>
  <c r="O30" i="74"/>
  <c r="N30" i="74"/>
  <c r="M30" i="74"/>
  <c r="L30" i="74"/>
  <c r="K30" i="74"/>
  <c r="J30" i="74"/>
  <c r="I30" i="74"/>
  <c r="H30" i="74"/>
  <c r="G30" i="74"/>
  <c r="F30" i="74"/>
  <c r="E30" i="74"/>
  <c r="D30" i="74"/>
  <c r="C30" i="74"/>
  <c r="B30" i="74"/>
  <c r="A30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9" i="74"/>
  <c r="C29" i="74"/>
  <c r="B29" i="74"/>
  <c r="A29" i="74"/>
  <c r="AC28" i="74"/>
  <c r="AB28" i="74"/>
  <c r="AA28" i="74"/>
  <c r="Z28" i="74"/>
  <c r="Y28" i="74"/>
  <c r="X28" i="74"/>
  <c r="W28" i="74"/>
  <c r="V28" i="74"/>
  <c r="U28" i="74"/>
  <c r="T28" i="74"/>
  <c r="S28" i="74"/>
  <c r="R28" i="74"/>
  <c r="Q28" i="74"/>
  <c r="P28" i="74"/>
  <c r="O28" i="74"/>
  <c r="N28" i="74"/>
  <c r="M28" i="74"/>
  <c r="L28" i="74"/>
  <c r="K28" i="74"/>
  <c r="J28" i="74"/>
  <c r="I28" i="74"/>
  <c r="H28" i="74"/>
  <c r="G28" i="74"/>
  <c r="F28" i="74"/>
  <c r="E28" i="74"/>
  <c r="D28" i="74"/>
  <c r="C28" i="74"/>
  <c r="B28" i="74"/>
  <c r="A28" i="74"/>
  <c r="AC27" i="74"/>
  <c r="AB27" i="74"/>
  <c r="AA27" i="74"/>
  <c r="Z27" i="74"/>
  <c r="Y27" i="74"/>
  <c r="X27" i="74"/>
  <c r="W27" i="74"/>
  <c r="V27" i="74"/>
  <c r="U27" i="74"/>
  <c r="T27" i="74"/>
  <c r="S27" i="74"/>
  <c r="R27" i="74"/>
  <c r="Q27" i="74"/>
  <c r="P27" i="74"/>
  <c r="O27" i="74"/>
  <c r="N27" i="74"/>
  <c r="M27" i="74"/>
  <c r="L27" i="74"/>
  <c r="K27" i="74"/>
  <c r="J27" i="74"/>
  <c r="I27" i="74"/>
  <c r="H27" i="74"/>
  <c r="G27" i="74"/>
  <c r="F27" i="74"/>
  <c r="E27" i="74"/>
  <c r="D27" i="74"/>
  <c r="C27" i="74"/>
  <c r="B27" i="74"/>
  <c r="A27" i="74"/>
  <c r="AC26" i="74"/>
  <c r="AB26" i="74"/>
  <c r="AA26" i="74"/>
  <c r="Z26" i="74"/>
  <c r="Y26" i="74"/>
  <c r="X26" i="74"/>
  <c r="W26" i="74"/>
  <c r="V26" i="74"/>
  <c r="U26" i="74"/>
  <c r="T26" i="74"/>
  <c r="S26" i="74"/>
  <c r="R26" i="74"/>
  <c r="Q26" i="74"/>
  <c r="P26" i="74"/>
  <c r="O26" i="74"/>
  <c r="N26" i="74"/>
  <c r="M26" i="74"/>
  <c r="L26" i="74"/>
  <c r="K26" i="74"/>
  <c r="J26" i="74"/>
  <c r="I26" i="74"/>
  <c r="H26" i="74"/>
  <c r="G26" i="74"/>
  <c r="F26" i="74"/>
  <c r="E26" i="74"/>
  <c r="D26" i="74"/>
  <c r="C26" i="74"/>
  <c r="B26" i="74"/>
  <c r="A26" i="74"/>
  <c r="AC25" i="74"/>
  <c r="AB25" i="74"/>
  <c r="AA25" i="74"/>
  <c r="Z25" i="74"/>
  <c r="Y25" i="74"/>
  <c r="X25" i="74"/>
  <c r="W25" i="74"/>
  <c r="V25" i="74"/>
  <c r="U25" i="74"/>
  <c r="T25" i="74"/>
  <c r="S25" i="74"/>
  <c r="R25" i="74"/>
  <c r="Q25" i="74"/>
  <c r="P25" i="74"/>
  <c r="O25" i="74"/>
  <c r="N25" i="74"/>
  <c r="M25" i="74"/>
  <c r="L25" i="74"/>
  <c r="K25" i="74"/>
  <c r="J25" i="74"/>
  <c r="I25" i="74"/>
  <c r="H25" i="74"/>
  <c r="G25" i="74"/>
  <c r="F25" i="74"/>
  <c r="E25" i="74"/>
  <c r="D25" i="74"/>
  <c r="C25" i="74"/>
  <c r="B25" i="74"/>
  <c r="A25" i="74"/>
  <c r="AC24" i="74"/>
  <c r="AB24" i="74"/>
  <c r="AA24" i="74"/>
  <c r="Z24" i="74"/>
  <c r="Y24" i="74"/>
  <c r="X24" i="74"/>
  <c r="W24" i="74"/>
  <c r="V24" i="74"/>
  <c r="U24" i="74"/>
  <c r="T24" i="74"/>
  <c r="S24" i="74"/>
  <c r="R24" i="74"/>
  <c r="Q24" i="74"/>
  <c r="P24" i="74"/>
  <c r="O24" i="74"/>
  <c r="N24" i="74"/>
  <c r="M24" i="74"/>
  <c r="L24" i="74"/>
  <c r="K24" i="74"/>
  <c r="J24" i="74"/>
  <c r="I24" i="74"/>
  <c r="H24" i="74"/>
  <c r="G24" i="74"/>
  <c r="F24" i="74"/>
  <c r="E24" i="74"/>
  <c r="D24" i="74"/>
  <c r="C24" i="74"/>
  <c r="B24" i="74"/>
  <c r="A24" i="74"/>
  <c r="AC23" i="74"/>
  <c r="AB23" i="74"/>
  <c r="AA23" i="74"/>
  <c r="Z23" i="74"/>
  <c r="Y23" i="74"/>
  <c r="X23" i="74"/>
  <c r="W23" i="74"/>
  <c r="V23" i="74"/>
  <c r="U23" i="74"/>
  <c r="T23" i="74"/>
  <c r="S23" i="74"/>
  <c r="R23" i="74"/>
  <c r="Q23" i="74"/>
  <c r="P23" i="74"/>
  <c r="O23" i="74"/>
  <c r="N23" i="74"/>
  <c r="M23" i="74"/>
  <c r="L23" i="74"/>
  <c r="K23" i="74"/>
  <c r="J23" i="74"/>
  <c r="I23" i="74"/>
  <c r="H23" i="74"/>
  <c r="G23" i="74"/>
  <c r="F23" i="74"/>
  <c r="E23" i="74"/>
  <c r="D23" i="74"/>
  <c r="C23" i="74"/>
  <c r="B23" i="74"/>
  <c r="A23" i="74"/>
  <c r="AC22" i="74"/>
  <c r="AB22" i="74"/>
  <c r="AA22" i="74"/>
  <c r="Z22" i="74"/>
  <c r="Y22" i="74"/>
  <c r="X22" i="74"/>
  <c r="W22" i="74"/>
  <c r="V22" i="74"/>
  <c r="U22" i="74"/>
  <c r="T22" i="74"/>
  <c r="S22" i="74"/>
  <c r="R22" i="74"/>
  <c r="Q22" i="74"/>
  <c r="P22" i="74"/>
  <c r="O22" i="74"/>
  <c r="N22" i="74"/>
  <c r="M22" i="74"/>
  <c r="L22" i="74"/>
  <c r="K22" i="74"/>
  <c r="J22" i="74"/>
  <c r="I22" i="74"/>
  <c r="H22" i="74"/>
  <c r="G22" i="74"/>
  <c r="F22" i="74"/>
  <c r="E22" i="74"/>
  <c r="D22" i="74"/>
  <c r="C22" i="74"/>
  <c r="B22" i="74"/>
  <c r="A22" i="74"/>
  <c r="AC21" i="74"/>
  <c r="AB21" i="74"/>
  <c r="AA21" i="74"/>
  <c r="Z21" i="74"/>
  <c r="Y21" i="74"/>
  <c r="X21" i="74"/>
  <c r="W21" i="74"/>
  <c r="V21" i="74"/>
  <c r="U21" i="74"/>
  <c r="T21" i="74"/>
  <c r="S21" i="74"/>
  <c r="R21" i="74"/>
  <c r="Q21" i="74"/>
  <c r="P21" i="74"/>
  <c r="O21" i="74"/>
  <c r="N21" i="74"/>
  <c r="M21" i="74"/>
  <c r="L21" i="74"/>
  <c r="K21" i="74"/>
  <c r="J21" i="74"/>
  <c r="I21" i="74"/>
  <c r="H21" i="74"/>
  <c r="G21" i="74"/>
  <c r="F21" i="74"/>
  <c r="E21" i="74"/>
  <c r="D21" i="74"/>
  <c r="C21" i="74"/>
  <c r="B21" i="74"/>
  <c r="A21" i="74"/>
  <c r="AC20" i="74"/>
  <c r="AB20" i="74"/>
  <c r="AA20" i="74"/>
  <c r="Z20" i="74"/>
  <c r="Y20" i="74"/>
  <c r="X20" i="74"/>
  <c r="W20" i="74"/>
  <c r="V20" i="74"/>
  <c r="U20" i="74"/>
  <c r="T20" i="74"/>
  <c r="S20" i="74"/>
  <c r="R20" i="74"/>
  <c r="Q20" i="74"/>
  <c r="P20" i="74"/>
  <c r="O20" i="74"/>
  <c r="N20" i="74"/>
  <c r="M20" i="74"/>
  <c r="L20" i="74"/>
  <c r="K20" i="74"/>
  <c r="J20" i="74"/>
  <c r="I20" i="74"/>
  <c r="H20" i="74"/>
  <c r="G20" i="74"/>
  <c r="F20" i="74"/>
  <c r="E20" i="74"/>
  <c r="D20" i="74"/>
  <c r="C20" i="74"/>
  <c r="B20" i="74"/>
  <c r="A20" i="74"/>
  <c r="AC19" i="74"/>
  <c r="AB19" i="74"/>
  <c r="AA19" i="74"/>
  <c r="Z19" i="74"/>
  <c r="Y19" i="74"/>
  <c r="X19" i="74"/>
  <c r="W19" i="74"/>
  <c r="V19" i="74"/>
  <c r="U19" i="74"/>
  <c r="T19" i="74"/>
  <c r="S19" i="74"/>
  <c r="R19" i="74"/>
  <c r="Q19" i="74"/>
  <c r="P19" i="74"/>
  <c r="O19" i="74"/>
  <c r="N19" i="74"/>
  <c r="M19" i="74"/>
  <c r="L19" i="74"/>
  <c r="K19" i="74"/>
  <c r="J19" i="74"/>
  <c r="I19" i="74"/>
  <c r="H19" i="74"/>
  <c r="G19" i="74"/>
  <c r="F19" i="74"/>
  <c r="E19" i="74"/>
  <c r="D19" i="74"/>
  <c r="C19" i="74"/>
  <c r="B19" i="74"/>
  <c r="A19" i="74"/>
  <c r="AC18" i="74"/>
  <c r="AB18" i="74"/>
  <c r="AA18" i="74"/>
  <c r="Z18" i="74"/>
  <c r="Y18" i="74"/>
  <c r="X18" i="74"/>
  <c r="W18" i="74"/>
  <c r="V18" i="74"/>
  <c r="U18" i="74"/>
  <c r="T18" i="74"/>
  <c r="S18" i="74"/>
  <c r="R18" i="74"/>
  <c r="Q18" i="74"/>
  <c r="P18" i="74"/>
  <c r="O18" i="74"/>
  <c r="N18" i="74"/>
  <c r="M18" i="74"/>
  <c r="L18" i="74"/>
  <c r="K18" i="74"/>
  <c r="J18" i="74"/>
  <c r="I18" i="74"/>
  <c r="H18" i="74"/>
  <c r="G18" i="74"/>
  <c r="F18" i="74"/>
  <c r="E18" i="74"/>
  <c r="D18" i="74"/>
  <c r="C18" i="74"/>
  <c r="B18" i="74"/>
  <c r="A18" i="74"/>
  <c r="AC17" i="74"/>
  <c r="AB17" i="74"/>
  <c r="AA17" i="74"/>
  <c r="Z17" i="74"/>
  <c r="Y17" i="74"/>
  <c r="X17" i="74"/>
  <c r="W17" i="74"/>
  <c r="V17" i="74"/>
  <c r="U17" i="74"/>
  <c r="T17" i="74"/>
  <c r="S17" i="74"/>
  <c r="R17" i="74"/>
  <c r="Q17" i="74"/>
  <c r="P17" i="74"/>
  <c r="O17" i="74"/>
  <c r="N17" i="74"/>
  <c r="M17" i="74"/>
  <c r="L17" i="74"/>
  <c r="K17" i="74"/>
  <c r="J17" i="74"/>
  <c r="I17" i="74"/>
  <c r="H17" i="74"/>
  <c r="G17" i="74"/>
  <c r="F17" i="74"/>
  <c r="E17" i="74"/>
  <c r="D17" i="74"/>
  <c r="C17" i="74"/>
  <c r="B17" i="74"/>
  <c r="A17" i="74"/>
  <c r="AC16" i="74"/>
  <c r="AB16" i="74"/>
  <c r="AA16" i="74"/>
  <c r="Z16" i="74"/>
  <c r="Y16" i="74"/>
  <c r="X16" i="74"/>
  <c r="W16" i="74"/>
  <c r="V16" i="74"/>
  <c r="U16" i="74"/>
  <c r="T16" i="74"/>
  <c r="S16" i="74"/>
  <c r="R16" i="74"/>
  <c r="Q16" i="74"/>
  <c r="P16" i="74"/>
  <c r="O16" i="74"/>
  <c r="N16" i="74"/>
  <c r="M16" i="74"/>
  <c r="L16" i="74"/>
  <c r="K16" i="74"/>
  <c r="J16" i="74"/>
  <c r="I16" i="74"/>
  <c r="H16" i="74"/>
  <c r="G16" i="74"/>
  <c r="F16" i="74"/>
  <c r="E16" i="74"/>
  <c r="D16" i="74"/>
  <c r="C16" i="74"/>
  <c r="B16" i="74"/>
  <c r="A16" i="74"/>
  <c r="AC15" i="74"/>
  <c r="AB15" i="74"/>
  <c r="AA15" i="74"/>
  <c r="Z15" i="74"/>
  <c r="Y15" i="74"/>
  <c r="X15" i="74"/>
  <c r="W15" i="74"/>
  <c r="V15" i="74"/>
  <c r="U15" i="74"/>
  <c r="T15" i="74"/>
  <c r="S15" i="74"/>
  <c r="R15" i="74"/>
  <c r="Q15" i="74"/>
  <c r="P15" i="74"/>
  <c r="O15" i="74"/>
  <c r="N15" i="74"/>
  <c r="M15" i="74"/>
  <c r="L15" i="74"/>
  <c r="K15" i="74"/>
  <c r="J15" i="74"/>
  <c r="I15" i="74"/>
  <c r="H15" i="74"/>
  <c r="G15" i="74"/>
  <c r="F15" i="74"/>
  <c r="E15" i="74"/>
  <c r="D15" i="74"/>
  <c r="C15" i="74"/>
  <c r="B15" i="74"/>
  <c r="A15" i="74"/>
  <c r="AC14" i="74"/>
  <c r="AB14" i="74"/>
  <c r="AA14" i="74"/>
  <c r="Z14" i="74"/>
  <c r="Y14" i="74"/>
  <c r="X14" i="74"/>
  <c r="W14" i="74"/>
  <c r="V14" i="74"/>
  <c r="U14" i="74"/>
  <c r="T14" i="74"/>
  <c r="S14" i="74"/>
  <c r="R14" i="74"/>
  <c r="Q14" i="74"/>
  <c r="P14" i="74"/>
  <c r="O14" i="74"/>
  <c r="N14" i="74"/>
  <c r="M14" i="74"/>
  <c r="L14" i="74"/>
  <c r="K14" i="74"/>
  <c r="J14" i="74"/>
  <c r="I14" i="74"/>
  <c r="H14" i="74"/>
  <c r="G14" i="74"/>
  <c r="F14" i="74"/>
  <c r="E14" i="74"/>
  <c r="D14" i="74"/>
  <c r="C14" i="74"/>
  <c r="B14" i="74"/>
  <c r="A14" i="74"/>
  <c r="AC13" i="74"/>
  <c r="AB13" i="74"/>
  <c r="AA13" i="74"/>
  <c r="Z13" i="74"/>
  <c r="Y13" i="74"/>
  <c r="X13" i="74"/>
  <c r="W13" i="74"/>
  <c r="V13" i="74"/>
  <c r="U13" i="74"/>
  <c r="T13" i="74"/>
  <c r="S13" i="74"/>
  <c r="R13" i="74"/>
  <c r="Q13" i="74"/>
  <c r="P13" i="74"/>
  <c r="O13" i="74"/>
  <c r="N13" i="74"/>
  <c r="M13" i="74"/>
  <c r="L13" i="74"/>
  <c r="K13" i="74"/>
  <c r="J13" i="74"/>
  <c r="I13" i="74"/>
  <c r="H13" i="74"/>
  <c r="G13" i="74"/>
  <c r="F13" i="74"/>
  <c r="E13" i="74"/>
  <c r="D13" i="74"/>
  <c r="C13" i="74"/>
  <c r="B13" i="74"/>
  <c r="A13" i="74"/>
  <c r="AC12" i="74"/>
  <c r="AB12" i="74"/>
  <c r="AA12" i="74"/>
  <c r="Z12" i="74"/>
  <c r="Y12" i="74"/>
  <c r="X12" i="74"/>
  <c r="W12" i="74"/>
  <c r="V12" i="74"/>
  <c r="U12" i="74"/>
  <c r="T12" i="74"/>
  <c r="S12" i="74"/>
  <c r="R12" i="74"/>
  <c r="Q12" i="74"/>
  <c r="P12" i="74"/>
  <c r="O12" i="74"/>
  <c r="N12" i="74"/>
  <c r="M12" i="74"/>
  <c r="L12" i="74"/>
  <c r="K12" i="74"/>
  <c r="J12" i="74"/>
  <c r="I12" i="74"/>
  <c r="H12" i="74"/>
  <c r="G12" i="74"/>
  <c r="F12" i="74"/>
  <c r="E12" i="74"/>
  <c r="D12" i="74"/>
  <c r="C12" i="74"/>
  <c r="B12" i="74"/>
  <c r="A12" i="74"/>
  <c r="AC11" i="74"/>
  <c r="AB11" i="74"/>
  <c r="AA11" i="74"/>
  <c r="Z11" i="74"/>
  <c r="Y11" i="74"/>
  <c r="X11" i="74"/>
  <c r="W11" i="74"/>
  <c r="V11" i="74"/>
  <c r="U11" i="74"/>
  <c r="T11" i="74"/>
  <c r="S11" i="74"/>
  <c r="R11" i="74"/>
  <c r="Q11" i="74"/>
  <c r="P11" i="74"/>
  <c r="O11" i="74"/>
  <c r="N11" i="74"/>
  <c r="M11" i="74"/>
  <c r="L11" i="74"/>
  <c r="K11" i="74"/>
  <c r="J11" i="74"/>
  <c r="I11" i="74"/>
  <c r="H11" i="74"/>
  <c r="G11" i="74"/>
  <c r="F11" i="74"/>
  <c r="E11" i="74"/>
  <c r="D11" i="74"/>
  <c r="C11" i="74"/>
  <c r="B11" i="74"/>
  <c r="A11" i="74"/>
  <c r="AC10" i="74"/>
  <c r="AB10" i="74"/>
  <c r="AA10" i="74"/>
  <c r="Z10" i="74"/>
  <c r="Y10" i="74"/>
  <c r="X10" i="74"/>
  <c r="W10" i="74"/>
  <c r="V10" i="74"/>
  <c r="U10" i="74"/>
  <c r="T10" i="74"/>
  <c r="S10" i="74"/>
  <c r="R10" i="74"/>
  <c r="Q10" i="74"/>
  <c r="P10" i="74"/>
  <c r="O10" i="74"/>
  <c r="N10" i="74"/>
  <c r="M10" i="74"/>
  <c r="L10" i="74"/>
  <c r="K10" i="74"/>
  <c r="J10" i="74"/>
  <c r="I10" i="74"/>
  <c r="H10" i="74"/>
  <c r="G10" i="74"/>
  <c r="F10" i="74"/>
  <c r="E10" i="74"/>
  <c r="D10" i="74"/>
  <c r="C10" i="74"/>
  <c r="B10" i="74"/>
  <c r="A10" i="74"/>
  <c r="AC9" i="74"/>
  <c r="AB9" i="74"/>
  <c r="AA9" i="74"/>
  <c r="Z9" i="74"/>
  <c r="Y9" i="74"/>
  <c r="X9" i="74"/>
  <c r="W9" i="74"/>
  <c r="V9" i="74"/>
  <c r="U9" i="74"/>
  <c r="T9" i="74"/>
  <c r="S9" i="74"/>
  <c r="R9" i="74"/>
  <c r="Q9" i="74"/>
  <c r="P9" i="74"/>
  <c r="O9" i="74"/>
  <c r="N9" i="74"/>
  <c r="M9" i="74"/>
  <c r="L9" i="74"/>
  <c r="K9" i="74"/>
  <c r="J9" i="74"/>
  <c r="I9" i="74"/>
  <c r="H9" i="74"/>
  <c r="G9" i="74"/>
  <c r="F9" i="74"/>
  <c r="E9" i="74"/>
  <c r="D9" i="74"/>
  <c r="C9" i="74"/>
  <c r="B9" i="74"/>
  <c r="A9" i="74"/>
  <c r="AC8" i="74"/>
  <c r="AB8" i="74"/>
  <c r="AA8" i="74"/>
  <c r="Z8" i="74"/>
  <c r="Y8" i="74"/>
  <c r="X8" i="74"/>
  <c r="W8" i="74"/>
  <c r="V8" i="74"/>
  <c r="U8" i="74"/>
  <c r="T8" i="74"/>
  <c r="S8" i="74"/>
  <c r="R8" i="74"/>
  <c r="Q8" i="74"/>
  <c r="P8" i="74"/>
  <c r="O8" i="74"/>
  <c r="N8" i="74"/>
  <c r="M8" i="74"/>
  <c r="L8" i="74"/>
  <c r="K8" i="74"/>
  <c r="J8" i="74"/>
  <c r="I8" i="74"/>
  <c r="H8" i="74"/>
  <c r="G8" i="74"/>
  <c r="F8" i="74"/>
  <c r="E8" i="74"/>
  <c r="D8" i="74"/>
  <c r="C8" i="74"/>
  <c r="B8" i="74"/>
  <c r="A8" i="74"/>
  <c r="AC7" i="74"/>
  <c r="AB7" i="74"/>
  <c r="AA7" i="74"/>
  <c r="Z7" i="74"/>
  <c r="Y7" i="74"/>
  <c r="X7" i="74"/>
  <c r="W7" i="74"/>
  <c r="V7" i="74"/>
  <c r="U7" i="74"/>
  <c r="T7" i="74"/>
  <c r="S7" i="74"/>
  <c r="R7" i="74"/>
  <c r="Q7" i="74"/>
  <c r="P7" i="74"/>
  <c r="O7" i="74"/>
  <c r="N7" i="74"/>
  <c r="M7" i="74"/>
  <c r="L7" i="74"/>
  <c r="K7" i="74"/>
  <c r="J7" i="74"/>
  <c r="I7" i="74"/>
  <c r="H7" i="74"/>
  <c r="G7" i="74"/>
  <c r="F7" i="74"/>
  <c r="E7" i="74"/>
  <c r="D7" i="74"/>
  <c r="C7" i="74"/>
  <c r="B7" i="74"/>
  <c r="A7" i="74"/>
  <c r="AC6" i="74"/>
  <c r="AB6" i="74"/>
  <c r="AA6" i="74"/>
  <c r="Z6" i="74"/>
  <c r="Y6" i="74"/>
  <c r="X6" i="74"/>
  <c r="W6" i="74"/>
  <c r="V6" i="74"/>
  <c r="U6" i="74"/>
  <c r="T6" i="74"/>
  <c r="S6" i="74"/>
  <c r="R6" i="74"/>
  <c r="Q6" i="74"/>
  <c r="P6" i="74"/>
  <c r="O6" i="74"/>
  <c r="N6" i="74"/>
  <c r="M6" i="74"/>
  <c r="L6" i="74"/>
  <c r="K6" i="74"/>
  <c r="J6" i="74"/>
  <c r="I6" i="74"/>
  <c r="H6" i="74"/>
  <c r="G6" i="74"/>
  <c r="F6" i="74"/>
  <c r="E6" i="74"/>
  <c r="D6" i="74"/>
  <c r="C6" i="74"/>
  <c r="B6" i="74"/>
  <c r="A6" i="74"/>
  <c r="AC5" i="74"/>
  <c r="AB5" i="74"/>
  <c r="AA5" i="74"/>
  <c r="Z5" i="74"/>
  <c r="Y5" i="74"/>
  <c r="X5" i="74"/>
  <c r="W5" i="74"/>
  <c r="V5" i="74"/>
  <c r="U5" i="74"/>
  <c r="T5" i="74"/>
  <c r="S5" i="74"/>
  <c r="R5" i="74"/>
  <c r="Q5" i="74"/>
  <c r="P5" i="74"/>
  <c r="O5" i="74"/>
  <c r="N5" i="74"/>
  <c r="M5" i="74"/>
  <c r="L5" i="74"/>
  <c r="K5" i="74"/>
  <c r="J5" i="74"/>
  <c r="I5" i="74"/>
  <c r="H5" i="74"/>
  <c r="G5" i="74"/>
  <c r="F5" i="74"/>
  <c r="E5" i="74"/>
  <c r="D5" i="74"/>
  <c r="C5" i="74"/>
  <c r="B5" i="74"/>
  <c r="A5" i="74"/>
  <c r="AC4" i="74"/>
  <c r="AB4" i="74"/>
  <c r="AA4" i="74"/>
  <c r="Z4" i="74"/>
  <c r="Y4" i="74"/>
  <c r="X4" i="74"/>
  <c r="W4" i="74"/>
  <c r="V4" i="74"/>
  <c r="U4" i="74"/>
  <c r="T4" i="74"/>
  <c r="S4" i="74"/>
  <c r="R4" i="74"/>
  <c r="Q4" i="74"/>
  <c r="P4" i="74"/>
  <c r="O4" i="74"/>
  <c r="N4" i="74"/>
  <c r="M4" i="74"/>
  <c r="L4" i="74"/>
  <c r="K4" i="74"/>
  <c r="J4" i="74"/>
  <c r="I4" i="74"/>
  <c r="H4" i="74"/>
  <c r="G4" i="74"/>
  <c r="F4" i="74"/>
  <c r="E4" i="74"/>
  <c r="D4" i="74"/>
  <c r="C4" i="74"/>
  <c r="B4" i="74"/>
  <c r="A4" i="74"/>
  <c r="AC3" i="74"/>
  <c r="AB3" i="74"/>
  <c r="AA3" i="74"/>
  <c r="Z3" i="74"/>
  <c r="Y3" i="74"/>
  <c r="X3" i="74"/>
  <c r="W3" i="74"/>
  <c r="V3" i="74"/>
  <c r="U3" i="74"/>
  <c r="T3" i="74"/>
  <c r="S3" i="74"/>
  <c r="R3" i="74"/>
  <c r="Q3" i="74"/>
  <c r="P3" i="74"/>
  <c r="O3" i="74"/>
  <c r="N3" i="74"/>
  <c r="M3" i="74"/>
  <c r="L3" i="74"/>
  <c r="K3" i="74"/>
  <c r="J3" i="74"/>
  <c r="I3" i="74"/>
  <c r="H3" i="74"/>
  <c r="G3" i="74"/>
  <c r="F3" i="74"/>
  <c r="E3" i="74"/>
  <c r="D3" i="74"/>
  <c r="C3" i="74"/>
  <c r="B3" i="74"/>
  <c r="A3" i="74"/>
  <c r="AC2" i="74"/>
  <c r="AB2" i="74"/>
  <c r="AA2" i="74"/>
  <c r="Z2" i="74"/>
  <c r="Y2" i="74"/>
  <c r="X2" i="74"/>
  <c r="W2" i="74"/>
  <c r="V2" i="74"/>
  <c r="U2" i="74"/>
  <c r="T2" i="74"/>
  <c r="S2" i="74"/>
  <c r="R2" i="74"/>
  <c r="Q2" i="74"/>
  <c r="P2" i="74"/>
  <c r="O2" i="74"/>
  <c r="N2" i="74"/>
  <c r="M2" i="74"/>
  <c r="L2" i="74"/>
  <c r="K2" i="74"/>
  <c r="J2" i="74"/>
  <c r="I2" i="74"/>
  <c r="H2" i="74"/>
  <c r="G2" i="74"/>
  <c r="F2" i="74"/>
  <c r="E2" i="74"/>
  <c r="D2" i="74"/>
  <c r="C2" i="74"/>
  <c r="B2" i="74"/>
  <c r="A2" i="74"/>
  <c r="K1" i="74"/>
  <c r="AA13" i="73"/>
  <c r="Z13" i="73"/>
  <c r="Y13" i="73"/>
  <c r="X13" i="73"/>
  <c r="W13" i="73"/>
  <c r="V13" i="73"/>
  <c r="U13" i="73"/>
  <c r="T13" i="73"/>
  <c r="S13" i="73"/>
  <c r="R13" i="73"/>
  <c r="Q13" i="73"/>
  <c r="P13" i="73"/>
  <c r="O13" i="73"/>
  <c r="N13" i="73"/>
  <c r="M13" i="73"/>
  <c r="L13" i="73"/>
  <c r="K13" i="73"/>
  <c r="J13" i="73"/>
  <c r="I13" i="73"/>
  <c r="H13" i="73"/>
  <c r="G13" i="73"/>
  <c r="F13" i="73"/>
  <c r="E13" i="73"/>
  <c r="D13" i="73"/>
  <c r="C13" i="73"/>
  <c r="B13" i="73"/>
  <c r="A13" i="73"/>
  <c r="AA12" i="73"/>
  <c r="Z12" i="73"/>
  <c r="Y12" i="73"/>
  <c r="X12" i="73"/>
  <c r="W12" i="73"/>
  <c r="V12" i="73"/>
  <c r="U12" i="73"/>
  <c r="T12" i="73"/>
  <c r="S12" i="73"/>
  <c r="R12" i="73"/>
  <c r="Q12" i="73"/>
  <c r="P12" i="73"/>
  <c r="O12" i="73"/>
  <c r="N12" i="73"/>
  <c r="M12" i="73"/>
  <c r="L12" i="73"/>
  <c r="K12" i="73"/>
  <c r="J12" i="73"/>
  <c r="I12" i="73"/>
  <c r="H12" i="73"/>
  <c r="G12" i="73"/>
  <c r="F12" i="73"/>
  <c r="E12" i="73"/>
  <c r="D12" i="73"/>
  <c r="C12" i="73"/>
  <c r="B12" i="73"/>
  <c r="A12" i="73"/>
  <c r="AA11" i="73"/>
  <c r="Z11" i="73"/>
  <c r="Y11" i="73"/>
  <c r="X11" i="73"/>
  <c r="W11" i="73"/>
  <c r="V11" i="73"/>
  <c r="U11" i="73"/>
  <c r="T11" i="73"/>
  <c r="S11" i="73"/>
  <c r="R11" i="73"/>
  <c r="Q11" i="73"/>
  <c r="P11" i="73"/>
  <c r="O11" i="73"/>
  <c r="N11" i="73"/>
  <c r="M11" i="73"/>
  <c r="L11" i="73"/>
  <c r="K11" i="73"/>
  <c r="J11" i="73"/>
  <c r="I11" i="73"/>
  <c r="H11" i="73"/>
  <c r="G11" i="73"/>
  <c r="F11" i="73"/>
  <c r="E11" i="73"/>
  <c r="D11" i="73"/>
  <c r="C11" i="73"/>
  <c r="B11" i="73"/>
  <c r="A11" i="73"/>
  <c r="AA10" i="73"/>
  <c r="Z10" i="73"/>
  <c r="Y10" i="73"/>
  <c r="X10" i="73"/>
  <c r="W10" i="73"/>
  <c r="V10" i="73"/>
  <c r="U10" i="73"/>
  <c r="T10" i="73"/>
  <c r="S10" i="73"/>
  <c r="R10" i="73"/>
  <c r="Q10" i="73"/>
  <c r="P10" i="73"/>
  <c r="O10" i="73"/>
  <c r="N10" i="73"/>
  <c r="M10" i="73"/>
  <c r="L10" i="73"/>
  <c r="K10" i="73"/>
  <c r="J10" i="73"/>
  <c r="I10" i="73"/>
  <c r="H10" i="73"/>
  <c r="G10" i="73"/>
  <c r="F10" i="73"/>
  <c r="E10" i="73"/>
  <c r="D10" i="73"/>
  <c r="C10" i="73"/>
  <c r="B10" i="73"/>
  <c r="A10" i="73"/>
  <c r="AA9" i="73"/>
  <c r="Z9" i="73"/>
  <c r="Y9" i="73"/>
  <c r="X9" i="73"/>
  <c r="W9" i="73"/>
  <c r="V9" i="73"/>
  <c r="U9" i="73"/>
  <c r="T9" i="73"/>
  <c r="S9" i="73"/>
  <c r="R9" i="73"/>
  <c r="Q9" i="73"/>
  <c r="P9" i="73"/>
  <c r="O9" i="73"/>
  <c r="N9" i="73"/>
  <c r="M9" i="73"/>
  <c r="L9" i="73"/>
  <c r="K9" i="73"/>
  <c r="J9" i="73"/>
  <c r="I9" i="73"/>
  <c r="H9" i="73"/>
  <c r="G9" i="73"/>
  <c r="F9" i="73"/>
  <c r="E9" i="73"/>
  <c r="D9" i="73"/>
  <c r="C9" i="73"/>
  <c r="B9" i="73"/>
  <c r="A9" i="73"/>
  <c r="AA8" i="73"/>
  <c r="Z8" i="73"/>
  <c r="Y8" i="73"/>
  <c r="X8" i="73"/>
  <c r="W8" i="73"/>
  <c r="V8" i="73"/>
  <c r="U8" i="73"/>
  <c r="T8" i="73"/>
  <c r="S8" i="73"/>
  <c r="R8" i="73"/>
  <c r="Q8" i="73"/>
  <c r="P8" i="73"/>
  <c r="O8" i="73"/>
  <c r="N8" i="73"/>
  <c r="M8" i="73"/>
  <c r="L8" i="73"/>
  <c r="K8" i="73"/>
  <c r="J8" i="73"/>
  <c r="I8" i="73"/>
  <c r="H8" i="73"/>
  <c r="G8" i="73"/>
  <c r="F8" i="73"/>
  <c r="E8" i="73"/>
  <c r="D8" i="73"/>
  <c r="C8" i="73"/>
  <c r="B8" i="73"/>
  <c r="A8" i="73"/>
  <c r="AA7" i="73"/>
  <c r="Z7" i="73"/>
  <c r="Y7" i="73"/>
  <c r="X7" i="73"/>
  <c r="W7" i="73"/>
  <c r="V7" i="73"/>
  <c r="U7" i="73"/>
  <c r="T7" i="73"/>
  <c r="S7" i="73"/>
  <c r="R7" i="73"/>
  <c r="Q7" i="73"/>
  <c r="P7" i="73"/>
  <c r="O7" i="73"/>
  <c r="N7" i="73"/>
  <c r="M7" i="73"/>
  <c r="L7" i="73"/>
  <c r="K7" i="73"/>
  <c r="J7" i="73"/>
  <c r="I7" i="73"/>
  <c r="H7" i="73"/>
  <c r="G7" i="73"/>
  <c r="F7" i="73"/>
  <c r="E7" i="73"/>
  <c r="D7" i="73"/>
  <c r="C7" i="73"/>
  <c r="B7" i="73"/>
  <c r="A7" i="73"/>
  <c r="AA6" i="73"/>
  <c r="Z6" i="73"/>
  <c r="Y6" i="73"/>
  <c r="X6" i="73"/>
  <c r="W6" i="73"/>
  <c r="V6" i="73"/>
  <c r="U6" i="73"/>
  <c r="T6" i="73"/>
  <c r="S6" i="73"/>
  <c r="R6" i="73"/>
  <c r="Q6" i="73"/>
  <c r="P6" i="73"/>
  <c r="O6" i="73"/>
  <c r="N6" i="73"/>
  <c r="M6" i="73"/>
  <c r="L6" i="73"/>
  <c r="K6" i="73"/>
  <c r="J6" i="73"/>
  <c r="I6" i="73"/>
  <c r="H6" i="73"/>
  <c r="G6" i="73"/>
  <c r="F6" i="73"/>
  <c r="E6" i="73"/>
  <c r="D6" i="73"/>
  <c r="C6" i="73"/>
  <c r="B6" i="73"/>
  <c r="A6" i="73"/>
  <c r="AA5" i="73"/>
  <c r="Z5" i="73"/>
  <c r="Y5" i="73"/>
  <c r="X5" i="73"/>
  <c r="W5" i="73"/>
  <c r="V5" i="73"/>
  <c r="U5" i="73"/>
  <c r="T5" i="73"/>
  <c r="S5" i="73"/>
  <c r="R5" i="73"/>
  <c r="Q5" i="73"/>
  <c r="P5" i="73"/>
  <c r="O5" i="73"/>
  <c r="N5" i="73"/>
  <c r="M5" i="73"/>
  <c r="L5" i="73"/>
  <c r="K5" i="73"/>
  <c r="J5" i="73"/>
  <c r="I5" i="73"/>
  <c r="H5" i="73"/>
  <c r="G5" i="73"/>
  <c r="F5" i="73"/>
  <c r="E5" i="73"/>
  <c r="D5" i="73"/>
  <c r="C5" i="73"/>
  <c r="B5" i="73"/>
  <c r="A5" i="73"/>
  <c r="AA4" i="73"/>
  <c r="Z4" i="73"/>
  <c r="Y4" i="73"/>
  <c r="X4" i="73"/>
  <c r="W4" i="73"/>
  <c r="V4" i="73"/>
  <c r="U4" i="73"/>
  <c r="T4" i="73"/>
  <c r="S4" i="73"/>
  <c r="R4" i="73"/>
  <c r="Q4" i="73"/>
  <c r="P4" i="73"/>
  <c r="O4" i="73"/>
  <c r="N4" i="73"/>
  <c r="M4" i="73"/>
  <c r="L4" i="73"/>
  <c r="K4" i="73"/>
  <c r="J4" i="73"/>
  <c r="I4" i="73"/>
  <c r="H4" i="73"/>
  <c r="G4" i="73"/>
  <c r="F4" i="73"/>
  <c r="E4" i="73"/>
  <c r="D4" i="73"/>
  <c r="C4" i="73"/>
  <c r="B4" i="73"/>
  <c r="A4" i="73"/>
  <c r="AA3" i="73"/>
  <c r="Z3" i="73"/>
  <c r="Y3" i="73"/>
  <c r="X3" i="73"/>
  <c r="W3" i="73"/>
  <c r="V3" i="73"/>
  <c r="U3" i="73"/>
  <c r="T3" i="73"/>
  <c r="S3" i="73"/>
  <c r="R3" i="73"/>
  <c r="Q3" i="73"/>
  <c r="P3" i="73"/>
  <c r="O3" i="73"/>
  <c r="N3" i="73"/>
  <c r="M3" i="73"/>
  <c r="L3" i="73"/>
  <c r="K3" i="73"/>
  <c r="J3" i="73"/>
  <c r="I3" i="73"/>
  <c r="H3" i="73"/>
  <c r="G3" i="73"/>
  <c r="F3" i="73"/>
  <c r="E3" i="73"/>
  <c r="D3" i="73"/>
  <c r="C3" i="73"/>
  <c r="B3" i="73"/>
  <c r="A3" i="73"/>
  <c r="AA2" i="73"/>
  <c r="Z2" i="73"/>
  <c r="Y2" i="73"/>
  <c r="X2" i="73"/>
  <c r="W2" i="73"/>
  <c r="V2" i="73"/>
  <c r="U2" i="73"/>
  <c r="T2" i="73"/>
  <c r="S2" i="73"/>
  <c r="R2" i="73"/>
  <c r="Q2" i="73"/>
  <c r="P2" i="73"/>
  <c r="O2" i="73"/>
  <c r="N2" i="73"/>
  <c r="M2" i="73"/>
  <c r="L2" i="73"/>
  <c r="K2" i="73"/>
  <c r="J2" i="73"/>
  <c r="I2" i="73"/>
  <c r="H2" i="73"/>
  <c r="G2" i="73"/>
  <c r="F2" i="73"/>
  <c r="E2" i="73"/>
  <c r="D2" i="73"/>
  <c r="C2" i="73"/>
  <c r="B2" i="73"/>
  <c r="A2" i="73"/>
  <c r="AC33" i="72"/>
  <c r="AB33" i="72"/>
  <c r="AA33" i="72"/>
  <c r="Z33" i="72"/>
  <c r="Y33" i="72"/>
  <c r="X33" i="72"/>
  <c r="W33" i="72"/>
  <c r="V33" i="72"/>
  <c r="U33" i="72"/>
  <c r="T33" i="72"/>
  <c r="S33" i="72"/>
  <c r="R33" i="72"/>
  <c r="Q33" i="72"/>
  <c r="P33" i="72"/>
  <c r="O33" i="72"/>
  <c r="N33" i="72"/>
  <c r="M33" i="72"/>
  <c r="L33" i="72"/>
  <c r="K33" i="72"/>
  <c r="J33" i="72"/>
  <c r="I33" i="72"/>
  <c r="H33" i="72"/>
  <c r="G33" i="72"/>
  <c r="F33" i="72"/>
  <c r="E33" i="72"/>
  <c r="D33" i="72"/>
  <c r="C33" i="72"/>
  <c r="B33" i="72"/>
  <c r="A33" i="72"/>
  <c r="AC32" i="72"/>
  <c r="AB32" i="72"/>
  <c r="AA32" i="72"/>
  <c r="Z32" i="72"/>
  <c r="Y32" i="72"/>
  <c r="X32" i="72"/>
  <c r="W32" i="72"/>
  <c r="V32" i="72"/>
  <c r="U32" i="72"/>
  <c r="T32" i="72"/>
  <c r="S32" i="72"/>
  <c r="R32" i="72"/>
  <c r="Q32" i="72"/>
  <c r="P32" i="72"/>
  <c r="O32" i="72"/>
  <c r="N32" i="72"/>
  <c r="M32" i="72"/>
  <c r="L32" i="72"/>
  <c r="K32" i="72"/>
  <c r="J32" i="72"/>
  <c r="I32" i="72"/>
  <c r="H32" i="72"/>
  <c r="G32" i="72"/>
  <c r="F32" i="72"/>
  <c r="E32" i="72"/>
  <c r="D32" i="72"/>
  <c r="C32" i="72"/>
  <c r="B32" i="72"/>
  <c r="A32" i="72"/>
  <c r="AC31" i="72"/>
  <c r="AB31" i="72"/>
  <c r="AA31" i="72"/>
  <c r="Z31" i="72"/>
  <c r="Y31" i="72"/>
  <c r="X31" i="72"/>
  <c r="W31" i="72"/>
  <c r="V31" i="72"/>
  <c r="U31" i="72"/>
  <c r="T31" i="72"/>
  <c r="S31" i="72"/>
  <c r="R31" i="72"/>
  <c r="Q31" i="72"/>
  <c r="P31" i="72"/>
  <c r="O31" i="72"/>
  <c r="N31" i="72"/>
  <c r="M31" i="72"/>
  <c r="L31" i="72"/>
  <c r="K31" i="72"/>
  <c r="J31" i="72"/>
  <c r="I31" i="72"/>
  <c r="H31" i="72"/>
  <c r="G31" i="72"/>
  <c r="F31" i="72"/>
  <c r="E31" i="72"/>
  <c r="D31" i="72"/>
  <c r="C31" i="72"/>
  <c r="B31" i="72"/>
  <c r="A31" i="72"/>
  <c r="AC30" i="72"/>
  <c r="AB30" i="72"/>
  <c r="AA30" i="72"/>
  <c r="Z30" i="72"/>
  <c r="Y30" i="72"/>
  <c r="X30" i="72"/>
  <c r="W30" i="72"/>
  <c r="V30" i="72"/>
  <c r="U30" i="72"/>
  <c r="T30" i="72"/>
  <c r="S30" i="72"/>
  <c r="R30" i="72"/>
  <c r="Q30" i="72"/>
  <c r="P30" i="72"/>
  <c r="O30" i="72"/>
  <c r="N30" i="72"/>
  <c r="M30" i="72"/>
  <c r="L30" i="72"/>
  <c r="K30" i="72"/>
  <c r="J30" i="72"/>
  <c r="I30" i="72"/>
  <c r="H30" i="72"/>
  <c r="G30" i="72"/>
  <c r="F30" i="72"/>
  <c r="E30" i="72"/>
  <c r="D30" i="72"/>
  <c r="C30" i="72"/>
  <c r="B30" i="72"/>
  <c r="A30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9" i="72"/>
  <c r="C29" i="72"/>
  <c r="B29" i="72"/>
  <c r="A29" i="72"/>
  <c r="AC27" i="72"/>
  <c r="AB27" i="72"/>
  <c r="AA27" i="72"/>
  <c r="Z27" i="72"/>
  <c r="Y27" i="72"/>
  <c r="X27" i="72"/>
  <c r="W27" i="72"/>
  <c r="V27" i="72"/>
  <c r="U27" i="72"/>
  <c r="T27" i="72"/>
  <c r="S27" i="72"/>
  <c r="R27" i="72"/>
  <c r="Q27" i="72"/>
  <c r="P27" i="72"/>
  <c r="O27" i="72"/>
  <c r="N27" i="72"/>
  <c r="M27" i="72"/>
  <c r="L27" i="72"/>
  <c r="K27" i="72"/>
  <c r="J27" i="72"/>
  <c r="I27" i="72"/>
  <c r="H27" i="72"/>
  <c r="G27" i="72"/>
  <c r="F27" i="72"/>
  <c r="E27" i="72"/>
  <c r="D27" i="72"/>
  <c r="C27" i="72"/>
  <c r="B27" i="72"/>
  <c r="A27" i="72"/>
  <c r="AC26" i="72"/>
  <c r="AB26" i="72"/>
  <c r="AA26" i="72"/>
  <c r="Z26" i="72"/>
  <c r="Y26" i="72"/>
  <c r="X26" i="72"/>
  <c r="W26" i="72"/>
  <c r="V26" i="72"/>
  <c r="U26" i="72"/>
  <c r="T26" i="72"/>
  <c r="S26" i="72"/>
  <c r="R26" i="72"/>
  <c r="Q26" i="72"/>
  <c r="P26" i="72"/>
  <c r="O26" i="72"/>
  <c r="N26" i="72"/>
  <c r="M26" i="72"/>
  <c r="L26" i="72"/>
  <c r="K26" i="72"/>
  <c r="J26" i="72"/>
  <c r="I26" i="72"/>
  <c r="H26" i="72"/>
  <c r="G26" i="72"/>
  <c r="F26" i="72"/>
  <c r="E26" i="72"/>
  <c r="D26" i="72"/>
  <c r="C26" i="72"/>
  <c r="B26" i="72"/>
  <c r="A26" i="72"/>
  <c r="AC25" i="72"/>
  <c r="AB25" i="72"/>
  <c r="AA25" i="72"/>
  <c r="Z25" i="72"/>
  <c r="Y25" i="72"/>
  <c r="X25" i="72"/>
  <c r="W25" i="72"/>
  <c r="V25" i="72"/>
  <c r="U25" i="72"/>
  <c r="T25" i="72"/>
  <c r="S25" i="72"/>
  <c r="R25" i="72"/>
  <c r="Q25" i="72"/>
  <c r="P25" i="72"/>
  <c r="O25" i="72"/>
  <c r="N25" i="72"/>
  <c r="M25" i="72"/>
  <c r="L25" i="72"/>
  <c r="K25" i="72"/>
  <c r="J25" i="72"/>
  <c r="I25" i="72"/>
  <c r="H25" i="72"/>
  <c r="G25" i="72"/>
  <c r="F25" i="72"/>
  <c r="E25" i="72"/>
  <c r="D25" i="72"/>
  <c r="C25" i="72"/>
  <c r="B25" i="72"/>
  <c r="A25" i="72"/>
  <c r="AC23" i="72"/>
  <c r="AB23" i="72"/>
  <c r="AA23" i="72"/>
  <c r="Z23" i="72"/>
  <c r="Y23" i="72"/>
  <c r="X23" i="72"/>
  <c r="W23" i="72"/>
  <c r="V23" i="72"/>
  <c r="U23" i="72"/>
  <c r="T23" i="72"/>
  <c r="S23" i="72"/>
  <c r="R23" i="72"/>
  <c r="Q23" i="72"/>
  <c r="P23" i="72"/>
  <c r="O23" i="72"/>
  <c r="N23" i="72"/>
  <c r="M23" i="72"/>
  <c r="L23" i="72"/>
  <c r="K23" i="72"/>
  <c r="J23" i="72"/>
  <c r="I23" i="72"/>
  <c r="H23" i="72"/>
  <c r="G23" i="72"/>
  <c r="F23" i="72"/>
  <c r="E23" i="72"/>
  <c r="D23" i="72"/>
  <c r="C23" i="72"/>
  <c r="B23" i="72"/>
  <c r="A23" i="72"/>
  <c r="AC22" i="72"/>
  <c r="AB22" i="72"/>
  <c r="AA22" i="72"/>
  <c r="Z22" i="72"/>
  <c r="Y22" i="72"/>
  <c r="X22" i="72"/>
  <c r="W22" i="72"/>
  <c r="V22" i="72"/>
  <c r="U22" i="72"/>
  <c r="T22" i="72"/>
  <c r="S22" i="72"/>
  <c r="R22" i="72"/>
  <c r="Q22" i="72"/>
  <c r="P22" i="72"/>
  <c r="O22" i="72"/>
  <c r="N22" i="72"/>
  <c r="M22" i="72"/>
  <c r="L22" i="72"/>
  <c r="K22" i="72"/>
  <c r="J22" i="72"/>
  <c r="I22" i="72"/>
  <c r="H22" i="72"/>
  <c r="G22" i="72"/>
  <c r="F22" i="72"/>
  <c r="E22" i="72"/>
  <c r="D22" i="72"/>
  <c r="C22" i="72"/>
  <c r="B22" i="72"/>
  <c r="A22" i="72"/>
  <c r="AC21" i="72"/>
  <c r="AB21" i="72"/>
  <c r="AA21" i="72"/>
  <c r="Z21" i="72"/>
  <c r="Y21" i="72"/>
  <c r="X21" i="72"/>
  <c r="W21" i="72"/>
  <c r="V21" i="72"/>
  <c r="U21" i="72"/>
  <c r="T21" i="72"/>
  <c r="S21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C21" i="72"/>
  <c r="B21" i="72"/>
  <c r="A21" i="72"/>
  <c r="AC20" i="72"/>
  <c r="AB20" i="72"/>
  <c r="AA20" i="72"/>
  <c r="Z20" i="72"/>
  <c r="Y20" i="72"/>
  <c r="X20" i="72"/>
  <c r="W20" i="72"/>
  <c r="V20" i="72"/>
  <c r="U20" i="72"/>
  <c r="T20" i="72"/>
  <c r="S20" i="72"/>
  <c r="R20" i="72"/>
  <c r="Q20" i="72"/>
  <c r="P20" i="72"/>
  <c r="O20" i="72"/>
  <c r="N20" i="72"/>
  <c r="M20" i="72"/>
  <c r="L20" i="72"/>
  <c r="K20" i="72"/>
  <c r="J20" i="72"/>
  <c r="I20" i="72"/>
  <c r="H20" i="72"/>
  <c r="G20" i="72"/>
  <c r="F20" i="72"/>
  <c r="E20" i="72"/>
  <c r="D20" i="72"/>
  <c r="C20" i="72"/>
  <c r="B20" i="72"/>
  <c r="A20" i="72"/>
  <c r="AC19" i="72"/>
  <c r="AB19" i="72"/>
  <c r="AA19" i="72"/>
  <c r="Z19" i="72"/>
  <c r="Y19" i="72"/>
  <c r="X19" i="72"/>
  <c r="W19" i="72"/>
  <c r="V19" i="72"/>
  <c r="U19" i="72"/>
  <c r="T19" i="72"/>
  <c r="S19" i="72"/>
  <c r="R19" i="72"/>
  <c r="Q19" i="72"/>
  <c r="P19" i="72"/>
  <c r="O19" i="72"/>
  <c r="N19" i="72"/>
  <c r="M19" i="72"/>
  <c r="L19" i="72"/>
  <c r="K19" i="72"/>
  <c r="J19" i="72"/>
  <c r="I19" i="72"/>
  <c r="H19" i="72"/>
  <c r="G19" i="72"/>
  <c r="F19" i="72"/>
  <c r="E19" i="72"/>
  <c r="D19" i="72"/>
  <c r="C19" i="72"/>
  <c r="B19" i="72"/>
  <c r="A19" i="72"/>
  <c r="AC18" i="72"/>
  <c r="AB18" i="72"/>
  <c r="AA18" i="72"/>
  <c r="Z18" i="72"/>
  <c r="Y18" i="72"/>
  <c r="X18" i="72"/>
  <c r="W18" i="72"/>
  <c r="V18" i="72"/>
  <c r="U18" i="72"/>
  <c r="T18" i="72"/>
  <c r="S18" i="72"/>
  <c r="R18" i="72"/>
  <c r="Q18" i="72"/>
  <c r="P18" i="72"/>
  <c r="O18" i="72"/>
  <c r="N18" i="72"/>
  <c r="M18" i="72"/>
  <c r="L18" i="72"/>
  <c r="K18" i="72"/>
  <c r="J18" i="72"/>
  <c r="I18" i="72"/>
  <c r="H18" i="72"/>
  <c r="G18" i="72"/>
  <c r="F18" i="72"/>
  <c r="E18" i="72"/>
  <c r="D18" i="72"/>
  <c r="C18" i="72"/>
  <c r="B18" i="72"/>
  <c r="A18" i="72"/>
  <c r="AC17" i="72"/>
  <c r="AB17" i="72"/>
  <c r="AA17" i="72"/>
  <c r="Z17" i="72"/>
  <c r="Y17" i="72"/>
  <c r="X17" i="72"/>
  <c r="W17" i="72"/>
  <c r="V17" i="72"/>
  <c r="U17" i="72"/>
  <c r="T17" i="72"/>
  <c r="S17" i="72"/>
  <c r="R17" i="72"/>
  <c r="Q17" i="72"/>
  <c r="P17" i="72"/>
  <c r="O17" i="72"/>
  <c r="N17" i="72"/>
  <c r="M17" i="72"/>
  <c r="L17" i="72"/>
  <c r="K17" i="72"/>
  <c r="J17" i="72"/>
  <c r="I17" i="72"/>
  <c r="H17" i="72"/>
  <c r="G17" i="72"/>
  <c r="F17" i="72"/>
  <c r="E17" i="72"/>
  <c r="D17" i="72"/>
  <c r="C17" i="72"/>
  <c r="B17" i="72"/>
  <c r="A17" i="72"/>
  <c r="AC15" i="72"/>
  <c r="AB15" i="72"/>
  <c r="AA15" i="72"/>
  <c r="Z15" i="72"/>
  <c r="Y15" i="72"/>
  <c r="X15" i="72"/>
  <c r="W15" i="72"/>
  <c r="V15" i="72"/>
  <c r="U15" i="72"/>
  <c r="T15" i="72"/>
  <c r="S15" i="72"/>
  <c r="R15" i="72"/>
  <c r="Q15" i="72"/>
  <c r="P15" i="72"/>
  <c r="O15" i="72"/>
  <c r="N15" i="72"/>
  <c r="M15" i="72"/>
  <c r="L15" i="72"/>
  <c r="K15" i="72"/>
  <c r="J15" i="72"/>
  <c r="I15" i="72"/>
  <c r="H15" i="72"/>
  <c r="G15" i="72"/>
  <c r="F15" i="72"/>
  <c r="E15" i="72"/>
  <c r="D15" i="72"/>
  <c r="C15" i="72"/>
  <c r="B15" i="72"/>
  <c r="A15" i="72"/>
  <c r="AC14" i="72"/>
  <c r="AB14" i="72"/>
  <c r="AA14" i="72"/>
  <c r="Z14" i="72"/>
  <c r="Y14" i="72"/>
  <c r="X14" i="72"/>
  <c r="W14" i="72"/>
  <c r="V14" i="72"/>
  <c r="U14" i="72"/>
  <c r="T14" i="72"/>
  <c r="S14" i="72"/>
  <c r="R14" i="72"/>
  <c r="Q14" i="72"/>
  <c r="P14" i="72"/>
  <c r="O14" i="72"/>
  <c r="N14" i="72"/>
  <c r="M14" i="72"/>
  <c r="L14" i="72"/>
  <c r="K14" i="72"/>
  <c r="J14" i="72"/>
  <c r="I14" i="72"/>
  <c r="H14" i="72"/>
  <c r="G14" i="72"/>
  <c r="F14" i="72"/>
  <c r="E14" i="72"/>
  <c r="D14" i="72"/>
  <c r="C14" i="72"/>
  <c r="B14" i="72"/>
  <c r="A14" i="72"/>
  <c r="AC13" i="72"/>
  <c r="AB13" i="72"/>
  <c r="AA13" i="72"/>
  <c r="Z13" i="72"/>
  <c r="Y13" i="72"/>
  <c r="X13" i="72"/>
  <c r="W13" i="72"/>
  <c r="V13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D13" i="72"/>
  <c r="C13" i="72"/>
  <c r="B13" i="72"/>
  <c r="A13" i="72"/>
  <c r="AC12" i="72"/>
  <c r="AB12" i="72"/>
  <c r="AA12" i="72"/>
  <c r="Z12" i="72"/>
  <c r="Y12" i="72"/>
  <c r="X12" i="72"/>
  <c r="W12" i="72"/>
  <c r="V12" i="72"/>
  <c r="U12" i="72"/>
  <c r="T12" i="72"/>
  <c r="S12" i="72"/>
  <c r="R12" i="72"/>
  <c r="Q12" i="72"/>
  <c r="P12" i="72"/>
  <c r="O12" i="72"/>
  <c r="N12" i="72"/>
  <c r="M12" i="72"/>
  <c r="L12" i="72"/>
  <c r="K12" i="72"/>
  <c r="J12" i="72"/>
  <c r="I12" i="72"/>
  <c r="H12" i="72"/>
  <c r="G12" i="72"/>
  <c r="F12" i="72"/>
  <c r="E12" i="72"/>
  <c r="D12" i="72"/>
  <c r="C12" i="72"/>
  <c r="B12" i="72"/>
  <c r="A12" i="72"/>
  <c r="AC11" i="72"/>
  <c r="AB11" i="72"/>
  <c r="AA11" i="72"/>
  <c r="Z11" i="72"/>
  <c r="Y11" i="72"/>
  <c r="X11" i="72"/>
  <c r="W11" i="72"/>
  <c r="V11" i="72"/>
  <c r="U11" i="72"/>
  <c r="T11" i="72"/>
  <c r="S11" i="72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A11" i="72"/>
  <c r="AC10" i="72"/>
  <c r="AB10" i="72"/>
  <c r="AA10" i="72"/>
  <c r="Z10" i="72"/>
  <c r="Y10" i="72"/>
  <c r="X10" i="72"/>
  <c r="W10" i="72"/>
  <c r="V10" i="72"/>
  <c r="U10" i="72"/>
  <c r="T10" i="72"/>
  <c r="S10" i="72"/>
  <c r="R10" i="72"/>
  <c r="Q10" i="72"/>
  <c r="P10" i="72"/>
  <c r="O10" i="72"/>
  <c r="N10" i="72"/>
  <c r="M10" i="72"/>
  <c r="L10" i="72"/>
  <c r="K10" i="72"/>
  <c r="J10" i="72"/>
  <c r="I10" i="72"/>
  <c r="H10" i="72"/>
  <c r="G10" i="72"/>
  <c r="F10" i="72"/>
  <c r="E10" i="72"/>
  <c r="D10" i="72"/>
  <c r="C10" i="72"/>
  <c r="B10" i="72"/>
  <c r="A10" i="72"/>
  <c r="AC9" i="72"/>
  <c r="AB9" i="72"/>
  <c r="AA9" i="72"/>
  <c r="Z9" i="72"/>
  <c r="Y9" i="72"/>
  <c r="X9" i="72"/>
  <c r="W9" i="72"/>
  <c r="V9" i="72"/>
  <c r="U9" i="72"/>
  <c r="T9" i="72"/>
  <c r="S9" i="72"/>
  <c r="R9" i="72"/>
  <c r="Q9" i="72"/>
  <c r="P9" i="72"/>
  <c r="O9" i="72"/>
  <c r="N9" i="72"/>
  <c r="M9" i="72"/>
  <c r="L9" i="72"/>
  <c r="K9" i="72"/>
  <c r="J9" i="72"/>
  <c r="I9" i="72"/>
  <c r="H9" i="72"/>
  <c r="G9" i="72"/>
  <c r="F9" i="72"/>
  <c r="E9" i="72"/>
  <c r="D9" i="72"/>
  <c r="C9" i="72"/>
  <c r="B9" i="72"/>
  <c r="A9" i="72"/>
  <c r="AC8" i="72"/>
  <c r="AB8" i="72"/>
  <c r="AA8" i="72"/>
  <c r="Z8" i="72"/>
  <c r="Y8" i="72"/>
  <c r="X8" i="72"/>
  <c r="W8" i="72"/>
  <c r="V8" i="72"/>
  <c r="U8" i="72"/>
  <c r="T8" i="72"/>
  <c r="S8" i="72"/>
  <c r="R8" i="72"/>
  <c r="Q8" i="72"/>
  <c r="P8" i="72"/>
  <c r="O8" i="72"/>
  <c r="N8" i="72"/>
  <c r="M8" i="72"/>
  <c r="L8" i="72"/>
  <c r="K8" i="72"/>
  <c r="J8" i="72"/>
  <c r="I8" i="72"/>
  <c r="H8" i="72"/>
  <c r="G8" i="72"/>
  <c r="F8" i="72"/>
  <c r="E8" i="72"/>
  <c r="D8" i="72"/>
  <c r="C8" i="72"/>
  <c r="B8" i="72"/>
  <c r="A8" i="72"/>
  <c r="AC7" i="72"/>
  <c r="AB7" i="72"/>
  <c r="AA7" i="72"/>
  <c r="Z7" i="72"/>
  <c r="Y7" i="72"/>
  <c r="X7" i="72"/>
  <c r="W7" i="72"/>
  <c r="V7" i="72"/>
  <c r="U7" i="72"/>
  <c r="T7" i="72"/>
  <c r="S7" i="72"/>
  <c r="R7" i="72"/>
  <c r="Q7" i="72"/>
  <c r="P7" i="72"/>
  <c r="O7" i="72"/>
  <c r="N7" i="72"/>
  <c r="M7" i="72"/>
  <c r="L7" i="72"/>
  <c r="K7" i="72"/>
  <c r="J7" i="72"/>
  <c r="I7" i="72"/>
  <c r="H7" i="72"/>
  <c r="G7" i="72"/>
  <c r="F7" i="72"/>
  <c r="E7" i="72"/>
  <c r="D7" i="72"/>
  <c r="C7" i="72"/>
  <c r="B7" i="72"/>
  <c r="A7" i="72"/>
  <c r="AC6" i="72"/>
  <c r="AB6" i="72"/>
  <c r="AA6" i="72"/>
  <c r="Z6" i="72"/>
  <c r="Y6" i="72"/>
  <c r="X6" i="72"/>
  <c r="W6" i="72"/>
  <c r="V6" i="72"/>
  <c r="U6" i="72"/>
  <c r="T6" i="72"/>
  <c r="S6" i="72"/>
  <c r="R6" i="72"/>
  <c r="Q6" i="72"/>
  <c r="P6" i="72"/>
  <c r="O6" i="72"/>
  <c r="N6" i="72"/>
  <c r="M6" i="72"/>
  <c r="L6" i="72"/>
  <c r="K6" i="72"/>
  <c r="J6" i="72"/>
  <c r="I6" i="72"/>
  <c r="H6" i="72"/>
  <c r="G6" i="72"/>
  <c r="F6" i="72"/>
  <c r="E6" i="72"/>
  <c r="D6" i="72"/>
  <c r="C6" i="72"/>
  <c r="B6" i="72"/>
  <c r="A6" i="72"/>
  <c r="AC5" i="72"/>
  <c r="AB5" i="72"/>
  <c r="AA5" i="72"/>
  <c r="Z5" i="72"/>
  <c r="Y5" i="72"/>
  <c r="X5" i="72"/>
  <c r="W5" i="72"/>
  <c r="V5" i="72"/>
  <c r="U5" i="72"/>
  <c r="T5" i="72"/>
  <c r="S5" i="72"/>
  <c r="R5" i="72"/>
  <c r="Q5" i="72"/>
  <c r="P5" i="72"/>
  <c r="O5" i="72"/>
  <c r="N5" i="72"/>
  <c r="M5" i="72"/>
  <c r="L5" i="72"/>
  <c r="K5" i="72"/>
  <c r="J5" i="72"/>
  <c r="I5" i="72"/>
  <c r="H5" i="72"/>
  <c r="G5" i="72"/>
  <c r="F5" i="72"/>
  <c r="E5" i="72"/>
  <c r="D5" i="72"/>
  <c r="C5" i="72"/>
  <c r="B5" i="72"/>
  <c r="A5" i="72"/>
  <c r="AC4" i="72"/>
  <c r="AB4" i="72"/>
  <c r="AA4" i="72"/>
  <c r="Z4" i="72"/>
  <c r="Y4" i="72"/>
  <c r="X4" i="72"/>
  <c r="W4" i="72"/>
  <c r="V4" i="72"/>
  <c r="U4" i="72"/>
  <c r="T4" i="72"/>
  <c r="S4" i="72"/>
  <c r="R4" i="72"/>
  <c r="Q4" i="72"/>
  <c r="P4" i="72"/>
  <c r="O4" i="72"/>
  <c r="N4" i="72"/>
  <c r="M4" i="72"/>
  <c r="L4" i="72"/>
  <c r="K4" i="72"/>
  <c r="J4" i="72"/>
  <c r="I4" i="72"/>
  <c r="H4" i="72"/>
  <c r="G4" i="72"/>
  <c r="F4" i="72"/>
  <c r="E4" i="72"/>
  <c r="D4" i="72"/>
  <c r="C4" i="72"/>
  <c r="B4" i="72"/>
  <c r="A4" i="72"/>
  <c r="AC2" i="72"/>
  <c r="AB2" i="72"/>
  <c r="AA2" i="72"/>
  <c r="Z2" i="72"/>
  <c r="Y2" i="72"/>
  <c r="X2" i="72"/>
  <c r="W2" i="72"/>
  <c r="V2" i="72"/>
  <c r="U2" i="72"/>
  <c r="T2" i="72"/>
  <c r="S2" i="72"/>
  <c r="R2" i="72"/>
  <c r="Q2" i="72"/>
  <c r="P2" i="72"/>
  <c r="O2" i="72"/>
  <c r="N2" i="72"/>
  <c r="M2" i="72"/>
  <c r="L2" i="72"/>
  <c r="K2" i="72"/>
  <c r="J2" i="72"/>
  <c r="I2" i="72"/>
  <c r="H2" i="72"/>
  <c r="G2" i="72"/>
  <c r="F2" i="72"/>
  <c r="E2" i="72"/>
  <c r="D2" i="72"/>
  <c r="C2" i="72"/>
  <c r="B2" i="72"/>
  <c r="A2" i="72"/>
  <c r="AA33" i="71"/>
  <c r="Z33" i="71"/>
  <c r="Y33" i="71"/>
  <c r="X33" i="71"/>
  <c r="W33" i="71"/>
  <c r="V33" i="71"/>
  <c r="U33" i="71"/>
  <c r="T33" i="71"/>
  <c r="S33" i="71"/>
  <c r="R33" i="71"/>
  <c r="Q33" i="71"/>
  <c r="P33" i="71"/>
  <c r="O33" i="71"/>
  <c r="N33" i="71"/>
  <c r="M33" i="71"/>
  <c r="L33" i="71"/>
  <c r="K33" i="71"/>
  <c r="J33" i="71"/>
  <c r="I33" i="71"/>
  <c r="H33" i="71"/>
  <c r="G33" i="71"/>
  <c r="F33" i="71"/>
  <c r="E33" i="71"/>
  <c r="D33" i="71"/>
  <c r="C33" i="71"/>
  <c r="B33" i="71"/>
  <c r="A33" i="71"/>
  <c r="AA32" i="71"/>
  <c r="Z32" i="71"/>
  <c r="Y32" i="71"/>
  <c r="X32" i="71"/>
  <c r="W32" i="71"/>
  <c r="V32" i="71"/>
  <c r="U32" i="71"/>
  <c r="T32" i="71"/>
  <c r="S32" i="71"/>
  <c r="R32" i="71"/>
  <c r="Q32" i="71"/>
  <c r="P32" i="71"/>
  <c r="O32" i="71"/>
  <c r="N32" i="71"/>
  <c r="M32" i="71"/>
  <c r="L32" i="71"/>
  <c r="K32" i="71"/>
  <c r="J32" i="71"/>
  <c r="I32" i="71"/>
  <c r="H32" i="71"/>
  <c r="G32" i="71"/>
  <c r="F32" i="71"/>
  <c r="E32" i="71"/>
  <c r="D32" i="71"/>
  <c r="C32" i="71"/>
  <c r="B32" i="71"/>
  <c r="A32" i="71"/>
  <c r="AA31" i="71"/>
  <c r="Z31" i="71"/>
  <c r="Y31" i="71"/>
  <c r="X31" i="71"/>
  <c r="W31" i="71"/>
  <c r="V31" i="71"/>
  <c r="U31" i="71"/>
  <c r="T31" i="71"/>
  <c r="S31" i="71"/>
  <c r="R31" i="71"/>
  <c r="Q31" i="71"/>
  <c r="P31" i="71"/>
  <c r="O31" i="71"/>
  <c r="N31" i="71"/>
  <c r="M31" i="71"/>
  <c r="L31" i="71"/>
  <c r="K31" i="71"/>
  <c r="J31" i="71"/>
  <c r="I31" i="71"/>
  <c r="H31" i="71"/>
  <c r="G31" i="71"/>
  <c r="F31" i="71"/>
  <c r="E31" i="71"/>
  <c r="D31" i="71"/>
  <c r="C31" i="71"/>
  <c r="B31" i="71"/>
  <c r="A31" i="71"/>
  <c r="AA30" i="71"/>
  <c r="Z30" i="71"/>
  <c r="Y30" i="71"/>
  <c r="X30" i="71"/>
  <c r="W30" i="71"/>
  <c r="V30" i="71"/>
  <c r="U30" i="71"/>
  <c r="T30" i="71"/>
  <c r="S30" i="71"/>
  <c r="R30" i="71"/>
  <c r="Q30" i="71"/>
  <c r="P30" i="71"/>
  <c r="O30" i="71"/>
  <c r="N30" i="71"/>
  <c r="M30" i="71"/>
  <c r="L30" i="71"/>
  <c r="K30" i="71"/>
  <c r="J30" i="71"/>
  <c r="I30" i="71"/>
  <c r="H30" i="71"/>
  <c r="G30" i="71"/>
  <c r="F30" i="71"/>
  <c r="E30" i="71"/>
  <c r="D30" i="71"/>
  <c r="C30" i="71"/>
  <c r="B30" i="71"/>
  <c r="A30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9" i="71"/>
  <c r="C29" i="71"/>
  <c r="B29" i="71"/>
  <c r="A29" i="71"/>
  <c r="AA28" i="71"/>
  <c r="Z28" i="71"/>
  <c r="Y28" i="71"/>
  <c r="X28" i="71"/>
  <c r="W28" i="71"/>
  <c r="V28" i="71"/>
  <c r="U28" i="71"/>
  <c r="T28" i="71"/>
  <c r="S28" i="71"/>
  <c r="R28" i="71"/>
  <c r="Q28" i="71"/>
  <c r="P28" i="71"/>
  <c r="O28" i="71"/>
  <c r="N28" i="71"/>
  <c r="M28" i="71"/>
  <c r="L28" i="71"/>
  <c r="K28" i="71"/>
  <c r="J28" i="71"/>
  <c r="I28" i="71"/>
  <c r="H28" i="71"/>
  <c r="G28" i="71"/>
  <c r="F28" i="71"/>
  <c r="E28" i="71"/>
  <c r="D28" i="71"/>
  <c r="C28" i="71"/>
  <c r="B28" i="71"/>
  <c r="A28" i="71"/>
  <c r="AA27" i="71"/>
  <c r="Z27" i="71"/>
  <c r="Y27" i="71"/>
  <c r="X27" i="71"/>
  <c r="W27" i="71"/>
  <c r="V27" i="71"/>
  <c r="U27" i="71"/>
  <c r="T27" i="71"/>
  <c r="S27" i="71"/>
  <c r="R27" i="71"/>
  <c r="Q27" i="71"/>
  <c r="P27" i="71"/>
  <c r="O27" i="71"/>
  <c r="N27" i="71"/>
  <c r="M27" i="71"/>
  <c r="L27" i="71"/>
  <c r="K27" i="71"/>
  <c r="J27" i="71"/>
  <c r="I27" i="71"/>
  <c r="H27" i="71"/>
  <c r="G27" i="71"/>
  <c r="F27" i="71"/>
  <c r="E27" i="71"/>
  <c r="D27" i="71"/>
  <c r="C27" i="71"/>
  <c r="B27" i="71"/>
  <c r="A27" i="71"/>
  <c r="AA26" i="71"/>
  <c r="Z26" i="71"/>
  <c r="Y26" i="71"/>
  <c r="X26" i="71"/>
  <c r="W26" i="71"/>
  <c r="V26" i="71"/>
  <c r="U26" i="71"/>
  <c r="T26" i="71"/>
  <c r="S26" i="71"/>
  <c r="R26" i="71"/>
  <c r="Q26" i="71"/>
  <c r="P26" i="71"/>
  <c r="O26" i="71"/>
  <c r="N26" i="71"/>
  <c r="M26" i="71"/>
  <c r="L26" i="71"/>
  <c r="K26" i="71"/>
  <c r="J26" i="71"/>
  <c r="I26" i="71"/>
  <c r="H26" i="71"/>
  <c r="G26" i="71"/>
  <c r="F26" i="71"/>
  <c r="E26" i="71"/>
  <c r="D26" i="71"/>
  <c r="C26" i="71"/>
  <c r="B26" i="71"/>
  <c r="A26" i="71"/>
  <c r="AA25" i="71"/>
  <c r="Z25" i="71"/>
  <c r="Y25" i="71"/>
  <c r="X25" i="71"/>
  <c r="W25" i="71"/>
  <c r="V25" i="71"/>
  <c r="U25" i="71"/>
  <c r="T25" i="71"/>
  <c r="S25" i="71"/>
  <c r="R25" i="71"/>
  <c r="Q25" i="71"/>
  <c r="P25" i="71"/>
  <c r="O25" i="71"/>
  <c r="N25" i="71"/>
  <c r="M25" i="71"/>
  <c r="L25" i="71"/>
  <c r="K25" i="71"/>
  <c r="J25" i="71"/>
  <c r="I25" i="71"/>
  <c r="H25" i="71"/>
  <c r="G25" i="71"/>
  <c r="F25" i="71"/>
  <c r="E25" i="71"/>
  <c r="D25" i="71"/>
  <c r="C25" i="71"/>
  <c r="B25" i="71"/>
  <c r="A25" i="71"/>
  <c r="AA23" i="71"/>
  <c r="Z23" i="71"/>
  <c r="Y23" i="71"/>
  <c r="X23" i="71"/>
  <c r="W23" i="71"/>
  <c r="V23" i="71"/>
  <c r="U23" i="71"/>
  <c r="T23" i="71"/>
  <c r="S23" i="71"/>
  <c r="R23" i="71"/>
  <c r="Q23" i="71"/>
  <c r="P23" i="71"/>
  <c r="O23" i="71"/>
  <c r="N23" i="71"/>
  <c r="M23" i="71"/>
  <c r="L23" i="71"/>
  <c r="K23" i="71"/>
  <c r="J23" i="71"/>
  <c r="I23" i="71"/>
  <c r="H23" i="71"/>
  <c r="G23" i="71"/>
  <c r="F23" i="71"/>
  <c r="E23" i="71"/>
  <c r="D23" i="71"/>
  <c r="C23" i="71"/>
  <c r="B23" i="71"/>
  <c r="A23" i="71"/>
  <c r="AA21" i="71"/>
  <c r="Z21" i="71"/>
  <c r="Y21" i="71"/>
  <c r="X21" i="71"/>
  <c r="W21" i="71"/>
  <c r="V21" i="71"/>
  <c r="U21" i="71"/>
  <c r="T21" i="71"/>
  <c r="S21" i="71"/>
  <c r="R21" i="71"/>
  <c r="Q21" i="71"/>
  <c r="P21" i="71"/>
  <c r="O21" i="71"/>
  <c r="N21" i="71"/>
  <c r="M21" i="71"/>
  <c r="L21" i="71"/>
  <c r="K21" i="71"/>
  <c r="J21" i="71"/>
  <c r="I21" i="71"/>
  <c r="H21" i="71"/>
  <c r="G21" i="71"/>
  <c r="F21" i="71"/>
  <c r="E21" i="71"/>
  <c r="D21" i="71"/>
  <c r="C21" i="71"/>
  <c r="B21" i="71"/>
  <c r="A21" i="71"/>
  <c r="AA20" i="71"/>
  <c r="Z20" i="71"/>
  <c r="Y20" i="71"/>
  <c r="X20" i="71"/>
  <c r="W20" i="71"/>
  <c r="V20" i="71"/>
  <c r="U20" i="71"/>
  <c r="T20" i="71"/>
  <c r="S20" i="71"/>
  <c r="R20" i="71"/>
  <c r="Q20" i="71"/>
  <c r="P20" i="71"/>
  <c r="O20" i="71"/>
  <c r="N20" i="71"/>
  <c r="M20" i="71"/>
  <c r="L20" i="71"/>
  <c r="K20" i="71"/>
  <c r="J20" i="71"/>
  <c r="I20" i="71"/>
  <c r="H20" i="71"/>
  <c r="G20" i="71"/>
  <c r="F20" i="71"/>
  <c r="E20" i="71"/>
  <c r="D20" i="71"/>
  <c r="C20" i="71"/>
  <c r="B20" i="71"/>
  <c r="A20" i="71"/>
  <c r="AA18" i="71"/>
  <c r="Z18" i="71"/>
  <c r="Y18" i="71"/>
  <c r="X18" i="71"/>
  <c r="W18" i="71"/>
  <c r="V18" i="71"/>
  <c r="U18" i="71"/>
  <c r="T18" i="71"/>
  <c r="S18" i="71"/>
  <c r="R18" i="71"/>
  <c r="Q18" i="71"/>
  <c r="P18" i="71"/>
  <c r="O18" i="71"/>
  <c r="N18" i="71"/>
  <c r="M18" i="71"/>
  <c r="L18" i="71"/>
  <c r="K18" i="71"/>
  <c r="J18" i="71"/>
  <c r="I18" i="71"/>
  <c r="H18" i="71"/>
  <c r="G18" i="71"/>
  <c r="F18" i="71"/>
  <c r="E18" i="71"/>
  <c r="D18" i="71"/>
  <c r="C18" i="71"/>
  <c r="B18" i="71"/>
  <c r="A18" i="71"/>
  <c r="AA17" i="71"/>
  <c r="Z17" i="71"/>
  <c r="Y17" i="71"/>
  <c r="X17" i="71"/>
  <c r="W17" i="71"/>
  <c r="V17" i="71"/>
  <c r="U17" i="71"/>
  <c r="T17" i="71"/>
  <c r="S17" i="71"/>
  <c r="R17" i="71"/>
  <c r="Q17" i="71"/>
  <c r="P17" i="71"/>
  <c r="O17" i="71"/>
  <c r="N17" i="71"/>
  <c r="M17" i="71"/>
  <c r="L17" i="71"/>
  <c r="K17" i="71"/>
  <c r="J17" i="71"/>
  <c r="I17" i="71"/>
  <c r="H17" i="71"/>
  <c r="G17" i="71"/>
  <c r="F17" i="71"/>
  <c r="E17" i="71"/>
  <c r="D17" i="71"/>
  <c r="C17" i="71"/>
  <c r="B17" i="71"/>
  <c r="A17" i="71"/>
  <c r="AA16" i="71"/>
  <c r="Z16" i="71"/>
  <c r="Y16" i="71"/>
  <c r="X16" i="71"/>
  <c r="W16" i="71"/>
  <c r="V16" i="71"/>
  <c r="U16" i="71"/>
  <c r="T16" i="71"/>
  <c r="S16" i="71"/>
  <c r="R16" i="71"/>
  <c r="Q16" i="71"/>
  <c r="P16" i="71"/>
  <c r="O16" i="71"/>
  <c r="N16" i="71"/>
  <c r="M16" i="71"/>
  <c r="L16" i="71"/>
  <c r="K16" i="71"/>
  <c r="J16" i="71"/>
  <c r="I16" i="71"/>
  <c r="H16" i="71"/>
  <c r="G16" i="71"/>
  <c r="F16" i="71"/>
  <c r="E16" i="71"/>
  <c r="D16" i="71"/>
  <c r="C16" i="71"/>
  <c r="B16" i="71"/>
  <c r="A16" i="71"/>
  <c r="AA15" i="71"/>
  <c r="Z15" i="71"/>
  <c r="Y15" i="71"/>
  <c r="X15" i="71"/>
  <c r="W15" i="71"/>
  <c r="V15" i="71"/>
  <c r="U15" i="71"/>
  <c r="T15" i="71"/>
  <c r="S15" i="71"/>
  <c r="R15" i="71"/>
  <c r="Q15" i="71"/>
  <c r="P15" i="71"/>
  <c r="O15" i="71"/>
  <c r="N15" i="71"/>
  <c r="M15" i="71"/>
  <c r="L15" i="71"/>
  <c r="K15" i="71"/>
  <c r="J15" i="71"/>
  <c r="I15" i="71"/>
  <c r="H15" i="71"/>
  <c r="G15" i="71"/>
  <c r="F15" i="71"/>
  <c r="E15" i="71"/>
  <c r="D15" i="71"/>
  <c r="C15" i="71"/>
  <c r="B15" i="71"/>
  <c r="A15" i="71"/>
  <c r="AA14" i="71"/>
  <c r="Z14" i="71"/>
  <c r="Y14" i="71"/>
  <c r="X14" i="71"/>
  <c r="W14" i="71"/>
  <c r="V14" i="71"/>
  <c r="U14" i="71"/>
  <c r="T14" i="71"/>
  <c r="S14" i="71"/>
  <c r="R14" i="71"/>
  <c r="Q14" i="71"/>
  <c r="P14" i="71"/>
  <c r="O14" i="71"/>
  <c r="N14" i="71"/>
  <c r="M14" i="71"/>
  <c r="L14" i="71"/>
  <c r="K14" i="71"/>
  <c r="J14" i="71"/>
  <c r="I14" i="71"/>
  <c r="H14" i="71"/>
  <c r="G14" i="71"/>
  <c r="F14" i="71"/>
  <c r="E14" i="71"/>
  <c r="D14" i="71"/>
  <c r="C14" i="71"/>
  <c r="B14" i="71"/>
  <c r="A14" i="71"/>
  <c r="AA13" i="71"/>
  <c r="Z13" i="71"/>
  <c r="Y13" i="71"/>
  <c r="X13" i="71"/>
  <c r="W13" i="71"/>
  <c r="V13" i="71"/>
  <c r="U13" i="71"/>
  <c r="T13" i="71"/>
  <c r="S13" i="71"/>
  <c r="R13" i="71"/>
  <c r="Q13" i="71"/>
  <c r="P13" i="71"/>
  <c r="O13" i="71"/>
  <c r="N13" i="71"/>
  <c r="M13" i="71"/>
  <c r="L13" i="71"/>
  <c r="K13" i="71"/>
  <c r="J13" i="71"/>
  <c r="I13" i="71"/>
  <c r="H13" i="71"/>
  <c r="G13" i="71"/>
  <c r="F13" i="71"/>
  <c r="E13" i="71"/>
  <c r="D13" i="71"/>
  <c r="C13" i="71"/>
  <c r="B13" i="71"/>
  <c r="A13" i="71"/>
  <c r="AA11" i="71"/>
  <c r="Z11" i="71"/>
  <c r="Y11" i="71"/>
  <c r="X11" i="71"/>
  <c r="W11" i="71"/>
  <c r="V11" i="71"/>
  <c r="U11" i="71"/>
  <c r="T11" i="71"/>
  <c r="S11" i="71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A11" i="71"/>
  <c r="AA10" i="71"/>
  <c r="Z10" i="71"/>
  <c r="Y10" i="71"/>
  <c r="X10" i="71"/>
  <c r="W10" i="71"/>
  <c r="V10" i="71"/>
  <c r="U10" i="71"/>
  <c r="T10" i="71"/>
  <c r="S10" i="71"/>
  <c r="R10" i="71"/>
  <c r="Q10" i="71"/>
  <c r="P10" i="71"/>
  <c r="O10" i="71"/>
  <c r="N10" i="71"/>
  <c r="M10" i="71"/>
  <c r="L10" i="71"/>
  <c r="K10" i="71"/>
  <c r="J10" i="71"/>
  <c r="I10" i="71"/>
  <c r="H10" i="71"/>
  <c r="G10" i="71"/>
  <c r="F10" i="71"/>
  <c r="E10" i="71"/>
  <c r="D10" i="71"/>
  <c r="C10" i="71"/>
  <c r="B10" i="71"/>
  <c r="A10" i="71"/>
  <c r="AA9" i="71"/>
  <c r="Z9" i="71"/>
  <c r="Y9" i="71"/>
  <c r="X9" i="71"/>
  <c r="W9" i="71"/>
  <c r="V9" i="71"/>
  <c r="U9" i="71"/>
  <c r="T9" i="71"/>
  <c r="S9" i="71"/>
  <c r="R9" i="71"/>
  <c r="Q9" i="71"/>
  <c r="P9" i="71"/>
  <c r="O9" i="71"/>
  <c r="N9" i="71"/>
  <c r="M9" i="71"/>
  <c r="L9" i="71"/>
  <c r="K9" i="71"/>
  <c r="J9" i="71"/>
  <c r="I9" i="71"/>
  <c r="H9" i="71"/>
  <c r="G9" i="71"/>
  <c r="F9" i="71"/>
  <c r="E9" i="71"/>
  <c r="D9" i="71"/>
  <c r="C9" i="71"/>
  <c r="B9" i="71"/>
  <c r="A9" i="71"/>
  <c r="AA8" i="71"/>
  <c r="Z8" i="71"/>
  <c r="Y8" i="71"/>
  <c r="X8" i="71"/>
  <c r="W8" i="71"/>
  <c r="V8" i="71"/>
  <c r="U8" i="71"/>
  <c r="T8" i="71"/>
  <c r="S8" i="71"/>
  <c r="R8" i="71"/>
  <c r="Q8" i="71"/>
  <c r="P8" i="71"/>
  <c r="O8" i="71"/>
  <c r="N8" i="71"/>
  <c r="M8" i="71"/>
  <c r="L8" i="71"/>
  <c r="K8" i="71"/>
  <c r="J8" i="71"/>
  <c r="I8" i="71"/>
  <c r="H8" i="71"/>
  <c r="G8" i="71"/>
  <c r="F8" i="71"/>
  <c r="E8" i="71"/>
  <c r="D8" i="71"/>
  <c r="C8" i="71"/>
  <c r="B8" i="71"/>
  <c r="A8" i="71"/>
  <c r="AA7" i="71"/>
  <c r="Z7" i="71"/>
  <c r="Y7" i="71"/>
  <c r="X7" i="71"/>
  <c r="W7" i="71"/>
  <c r="V7" i="71"/>
  <c r="U7" i="71"/>
  <c r="T7" i="71"/>
  <c r="S7" i="71"/>
  <c r="R7" i="71"/>
  <c r="Q7" i="71"/>
  <c r="P7" i="71"/>
  <c r="O7" i="71"/>
  <c r="N7" i="71"/>
  <c r="M7" i="71"/>
  <c r="L7" i="71"/>
  <c r="K7" i="71"/>
  <c r="J7" i="71"/>
  <c r="I7" i="71"/>
  <c r="H7" i="71"/>
  <c r="G7" i="71"/>
  <c r="F7" i="71"/>
  <c r="E7" i="71"/>
  <c r="D7" i="71"/>
  <c r="C7" i="71"/>
  <c r="B7" i="71"/>
  <c r="A7" i="71"/>
  <c r="AA6" i="71"/>
  <c r="Z6" i="71"/>
  <c r="Y6" i="71"/>
  <c r="X6" i="71"/>
  <c r="W6" i="71"/>
  <c r="V6" i="71"/>
  <c r="U6" i="71"/>
  <c r="T6" i="71"/>
  <c r="S6" i="71"/>
  <c r="R6" i="71"/>
  <c r="Q6" i="71"/>
  <c r="P6" i="71"/>
  <c r="O6" i="71"/>
  <c r="N6" i="71"/>
  <c r="M6" i="71"/>
  <c r="L6" i="71"/>
  <c r="K6" i="71"/>
  <c r="J6" i="71"/>
  <c r="I6" i="71"/>
  <c r="H6" i="71"/>
  <c r="G6" i="71"/>
  <c r="F6" i="71"/>
  <c r="E6" i="71"/>
  <c r="D6" i="71"/>
  <c r="C6" i="71"/>
  <c r="B6" i="71"/>
  <c r="A6" i="71"/>
  <c r="AA5" i="71"/>
  <c r="Z5" i="71"/>
  <c r="Y5" i="71"/>
  <c r="X5" i="71"/>
  <c r="W5" i="71"/>
  <c r="V5" i="71"/>
  <c r="U5" i="71"/>
  <c r="T5" i="71"/>
  <c r="S5" i="71"/>
  <c r="R5" i="71"/>
  <c r="Q5" i="71"/>
  <c r="P5" i="71"/>
  <c r="O5" i="71"/>
  <c r="N5" i="71"/>
  <c r="M5" i="71"/>
  <c r="L5" i="71"/>
  <c r="K5" i="71"/>
  <c r="J5" i="71"/>
  <c r="I5" i="71"/>
  <c r="H5" i="71"/>
  <c r="G5" i="71"/>
  <c r="F5" i="71"/>
  <c r="E5" i="71"/>
  <c r="D5" i="71"/>
  <c r="C5" i="71"/>
  <c r="B5" i="71"/>
  <c r="A5" i="71"/>
  <c r="AA3" i="71"/>
  <c r="Z3" i="71"/>
  <c r="Y3" i="71"/>
  <c r="X3" i="71"/>
  <c r="W3" i="71"/>
  <c r="V3" i="71"/>
  <c r="U3" i="71"/>
  <c r="T3" i="71"/>
  <c r="S3" i="71"/>
  <c r="R3" i="71"/>
  <c r="Q3" i="71"/>
  <c r="P3" i="71"/>
  <c r="O3" i="71"/>
  <c r="N3" i="71"/>
  <c r="M3" i="71"/>
  <c r="L3" i="71"/>
  <c r="K3" i="71"/>
  <c r="J3" i="71"/>
  <c r="I3" i="71"/>
  <c r="H3" i="71"/>
  <c r="G3" i="71"/>
  <c r="F3" i="71"/>
  <c r="E3" i="71"/>
  <c r="D3" i="71"/>
  <c r="C3" i="71"/>
  <c r="B3" i="71"/>
  <c r="A3" i="71"/>
  <c r="AA2" i="71"/>
  <c r="Z2" i="71"/>
  <c r="Y2" i="71"/>
  <c r="X2" i="71"/>
  <c r="W2" i="71"/>
  <c r="V2" i="71"/>
  <c r="U2" i="71"/>
  <c r="T2" i="71"/>
  <c r="S2" i="71"/>
  <c r="R2" i="71"/>
  <c r="Q2" i="71"/>
  <c r="P2" i="71"/>
  <c r="O2" i="71"/>
  <c r="N2" i="71"/>
  <c r="M2" i="71"/>
  <c r="L2" i="71"/>
  <c r="K2" i="71"/>
  <c r="J2" i="71"/>
  <c r="I2" i="71"/>
  <c r="H2" i="71"/>
  <c r="G2" i="71"/>
  <c r="F2" i="71"/>
  <c r="E2" i="71"/>
  <c r="D2" i="71"/>
  <c r="C2" i="71"/>
  <c r="B2" i="71"/>
  <c r="A2" i="71"/>
  <c r="AC25" i="69"/>
  <c r="AB25" i="69"/>
  <c r="AA25" i="69"/>
  <c r="Z25" i="69"/>
  <c r="Y25" i="69"/>
  <c r="X25" i="69"/>
  <c r="W25" i="69"/>
  <c r="V25" i="69"/>
  <c r="U25" i="69"/>
  <c r="T25" i="69"/>
  <c r="S25" i="69"/>
  <c r="R25" i="69"/>
  <c r="Q25" i="69"/>
  <c r="P25" i="69"/>
  <c r="O25" i="69"/>
  <c r="N25" i="69"/>
  <c r="M25" i="69"/>
  <c r="L25" i="69"/>
  <c r="K25" i="69"/>
  <c r="J25" i="69"/>
  <c r="I25" i="69"/>
  <c r="H25" i="69"/>
  <c r="G25" i="69"/>
  <c r="F25" i="69"/>
  <c r="E25" i="69"/>
  <c r="D25" i="69"/>
  <c r="C25" i="69"/>
  <c r="B25" i="69"/>
  <c r="A25" i="69"/>
  <c r="AC24" i="69"/>
  <c r="AB24" i="69"/>
  <c r="AA24" i="69"/>
  <c r="Z24" i="69"/>
  <c r="Y24" i="69"/>
  <c r="X24" i="69"/>
  <c r="W24" i="69"/>
  <c r="V24" i="69"/>
  <c r="U24" i="69"/>
  <c r="T24" i="69"/>
  <c r="S24" i="69"/>
  <c r="R24" i="69"/>
  <c r="Q24" i="69"/>
  <c r="P24" i="69"/>
  <c r="O24" i="69"/>
  <c r="N24" i="69"/>
  <c r="M24" i="69"/>
  <c r="L24" i="69"/>
  <c r="K24" i="69"/>
  <c r="J24" i="69"/>
  <c r="I24" i="69"/>
  <c r="H24" i="69"/>
  <c r="G24" i="69"/>
  <c r="F24" i="69"/>
  <c r="E24" i="69"/>
  <c r="D24" i="69"/>
  <c r="C24" i="69"/>
  <c r="B24" i="69"/>
  <c r="A24" i="69"/>
  <c r="AC23" i="69"/>
  <c r="AB23" i="69"/>
  <c r="AA23" i="69"/>
  <c r="Z23" i="69"/>
  <c r="Y23" i="69"/>
  <c r="X23" i="69"/>
  <c r="W23" i="69"/>
  <c r="V23" i="69"/>
  <c r="U23" i="69"/>
  <c r="T23" i="69"/>
  <c r="S23" i="69"/>
  <c r="R23" i="69"/>
  <c r="Q23" i="69"/>
  <c r="P23" i="69"/>
  <c r="O23" i="69"/>
  <c r="N23" i="69"/>
  <c r="M23" i="69"/>
  <c r="L23" i="69"/>
  <c r="K23" i="69"/>
  <c r="J23" i="69"/>
  <c r="I23" i="69"/>
  <c r="H23" i="69"/>
  <c r="G23" i="69"/>
  <c r="F23" i="69"/>
  <c r="E23" i="69"/>
  <c r="D23" i="69"/>
  <c r="C23" i="69"/>
  <c r="B23" i="69"/>
  <c r="A23" i="69"/>
  <c r="AC22" i="69"/>
  <c r="AB22" i="69"/>
  <c r="AA22" i="69"/>
  <c r="Z22" i="69"/>
  <c r="Y22" i="69"/>
  <c r="X22" i="69"/>
  <c r="W22" i="69"/>
  <c r="V22" i="69"/>
  <c r="U22" i="69"/>
  <c r="T22" i="69"/>
  <c r="S22" i="69"/>
  <c r="R22" i="69"/>
  <c r="Q22" i="69"/>
  <c r="P22" i="69"/>
  <c r="O22" i="69"/>
  <c r="N22" i="69"/>
  <c r="M22" i="69"/>
  <c r="L22" i="69"/>
  <c r="K22" i="69"/>
  <c r="J22" i="69"/>
  <c r="I22" i="69"/>
  <c r="H22" i="69"/>
  <c r="G22" i="69"/>
  <c r="F22" i="69"/>
  <c r="E22" i="69"/>
  <c r="D22" i="69"/>
  <c r="C22" i="69"/>
  <c r="B22" i="69"/>
  <c r="A22" i="69"/>
  <c r="AC21" i="69"/>
  <c r="AB21" i="69"/>
  <c r="AA21" i="69"/>
  <c r="Z21" i="69"/>
  <c r="Y21" i="69"/>
  <c r="X21" i="69"/>
  <c r="W21" i="69"/>
  <c r="V21" i="69"/>
  <c r="U21" i="69"/>
  <c r="T21" i="69"/>
  <c r="S21" i="69"/>
  <c r="R21" i="69"/>
  <c r="Q21" i="69"/>
  <c r="P21" i="69"/>
  <c r="O21" i="69"/>
  <c r="N21" i="69"/>
  <c r="M21" i="69"/>
  <c r="L21" i="69"/>
  <c r="K21" i="69"/>
  <c r="J21" i="69"/>
  <c r="I21" i="69"/>
  <c r="H21" i="69"/>
  <c r="G21" i="69"/>
  <c r="F21" i="69"/>
  <c r="E21" i="69"/>
  <c r="D21" i="69"/>
  <c r="C21" i="69"/>
  <c r="B21" i="69"/>
  <c r="A21" i="69"/>
  <c r="AC20" i="69"/>
  <c r="AB20" i="69"/>
  <c r="AA20" i="69"/>
  <c r="Z20" i="69"/>
  <c r="Y20" i="69"/>
  <c r="X20" i="69"/>
  <c r="W20" i="69"/>
  <c r="V20" i="69"/>
  <c r="U20" i="69"/>
  <c r="T20" i="69"/>
  <c r="S20" i="69"/>
  <c r="R20" i="69"/>
  <c r="Q20" i="69"/>
  <c r="P20" i="69"/>
  <c r="O20" i="69"/>
  <c r="N20" i="69"/>
  <c r="M20" i="69"/>
  <c r="L20" i="69"/>
  <c r="K20" i="69"/>
  <c r="J20" i="69"/>
  <c r="I20" i="69"/>
  <c r="H20" i="69"/>
  <c r="G20" i="69"/>
  <c r="F20" i="69"/>
  <c r="E20" i="69"/>
  <c r="D20" i="69"/>
  <c r="C20" i="69"/>
  <c r="B20" i="69"/>
  <c r="A20" i="69"/>
  <c r="AC19" i="69"/>
  <c r="AB19" i="69"/>
  <c r="AA19" i="69"/>
  <c r="Z19" i="69"/>
  <c r="Y19" i="69"/>
  <c r="X19" i="69"/>
  <c r="W19" i="69"/>
  <c r="V19" i="69"/>
  <c r="U19" i="69"/>
  <c r="T19" i="69"/>
  <c r="S19" i="69"/>
  <c r="R19" i="69"/>
  <c r="Q19" i="69"/>
  <c r="P19" i="69"/>
  <c r="O19" i="69"/>
  <c r="N19" i="69"/>
  <c r="M19" i="69"/>
  <c r="L19" i="69"/>
  <c r="K19" i="69"/>
  <c r="J19" i="69"/>
  <c r="I19" i="69"/>
  <c r="H19" i="69"/>
  <c r="G19" i="69"/>
  <c r="F19" i="69"/>
  <c r="E19" i="69"/>
  <c r="D19" i="69"/>
  <c r="C19" i="69"/>
  <c r="B19" i="69"/>
  <c r="A19" i="69"/>
  <c r="AC17" i="69"/>
  <c r="AB17" i="69"/>
  <c r="AA17" i="69"/>
  <c r="Z17" i="69"/>
  <c r="Y17" i="69"/>
  <c r="X17" i="69"/>
  <c r="W17" i="69"/>
  <c r="V17" i="69"/>
  <c r="U17" i="69"/>
  <c r="T17" i="69"/>
  <c r="S17" i="69"/>
  <c r="R17" i="69"/>
  <c r="Q17" i="69"/>
  <c r="P17" i="69"/>
  <c r="O17" i="69"/>
  <c r="N17" i="69"/>
  <c r="M17" i="69"/>
  <c r="L17" i="69"/>
  <c r="K17" i="69"/>
  <c r="J17" i="69"/>
  <c r="I17" i="69"/>
  <c r="H17" i="69"/>
  <c r="G17" i="69"/>
  <c r="F17" i="69"/>
  <c r="E17" i="69"/>
  <c r="D17" i="69"/>
  <c r="C17" i="69"/>
  <c r="B17" i="69"/>
  <c r="A17" i="69"/>
  <c r="AC15" i="69"/>
  <c r="AB15" i="69"/>
  <c r="AA15" i="69"/>
  <c r="Z15" i="69"/>
  <c r="Y15" i="69"/>
  <c r="X15" i="69"/>
  <c r="W15" i="69"/>
  <c r="V15" i="69"/>
  <c r="U15" i="69"/>
  <c r="T15" i="69"/>
  <c r="S15" i="69"/>
  <c r="R15" i="69"/>
  <c r="Q15" i="69"/>
  <c r="P15" i="69"/>
  <c r="O15" i="69"/>
  <c r="N15" i="69"/>
  <c r="M15" i="69"/>
  <c r="L15" i="69"/>
  <c r="K15" i="69"/>
  <c r="J15" i="69"/>
  <c r="I15" i="69"/>
  <c r="H15" i="69"/>
  <c r="G15" i="69"/>
  <c r="F15" i="69"/>
  <c r="E15" i="69"/>
  <c r="D15" i="69"/>
  <c r="C15" i="69"/>
  <c r="B15" i="69"/>
  <c r="A15" i="69"/>
  <c r="AC14" i="69"/>
  <c r="AB14" i="69"/>
  <c r="AA14" i="69"/>
  <c r="Z14" i="69"/>
  <c r="Y14" i="69"/>
  <c r="X14" i="69"/>
  <c r="W14" i="69"/>
  <c r="V14" i="69"/>
  <c r="U14" i="69"/>
  <c r="T14" i="69"/>
  <c r="S14" i="69"/>
  <c r="R14" i="69"/>
  <c r="Q14" i="69"/>
  <c r="P14" i="69"/>
  <c r="O14" i="69"/>
  <c r="N14" i="69"/>
  <c r="M14" i="69"/>
  <c r="L14" i="69"/>
  <c r="K14" i="69"/>
  <c r="J14" i="69"/>
  <c r="I14" i="69"/>
  <c r="H14" i="69"/>
  <c r="G14" i="69"/>
  <c r="F14" i="69"/>
  <c r="E14" i="69"/>
  <c r="D14" i="69"/>
  <c r="C14" i="69"/>
  <c r="B14" i="69"/>
  <c r="A14" i="69"/>
  <c r="AC13" i="69"/>
  <c r="AB13" i="69"/>
  <c r="AA13" i="69"/>
  <c r="Z13" i="69"/>
  <c r="Y13" i="69"/>
  <c r="X13" i="69"/>
  <c r="W13" i="69"/>
  <c r="V13" i="69"/>
  <c r="U13" i="69"/>
  <c r="T13" i="69"/>
  <c r="S13" i="69"/>
  <c r="R13" i="69"/>
  <c r="Q13" i="69"/>
  <c r="P13" i="69"/>
  <c r="O13" i="69"/>
  <c r="N13" i="69"/>
  <c r="M13" i="69"/>
  <c r="L13" i="69"/>
  <c r="K13" i="69"/>
  <c r="J13" i="69"/>
  <c r="I13" i="69"/>
  <c r="H13" i="69"/>
  <c r="G13" i="69"/>
  <c r="F13" i="69"/>
  <c r="E13" i="69"/>
  <c r="D13" i="69"/>
  <c r="C13" i="69"/>
  <c r="B13" i="69"/>
  <c r="A13" i="69"/>
  <c r="AC12" i="69"/>
  <c r="AB12" i="69"/>
  <c r="AA12" i="69"/>
  <c r="Z12" i="69"/>
  <c r="Y12" i="69"/>
  <c r="X12" i="69"/>
  <c r="W12" i="69"/>
  <c r="V12" i="69"/>
  <c r="U12" i="69"/>
  <c r="T12" i="69"/>
  <c r="S12" i="69"/>
  <c r="R12" i="69"/>
  <c r="Q12" i="69"/>
  <c r="P12" i="69"/>
  <c r="O12" i="69"/>
  <c r="N12" i="69"/>
  <c r="M12" i="69"/>
  <c r="L12" i="69"/>
  <c r="K12" i="69"/>
  <c r="J12" i="69"/>
  <c r="I12" i="69"/>
  <c r="H12" i="69"/>
  <c r="G12" i="69"/>
  <c r="F12" i="69"/>
  <c r="E12" i="69"/>
  <c r="D12" i="69"/>
  <c r="C12" i="69"/>
  <c r="B12" i="69"/>
  <c r="A12" i="69"/>
  <c r="AC11" i="69"/>
  <c r="AB11" i="69"/>
  <c r="AA11" i="69"/>
  <c r="Z11" i="69"/>
  <c r="Y11" i="69"/>
  <c r="X11" i="69"/>
  <c r="W11" i="69"/>
  <c r="V11" i="69"/>
  <c r="U11" i="69"/>
  <c r="T11" i="69"/>
  <c r="S11" i="69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A11" i="69"/>
  <c r="AC10" i="69"/>
  <c r="AB10" i="69"/>
  <c r="AA10" i="69"/>
  <c r="Z10" i="69"/>
  <c r="Y10" i="69"/>
  <c r="X10" i="69"/>
  <c r="W10" i="69"/>
  <c r="V10" i="69"/>
  <c r="U10" i="69"/>
  <c r="T10" i="69"/>
  <c r="S10" i="69"/>
  <c r="R10" i="69"/>
  <c r="Q10" i="69"/>
  <c r="P10" i="69"/>
  <c r="O10" i="69"/>
  <c r="N10" i="69"/>
  <c r="M10" i="69"/>
  <c r="L10" i="69"/>
  <c r="K10" i="69"/>
  <c r="J10" i="69"/>
  <c r="I10" i="69"/>
  <c r="H10" i="69"/>
  <c r="G10" i="69"/>
  <c r="F10" i="69"/>
  <c r="E10" i="69"/>
  <c r="D10" i="69"/>
  <c r="C10" i="69"/>
  <c r="B10" i="69"/>
  <c r="A10" i="69"/>
  <c r="AC9" i="69"/>
  <c r="AB9" i="69"/>
  <c r="AA9" i="69"/>
  <c r="Z9" i="69"/>
  <c r="Y9" i="69"/>
  <c r="X9" i="69"/>
  <c r="W9" i="69"/>
  <c r="V9" i="69"/>
  <c r="U9" i="69"/>
  <c r="T9" i="69"/>
  <c r="S9" i="69"/>
  <c r="R9" i="69"/>
  <c r="Q9" i="69"/>
  <c r="P9" i="69"/>
  <c r="O9" i="69"/>
  <c r="N9" i="69"/>
  <c r="M9" i="69"/>
  <c r="L9" i="69"/>
  <c r="K9" i="69"/>
  <c r="J9" i="69"/>
  <c r="I9" i="69"/>
  <c r="H9" i="69"/>
  <c r="G9" i="69"/>
  <c r="F9" i="69"/>
  <c r="E9" i="69"/>
  <c r="D9" i="69"/>
  <c r="C9" i="69"/>
  <c r="B9" i="69"/>
  <c r="A9" i="69"/>
  <c r="AC8" i="69"/>
  <c r="AB8" i="69"/>
  <c r="AA8" i="69"/>
  <c r="Z8" i="69"/>
  <c r="Y8" i="69"/>
  <c r="X8" i="69"/>
  <c r="W8" i="69"/>
  <c r="V8" i="69"/>
  <c r="U8" i="69"/>
  <c r="T8" i="69"/>
  <c r="S8" i="69"/>
  <c r="R8" i="69"/>
  <c r="Q8" i="69"/>
  <c r="P8" i="69"/>
  <c r="O8" i="69"/>
  <c r="N8" i="69"/>
  <c r="M8" i="69"/>
  <c r="L8" i="69"/>
  <c r="K8" i="69"/>
  <c r="J8" i="69"/>
  <c r="I8" i="69"/>
  <c r="H8" i="69"/>
  <c r="G8" i="69"/>
  <c r="F8" i="69"/>
  <c r="E8" i="69"/>
  <c r="D8" i="69"/>
  <c r="C8" i="69"/>
  <c r="B8" i="69"/>
  <c r="A8" i="69"/>
  <c r="AC7" i="69"/>
  <c r="AB7" i="69"/>
  <c r="AA7" i="69"/>
  <c r="Z7" i="69"/>
  <c r="Y7" i="69"/>
  <c r="X7" i="69"/>
  <c r="W7" i="69"/>
  <c r="V7" i="69"/>
  <c r="U7" i="69"/>
  <c r="T7" i="69"/>
  <c r="S7" i="69"/>
  <c r="R7" i="69"/>
  <c r="Q7" i="69"/>
  <c r="P7" i="69"/>
  <c r="O7" i="69"/>
  <c r="N7" i="69"/>
  <c r="M7" i="69"/>
  <c r="L7" i="69"/>
  <c r="K7" i="69"/>
  <c r="J7" i="69"/>
  <c r="I7" i="69"/>
  <c r="H7" i="69"/>
  <c r="G7" i="69"/>
  <c r="F7" i="69"/>
  <c r="E7" i="69"/>
  <c r="D7" i="69"/>
  <c r="C7" i="69"/>
  <c r="B7" i="69"/>
  <c r="A7" i="69"/>
  <c r="AC6" i="69"/>
  <c r="AB6" i="69"/>
  <c r="AA6" i="69"/>
  <c r="Z6" i="69"/>
  <c r="Y6" i="69"/>
  <c r="X6" i="69"/>
  <c r="W6" i="69"/>
  <c r="V6" i="69"/>
  <c r="U6" i="69"/>
  <c r="T6" i="69"/>
  <c r="S6" i="69"/>
  <c r="R6" i="69"/>
  <c r="Q6" i="69"/>
  <c r="P6" i="69"/>
  <c r="O6" i="69"/>
  <c r="N6" i="69"/>
  <c r="M6" i="69"/>
  <c r="L6" i="69"/>
  <c r="K6" i="69"/>
  <c r="J6" i="69"/>
  <c r="I6" i="69"/>
  <c r="H6" i="69"/>
  <c r="G6" i="69"/>
  <c r="F6" i="69"/>
  <c r="E6" i="69"/>
  <c r="D6" i="69"/>
  <c r="C6" i="69"/>
  <c r="B6" i="69"/>
  <c r="A6" i="69"/>
  <c r="AC5" i="69"/>
  <c r="AB5" i="69"/>
  <c r="AA5" i="69"/>
  <c r="Z5" i="69"/>
  <c r="Y5" i="69"/>
  <c r="X5" i="69"/>
  <c r="W5" i="69"/>
  <c r="V5" i="69"/>
  <c r="U5" i="69"/>
  <c r="T5" i="69"/>
  <c r="S5" i="69"/>
  <c r="R5" i="69"/>
  <c r="Q5" i="69"/>
  <c r="P5" i="69"/>
  <c r="O5" i="69"/>
  <c r="N5" i="69"/>
  <c r="M5" i="69"/>
  <c r="L5" i="69"/>
  <c r="K5" i="69"/>
  <c r="J5" i="69"/>
  <c r="I5" i="69"/>
  <c r="H5" i="69"/>
  <c r="G5" i="69"/>
  <c r="F5" i="69"/>
  <c r="E5" i="69"/>
  <c r="D5" i="69"/>
  <c r="C5" i="69"/>
  <c r="B5" i="69"/>
  <c r="A5" i="69"/>
  <c r="AC4" i="69"/>
  <c r="AB4" i="69"/>
  <c r="AA4" i="69"/>
  <c r="Z4" i="69"/>
  <c r="Y4" i="69"/>
  <c r="X4" i="69"/>
  <c r="W4" i="69"/>
  <c r="V4" i="69"/>
  <c r="U4" i="69"/>
  <c r="T4" i="69"/>
  <c r="S4" i="69"/>
  <c r="R4" i="69"/>
  <c r="Q4" i="69"/>
  <c r="P4" i="69"/>
  <c r="O4" i="69"/>
  <c r="N4" i="69"/>
  <c r="M4" i="69"/>
  <c r="L4" i="69"/>
  <c r="K4" i="69"/>
  <c r="J4" i="69"/>
  <c r="I4" i="69"/>
  <c r="H4" i="69"/>
  <c r="G4" i="69"/>
  <c r="F4" i="69"/>
  <c r="E4" i="69"/>
  <c r="D4" i="69"/>
  <c r="C4" i="69"/>
  <c r="B4" i="69"/>
  <c r="A4" i="69"/>
  <c r="AC3" i="69"/>
  <c r="AB3" i="69"/>
  <c r="AA3" i="69"/>
  <c r="Z3" i="69"/>
  <c r="Y3" i="69"/>
  <c r="X3" i="69"/>
  <c r="W3" i="69"/>
  <c r="V3" i="69"/>
  <c r="U3" i="69"/>
  <c r="T3" i="69"/>
  <c r="S3" i="69"/>
  <c r="R3" i="69"/>
  <c r="Q3" i="69"/>
  <c r="P3" i="69"/>
  <c r="O3" i="69"/>
  <c r="N3" i="69"/>
  <c r="M3" i="69"/>
  <c r="L3" i="69"/>
  <c r="K3" i="69"/>
  <c r="J3" i="69"/>
  <c r="I3" i="69"/>
  <c r="H3" i="69"/>
  <c r="G3" i="69"/>
  <c r="F3" i="69"/>
  <c r="E3" i="69"/>
  <c r="D3" i="69"/>
  <c r="C3" i="69"/>
  <c r="B3" i="69"/>
  <c r="A3" i="69"/>
  <c r="AC2" i="69"/>
  <c r="AB2" i="69"/>
  <c r="AA2" i="69"/>
  <c r="Z2" i="69"/>
  <c r="Y2" i="69"/>
  <c r="X2" i="69"/>
  <c r="W2" i="69"/>
  <c r="V2" i="69"/>
  <c r="U2" i="69"/>
  <c r="T2" i="69"/>
  <c r="S2" i="69"/>
  <c r="R2" i="69"/>
  <c r="Q2" i="69"/>
  <c r="P2" i="69"/>
  <c r="O2" i="69"/>
  <c r="N2" i="69"/>
  <c r="M2" i="69"/>
  <c r="L2" i="69"/>
  <c r="K2" i="69"/>
  <c r="J2" i="69"/>
  <c r="I2" i="69"/>
  <c r="H2" i="69"/>
  <c r="G2" i="69"/>
  <c r="F2" i="69"/>
  <c r="E2" i="69"/>
  <c r="D2" i="69"/>
  <c r="C2" i="69"/>
  <c r="B2" i="69"/>
  <c r="A2" i="69"/>
  <c r="AA78" i="68"/>
  <c r="Z78" i="68"/>
  <c r="Y78" i="68"/>
  <c r="X78" i="68"/>
  <c r="W78" i="68"/>
  <c r="V78" i="68"/>
  <c r="U78" i="68"/>
  <c r="T78" i="68"/>
  <c r="S78" i="68"/>
  <c r="R78" i="68"/>
  <c r="Q78" i="68"/>
  <c r="P78" i="68"/>
  <c r="O78" i="68"/>
  <c r="N78" i="68"/>
  <c r="M78" i="68"/>
  <c r="L78" i="68"/>
  <c r="K78" i="68"/>
  <c r="J78" i="68"/>
  <c r="I78" i="68"/>
  <c r="H78" i="68"/>
  <c r="G78" i="68"/>
  <c r="F78" i="68"/>
  <c r="E78" i="68"/>
  <c r="D78" i="68"/>
  <c r="C78" i="68"/>
  <c r="B78" i="68"/>
  <c r="A78" i="68"/>
  <c r="AA77" i="68"/>
  <c r="Z77" i="68"/>
  <c r="Y77" i="68"/>
  <c r="X77" i="68"/>
  <c r="W77" i="68"/>
  <c r="V77" i="68"/>
  <c r="U77" i="68"/>
  <c r="T77" i="68"/>
  <c r="S77" i="68"/>
  <c r="R77" i="68"/>
  <c r="Q77" i="68"/>
  <c r="P77" i="68"/>
  <c r="O77" i="68"/>
  <c r="N77" i="68"/>
  <c r="M77" i="68"/>
  <c r="L77" i="68"/>
  <c r="K77" i="68"/>
  <c r="J77" i="68"/>
  <c r="I77" i="68"/>
  <c r="H77" i="68"/>
  <c r="G77" i="68"/>
  <c r="F77" i="68"/>
  <c r="E77" i="68"/>
  <c r="D77" i="68"/>
  <c r="C77" i="68"/>
  <c r="B77" i="68"/>
  <c r="A77" i="68"/>
  <c r="AA76" i="68"/>
  <c r="Z76" i="68"/>
  <c r="Y76" i="68"/>
  <c r="X76" i="68"/>
  <c r="W76" i="68"/>
  <c r="V76" i="68"/>
  <c r="U76" i="68"/>
  <c r="T76" i="68"/>
  <c r="S76" i="68"/>
  <c r="R76" i="68"/>
  <c r="Q76" i="68"/>
  <c r="P76" i="68"/>
  <c r="O76" i="68"/>
  <c r="N76" i="68"/>
  <c r="M76" i="68"/>
  <c r="L76" i="68"/>
  <c r="K76" i="68"/>
  <c r="J76" i="68"/>
  <c r="I76" i="68"/>
  <c r="H76" i="68"/>
  <c r="G76" i="68"/>
  <c r="F76" i="68"/>
  <c r="E76" i="68"/>
  <c r="D76" i="68"/>
  <c r="C76" i="68"/>
  <c r="B76" i="68"/>
  <c r="A76" i="68"/>
  <c r="AA75" i="68"/>
  <c r="Z75" i="68"/>
  <c r="Y75" i="68"/>
  <c r="X75" i="68"/>
  <c r="W75" i="68"/>
  <c r="V75" i="68"/>
  <c r="U75" i="68"/>
  <c r="T75" i="68"/>
  <c r="S75" i="68"/>
  <c r="R75" i="68"/>
  <c r="Q75" i="68"/>
  <c r="P75" i="68"/>
  <c r="O75" i="68"/>
  <c r="N75" i="68"/>
  <c r="M75" i="68"/>
  <c r="L75" i="68"/>
  <c r="K75" i="68"/>
  <c r="J75" i="68"/>
  <c r="I75" i="68"/>
  <c r="H75" i="68"/>
  <c r="G75" i="68"/>
  <c r="F75" i="68"/>
  <c r="E75" i="68"/>
  <c r="D75" i="68"/>
  <c r="C75" i="68"/>
  <c r="B75" i="68"/>
  <c r="A75" i="68"/>
  <c r="AA74" i="68"/>
  <c r="Z74" i="68"/>
  <c r="Y74" i="68"/>
  <c r="X74" i="68"/>
  <c r="W74" i="68"/>
  <c r="V74" i="68"/>
  <c r="U74" i="68"/>
  <c r="T74" i="68"/>
  <c r="S74" i="68"/>
  <c r="R74" i="68"/>
  <c r="Q74" i="68"/>
  <c r="P74" i="68"/>
  <c r="O74" i="68"/>
  <c r="N74" i="68"/>
  <c r="M74" i="68"/>
  <c r="L74" i="68"/>
  <c r="K74" i="68"/>
  <c r="J74" i="68"/>
  <c r="I74" i="68"/>
  <c r="H74" i="68"/>
  <c r="G74" i="68"/>
  <c r="F74" i="68"/>
  <c r="E74" i="68"/>
  <c r="D74" i="68"/>
  <c r="C74" i="68"/>
  <c r="B74" i="68"/>
  <c r="A74" i="68"/>
  <c r="AA73" i="68"/>
  <c r="Z73" i="68"/>
  <c r="Y73" i="68"/>
  <c r="X73" i="68"/>
  <c r="W73" i="68"/>
  <c r="V73" i="68"/>
  <c r="U73" i="68"/>
  <c r="T73" i="68"/>
  <c r="S73" i="68"/>
  <c r="R73" i="68"/>
  <c r="Q73" i="68"/>
  <c r="P73" i="68"/>
  <c r="O73" i="68"/>
  <c r="N73" i="68"/>
  <c r="M73" i="68"/>
  <c r="L73" i="68"/>
  <c r="K73" i="68"/>
  <c r="J73" i="68"/>
  <c r="I73" i="68"/>
  <c r="H73" i="68"/>
  <c r="G73" i="68"/>
  <c r="F73" i="68"/>
  <c r="E73" i="68"/>
  <c r="D73" i="68"/>
  <c r="C73" i="68"/>
  <c r="B73" i="68"/>
  <c r="A73" i="68"/>
  <c r="AA72" i="68"/>
  <c r="Z72" i="68"/>
  <c r="Y72" i="68"/>
  <c r="X72" i="68"/>
  <c r="W72" i="68"/>
  <c r="V72" i="68"/>
  <c r="U72" i="68"/>
  <c r="T72" i="68"/>
  <c r="S72" i="68"/>
  <c r="R72" i="68"/>
  <c r="Q72" i="68"/>
  <c r="P72" i="68"/>
  <c r="O72" i="68"/>
  <c r="N72" i="68"/>
  <c r="M72" i="68"/>
  <c r="L72" i="68"/>
  <c r="K72" i="68"/>
  <c r="J72" i="68"/>
  <c r="I72" i="68"/>
  <c r="H72" i="68"/>
  <c r="G72" i="68"/>
  <c r="F72" i="68"/>
  <c r="E72" i="68"/>
  <c r="D72" i="68"/>
  <c r="C72" i="68"/>
  <c r="B72" i="68"/>
  <c r="A72" i="68"/>
  <c r="AA71" i="68"/>
  <c r="Z71" i="68"/>
  <c r="Y71" i="68"/>
  <c r="X71" i="68"/>
  <c r="W71" i="68"/>
  <c r="V71" i="68"/>
  <c r="U71" i="68"/>
  <c r="T71" i="68"/>
  <c r="S71" i="68"/>
  <c r="R71" i="68"/>
  <c r="Q71" i="68"/>
  <c r="P71" i="68"/>
  <c r="O71" i="68"/>
  <c r="N71" i="68"/>
  <c r="M71" i="68"/>
  <c r="L71" i="68"/>
  <c r="K71" i="68"/>
  <c r="J71" i="68"/>
  <c r="I71" i="68"/>
  <c r="H71" i="68"/>
  <c r="G71" i="68"/>
  <c r="F71" i="68"/>
  <c r="E71" i="68"/>
  <c r="D71" i="68"/>
  <c r="C71" i="68"/>
  <c r="B71" i="68"/>
  <c r="A71" i="68"/>
  <c r="AA70" i="68"/>
  <c r="Z70" i="68"/>
  <c r="Y70" i="68"/>
  <c r="X70" i="68"/>
  <c r="W70" i="68"/>
  <c r="V70" i="68"/>
  <c r="U70" i="68"/>
  <c r="T70" i="68"/>
  <c r="S70" i="68"/>
  <c r="R70" i="68"/>
  <c r="Q70" i="68"/>
  <c r="P70" i="68"/>
  <c r="O70" i="68"/>
  <c r="N70" i="68"/>
  <c r="M70" i="68"/>
  <c r="L70" i="68"/>
  <c r="K70" i="68"/>
  <c r="J70" i="68"/>
  <c r="I70" i="68"/>
  <c r="H70" i="68"/>
  <c r="G70" i="68"/>
  <c r="F70" i="68"/>
  <c r="E70" i="68"/>
  <c r="D70" i="68"/>
  <c r="C70" i="68"/>
  <c r="B70" i="68"/>
  <c r="A70" i="68"/>
  <c r="AA69" i="68"/>
  <c r="Z69" i="68"/>
  <c r="Y69" i="68"/>
  <c r="X69" i="68"/>
  <c r="W69" i="68"/>
  <c r="V69" i="68"/>
  <c r="U69" i="68"/>
  <c r="T69" i="68"/>
  <c r="S69" i="68"/>
  <c r="R69" i="68"/>
  <c r="Q69" i="68"/>
  <c r="P69" i="68"/>
  <c r="O69" i="68"/>
  <c r="N69" i="68"/>
  <c r="M69" i="68"/>
  <c r="L69" i="68"/>
  <c r="K69" i="68"/>
  <c r="J69" i="68"/>
  <c r="I69" i="68"/>
  <c r="H69" i="68"/>
  <c r="G69" i="68"/>
  <c r="F69" i="68"/>
  <c r="E69" i="68"/>
  <c r="D69" i="68"/>
  <c r="C69" i="68"/>
  <c r="B69" i="68"/>
  <c r="A69" i="68"/>
  <c r="AA68" i="68"/>
  <c r="Z68" i="68"/>
  <c r="Y68" i="68"/>
  <c r="X68" i="68"/>
  <c r="W68" i="68"/>
  <c r="V68" i="68"/>
  <c r="U68" i="68"/>
  <c r="T68" i="68"/>
  <c r="S68" i="68"/>
  <c r="R68" i="68"/>
  <c r="Q68" i="68"/>
  <c r="P68" i="68"/>
  <c r="O68" i="68"/>
  <c r="N68" i="68"/>
  <c r="M68" i="68"/>
  <c r="L68" i="68"/>
  <c r="K68" i="68"/>
  <c r="J68" i="68"/>
  <c r="I68" i="68"/>
  <c r="H68" i="68"/>
  <c r="G68" i="68"/>
  <c r="F68" i="68"/>
  <c r="E68" i="68"/>
  <c r="D68" i="68"/>
  <c r="C68" i="68"/>
  <c r="B68" i="68"/>
  <c r="A68" i="68"/>
  <c r="AA67" i="68"/>
  <c r="Z67" i="68"/>
  <c r="Y67" i="68"/>
  <c r="X67" i="68"/>
  <c r="W67" i="68"/>
  <c r="V67" i="68"/>
  <c r="U67" i="68"/>
  <c r="T67" i="68"/>
  <c r="S67" i="68"/>
  <c r="R67" i="68"/>
  <c r="Q67" i="68"/>
  <c r="P67" i="68"/>
  <c r="O67" i="68"/>
  <c r="N67" i="68"/>
  <c r="M67" i="68"/>
  <c r="L67" i="68"/>
  <c r="K67" i="68"/>
  <c r="J67" i="68"/>
  <c r="I67" i="68"/>
  <c r="H67" i="68"/>
  <c r="G67" i="68"/>
  <c r="F67" i="68"/>
  <c r="E67" i="68"/>
  <c r="D67" i="68"/>
  <c r="C67" i="68"/>
  <c r="B67" i="68"/>
  <c r="A67" i="68"/>
  <c r="AA66" i="68"/>
  <c r="Z66" i="68"/>
  <c r="Y66" i="68"/>
  <c r="X66" i="68"/>
  <c r="W66" i="68"/>
  <c r="V66" i="68"/>
  <c r="U66" i="68"/>
  <c r="T66" i="68"/>
  <c r="S66" i="68"/>
  <c r="R66" i="68"/>
  <c r="Q66" i="68"/>
  <c r="P66" i="68"/>
  <c r="O66" i="68"/>
  <c r="N66" i="68"/>
  <c r="M66" i="68"/>
  <c r="L66" i="68"/>
  <c r="K66" i="68"/>
  <c r="J66" i="68"/>
  <c r="I66" i="68"/>
  <c r="H66" i="68"/>
  <c r="G66" i="68"/>
  <c r="F66" i="68"/>
  <c r="E66" i="68"/>
  <c r="D66" i="68"/>
  <c r="C66" i="68"/>
  <c r="B66" i="68"/>
  <c r="A66" i="68"/>
  <c r="AA65" i="68"/>
  <c r="Z65" i="68"/>
  <c r="Y65" i="68"/>
  <c r="X65" i="68"/>
  <c r="W65" i="68"/>
  <c r="V65" i="68"/>
  <c r="U65" i="68"/>
  <c r="T65" i="68"/>
  <c r="S65" i="68"/>
  <c r="R65" i="68"/>
  <c r="Q65" i="68"/>
  <c r="P65" i="68"/>
  <c r="O65" i="68"/>
  <c r="N65" i="68"/>
  <c r="M65" i="68"/>
  <c r="L65" i="68"/>
  <c r="K65" i="68"/>
  <c r="J65" i="68"/>
  <c r="I65" i="68"/>
  <c r="H65" i="68"/>
  <c r="G65" i="68"/>
  <c r="F65" i="68"/>
  <c r="E65" i="68"/>
  <c r="D65" i="68"/>
  <c r="C65" i="68"/>
  <c r="B65" i="68"/>
  <c r="A65" i="68"/>
  <c r="AA64" i="68"/>
  <c r="Z64" i="68"/>
  <c r="Y64" i="68"/>
  <c r="X64" i="68"/>
  <c r="W64" i="68"/>
  <c r="V64" i="68"/>
  <c r="U64" i="68"/>
  <c r="T64" i="68"/>
  <c r="S64" i="68"/>
  <c r="R64" i="68"/>
  <c r="Q64" i="68"/>
  <c r="P64" i="68"/>
  <c r="O64" i="68"/>
  <c r="N64" i="68"/>
  <c r="M64" i="68"/>
  <c r="L64" i="68"/>
  <c r="K64" i="68"/>
  <c r="J64" i="68"/>
  <c r="I64" i="68"/>
  <c r="H64" i="68"/>
  <c r="G64" i="68"/>
  <c r="F64" i="68"/>
  <c r="E64" i="68"/>
  <c r="D64" i="68"/>
  <c r="C64" i="68"/>
  <c r="B64" i="68"/>
  <c r="A64" i="68"/>
  <c r="AA63" i="68"/>
  <c r="Z63" i="68"/>
  <c r="Y63" i="68"/>
  <c r="X63" i="68"/>
  <c r="W63" i="68"/>
  <c r="V63" i="68"/>
  <c r="U63" i="68"/>
  <c r="T63" i="68"/>
  <c r="S63" i="68"/>
  <c r="R63" i="68"/>
  <c r="Q63" i="68"/>
  <c r="P63" i="68"/>
  <c r="O63" i="68"/>
  <c r="N63" i="68"/>
  <c r="M63" i="68"/>
  <c r="L63" i="68"/>
  <c r="K63" i="68"/>
  <c r="J63" i="68"/>
  <c r="I63" i="68"/>
  <c r="H63" i="68"/>
  <c r="G63" i="68"/>
  <c r="F63" i="68"/>
  <c r="E63" i="68"/>
  <c r="D63" i="68"/>
  <c r="C63" i="68"/>
  <c r="B63" i="68"/>
  <c r="A63" i="68"/>
  <c r="AA62" i="68"/>
  <c r="Z62" i="68"/>
  <c r="Y62" i="68"/>
  <c r="X62" i="68"/>
  <c r="W62" i="68"/>
  <c r="V62" i="68"/>
  <c r="U62" i="68"/>
  <c r="T62" i="68"/>
  <c r="S62" i="68"/>
  <c r="R62" i="68"/>
  <c r="Q62" i="68"/>
  <c r="P62" i="68"/>
  <c r="O62" i="68"/>
  <c r="N62" i="68"/>
  <c r="M62" i="68"/>
  <c r="L62" i="68"/>
  <c r="K62" i="68"/>
  <c r="J62" i="68"/>
  <c r="I62" i="68"/>
  <c r="H62" i="68"/>
  <c r="G62" i="68"/>
  <c r="F62" i="68"/>
  <c r="E62" i="68"/>
  <c r="D62" i="68"/>
  <c r="C62" i="68"/>
  <c r="B62" i="68"/>
  <c r="A62" i="68"/>
  <c r="AA61" i="68"/>
  <c r="Z61" i="68"/>
  <c r="Y61" i="68"/>
  <c r="X61" i="68"/>
  <c r="W61" i="68"/>
  <c r="V61" i="68"/>
  <c r="U61" i="68"/>
  <c r="T61" i="68"/>
  <c r="S61" i="68"/>
  <c r="R61" i="68"/>
  <c r="Q61" i="68"/>
  <c r="P61" i="68"/>
  <c r="O61" i="68"/>
  <c r="N61" i="68"/>
  <c r="M61" i="68"/>
  <c r="L61" i="68"/>
  <c r="K61" i="68"/>
  <c r="J61" i="68"/>
  <c r="I61" i="68"/>
  <c r="H61" i="68"/>
  <c r="G61" i="68"/>
  <c r="F61" i="68"/>
  <c r="E61" i="68"/>
  <c r="D61" i="68"/>
  <c r="C61" i="68"/>
  <c r="B61" i="68"/>
  <c r="A61" i="68"/>
  <c r="AA59" i="68"/>
  <c r="Z59" i="68"/>
  <c r="Y59" i="68"/>
  <c r="X59" i="68"/>
  <c r="W59" i="68"/>
  <c r="V59" i="68"/>
  <c r="U59" i="68"/>
  <c r="T59" i="68"/>
  <c r="S59" i="68"/>
  <c r="R59" i="68"/>
  <c r="Q59" i="68"/>
  <c r="P59" i="68"/>
  <c r="O59" i="68"/>
  <c r="N59" i="68"/>
  <c r="M59" i="68"/>
  <c r="L59" i="68"/>
  <c r="K59" i="68"/>
  <c r="J59" i="68"/>
  <c r="I59" i="68"/>
  <c r="H59" i="68"/>
  <c r="G59" i="68"/>
  <c r="F59" i="68"/>
  <c r="E59" i="68"/>
  <c r="D59" i="68"/>
  <c r="C59" i="68"/>
  <c r="B59" i="68"/>
  <c r="A59" i="68"/>
  <c r="AA58" i="68"/>
  <c r="Z58" i="68"/>
  <c r="Y58" i="68"/>
  <c r="X58" i="68"/>
  <c r="W58" i="68"/>
  <c r="V58" i="68"/>
  <c r="U58" i="68"/>
  <c r="T58" i="68"/>
  <c r="S58" i="68"/>
  <c r="R58" i="68"/>
  <c r="Q58" i="68"/>
  <c r="P58" i="68"/>
  <c r="O58" i="68"/>
  <c r="N58" i="68"/>
  <c r="M58" i="68"/>
  <c r="L58" i="68"/>
  <c r="K58" i="68"/>
  <c r="J58" i="68"/>
  <c r="I58" i="68"/>
  <c r="H58" i="68"/>
  <c r="G58" i="68"/>
  <c r="F58" i="68"/>
  <c r="E58" i="68"/>
  <c r="D58" i="68"/>
  <c r="C58" i="68"/>
  <c r="B58" i="68"/>
  <c r="A58" i="68"/>
  <c r="AA57" i="68"/>
  <c r="Z57" i="68"/>
  <c r="Y57" i="68"/>
  <c r="X57" i="68"/>
  <c r="W57" i="68"/>
  <c r="V57" i="68"/>
  <c r="U57" i="68"/>
  <c r="T57" i="68"/>
  <c r="S57" i="68"/>
  <c r="R57" i="68"/>
  <c r="Q57" i="68"/>
  <c r="P57" i="68"/>
  <c r="O57" i="68"/>
  <c r="N57" i="68"/>
  <c r="M57" i="68"/>
  <c r="L57" i="68"/>
  <c r="K57" i="68"/>
  <c r="J57" i="68"/>
  <c r="I57" i="68"/>
  <c r="H57" i="68"/>
  <c r="G57" i="68"/>
  <c r="F57" i="68"/>
  <c r="E57" i="68"/>
  <c r="D57" i="68"/>
  <c r="C57" i="68"/>
  <c r="B57" i="68"/>
  <c r="A57" i="68"/>
  <c r="AA56" i="68"/>
  <c r="Z56" i="68"/>
  <c r="Y56" i="68"/>
  <c r="X56" i="68"/>
  <c r="W56" i="68"/>
  <c r="V56" i="68"/>
  <c r="U56" i="68"/>
  <c r="T56" i="68"/>
  <c r="S56" i="68"/>
  <c r="R56" i="68"/>
  <c r="Q56" i="68"/>
  <c r="P56" i="68"/>
  <c r="O56" i="68"/>
  <c r="N56" i="68"/>
  <c r="M56" i="68"/>
  <c r="L56" i="68"/>
  <c r="K56" i="68"/>
  <c r="J56" i="68"/>
  <c r="I56" i="68"/>
  <c r="H56" i="68"/>
  <c r="G56" i="68"/>
  <c r="F56" i="68"/>
  <c r="E56" i="68"/>
  <c r="D56" i="68"/>
  <c r="C56" i="68"/>
  <c r="B56" i="68"/>
  <c r="A56" i="68"/>
  <c r="AA55" i="68"/>
  <c r="Z55" i="68"/>
  <c r="Y55" i="68"/>
  <c r="X55" i="68"/>
  <c r="W55" i="68"/>
  <c r="V55" i="68"/>
  <c r="U55" i="68"/>
  <c r="T55" i="68"/>
  <c r="S55" i="68"/>
  <c r="R55" i="68"/>
  <c r="Q55" i="68"/>
  <c r="P55" i="68"/>
  <c r="O55" i="68"/>
  <c r="N55" i="68"/>
  <c r="M55" i="68"/>
  <c r="L55" i="68"/>
  <c r="K55" i="68"/>
  <c r="J55" i="68"/>
  <c r="I55" i="68"/>
  <c r="H55" i="68"/>
  <c r="G55" i="68"/>
  <c r="F55" i="68"/>
  <c r="E55" i="68"/>
  <c r="D55" i="68"/>
  <c r="C55" i="68"/>
  <c r="B55" i="68"/>
  <c r="A55" i="68"/>
  <c r="AA53" i="68"/>
  <c r="Z53" i="68"/>
  <c r="Y53" i="68"/>
  <c r="X53" i="68"/>
  <c r="W53" i="68"/>
  <c r="V53" i="68"/>
  <c r="U53" i="68"/>
  <c r="T53" i="68"/>
  <c r="S53" i="68"/>
  <c r="R53" i="68"/>
  <c r="Q53" i="68"/>
  <c r="P53" i="68"/>
  <c r="O53" i="68"/>
  <c r="N53" i="68"/>
  <c r="M53" i="68"/>
  <c r="L53" i="68"/>
  <c r="K53" i="68"/>
  <c r="J53" i="68"/>
  <c r="I53" i="68"/>
  <c r="H53" i="68"/>
  <c r="G53" i="68"/>
  <c r="F53" i="68"/>
  <c r="E53" i="68"/>
  <c r="D53" i="68"/>
  <c r="C53" i="68"/>
  <c r="B53" i="68"/>
  <c r="A53" i="68"/>
  <c r="AA51" i="68"/>
  <c r="Z51" i="68"/>
  <c r="Y51" i="68"/>
  <c r="X51" i="68"/>
  <c r="W51" i="68"/>
  <c r="V51" i="68"/>
  <c r="U51" i="68"/>
  <c r="T51" i="68"/>
  <c r="S51" i="68"/>
  <c r="R51" i="68"/>
  <c r="Q51" i="68"/>
  <c r="P51" i="68"/>
  <c r="O51" i="68"/>
  <c r="N51" i="68"/>
  <c r="M51" i="68"/>
  <c r="L51" i="68"/>
  <c r="K51" i="68"/>
  <c r="J51" i="68"/>
  <c r="I51" i="68"/>
  <c r="H51" i="68"/>
  <c r="G51" i="68"/>
  <c r="F51" i="68"/>
  <c r="E51" i="68"/>
  <c r="D51" i="68"/>
  <c r="C51" i="68"/>
  <c r="B51" i="68"/>
  <c r="A51" i="68"/>
  <c r="AA50" i="68"/>
  <c r="Z50" i="68"/>
  <c r="Y50" i="68"/>
  <c r="X50" i="68"/>
  <c r="W50" i="68"/>
  <c r="V50" i="68"/>
  <c r="U50" i="68"/>
  <c r="T50" i="68"/>
  <c r="S50" i="68"/>
  <c r="R50" i="68"/>
  <c r="Q50" i="68"/>
  <c r="P50" i="68"/>
  <c r="O50" i="68"/>
  <c r="N50" i="68"/>
  <c r="M50" i="68"/>
  <c r="L50" i="68"/>
  <c r="K50" i="68"/>
  <c r="J50" i="68"/>
  <c r="I50" i="68"/>
  <c r="H50" i="68"/>
  <c r="G50" i="68"/>
  <c r="F50" i="68"/>
  <c r="E50" i="68"/>
  <c r="D50" i="68"/>
  <c r="C50" i="68"/>
  <c r="B50" i="68"/>
  <c r="A50" i="68"/>
  <c r="AA49" i="68"/>
  <c r="Z49" i="68"/>
  <c r="Y49" i="68"/>
  <c r="X49" i="68"/>
  <c r="W49" i="68"/>
  <c r="V49" i="68"/>
  <c r="U49" i="68"/>
  <c r="T49" i="68"/>
  <c r="S49" i="68"/>
  <c r="R49" i="68"/>
  <c r="Q49" i="68"/>
  <c r="P49" i="68"/>
  <c r="O49" i="68"/>
  <c r="N49" i="68"/>
  <c r="M49" i="68"/>
  <c r="L49" i="68"/>
  <c r="K49" i="68"/>
  <c r="J49" i="68"/>
  <c r="I49" i="68"/>
  <c r="H49" i="68"/>
  <c r="G49" i="68"/>
  <c r="F49" i="68"/>
  <c r="E49" i="68"/>
  <c r="D49" i="68"/>
  <c r="C49" i="68"/>
  <c r="B49" i="68"/>
  <c r="A49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48" i="68"/>
  <c r="AA47" i="68"/>
  <c r="Z47" i="68"/>
  <c r="Y47" i="68"/>
  <c r="X47" i="68"/>
  <c r="W47" i="68"/>
  <c r="V47" i="68"/>
  <c r="U47" i="68"/>
  <c r="T47" i="68"/>
  <c r="S47" i="68"/>
  <c r="R47" i="68"/>
  <c r="Q47" i="68"/>
  <c r="P47" i="68"/>
  <c r="O47" i="68"/>
  <c r="N47" i="68"/>
  <c r="M47" i="68"/>
  <c r="L47" i="68"/>
  <c r="K47" i="68"/>
  <c r="J47" i="68"/>
  <c r="I47" i="68"/>
  <c r="H47" i="68"/>
  <c r="G47" i="68"/>
  <c r="F47" i="68"/>
  <c r="E47" i="68"/>
  <c r="D47" i="68"/>
  <c r="C47" i="68"/>
  <c r="B47" i="68"/>
  <c r="A47" i="68"/>
  <c r="AA46" i="68"/>
  <c r="Z46" i="68"/>
  <c r="Y46" i="68"/>
  <c r="X46" i="68"/>
  <c r="W46" i="68"/>
  <c r="V46" i="68"/>
  <c r="U46" i="68"/>
  <c r="T46" i="68"/>
  <c r="S46" i="68"/>
  <c r="R46" i="68"/>
  <c r="Q46" i="68"/>
  <c r="P46" i="68"/>
  <c r="O46" i="68"/>
  <c r="N46" i="68"/>
  <c r="M46" i="68"/>
  <c r="L46" i="68"/>
  <c r="K46" i="68"/>
  <c r="J46" i="68"/>
  <c r="I46" i="68"/>
  <c r="H46" i="68"/>
  <c r="G46" i="68"/>
  <c r="F46" i="68"/>
  <c r="E46" i="68"/>
  <c r="D46" i="68"/>
  <c r="C46" i="68"/>
  <c r="B46" i="68"/>
  <c r="A46" i="68"/>
  <c r="AA45" i="68"/>
  <c r="Z45" i="68"/>
  <c r="Y45" i="68"/>
  <c r="X45" i="68"/>
  <c r="W45" i="68"/>
  <c r="V45" i="68"/>
  <c r="U45" i="68"/>
  <c r="T45" i="68"/>
  <c r="S45" i="68"/>
  <c r="R45" i="68"/>
  <c r="Q45" i="68"/>
  <c r="P45" i="68"/>
  <c r="O45" i="68"/>
  <c r="N45" i="68"/>
  <c r="M45" i="68"/>
  <c r="L45" i="68"/>
  <c r="K45" i="68"/>
  <c r="J45" i="68"/>
  <c r="I45" i="68"/>
  <c r="H45" i="68"/>
  <c r="G45" i="68"/>
  <c r="F45" i="68"/>
  <c r="E45" i="68"/>
  <c r="D45" i="68"/>
  <c r="C45" i="68"/>
  <c r="B45" i="68"/>
  <c r="A45" i="68"/>
  <c r="AA44" i="68"/>
  <c r="Z44" i="68"/>
  <c r="Y44" i="68"/>
  <c r="X44" i="68"/>
  <c r="W44" i="68"/>
  <c r="V44" i="68"/>
  <c r="U44" i="68"/>
  <c r="T44" i="68"/>
  <c r="S44" i="68"/>
  <c r="R44" i="68"/>
  <c r="Q44" i="68"/>
  <c r="P44" i="68"/>
  <c r="O44" i="68"/>
  <c r="N44" i="68"/>
  <c r="M44" i="68"/>
  <c r="L44" i="68"/>
  <c r="K44" i="68"/>
  <c r="J44" i="68"/>
  <c r="I44" i="68"/>
  <c r="H44" i="68"/>
  <c r="G44" i="68"/>
  <c r="F44" i="68"/>
  <c r="E44" i="68"/>
  <c r="D44" i="68"/>
  <c r="C44" i="68"/>
  <c r="B44" i="68"/>
  <c r="A44" i="68"/>
  <c r="AA43" i="68"/>
  <c r="Z43" i="68"/>
  <c r="Y43" i="68"/>
  <c r="X43" i="68"/>
  <c r="W43" i="68"/>
  <c r="V43" i="68"/>
  <c r="U43" i="68"/>
  <c r="T43" i="68"/>
  <c r="S43" i="68"/>
  <c r="R43" i="68"/>
  <c r="Q43" i="68"/>
  <c r="P43" i="68"/>
  <c r="O43" i="68"/>
  <c r="N43" i="68"/>
  <c r="M43" i="68"/>
  <c r="L43" i="68"/>
  <c r="K43" i="68"/>
  <c r="J43" i="68"/>
  <c r="I43" i="68"/>
  <c r="H43" i="68"/>
  <c r="G43" i="68"/>
  <c r="F43" i="68"/>
  <c r="E43" i="68"/>
  <c r="D43" i="68"/>
  <c r="C43" i="68"/>
  <c r="B43" i="68"/>
  <c r="A43" i="68"/>
  <c r="AA42" i="68"/>
  <c r="Z42" i="68"/>
  <c r="Y42" i="68"/>
  <c r="X42" i="68"/>
  <c r="W42" i="68"/>
  <c r="V42" i="68"/>
  <c r="U42" i="68"/>
  <c r="T42" i="68"/>
  <c r="S42" i="68"/>
  <c r="R42" i="68"/>
  <c r="Q42" i="68"/>
  <c r="P42" i="68"/>
  <c r="O42" i="68"/>
  <c r="N42" i="68"/>
  <c r="M42" i="68"/>
  <c r="L42" i="68"/>
  <c r="K42" i="68"/>
  <c r="J42" i="68"/>
  <c r="I42" i="68"/>
  <c r="H42" i="68"/>
  <c r="G42" i="68"/>
  <c r="F42" i="68"/>
  <c r="E42" i="68"/>
  <c r="D42" i="68"/>
  <c r="C42" i="68"/>
  <c r="B42" i="68"/>
  <c r="A42" i="68"/>
  <c r="AA41" i="68"/>
  <c r="Z41" i="68"/>
  <c r="Y41" i="68"/>
  <c r="X41" i="68"/>
  <c r="W41" i="68"/>
  <c r="V41" i="68"/>
  <c r="U41" i="68"/>
  <c r="T41" i="68"/>
  <c r="S41" i="68"/>
  <c r="R41" i="68"/>
  <c r="Q41" i="68"/>
  <c r="P41" i="68"/>
  <c r="O41" i="68"/>
  <c r="N41" i="68"/>
  <c r="M41" i="68"/>
  <c r="L41" i="68"/>
  <c r="K41" i="68"/>
  <c r="J41" i="68"/>
  <c r="I41" i="68"/>
  <c r="H41" i="68"/>
  <c r="G41" i="68"/>
  <c r="F41" i="68"/>
  <c r="E41" i="68"/>
  <c r="D41" i="68"/>
  <c r="C41" i="68"/>
  <c r="B41" i="68"/>
  <c r="A41" i="68"/>
  <c r="AA40" i="68"/>
  <c r="Z40" i="68"/>
  <c r="Y40" i="68"/>
  <c r="X40" i="68"/>
  <c r="W40" i="68"/>
  <c r="V40" i="68"/>
  <c r="U40" i="68"/>
  <c r="T40" i="68"/>
  <c r="S40" i="68"/>
  <c r="R40" i="68"/>
  <c r="Q40" i="68"/>
  <c r="P40" i="68"/>
  <c r="O40" i="68"/>
  <c r="N40" i="68"/>
  <c r="M40" i="68"/>
  <c r="L40" i="68"/>
  <c r="K40" i="68"/>
  <c r="J40" i="68"/>
  <c r="I40" i="68"/>
  <c r="H40" i="68"/>
  <c r="G40" i="68"/>
  <c r="F40" i="68"/>
  <c r="E40" i="68"/>
  <c r="D40" i="68"/>
  <c r="C40" i="68"/>
  <c r="B40" i="68"/>
  <c r="A40" i="68"/>
  <c r="AA39" i="68"/>
  <c r="Z39" i="68"/>
  <c r="Y39" i="68"/>
  <c r="X39" i="68"/>
  <c r="W39" i="68"/>
  <c r="V39" i="68"/>
  <c r="U39" i="68"/>
  <c r="T39" i="68"/>
  <c r="S39" i="68"/>
  <c r="R39" i="68"/>
  <c r="Q39" i="68"/>
  <c r="P39" i="68"/>
  <c r="O39" i="68"/>
  <c r="N39" i="68"/>
  <c r="M39" i="68"/>
  <c r="L39" i="68"/>
  <c r="K39" i="68"/>
  <c r="J39" i="68"/>
  <c r="I39" i="68"/>
  <c r="H39" i="68"/>
  <c r="G39" i="68"/>
  <c r="F39" i="68"/>
  <c r="E39" i="68"/>
  <c r="D39" i="68"/>
  <c r="C39" i="68"/>
  <c r="B39" i="68"/>
  <c r="A39" i="68"/>
  <c r="AA38" i="68"/>
  <c r="Z38" i="68"/>
  <c r="Y38" i="68"/>
  <c r="X38" i="68"/>
  <c r="W38" i="68"/>
  <c r="V38" i="68"/>
  <c r="U38" i="68"/>
  <c r="T38" i="68"/>
  <c r="S38" i="68"/>
  <c r="R38" i="68"/>
  <c r="Q38" i="68"/>
  <c r="P38" i="68"/>
  <c r="O38" i="68"/>
  <c r="N38" i="68"/>
  <c r="M38" i="68"/>
  <c r="L38" i="68"/>
  <c r="K38" i="68"/>
  <c r="J38" i="68"/>
  <c r="I38" i="68"/>
  <c r="H38" i="68"/>
  <c r="G38" i="68"/>
  <c r="F38" i="68"/>
  <c r="E38" i="68"/>
  <c r="D38" i="68"/>
  <c r="C38" i="68"/>
  <c r="B38" i="68"/>
  <c r="A38" i="68"/>
  <c r="AA37" i="68"/>
  <c r="Z37" i="68"/>
  <c r="Y37" i="68"/>
  <c r="X37" i="68"/>
  <c r="W37" i="68"/>
  <c r="V37" i="68"/>
  <c r="U37" i="68"/>
  <c r="T37" i="68"/>
  <c r="S37" i="68"/>
  <c r="R37" i="68"/>
  <c r="Q37" i="68"/>
  <c r="P37" i="68"/>
  <c r="O37" i="68"/>
  <c r="N37" i="68"/>
  <c r="M37" i="68"/>
  <c r="L37" i="68"/>
  <c r="K37" i="68"/>
  <c r="J37" i="68"/>
  <c r="I37" i="68"/>
  <c r="H37" i="68"/>
  <c r="G37" i="68"/>
  <c r="F37" i="68"/>
  <c r="E37" i="68"/>
  <c r="D37" i="68"/>
  <c r="C37" i="68"/>
  <c r="B37" i="68"/>
  <c r="A37" i="68"/>
  <c r="AA36" i="68"/>
  <c r="Z36" i="68"/>
  <c r="Y36" i="68"/>
  <c r="X36" i="68"/>
  <c r="W36" i="68"/>
  <c r="V36" i="68"/>
  <c r="U36" i="68"/>
  <c r="T36" i="68"/>
  <c r="S36" i="68"/>
  <c r="R36" i="68"/>
  <c r="Q36" i="68"/>
  <c r="P36" i="68"/>
  <c r="O36" i="68"/>
  <c r="N36" i="68"/>
  <c r="M36" i="68"/>
  <c r="L36" i="68"/>
  <c r="K36" i="68"/>
  <c r="J36" i="68"/>
  <c r="I36" i="68"/>
  <c r="H36" i="68"/>
  <c r="G36" i="68"/>
  <c r="F36" i="68"/>
  <c r="E36" i="68"/>
  <c r="D36" i="68"/>
  <c r="C36" i="68"/>
  <c r="B36" i="68"/>
  <c r="A36" i="68"/>
  <c r="AA35" i="68"/>
  <c r="Z35" i="68"/>
  <c r="Y35" i="68"/>
  <c r="X35" i="68"/>
  <c r="W35" i="68"/>
  <c r="V35" i="68"/>
  <c r="U35" i="68"/>
  <c r="T35" i="68"/>
  <c r="S35" i="68"/>
  <c r="R35" i="68"/>
  <c r="Q35" i="68"/>
  <c r="P35" i="68"/>
  <c r="O35" i="68"/>
  <c r="N35" i="68"/>
  <c r="M35" i="68"/>
  <c r="L35" i="68"/>
  <c r="K35" i="68"/>
  <c r="J35" i="68"/>
  <c r="I35" i="68"/>
  <c r="H35" i="68"/>
  <c r="G35" i="68"/>
  <c r="F35" i="68"/>
  <c r="E35" i="68"/>
  <c r="D35" i="68"/>
  <c r="C35" i="68"/>
  <c r="B35" i="68"/>
  <c r="A35" i="68"/>
  <c r="AA34" i="68"/>
  <c r="Z34" i="68"/>
  <c r="Y34" i="68"/>
  <c r="X34" i="68"/>
  <c r="W34" i="68"/>
  <c r="V34" i="68"/>
  <c r="U34" i="68"/>
  <c r="T34" i="68"/>
  <c r="S34" i="68"/>
  <c r="R34" i="68"/>
  <c r="Q34" i="68"/>
  <c r="P34" i="68"/>
  <c r="O34" i="68"/>
  <c r="N34" i="68"/>
  <c r="M34" i="68"/>
  <c r="L34" i="68"/>
  <c r="K34" i="68"/>
  <c r="J34" i="68"/>
  <c r="I34" i="68"/>
  <c r="H34" i="68"/>
  <c r="G34" i="68"/>
  <c r="F34" i="68"/>
  <c r="E34" i="68"/>
  <c r="D34" i="68"/>
  <c r="C34" i="68"/>
  <c r="B34" i="68"/>
  <c r="A34" i="68"/>
  <c r="AA32" i="68"/>
  <c r="Z32" i="68"/>
  <c r="Y32" i="68"/>
  <c r="X32" i="68"/>
  <c r="W32" i="68"/>
  <c r="V32" i="68"/>
  <c r="U32" i="68"/>
  <c r="T32" i="68"/>
  <c r="S32" i="68"/>
  <c r="R32" i="68"/>
  <c r="Q32" i="68"/>
  <c r="P32" i="68"/>
  <c r="O32" i="68"/>
  <c r="N32" i="68"/>
  <c r="M32" i="68"/>
  <c r="L32" i="68"/>
  <c r="K32" i="68"/>
  <c r="J32" i="68"/>
  <c r="I32" i="68"/>
  <c r="H32" i="68"/>
  <c r="G32" i="68"/>
  <c r="F32" i="68"/>
  <c r="E32" i="68"/>
  <c r="D32" i="68"/>
  <c r="C32" i="68"/>
  <c r="B32" i="68"/>
  <c r="A32" i="68"/>
  <c r="AA31" i="68"/>
  <c r="Z31" i="68"/>
  <c r="Y31" i="68"/>
  <c r="X31" i="68"/>
  <c r="W31" i="68"/>
  <c r="V31" i="68"/>
  <c r="U31" i="68"/>
  <c r="T31" i="68"/>
  <c r="S31" i="68"/>
  <c r="R31" i="68"/>
  <c r="Q31" i="68"/>
  <c r="P31" i="68"/>
  <c r="O31" i="68"/>
  <c r="N31" i="68"/>
  <c r="M31" i="68"/>
  <c r="L31" i="68"/>
  <c r="K31" i="68"/>
  <c r="J31" i="68"/>
  <c r="I31" i="68"/>
  <c r="H31" i="68"/>
  <c r="G31" i="68"/>
  <c r="F31" i="68"/>
  <c r="E31" i="68"/>
  <c r="D31" i="68"/>
  <c r="C31" i="68"/>
  <c r="B31" i="68"/>
  <c r="A31" i="68"/>
  <c r="AA30" i="68"/>
  <c r="Z30" i="68"/>
  <c r="Y30" i="68"/>
  <c r="X30" i="68"/>
  <c r="W30" i="68"/>
  <c r="V30" i="68"/>
  <c r="U30" i="68"/>
  <c r="T30" i="68"/>
  <c r="S30" i="68"/>
  <c r="R30" i="68"/>
  <c r="Q30" i="68"/>
  <c r="P30" i="68"/>
  <c r="O30" i="68"/>
  <c r="N30" i="68"/>
  <c r="M30" i="68"/>
  <c r="L30" i="68"/>
  <c r="K30" i="68"/>
  <c r="J30" i="68"/>
  <c r="I30" i="68"/>
  <c r="H30" i="68"/>
  <c r="G30" i="68"/>
  <c r="F30" i="68"/>
  <c r="E30" i="68"/>
  <c r="D30" i="68"/>
  <c r="C30" i="68"/>
  <c r="B30" i="68"/>
  <c r="A30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9" i="68"/>
  <c r="C29" i="68"/>
  <c r="B29" i="68"/>
  <c r="A29" i="68"/>
  <c r="AA28" i="68"/>
  <c r="Z28" i="68"/>
  <c r="Y28" i="68"/>
  <c r="X28" i="68"/>
  <c r="W28" i="68"/>
  <c r="V28" i="68"/>
  <c r="U28" i="68"/>
  <c r="T28" i="68"/>
  <c r="S28" i="68"/>
  <c r="R28" i="68"/>
  <c r="Q28" i="68"/>
  <c r="P28" i="68"/>
  <c r="O28" i="68"/>
  <c r="N28" i="68"/>
  <c r="M28" i="68"/>
  <c r="L28" i="68"/>
  <c r="K28" i="68"/>
  <c r="J28" i="68"/>
  <c r="I28" i="68"/>
  <c r="H28" i="68"/>
  <c r="G28" i="68"/>
  <c r="F28" i="68"/>
  <c r="E28" i="68"/>
  <c r="D28" i="68"/>
  <c r="C28" i="68"/>
  <c r="B28" i="68"/>
  <c r="A28" i="68"/>
  <c r="AA27" i="68"/>
  <c r="Z27" i="68"/>
  <c r="Y27" i="68"/>
  <c r="X27" i="68"/>
  <c r="W27" i="68"/>
  <c r="V27" i="68"/>
  <c r="U27" i="68"/>
  <c r="T27" i="68"/>
  <c r="S27" i="68"/>
  <c r="R27" i="68"/>
  <c r="Q27" i="68"/>
  <c r="P27" i="68"/>
  <c r="O27" i="68"/>
  <c r="N27" i="68"/>
  <c r="M27" i="68"/>
  <c r="L27" i="68"/>
  <c r="K27" i="68"/>
  <c r="J27" i="68"/>
  <c r="I27" i="68"/>
  <c r="H27" i="68"/>
  <c r="G27" i="68"/>
  <c r="F27" i="68"/>
  <c r="E27" i="68"/>
  <c r="D27" i="68"/>
  <c r="C27" i="68"/>
  <c r="B27" i="68"/>
  <c r="A27" i="68"/>
  <c r="AA26" i="68"/>
  <c r="Z26" i="68"/>
  <c r="Y26" i="68"/>
  <c r="X26" i="68"/>
  <c r="W26" i="68"/>
  <c r="V26" i="68"/>
  <c r="U26" i="68"/>
  <c r="T26" i="68"/>
  <c r="S26" i="68"/>
  <c r="R26" i="68"/>
  <c r="Q26" i="68"/>
  <c r="P26" i="68"/>
  <c r="O26" i="68"/>
  <c r="N26" i="68"/>
  <c r="M26" i="68"/>
  <c r="L26" i="68"/>
  <c r="K26" i="68"/>
  <c r="J26" i="68"/>
  <c r="I26" i="68"/>
  <c r="H26" i="68"/>
  <c r="G26" i="68"/>
  <c r="F26" i="68"/>
  <c r="E26" i="68"/>
  <c r="D26" i="68"/>
  <c r="C26" i="68"/>
  <c r="B26" i="68"/>
  <c r="A26" i="68"/>
  <c r="AA24" i="68"/>
  <c r="Z24" i="68"/>
  <c r="Y24" i="68"/>
  <c r="X24" i="68"/>
  <c r="W24" i="68"/>
  <c r="V24" i="68"/>
  <c r="U24" i="68"/>
  <c r="T24" i="68"/>
  <c r="S24" i="68"/>
  <c r="R24" i="68"/>
  <c r="Q24" i="68"/>
  <c r="P24" i="68"/>
  <c r="O24" i="68"/>
  <c r="N24" i="68"/>
  <c r="M24" i="68"/>
  <c r="L24" i="68"/>
  <c r="K24" i="68"/>
  <c r="J24" i="68"/>
  <c r="I24" i="68"/>
  <c r="H24" i="68"/>
  <c r="G24" i="68"/>
  <c r="F24" i="68"/>
  <c r="E24" i="68"/>
  <c r="D24" i="68"/>
  <c r="C24" i="68"/>
  <c r="B24" i="68"/>
  <c r="A24" i="68"/>
  <c r="AA23" i="68"/>
  <c r="Z23" i="68"/>
  <c r="Y23" i="68"/>
  <c r="X23" i="68"/>
  <c r="W23" i="68"/>
  <c r="V23" i="68"/>
  <c r="U23" i="68"/>
  <c r="T23" i="68"/>
  <c r="S23" i="68"/>
  <c r="R23" i="68"/>
  <c r="Q23" i="68"/>
  <c r="P23" i="68"/>
  <c r="O23" i="68"/>
  <c r="N23" i="68"/>
  <c r="M23" i="68"/>
  <c r="L23" i="68"/>
  <c r="K23" i="68"/>
  <c r="J23" i="68"/>
  <c r="I23" i="68"/>
  <c r="H23" i="68"/>
  <c r="G23" i="68"/>
  <c r="F23" i="68"/>
  <c r="E23" i="68"/>
  <c r="D23" i="68"/>
  <c r="C23" i="68"/>
  <c r="B23" i="68"/>
  <c r="A23" i="68"/>
  <c r="AA22" i="68"/>
  <c r="Z22" i="68"/>
  <c r="Y22" i="68"/>
  <c r="X22" i="68"/>
  <c r="W22" i="68"/>
  <c r="V22" i="68"/>
  <c r="U22" i="68"/>
  <c r="T22" i="68"/>
  <c r="S22" i="68"/>
  <c r="R22" i="68"/>
  <c r="Q22" i="68"/>
  <c r="P22" i="68"/>
  <c r="O22" i="68"/>
  <c r="N22" i="68"/>
  <c r="M22" i="68"/>
  <c r="L22" i="68"/>
  <c r="K22" i="68"/>
  <c r="J22" i="68"/>
  <c r="I22" i="68"/>
  <c r="H22" i="68"/>
  <c r="G22" i="68"/>
  <c r="F22" i="68"/>
  <c r="E22" i="68"/>
  <c r="D22" i="68"/>
  <c r="C22" i="68"/>
  <c r="B22" i="68"/>
  <c r="A22" i="68"/>
  <c r="AA21" i="68"/>
  <c r="Z21" i="68"/>
  <c r="Y21" i="68"/>
  <c r="X21" i="68"/>
  <c r="W21" i="68"/>
  <c r="V21" i="68"/>
  <c r="U21" i="68"/>
  <c r="T21" i="68"/>
  <c r="S21" i="68"/>
  <c r="R21" i="68"/>
  <c r="Q21" i="68"/>
  <c r="P21" i="68"/>
  <c r="O21" i="68"/>
  <c r="N21" i="68"/>
  <c r="M21" i="68"/>
  <c r="L21" i="68"/>
  <c r="K21" i="68"/>
  <c r="J21" i="68"/>
  <c r="I21" i="68"/>
  <c r="H21" i="68"/>
  <c r="G21" i="68"/>
  <c r="F21" i="68"/>
  <c r="E21" i="68"/>
  <c r="D21" i="68"/>
  <c r="C21" i="68"/>
  <c r="B21" i="68"/>
  <c r="A21" i="68"/>
  <c r="AA20" i="68"/>
  <c r="Z20" i="68"/>
  <c r="Y20" i="68"/>
  <c r="X20" i="68"/>
  <c r="W20" i="68"/>
  <c r="V20" i="68"/>
  <c r="U20" i="68"/>
  <c r="T20" i="68"/>
  <c r="S20" i="68"/>
  <c r="R20" i="68"/>
  <c r="Q20" i="68"/>
  <c r="P20" i="68"/>
  <c r="O20" i="68"/>
  <c r="N20" i="68"/>
  <c r="M20" i="68"/>
  <c r="L20" i="68"/>
  <c r="K20" i="68"/>
  <c r="J20" i="68"/>
  <c r="I20" i="68"/>
  <c r="H20" i="68"/>
  <c r="G20" i="68"/>
  <c r="F20" i="68"/>
  <c r="E20" i="68"/>
  <c r="D20" i="68"/>
  <c r="C20" i="68"/>
  <c r="B20" i="68"/>
  <c r="A20" i="68"/>
  <c r="AA19" i="68"/>
  <c r="Z19" i="68"/>
  <c r="Y19" i="68"/>
  <c r="X19" i="68"/>
  <c r="W19" i="68"/>
  <c r="V19" i="68"/>
  <c r="U19" i="68"/>
  <c r="T19" i="68"/>
  <c r="S19" i="68"/>
  <c r="R19" i="68"/>
  <c r="Q19" i="68"/>
  <c r="P19" i="68"/>
  <c r="O19" i="68"/>
  <c r="N19" i="68"/>
  <c r="M19" i="68"/>
  <c r="L19" i="68"/>
  <c r="K19" i="68"/>
  <c r="J19" i="68"/>
  <c r="I19" i="68"/>
  <c r="H19" i="68"/>
  <c r="G19" i="68"/>
  <c r="F19" i="68"/>
  <c r="E19" i="68"/>
  <c r="D19" i="68"/>
  <c r="C19" i="68"/>
  <c r="B19" i="68"/>
  <c r="A19" i="68"/>
  <c r="AA18" i="68"/>
  <c r="Z18" i="68"/>
  <c r="Y18" i="68"/>
  <c r="X18" i="68"/>
  <c r="W18" i="68"/>
  <c r="V18" i="68"/>
  <c r="U18" i="68"/>
  <c r="T18" i="68"/>
  <c r="S18" i="68"/>
  <c r="R18" i="68"/>
  <c r="Q18" i="68"/>
  <c r="P18" i="68"/>
  <c r="O18" i="68"/>
  <c r="N18" i="68"/>
  <c r="M18" i="68"/>
  <c r="L18" i="68"/>
  <c r="K18" i="68"/>
  <c r="J18" i="68"/>
  <c r="I18" i="68"/>
  <c r="H18" i="68"/>
  <c r="G18" i="68"/>
  <c r="F18" i="68"/>
  <c r="E18" i="68"/>
  <c r="D18" i="68"/>
  <c r="C18" i="68"/>
  <c r="B18" i="68"/>
  <c r="A18" i="68"/>
  <c r="AA17" i="68"/>
  <c r="Z17" i="68"/>
  <c r="Y17" i="68"/>
  <c r="X17" i="68"/>
  <c r="W17" i="68"/>
  <c r="V17" i="68"/>
  <c r="U17" i="68"/>
  <c r="T17" i="68"/>
  <c r="S17" i="68"/>
  <c r="R17" i="68"/>
  <c r="Q17" i="68"/>
  <c r="P17" i="68"/>
  <c r="O17" i="68"/>
  <c r="N17" i="68"/>
  <c r="M17" i="68"/>
  <c r="L17" i="68"/>
  <c r="K17" i="68"/>
  <c r="J17" i="68"/>
  <c r="I17" i="68"/>
  <c r="H17" i="68"/>
  <c r="G17" i="68"/>
  <c r="F17" i="68"/>
  <c r="E17" i="68"/>
  <c r="D17" i="68"/>
  <c r="C17" i="68"/>
  <c r="B17" i="68"/>
  <c r="A17" i="68"/>
  <c r="AA16" i="68"/>
  <c r="Z16" i="68"/>
  <c r="Y16" i="68"/>
  <c r="X16" i="68"/>
  <c r="W16" i="68"/>
  <c r="V16" i="68"/>
  <c r="U16" i="68"/>
  <c r="T16" i="68"/>
  <c r="S16" i="68"/>
  <c r="R16" i="68"/>
  <c r="Q16" i="68"/>
  <c r="P16" i="68"/>
  <c r="O16" i="68"/>
  <c r="N16" i="68"/>
  <c r="M16" i="68"/>
  <c r="L16" i="68"/>
  <c r="K16" i="68"/>
  <c r="J16" i="68"/>
  <c r="I16" i="68"/>
  <c r="H16" i="68"/>
  <c r="G16" i="68"/>
  <c r="F16" i="68"/>
  <c r="E16" i="68"/>
  <c r="D16" i="68"/>
  <c r="C16" i="68"/>
  <c r="B16" i="68"/>
  <c r="A16" i="68"/>
  <c r="AA15" i="68"/>
  <c r="Z15" i="68"/>
  <c r="Y15" i="68"/>
  <c r="X15" i="68"/>
  <c r="W15" i="68"/>
  <c r="V15" i="68"/>
  <c r="U15" i="68"/>
  <c r="T15" i="68"/>
  <c r="S15" i="68"/>
  <c r="R15" i="68"/>
  <c r="Q15" i="68"/>
  <c r="P15" i="68"/>
  <c r="O15" i="68"/>
  <c r="N15" i="68"/>
  <c r="M15" i="68"/>
  <c r="L15" i="68"/>
  <c r="K15" i="68"/>
  <c r="J15" i="68"/>
  <c r="I15" i="68"/>
  <c r="H15" i="68"/>
  <c r="G15" i="68"/>
  <c r="F15" i="68"/>
  <c r="E15" i="68"/>
  <c r="D15" i="68"/>
  <c r="C15" i="68"/>
  <c r="B15" i="68"/>
  <c r="A15" i="68"/>
  <c r="AA14" i="68"/>
  <c r="Z14" i="68"/>
  <c r="Y14" i="68"/>
  <c r="X14" i="68"/>
  <c r="W14" i="68"/>
  <c r="V14" i="68"/>
  <c r="U14" i="68"/>
  <c r="T14" i="68"/>
  <c r="S14" i="68"/>
  <c r="R14" i="68"/>
  <c r="Q14" i="68"/>
  <c r="P14" i="68"/>
  <c r="O14" i="68"/>
  <c r="N14" i="68"/>
  <c r="M14" i="68"/>
  <c r="L14" i="68"/>
  <c r="K14" i="68"/>
  <c r="J14" i="68"/>
  <c r="I14" i="68"/>
  <c r="H14" i="68"/>
  <c r="G14" i="68"/>
  <c r="F14" i="68"/>
  <c r="E14" i="68"/>
  <c r="D14" i="68"/>
  <c r="C14" i="68"/>
  <c r="B14" i="68"/>
  <c r="A14" i="68"/>
  <c r="AA13" i="68"/>
  <c r="Z13" i="68"/>
  <c r="Y13" i="68"/>
  <c r="X13" i="68"/>
  <c r="W13" i="68"/>
  <c r="V13" i="68"/>
  <c r="U13" i="68"/>
  <c r="T13" i="68"/>
  <c r="S13" i="68"/>
  <c r="R13" i="68"/>
  <c r="Q13" i="68"/>
  <c r="P13" i="68"/>
  <c r="O13" i="68"/>
  <c r="N13" i="68"/>
  <c r="M13" i="68"/>
  <c r="L13" i="68"/>
  <c r="K13" i="68"/>
  <c r="J13" i="68"/>
  <c r="I13" i="68"/>
  <c r="H13" i="68"/>
  <c r="G13" i="68"/>
  <c r="F13" i="68"/>
  <c r="E13" i="68"/>
  <c r="D13" i="68"/>
  <c r="C13" i="68"/>
  <c r="B13" i="68"/>
  <c r="A13" i="68"/>
  <c r="AA12" i="68"/>
  <c r="Z12" i="68"/>
  <c r="Y12" i="68"/>
  <c r="X12" i="68"/>
  <c r="W12" i="68"/>
  <c r="V12" i="68"/>
  <c r="U12" i="68"/>
  <c r="T12" i="68"/>
  <c r="S12" i="68"/>
  <c r="R12" i="68"/>
  <c r="Q12" i="68"/>
  <c r="P12" i="68"/>
  <c r="O12" i="68"/>
  <c r="N12" i="68"/>
  <c r="M12" i="68"/>
  <c r="L12" i="68"/>
  <c r="K12" i="68"/>
  <c r="J12" i="68"/>
  <c r="I12" i="68"/>
  <c r="H12" i="68"/>
  <c r="G12" i="68"/>
  <c r="F12" i="68"/>
  <c r="E12" i="68"/>
  <c r="D12" i="68"/>
  <c r="C12" i="68"/>
  <c r="B12" i="68"/>
  <c r="A12" i="68"/>
  <c r="AA11" i="68"/>
  <c r="Z11" i="68"/>
  <c r="Y11" i="68"/>
  <c r="X11" i="68"/>
  <c r="W11" i="68"/>
  <c r="V11" i="68"/>
  <c r="U11" i="68"/>
  <c r="T11" i="68"/>
  <c r="S11" i="6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A11" i="68"/>
  <c r="AA10" i="68"/>
  <c r="Z10" i="68"/>
  <c r="Y10" i="68"/>
  <c r="X10" i="68"/>
  <c r="W10" i="68"/>
  <c r="V10" i="68"/>
  <c r="U10" i="68"/>
  <c r="T10" i="68"/>
  <c r="S10" i="68"/>
  <c r="R10" i="68"/>
  <c r="Q10" i="68"/>
  <c r="P10" i="68"/>
  <c r="O10" i="68"/>
  <c r="N10" i="68"/>
  <c r="M10" i="68"/>
  <c r="L10" i="68"/>
  <c r="K10" i="68"/>
  <c r="J10" i="68"/>
  <c r="I10" i="68"/>
  <c r="H10" i="68"/>
  <c r="G10" i="68"/>
  <c r="F10" i="68"/>
  <c r="E10" i="68"/>
  <c r="D10" i="68"/>
  <c r="C10" i="68"/>
  <c r="B10" i="68"/>
  <c r="A10" i="68"/>
  <c r="AA9" i="68"/>
  <c r="Z9" i="68"/>
  <c r="Y9" i="68"/>
  <c r="X9" i="68"/>
  <c r="W9" i="68"/>
  <c r="V9" i="68"/>
  <c r="U9" i="68"/>
  <c r="T9" i="68"/>
  <c r="S9" i="68"/>
  <c r="R9" i="68"/>
  <c r="Q9" i="68"/>
  <c r="P9" i="68"/>
  <c r="O9" i="68"/>
  <c r="N9" i="68"/>
  <c r="M9" i="68"/>
  <c r="L9" i="68"/>
  <c r="K9" i="68"/>
  <c r="J9" i="68"/>
  <c r="I9" i="68"/>
  <c r="H9" i="68"/>
  <c r="G9" i="68"/>
  <c r="F9" i="68"/>
  <c r="E9" i="68"/>
  <c r="D9" i="68"/>
  <c r="C9" i="68"/>
  <c r="B9" i="68"/>
  <c r="A9" i="68"/>
  <c r="AA8" i="68"/>
  <c r="Z8" i="68"/>
  <c r="Y8" i="68"/>
  <c r="X8" i="68"/>
  <c r="W8" i="68"/>
  <c r="V8" i="68"/>
  <c r="U8" i="68"/>
  <c r="T8" i="68"/>
  <c r="S8" i="68"/>
  <c r="R8" i="68"/>
  <c r="Q8" i="68"/>
  <c r="P8" i="68"/>
  <c r="O8" i="68"/>
  <c r="N8" i="68"/>
  <c r="M8" i="68"/>
  <c r="L8" i="68"/>
  <c r="K8" i="68"/>
  <c r="J8" i="68"/>
  <c r="I8" i="68"/>
  <c r="H8" i="68"/>
  <c r="G8" i="68"/>
  <c r="F8" i="68"/>
  <c r="E8" i="68"/>
  <c r="D8" i="68"/>
  <c r="C8" i="68"/>
  <c r="B8" i="68"/>
  <c r="A8" i="68"/>
  <c r="AA7" i="68"/>
  <c r="Z7" i="68"/>
  <c r="Y7" i="68"/>
  <c r="X7" i="68"/>
  <c r="W7" i="68"/>
  <c r="V7" i="68"/>
  <c r="U7" i="68"/>
  <c r="T7" i="68"/>
  <c r="S7" i="68"/>
  <c r="R7" i="68"/>
  <c r="Q7" i="68"/>
  <c r="P7" i="68"/>
  <c r="O7" i="68"/>
  <c r="N7" i="68"/>
  <c r="M7" i="68"/>
  <c r="L7" i="68"/>
  <c r="K7" i="68"/>
  <c r="J7" i="68"/>
  <c r="I7" i="68"/>
  <c r="H7" i="68"/>
  <c r="G7" i="68"/>
  <c r="F7" i="68"/>
  <c r="E7" i="68"/>
  <c r="D7" i="68"/>
  <c r="C7" i="68"/>
  <c r="B7" i="68"/>
  <c r="A7" i="68"/>
  <c r="AA5" i="68"/>
  <c r="Z5" i="68"/>
  <c r="Y5" i="68"/>
  <c r="X5" i="68"/>
  <c r="W5" i="68"/>
  <c r="V5" i="68"/>
  <c r="U5" i="68"/>
  <c r="T5" i="68"/>
  <c r="S5" i="68"/>
  <c r="R5" i="68"/>
  <c r="Q5" i="68"/>
  <c r="P5" i="68"/>
  <c r="O5" i="68"/>
  <c r="N5" i="68"/>
  <c r="M5" i="68"/>
  <c r="L5" i="68"/>
  <c r="K5" i="68"/>
  <c r="J5" i="68"/>
  <c r="I5" i="68"/>
  <c r="H5" i="68"/>
  <c r="G5" i="68"/>
  <c r="F5" i="68"/>
  <c r="E5" i="68"/>
  <c r="D5" i="68"/>
  <c r="C5" i="68"/>
  <c r="B5" i="68"/>
  <c r="A5" i="68"/>
  <c r="AA4" i="68"/>
  <c r="Z4" i="68"/>
  <c r="Y4" i="68"/>
  <c r="X4" i="68"/>
  <c r="W4" i="68"/>
  <c r="V4" i="68"/>
  <c r="U4" i="68"/>
  <c r="T4" i="68"/>
  <c r="S4" i="68"/>
  <c r="R4" i="68"/>
  <c r="Q4" i="68"/>
  <c r="P4" i="68"/>
  <c r="O4" i="68"/>
  <c r="N4" i="68"/>
  <c r="M4" i="68"/>
  <c r="L4" i="68"/>
  <c r="K4" i="68"/>
  <c r="J4" i="68"/>
  <c r="I4" i="68"/>
  <c r="H4" i="68"/>
  <c r="G4" i="68"/>
  <c r="F4" i="68"/>
  <c r="E4" i="68"/>
  <c r="D4" i="68"/>
  <c r="C4" i="68"/>
  <c r="B4" i="68"/>
  <c r="A4" i="68"/>
  <c r="AA3" i="68"/>
  <c r="Z3" i="68"/>
  <c r="Y3" i="68"/>
  <c r="X3" i="68"/>
  <c r="W3" i="68"/>
  <c r="V3" i="68"/>
  <c r="U3" i="68"/>
  <c r="T3" i="68"/>
  <c r="S3" i="68"/>
  <c r="R3" i="68"/>
  <c r="Q3" i="68"/>
  <c r="P3" i="68"/>
  <c r="O3" i="68"/>
  <c r="N3" i="68"/>
  <c r="M3" i="68"/>
  <c r="L3" i="68"/>
  <c r="K3" i="68"/>
  <c r="J3" i="68"/>
  <c r="I3" i="68"/>
  <c r="H3" i="68"/>
  <c r="G3" i="68"/>
  <c r="F3" i="68"/>
  <c r="E3" i="68"/>
  <c r="D3" i="68"/>
  <c r="C3" i="68"/>
  <c r="B3" i="68"/>
  <c r="A3" i="68"/>
  <c r="AA2" i="68"/>
  <c r="Z2" i="68"/>
  <c r="Y2" i="68"/>
  <c r="X2" i="68"/>
  <c r="W2" i="68"/>
  <c r="V2" i="68"/>
  <c r="U2" i="68"/>
  <c r="T2" i="68"/>
  <c r="S2" i="68"/>
  <c r="R2" i="68"/>
  <c r="Q2" i="68"/>
  <c r="P2" i="68"/>
  <c r="O2" i="68"/>
  <c r="N2" i="68"/>
  <c r="M2" i="68"/>
  <c r="L2" i="68"/>
  <c r="K2" i="68"/>
  <c r="J2" i="68"/>
  <c r="I2" i="68"/>
  <c r="H2" i="68"/>
  <c r="G2" i="68"/>
  <c r="F2" i="68"/>
  <c r="E2" i="68"/>
  <c r="D2" i="68"/>
  <c r="C2" i="68"/>
  <c r="B2" i="68"/>
  <c r="A2" i="68"/>
  <c r="X10" i="66"/>
  <c r="X17" i="66"/>
  <c r="W10" i="66"/>
  <c r="W17" i="66"/>
  <c r="V10" i="66"/>
  <c r="V16" i="66"/>
  <c r="U10" i="66"/>
  <c r="U16" i="66"/>
  <c r="T10" i="66"/>
  <c r="T15" i="66"/>
  <c r="S10" i="66"/>
  <c r="S15" i="66"/>
  <c r="R10" i="66"/>
  <c r="R14" i="66"/>
  <c r="Q10" i="66"/>
  <c r="Q14" i="66"/>
  <c r="P10" i="66"/>
  <c r="P17" i="66"/>
  <c r="O10" i="66"/>
  <c r="O17" i="66"/>
  <c r="N10" i="66"/>
  <c r="N16" i="66"/>
  <c r="M10" i="66"/>
  <c r="M16" i="66"/>
  <c r="L10" i="66"/>
  <c r="L15" i="66"/>
  <c r="K10" i="66"/>
  <c r="K15" i="66"/>
  <c r="J10" i="66"/>
  <c r="J14" i="66"/>
  <c r="I10" i="66"/>
  <c r="I14" i="66"/>
  <c r="H10" i="66"/>
  <c r="H17" i="66"/>
  <c r="G10" i="66"/>
  <c r="G17" i="66"/>
  <c r="F10" i="66"/>
  <c r="F16" i="66"/>
  <c r="E10" i="66"/>
  <c r="E16" i="66"/>
  <c r="D10" i="66"/>
  <c r="D15" i="66"/>
  <c r="C10" i="66"/>
  <c r="C15" i="66"/>
  <c r="W12" i="66"/>
  <c r="C14" i="66"/>
  <c r="W16" i="66"/>
  <c r="S14" i="66"/>
  <c r="G12" i="66"/>
  <c r="G16" i="66"/>
  <c r="O12" i="66"/>
  <c r="O16" i="66"/>
  <c r="I13" i="66"/>
  <c r="I17" i="66"/>
  <c r="Q13" i="66"/>
  <c r="Q17" i="66"/>
  <c r="K14" i="66"/>
  <c r="H12" i="66"/>
  <c r="P12" i="66"/>
  <c r="X12" i="66"/>
  <c r="J13" i="66"/>
  <c r="R13" i="66"/>
  <c r="D14" i="66"/>
  <c r="L14" i="66"/>
  <c r="T14" i="66"/>
  <c r="F15" i="66"/>
  <c r="N15" i="66"/>
  <c r="V15" i="66"/>
  <c r="H16" i="66"/>
  <c r="P16" i="66"/>
  <c r="X16" i="66"/>
  <c r="J17" i="66"/>
  <c r="R17" i="66"/>
  <c r="U15" i="66"/>
  <c r="I12" i="66"/>
  <c r="Q12" i="66"/>
  <c r="C13" i="66"/>
  <c r="K13" i="66"/>
  <c r="S13" i="66"/>
  <c r="E14" i="66"/>
  <c r="M14" i="66"/>
  <c r="U14" i="66"/>
  <c r="G15" i="66"/>
  <c r="O15" i="66"/>
  <c r="W15" i="66"/>
  <c r="I16" i="66"/>
  <c r="Q16" i="66"/>
  <c r="C17" i="66"/>
  <c r="K17" i="66"/>
  <c r="S17" i="66"/>
  <c r="J12" i="66"/>
  <c r="R12" i="66"/>
  <c r="D13" i="66"/>
  <c r="L13" i="66"/>
  <c r="T13" i="66"/>
  <c r="F14" i="66"/>
  <c r="N14" i="66"/>
  <c r="V14" i="66"/>
  <c r="H15" i="66"/>
  <c r="P15" i="66"/>
  <c r="X15" i="66"/>
  <c r="J16" i="66"/>
  <c r="R16" i="66"/>
  <c r="D17" i="66"/>
  <c r="L17" i="66"/>
  <c r="T17" i="66"/>
  <c r="C12" i="66"/>
  <c r="K12" i="66"/>
  <c r="S12" i="66"/>
  <c r="E13" i="66"/>
  <c r="M13" i="66"/>
  <c r="U13" i="66"/>
  <c r="G14" i="66"/>
  <c r="O14" i="66"/>
  <c r="W14" i="66"/>
  <c r="I15" i="66"/>
  <c r="Q15" i="66"/>
  <c r="C16" i="66"/>
  <c r="K16" i="66"/>
  <c r="S16" i="66"/>
  <c r="E17" i="66"/>
  <c r="M17" i="66"/>
  <c r="U17" i="66"/>
  <c r="E15" i="66"/>
  <c r="D12" i="66"/>
  <c r="L12" i="66"/>
  <c r="T12" i="66"/>
  <c r="F13" i="66"/>
  <c r="N13" i="66"/>
  <c r="V13" i="66"/>
  <c r="H14" i="66"/>
  <c r="P14" i="66"/>
  <c r="X14" i="66"/>
  <c r="J15" i="66"/>
  <c r="R15" i="66"/>
  <c r="D16" i="66"/>
  <c r="L16" i="66"/>
  <c r="T16" i="66"/>
  <c r="F17" i="66"/>
  <c r="N17" i="66"/>
  <c r="V17" i="66"/>
  <c r="M15" i="66"/>
  <c r="E12" i="66"/>
  <c r="M12" i="66"/>
  <c r="U12" i="66"/>
  <c r="G13" i="66"/>
  <c r="O13" i="66"/>
  <c r="W13" i="66"/>
  <c r="F12" i="66"/>
  <c r="N12" i="66"/>
  <c r="V12" i="66"/>
  <c r="H13" i="66"/>
  <c r="P13" i="66"/>
  <c r="X13" i="66"/>
  <c r="D394" i="24"/>
  <c r="AL463" i="21"/>
  <c r="AC463" i="21"/>
  <c r="T463" i="21"/>
  <c r="K463" i="21"/>
  <c r="AL397" i="21"/>
  <c r="AC397" i="21"/>
  <c r="T397" i="21"/>
  <c r="K397" i="21"/>
  <c r="AL331" i="21"/>
  <c r="AC331" i="21"/>
  <c r="T331" i="21"/>
  <c r="K331" i="21"/>
  <c r="AL265" i="21"/>
  <c r="AC265" i="21"/>
  <c r="T265" i="21"/>
  <c r="K265" i="21"/>
  <c r="AL199" i="21"/>
  <c r="AC199" i="21"/>
  <c r="T199" i="21"/>
  <c r="K199" i="21"/>
  <c r="AL133" i="21"/>
  <c r="AC133" i="21"/>
  <c r="T133" i="21"/>
  <c r="K133" i="21"/>
  <c r="AL67" i="21"/>
  <c r="AC67" i="21"/>
  <c r="T67" i="21"/>
  <c r="K67" i="21"/>
  <c r="AL1" i="21"/>
  <c r="AC1" i="21"/>
  <c r="T1" i="21"/>
  <c r="K1" i="21"/>
  <c r="AL594" i="24"/>
  <c r="AC594" i="24"/>
  <c r="T594" i="24"/>
  <c r="K594" i="24"/>
  <c r="AL528" i="24"/>
  <c r="AC528" i="24"/>
  <c r="T528" i="24"/>
  <c r="K528" i="24"/>
  <c r="AL463" i="24"/>
  <c r="AC463" i="24"/>
  <c r="T463" i="24"/>
  <c r="K463" i="24"/>
  <c r="AL397" i="24"/>
  <c r="AC397" i="24"/>
  <c r="T397" i="24"/>
  <c r="K397" i="24"/>
  <c r="AL331" i="24"/>
  <c r="AC331" i="24"/>
  <c r="T331" i="24"/>
  <c r="K331" i="24"/>
  <c r="AL265" i="24"/>
  <c r="AC265" i="24"/>
  <c r="T265" i="24"/>
  <c r="K265" i="24"/>
  <c r="AL199" i="24"/>
  <c r="AC199" i="24"/>
  <c r="T199" i="24"/>
  <c r="K199" i="24"/>
  <c r="AL133" i="24"/>
  <c r="AC133" i="24"/>
  <c r="T133" i="24"/>
  <c r="K133" i="24"/>
  <c r="AL67" i="24"/>
  <c r="AC67" i="24"/>
  <c r="T67" i="24"/>
  <c r="K67" i="24"/>
  <c r="AL1" i="24"/>
  <c r="AC1" i="24"/>
  <c r="T1" i="24"/>
  <c r="K1" i="24"/>
  <c r="M394" i="24"/>
  <c r="D328" i="24"/>
  <c r="AE130" i="24"/>
  <c r="V328" i="24"/>
  <c r="M262" i="24"/>
  <c r="AE262" i="24"/>
  <c r="D591" i="24"/>
  <c r="V196" i="24"/>
  <c r="AN196" i="24"/>
  <c r="D64" i="24"/>
  <c r="AN262" i="24"/>
  <c r="AE328" i="24"/>
  <c r="V394" i="24"/>
  <c r="M591" i="24"/>
  <c r="D657" i="24"/>
  <c r="M64" i="24"/>
  <c r="E70" i="24"/>
  <c r="AN328" i="24"/>
  <c r="AE394" i="24"/>
  <c r="V591" i="24"/>
  <c r="M657" i="24"/>
  <c r="V64" i="24"/>
  <c r="D130" i="24"/>
  <c r="AN394" i="24"/>
  <c r="AE591" i="24"/>
  <c r="V657" i="24"/>
  <c r="AE64" i="24"/>
  <c r="M130" i="24"/>
  <c r="D196" i="24"/>
  <c r="AN591" i="24"/>
  <c r="AE657" i="24"/>
  <c r="AN64" i="24"/>
  <c r="V130" i="24"/>
  <c r="M196" i="24"/>
  <c r="D262" i="24"/>
  <c r="AN657" i="24"/>
  <c r="AN130" i="24"/>
  <c r="AE196" i="24"/>
  <c r="V262" i="24"/>
  <c r="M328" i="24"/>
  <c r="AA339" i="21"/>
  <c r="Y309" i="21"/>
  <c r="AO7" i="24"/>
  <c r="P34" i="24"/>
  <c r="M10" i="24"/>
  <c r="AA296" i="21"/>
  <c r="Z19" i="24"/>
  <c r="E17" i="24"/>
  <c r="AI117" i="24"/>
  <c r="Y385" i="21"/>
  <c r="AO30" i="24"/>
  <c r="AI22" i="24"/>
  <c r="P17" i="24"/>
  <c r="W316" i="21"/>
  <c r="AS9" i="24"/>
  <c r="X311" i="21"/>
  <c r="Y335" i="21"/>
  <c r="Z283" i="21"/>
  <c r="X295" i="21"/>
  <c r="Z299" i="21"/>
  <c r="AP19" i="24"/>
  <c r="AA320" i="21"/>
  <c r="W287" i="21"/>
  <c r="Y286" i="21"/>
  <c r="Y390" i="21"/>
  <c r="AI91" i="24"/>
  <c r="Y276" i="21"/>
  <c r="X370" i="21"/>
  <c r="AA279" i="21"/>
  <c r="AA297" i="21"/>
  <c r="AA314" i="21"/>
  <c r="X367" i="21"/>
  <c r="M26" i="24"/>
  <c r="Z280" i="21"/>
  <c r="AA275" i="21"/>
  <c r="AS10" i="24"/>
  <c r="AH5" i="24"/>
  <c r="X340" i="21"/>
  <c r="N14" i="24"/>
  <c r="Z336" i="21"/>
  <c r="Y289" i="21"/>
  <c r="Q12" i="24"/>
  <c r="G12" i="24"/>
  <c r="W272" i="21"/>
  <c r="W286" i="21"/>
  <c r="AA310" i="21"/>
  <c r="AN27" i="24"/>
  <c r="AN23" i="24"/>
  <c r="AR20" i="24"/>
  <c r="G18" i="24"/>
  <c r="AJ10" i="24"/>
  <c r="AF8" i="24"/>
  <c r="AQ31" i="24"/>
  <c r="AI26" i="24"/>
  <c r="F23" i="24"/>
  <c r="N20" i="24"/>
  <c r="V17" i="24"/>
  <c r="Z14" i="24"/>
  <c r="R12" i="24"/>
  <c r="N10" i="24"/>
  <c r="G8" i="24"/>
  <c r="AS5" i="24"/>
  <c r="Y275" i="21"/>
  <c r="W269" i="21"/>
  <c r="AA278" i="21"/>
  <c r="X274" i="21"/>
  <c r="X287" i="21"/>
  <c r="Z296" i="21"/>
  <c r="W303" i="21"/>
  <c r="X279" i="21"/>
  <c r="W275" i="21"/>
  <c r="AA285" i="21"/>
  <c r="Y296" i="21"/>
  <c r="Z320" i="21"/>
  <c r="AA284" i="21"/>
  <c r="Y295" i="21"/>
  <c r="W308" i="21"/>
  <c r="X282" i="21"/>
  <c r="X298" i="21"/>
  <c r="X339" i="21"/>
  <c r="Z303" i="21"/>
  <c r="AA282" i="21"/>
  <c r="Z293" i="21"/>
  <c r="W343" i="21"/>
  <c r="AA319" i="21"/>
  <c r="Z313" i="21"/>
  <c r="AA354" i="21"/>
  <c r="AA379" i="21"/>
  <c r="Y380" i="21"/>
  <c r="Y14" i="24"/>
  <c r="Y20" i="24"/>
  <c r="AI44" i="24"/>
  <c r="AI137" i="24"/>
  <c r="AS13" i="24"/>
  <c r="Y270" i="21"/>
  <c r="X268" i="21"/>
  <c r="Z284" i="21"/>
  <c r="AA276" i="21"/>
  <c r="Y273" i="21"/>
  <c r="X271" i="21"/>
  <c r="W268" i="21"/>
  <c r="Z288" i="21"/>
  <c r="AA277" i="21"/>
  <c r="Y288" i="21"/>
  <c r="W299" i="21"/>
  <c r="Z350" i="21"/>
  <c r="Y287" i="21"/>
  <c r="W298" i="21"/>
  <c r="Y311" i="21"/>
  <c r="X286" i="21"/>
  <c r="X302" i="21"/>
  <c r="AA287" i="21"/>
  <c r="Z270" i="21"/>
  <c r="Y293" i="21"/>
  <c r="Y323" i="21"/>
  <c r="Y339" i="21"/>
  <c r="W364" i="21"/>
  <c r="W348" i="21"/>
  <c r="AA362" i="21"/>
  <c r="X381" i="21"/>
  <c r="X383" i="21"/>
  <c r="AQ13" i="24"/>
  <c r="AH107" i="24"/>
  <c r="P8" i="24"/>
  <c r="P4" i="24"/>
  <c r="M21" i="24"/>
  <c r="N29" i="24"/>
  <c r="Q4" i="24"/>
  <c r="N15" i="24"/>
  <c r="R18" i="24"/>
  <c r="N21" i="24"/>
  <c r="P28" i="24"/>
  <c r="P12" i="24"/>
  <c r="O11" i="24"/>
  <c r="P38" i="24"/>
  <c r="R5" i="24"/>
  <c r="R9" i="24"/>
  <c r="O22" i="24"/>
  <c r="O7" i="24"/>
  <c r="P16" i="24"/>
  <c r="R29" i="24"/>
  <c r="R13" i="24"/>
  <c r="N16" i="24"/>
  <c r="P22" i="24"/>
  <c r="Q23" i="24"/>
  <c r="M14" i="24"/>
  <c r="N11" i="24"/>
  <c r="M6" i="24"/>
  <c r="Q8" i="24"/>
  <c r="R23" i="24"/>
  <c r="N27" i="24"/>
  <c r="AA30" i="24"/>
  <c r="W10" i="24"/>
  <c r="AA12" i="24"/>
  <c r="W6" i="24"/>
  <c r="AA8" i="24"/>
  <c r="Y11" i="24"/>
  <c r="W24" i="24"/>
  <c r="X6" i="24"/>
  <c r="AA4" i="24"/>
  <c r="AA63" i="24" s="1"/>
  <c r="AA21" i="24"/>
  <c r="AA15" i="24"/>
  <c r="W18" i="24"/>
  <c r="Z15" i="24"/>
  <c r="Y25" i="24"/>
  <c r="V13" i="24"/>
  <c r="AA24" i="24"/>
  <c r="AA26" i="24"/>
  <c r="V9" i="24"/>
  <c r="Z11" i="24"/>
  <c r="W19" i="24"/>
  <c r="V5" i="24"/>
  <c r="Z7" i="24"/>
  <c r="Y19" i="24"/>
  <c r="Y7" i="24"/>
  <c r="X14" i="24"/>
  <c r="X10" i="24"/>
  <c r="AA20" i="24"/>
  <c r="D30" i="24"/>
  <c r="AA7" i="24"/>
  <c r="V29" i="24"/>
  <c r="D22" i="24"/>
  <c r="AH13" i="24"/>
  <c r="W9" i="24"/>
  <c r="P7" i="24"/>
  <c r="I5" i="24"/>
  <c r="Z276" i="21"/>
  <c r="X270" i="21"/>
  <c r="X299" i="21"/>
  <c r="X291" i="21"/>
  <c r="AA274" i="21"/>
  <c r="Z272" i="21"/>
  <c r="W270" i="21"/>
  <c r="W318" i="21"/>
  <c r="W279" i="21"/>
  <c r="AA289" i="21"/>
  <c r="Y300" i="21"/>
  <c r="Z360" i="21"/>
  <c r="AA288" i="21"/>
  <c r="Y299" i="21"/>
  <c r="Z316" i="21"/>
  <c r="Z287" i="21"/>
  <c r="Y303" i="21"/>
  <c r="W289" i="21"/>
  <c r="X281" i="21"/>
  <c r="W300" i="21"/>
  <c r="Y308" i="21"/>
  <c r="W345" i="21"/>
  <c r="Z314" i="21"/>
  <c r="W363" i="21"/>
  <c r="AA355" i="21"/>
  <c r="AA374" i="21"/>
  <c r="AP31" i="24"/>
  <c r="F8" i="24"/>
  <c r="H84" i="24"/>
  <c r="I116" i="24"/>
  <c r="E136" i="24"/>
  <c r="F89" i="24"/>
  <c r="F53" i="24"/>
  <c r="D24" i="24"/>
  <c r="E109" i="24"/>
  <c r="E81" i="24"/>
  <c r="I43" i="24"/>
  <c r="I118" i="24"/>
  <c r="D93" i="24"/>
  <c r="H75" i="24"/>
  <c r="F50" i="24"/>
  <c r="D33" i="24"/>
  <c r="D17" i="24"/>
  <c r="E106" i="24"/>
  <c r="G91" i="24"/>
  <c r="I76" i="24"/>
  <c r="I52" i="24"/>
  <c r="G39" i="24"/>
  <c r="D70" i="24"/>
  <c r="E104" i="24"/>
  <c r="E124" i="24"/>
  <c r="F85" i="24"/>
  <c r="F49" i="24"/>
  <c r="F21" i="24"/>
  <c r="E105" i="24"/>
  <c r="E77" i="24"/>
  <c r="E41" i="24"/>
  <c r="F113" i="24"/>
  <c r="H91" i="24"/>
  <c r="F74" i="24"/>
  <c r="D49" i="24"/>
  <c r="F30" i="24"/>
  <c r="G143" i="24"/>
  <c r="I104" i="24"/>
  <c r="I88" i="24"/>
  <c r="E74" i="24"/>
  <c r="G51" i="24"/>
  <c r="D50" i="24"/>
  <c r="E72" i="24"/>
  <c r="G119" i="24"/>
  <c r="H82" i="24"/>
  <c r="F45" i="24"/>
  <c r="F17" i="24"/>
  <c r="G102" i="24"/>
  <c r="E73" i="24"/>
  <c r="E37" i="24"/>
  <c r="H111" i="24"/>
  <c r="F90" i="24"/>
  <c r="H71" i="24"/>
  <c r="D45" i="24"/>
  <c r="D29" i="24"/>
  <c r="E142" i="24"/>
  <c r="G103" i="24"/>
  <c r="G87" i="24"/>
  <c r="I72" i="24"/>
  <c r="E50" i="24"/>
  <c r="G44" i="24"/>
  <c r="E56" i="24"/>
  <c r="H106" i="24"/>
  <c r="H78" i="24"/>
  <c r="H42" i="24"/>
  <c r="E154" i="24"/>
  <c r="G98" i="24"/>
  <c r="G70" i="24"/>
  <c r="E33" i="24"/>
  <c r="H107" i="24"/>
  <c r="F86" i="24"/>
  <c r="F70" i="24"/>
  <c r="H43" i="24"/>
  <c r="H27" i="24"/>
  <c r="E120" i="24"/>
  <c r="G99" i="24"/>
  <c r="I84" i="24"/>
  <c r="G71" i="24"/>
  <c r="G47" i="24"/>
  <c r="I29" i="24"/>
  <c r="G53" i="24"/>
  <c r="D104" i="24"/>
  <c r="H74" i="24"/>
  <c r="H38" i="24"/>
  <c r="G139" i="24"/>
  <c r="G94" i="24"/>
  <c r="G58" i="24"/>
  <c r="G30" i="24"/>
  <c r="H103" i="24"/>
  <c r="D85" i="24"/>
  <c r="H59" i="24"/>
  <c r="D41" i="24"/>
  <c r="H23" i="24"/>
  <c r="G118" i="24"/>
  <c r="E98" i="24"/>
  <c r="G83" i="24"/>
  <c r="I60" i="24"/>
  <c r="E46" i="24"/>
  <c r="D111" i="24"/>
  <c r="G45" i="24"/>
  <c r="D100" i="24"/>
  <c r="D72" i="24"/>
  <c r="H34" i="24"/>
  <c r="E126" i="24"/>
  <c r="I91" i="24"/>
  <c r="G54" i="24"/>
  <c r="G26" i="24"/>
  <c r="D101" i="24"/>
  <c r="F82" i="24"/>
  <c r="H55" i="24"/>
  <c r="H39" i="24"/>
  <c r="F22" i="24"/>
  <c r="G115" i="24"/>
  <c r="G95" i="24"/>
  <c r="E82" i="24"/>
  <c r="E58" i="24"/>
  <c r="G43" i="24"/>
  <c r="E334" i="24"/>
  <c r="E393" i="24"/>
  <c r="I152" i="24"/>
  <c r="I138" i="24"/>
  <c r="F93" i="24"/>
  <c r="D56" i="24"/>
  <c r="D28" i="24"/>
  <c r="E112" i="24"/>
  <c r="I83" i="24"/>
  <c r="I47" i="24"/>
  <c r="I121" i="24"/>
  <c r="H95" i="24"/>
  <c r="H79" i="24"/>
  <c r="H51" i="24"/>
  <c r="F34" i="24"/>
  <c r="F18" i="24"/>
  <c r="I108" i="24"/>
  <c r="I92" i="24"/>
  <c r="E78" i="24"/>
  <c r="E54" i="24"/>
  <c r="I40" i="24"/>
  <c r="I154" i="24"/>
  <c r="D97" i="24"/>
  <c r="I56" i="24"/>
  <c r="D96" i="24"/>
  <c r="D81" i="24"/>
  <c r="E42" i="24"/>
  <c r="D60" i="24"/>
  <c r="F54" i="24"/>
  <c r="D32" i="24"/>
  <c r="F38" i="24"/>
  <c r="G116" i="24"/>
  <c r="H19" i="24"/>
  <c r="I87" i="24"/>
  <c r="E110" i="24"/>
  <c r="F40" i="24"/>
  <c r="G141" i="24"/>
  <c r="I80" i="24"/>
  <c r="E94" i="24"/>
  <c r="I51" i="24"/>
  <c r="AQ9" i="24"/>
  <c r="E12" i="24"/>
  <c r="I14" i="24"/>
  <c r="AR16" i="24"/>
  <c r="AN19" i="24"/>
  <c r="E26" i="24"/>
  <c r="E4" i="24"/>
  <c r="I6" i="24"/>
  <c r="AO12" i="24"/>
  <c r="AO4" i="24"/>
  <c r="AO63" i="24" s="1"/>
  <c r="AO64" i="24" s="1"/>
  <c r="AS6" i="24"/>
  <c r="E8" i="24"/>
  <c r="AN14" i="24"/>
  <c r="D18" i="24"/>
  <c r="AP12" i="24"/>
  <c r="E18" i="24"/>
  <c r="AQ20" i="24"/>
  <c r="E34" i="24"/>
  <c r="AO8" i="24"/>
  <c r="I15" i="24"/>
  <c r="AS24" i="24"/>
  <c r="AP8" i="24"/>
  <c r="D11" i="24"/>
  <c r="H13" i="24"/>
  <c r="G24" i="24"/>
  <c r="I36" i="24"/>
  <c r="G5" i="24"/>
  <c r="G9" i="24"/>
  <c r="AR21" i="24"/>
  <c r="AP4" i="24"/>
  <c r="AP65" i="24" s="1"/>
  <c r="D7" i="24"/>
  <c r="H9" i="24"/>
  <c r="AQ15" i="24"/>
  <c r="AO28" i="24"/>
  <c r="G13" i="24"/>
  <c r="AP15" i="24"/>
  <c r="F19" i="24"/>
  <c r="H5" i="24"/>
  <c r="G19" i="24"/>
  <c r="AS21" i="24"/>
  <c r="G25" i="24"/>
  <c r="AQ5" i="24"/>
  <c r="D23" i="24"/>
  <c r="G27" i="24"/>
  <c r="AN11" i="24"/>
  <c r="AR13" i="24"/>
  <c r="AR29" i="24"/>
  <c r="I10" i="24"/>
  <c r="H20" i="24"/>
  <c r="AQ35" i="24"/>
  <c r="AN7" i="24"/>
  <c r="AR9" i="24"/>
  <c r="F12" i="24"/>
  <c r="AS16" i="24"/>
  <c r="AO19" i="24"/>
  <c r="I26" i="24"/>
  <c r="AN30" i="24"/>
  <c r="AP20" i="24"/>
  <c r="F24" i="24"/>
  <c r="F4" i="24"/>
  <c r="AO14" i="24"/>
  <c r="AR32" i="24"/>
  <c r="AE522" i="21"/>
  <c r="AE503" i="21"/>
  <c r="AE506" i="21"/>
  <c r="AE480" i="21"/>
  <c r="AE470" i="21"/>
  <c r="AE468" i="21"/>
  <c r="AE437" i="21"/>
  <c r="AE469" i="21"/>
  <c r="AE433" i="21"/>
  <c r="AE434" i="21"/>
  <c r="AE415" i="21"/>
  <c r="AE410" i="21"/>
  <c r="AE253" i="21"/>
  <c r="AE246" i="21"/>
  <c r="AE256" i="21"/>
  <c r="AE185" i="21"/>
  <c r="AE210" i="21"/>
  <c r="AE236" i="21"/>
  <c r="AE191" i="21"/>
  <c r="AE224" i="21"/>
  <c r="AE145" i="21"/>
  <c r="AE158" i="21"/>
  <c r="AE208" i="21"/>
  <c r="AE151" i="21"/>
  <c r="AE204" i="21"/>
  <c r="AE99" i="21"/>
  <c r="AE173" i="21"/>
  <c r="AE96" i="21"/>
  <c r="AE124" i="21"/>
  <c r="AE93" i="21"/>
  <c r="AE90" i="21"/>
  <c r="AE51" i="21"/>
  <c r="AE19" i="21"/>
  <c r="AE121" i="21"/>
  <c r="AE44" i="21"/>
  <c r="AE114" i="21"/>
  <c r="AE45" i="21"/>
  <c r="AE83" i="21"/>
  <c r="AE38" i="21"/>
  <c r="AE6" i="21"/>
  <c r="AH650" i="24"/>
  <c r="AJ639" i="24"/>
  <c r="AF629" i="24"/>
  <c r="AI647" i="24"/>
  <c r="AE637" i="24"/>
  <c r="AJ644" i="24"/>
  <c r="AF634" i="24"/>
  <c r="AH623" i="24"/>
  <c r="AJ612" i="24"/>
  <c r="AG647" i="24"/>
  <c r="AI636" i="24"/>
  <c r="AE626" i="24"/>
  <c r="AH652" i="24"/>
  <c r="AJ641" i="24"/>
  <c r="AE9" i="21"/>
  <c r="AG644" i="24"/>
  <c r="AI633" i="24"/>
  <c r="AE623" i="24"/>
  <c r="AH645" i="24"/>
  <c r="AJ634" i="24"/>
  <c r="AF651" i="24"/>
  <c r="AG641" i="24"/>
  <c r="AI630" i="24"/>
  <c r="AE620" i="24"/>
  <c r="AG609" i="24"/>
  <c r="AG524" i="21"/>
  <c r="AE514" i="21"/>
  <c r="AE499" i="21"/>
  <c r="AE502" i="21"/>
  <c r="AE476" i="21"/>
  <c r="AE466" i="21"/>
  <c r="AE456" i="21"/>
  <c r="AE450" i="21"/>
  <c r="AE438" i="21"/>
  <c r="AE429" i="21"/>
  <c r="AE430" i="21"/>
  <c r="AE411" i="21"/>
  <c r="AE406" i="21"/>
  <c r="AE249" i="21"/>
  <c r="AE242" i="21"/>
  <c r="AE229" i="21"/>
  <c r="AE181" i="21"/>
  <c r="AE206" i="21"/>
  <c r="AE227" i="21"/>
  <c r="AE187" i="21"/>
  <c r="AE172" i="21"/>
  <c r="AE141" i="21"/>
  <c r="AE154" i="21"/>
  <c r="AE176" i="21"/>
  <c r="AE147" i="21"/>
  <c r="AE152" i="21"/>
  <c r="AE95" i="21"/>
  <c r="AE160" i="21"/>
  <c r="AE92" i="21"/>
  <c r="AE168" i="21"/>
  <c r="AE89" i="21"/>
  <c r="AE102" i="21"/>
  <c r="AE47" i="21"/>
  <c r="AE15" i="21"/>
  <c r="AE110" i="21"/>
  <c r="AE40" i="21"/>
  <c r="AE86" i="21"/>
  <c r="AE41" i="21"/>
  <c r="AE74" i="21"/>
  <c r="AE34" i="21"/>
  <c r="AE653" i="24"/>
  <c r="AF649" i="24"/>
  <c r="AH638" i="24"/>
  <c r="AJ627" i="24"/>
  <c r="AG646" i="24"/>
  <c r="AI635" i="24"/>
  <c r="AH643" i="24"/>
  <c r="AJ632" i="24"/>
  <c r="AF622" i="24"/>
  <c r="AH611" i="24"/>
  <c r="AE646" i="24"/>
  <c r="AG635" i="24"/>
  <c r="AI624" i="24"/>
  <c r="AJ651" i="24"/>
  <c r="AH640" i="24"/>
  <c r="AI653" i="24"/>
  <c r="AE643" i="24"/>
  <c r="AG632" i="24"/>
  <c r="AH653" i="24"/>
  <c r="AF644" i="24"/>
  <c r="AH633" i="24"/>
  <c r="AI650" i="24"/>
  <c r="AE520" i="21"/>
  <c r="AE510" i="21"/>
  <c r="AE495" i="21"/>
  <c r="AE498" i="21"/>
  <c r="AE491" i="21"/>
  <c r="AE482" i="21"/>
  <c r="AE477" i="21"/>
  <c r="AE442" i="21"/>
  <c r="AE444" i="21"/>
  <c r="AE425" i="21"/>
  <c r="AE426" i="21"/>
  <c r="AE412" i="21"/>
  <c r="AE418" i="21"/>
  <c r="AE245" i="21"/>
  <c r="AE251" i="21"/>
  <c r="AE225" i="21"/>
  <c r="AE177" i="21"/>
  <c r="AE202" i="21"/>
  <c r="AE223" i="21"/>
  <c r="AE183" i="21"/>
  <c r="AE169" i="21"/>
  <c r="AE137" i="21"/>
  <c r="AE150" i="21"/>
  <c r="AE174" i="21"/>
  <c r="AE143" i="21"/>
  <c r="AE122" i="21"/>
  <c r="AE91" i="21"/>
  <c r="AE140" i="21"/>
  <c r="AE88" i="21"/>
  <c r="AE117" i="21"/>
  <c r="AE216" i="21"/>
  <c r="AE79" i="21"/>
  <c r="AE43" i="21"/>
  <c r="AE11" i="21"/>
  <c r="AE77" i="21"/>
  <c r="AE36" i="21"/>
  <c r="AE81" i="21"/>
  <c r="AE37" i="21"/>
  <c r="AE70" i="21"/>
  <c r="AE30" i="21"/>
  <c r="AI651" i="24"/>
  <c r="AJ647" i="24"/>
  <c r="AF637" i="24"/>
  <c r="AH626" i="24"/>
  <c r="AE645" i="24"/>
  <c r="AG634" i="24"/>
  <c r="AF642" i="24"/>
  <c r="AH631" i="24"/>
  <c r="AJ620" i="24"/>
  <c r="AF610" i="24"/>
  <c r="AI644" i="24"/>
  <c r="AE634" i="24"/>
  <c r="AG623" i="24"/>
  <c r="AJ649" i="24"/>
  <c r="AF639" i="24"/>
  <c r="AG652" i="24"/>
  <c r="AI641" i="24"/>
  <c r="AE631" i="24"/>
  <c r="AF652" i="24"/>
  <c r="AJ642" i="24"/>
  <c r="AF632" i="24"/>
  <c r="AG649" i="24"/>
  <c r="AI638" i="24"/>
  <c r="AE628" i="24"/>
  <c r="AG617" i="24"/>
  <c r="AI627" i="24"/>
  <c r="AE512" i="21"/>
  <c r="AJ524" i="21"/>
  <c r="AE504" i="21"/>
  <c r="AE494" i="21"/>
  <c r="AE489" i="21"/>
  <c r="AE478" i="21"/>
  <c r="AE454" i="21"/>
  <c r="AE493" i="21"/>
  <c r="AE440" i="21"/>
  <c r="AE421" i="21"/>
  <c r="AE422" i="21"/>
  <c r="AE408" i="21"/>
  <c r="AE407" i="21"/>
  <c r="AE237" i="21"/>
  <c r="AE247" i="21"/>
  <c r="AE221" i="21"/>
  <c r="AE232" i="21"/>
  <c r="AE190" i="21"/>
  <c r="AE219" i="21"/>
  <c r="AE179" i="21"/>
  <c r="AE165" i="21"/>
  <c r="AE228" i="21"/>
  <c r="AE146" i="21"/>
  <c r="AE171" i="21"/>
  <c r="AE139" i="21"/>
  <c r="AE119" i="21"/>
  <c r="AE180" i="21"/>
  <c r="AE116" i="21"/>
  <c r="AE84" i="21"/>
  <c r="AE113" i="21"/>
  <c r="AE144" i="21"/>
  <c r="AE78" i="21"/>
  <c r="AE39" i="21"/>
  <c r="AE7" i="21"/>
  <c r="AF524" i="21"/>
  <c r="AI524" i="21"/>
  <c r="AE500" i="21"/>
  <c r="AE490" i="21"/>
  <c r="AE485" i="21"/>
  <c r="AE467" i="21"/>
  <c r="AE453" i="21"/>
  <c r="AE451" i="21"/>
  <c r="AE432" i="21"/>
  <c r="AE417" i="21"/>
  <c r="AE435" i="21"/>
  <c r="AE404" i="21"/>
  <c r="AE402" i="21"/>
  <c r="AE233" i="21"/>
  <c r="AE243" i="21"/>
  <c r="AE217" i="21"/>
  <c r="AE226" i="21"/>
  <c r="AE186" i="21"/>
  <c r="AE215" i="21"/>
  <c r="AE175" i="21"/>
  <c r="AE161" i="21"/>
  <c r="AE184" i="21"/>
  <c r="AE142" i="21"/>
  <c r="AE167" i="21"/>
  <c r="AE212" i="21"/>
  <c r="AE115" i="21"/>
  <c r="AE156" i="21"/>
  <c r="AE112" i="21"/>
  <c r="AE80" i="21"/>
  <c r="AE109" i="21"/>
  <c r="AE120" i="21"/>
  <c r="AE75" i="21"/>
  <c r="AE35" i="21"/>
  <c r="AI652" i="24"/>
  <c r="AE60" i="21"/>
  <c r="AE28" i="21"/>
  <c r="AE73" i="21"/>
  <c r="AE29" i="21"/>
  <c r="AE54" i="21"/>
  <c r="AE22" i="21"/>
  <c r="AE8" i="21"/>
  <c r="AF645" i="24"/>
  <c r="AH634" i="24"/>
  <c r="AJ623" i="24"/>
  <c r="AG642" i="24"/>
  <c r="AF650" i="24"/>
  <c r="AH639" i="24"/>
  <c r="AJ628" i="24"/>
  <c r="AF618" i="24"/>
  <c r="AE4" i="21"/>
  <c r="AE642" i="24"/>
  <c r="AG631" i="24"/>
  <c r="AI620" i="24"/>
  <c r="AF647" i="24"/>
  <c r="AH636" i="24"/>
  <c r="AI649" i="24"/>
  <c r="AE639" i="24"/>
  <c r="AG628" i="24"/>
  <c r="AJ650" i="24"/>
  <c r="AF640" i="24"/>
  <c r="AH629" i="24"/>
  <c r="AE521" i="21"/>
  <c r="AE519" i="21"/>
  <c r="AE496" i="21"/>
  <c r="AE508" i="21"/>
  <c r="AE487" i="21"/>
  <c r="AE486" i="21"/>
  <c r="AE449" i="21"/>
  <c r="AE447" i="21"/>
  <c r="AE428" i="21"/>
  <c r="AE413" i="21"/>
  <c r="AE431" i="21"/>
  <c r="AE405" i="21"/>
  <c r="AE400" i="21"/>
  <c r="AE258" i="21"/>
  <c r="AE239" i="21"/>
  <c r="AE213" i="21"/>
  <c r="AE222" i="21"/>
  <c r="AE182" i="21"/>
  <c r="AE211" i="21"/>
  <c r="AE252" i="21"/>
  <c r="AE157" i="21"/>
  <c r="AE170" i="21"/>
  <c r="AE138" i="21"/>
  <c r="AE163" i="21"/>
  <c r="AE192" i="21"/>
  <c r="AE111" i="21"/>
  <c r="AE148" i="21"/>
  <c r="AE108" i="21"/>
  <c r="AE76" i="21"/>
  <c r="AE105" i="21"/>
  <c r="AE136" i="21"/>
  <c r="AE71" i="21"/>
  <c r="AE31" i="21"/>
  <c r="AE106" i="21"/>
  <c r="AE56" i="21"/>
  <c r="AE24" i="21"/>
  <c r="AE57" i="21"/>
  <c r="AE25" i="21"/>
  <c r="AE50" i="21"/>
  <c r="AE18" i="21"/>
  <c r="AE5" i="21"/>
  <c r="AJ643" i="24"/>
  <c r="AF633" i="24"/>
  <c r="AH622" i="24"/>
  <c r="AE641" i="24"/>
  <c r="AJ648" i="24"/>
  <c r="AF638" i="24"/>
  <c r="AH627" i="24"/>
  <c r="AJ616" i="24"/>
  <c r="AJ652" i="24"/>
  <c r="AI640" i="24"/>
  <c r="AE630" i="24"/>
  <c r="AE21" i="21"/>
  <c r="AJ645" i="24"/>
  <c r="AF635" i="24"/>
  <c r="AG648" i="24"/>
  <c r="AI637" i="24"/>
  <c r="AE627" i="24"/>
  <c r="AH649" i="24"/>
  <c r="AJ638" i="24"/>
  <c r="AF628" i="24"/>
  <c r="AG645" i="24"/>
  <c r="AI634" i="24"/>
  <c r="AE624" i="24"/>
  <c r="AG613" i="24"/>
  <c r="AE509" i="21"/>
  <c r="AE511" i="21"/>
  <c r="AE501" i="21"/>
  <c r="AE484" i="21"/>
  <c r="AE479" i="21"/>
  <c r="AE472" i="21"/>
  <c r="AE441" i="21"/>
  <c r="AE439" i="21"/>
  <c r="AE420" i="21"/>
  <c r="AE436" i="21"/>
  <c r="AE419" i="21"/>
  <c r="AE409" i="21"/>
  <c r="AE257" i="21"/>
  <c r="AE250" i="21"/>
  <c r="AE231" i="21"/>
  <c r="AE205" i="21"/>
  <c r="AE214" i="21"/>
  <c r="AG260" i="21"/>
  <c r="AE203" i="21"/>
  <c r="AE230" i="21"/>
  <c r="AE149" i="21"/>
  <c r="AE162" i="21"/>
  <c r="AE240" i="21"/>
  <c r="AE155" i="21"/>
  <c r="AE220" i="21"/>
  <c r="AE103" i="21"/>
  <c r="AE188" i="21"/>
  <c r="AE100" i="21"/>
  <c r="AE164" i="21"/>
  <c r="AE97" i="21"/>
  <c r="AE98" i="21"/>
  <c r="AE55" i="21"/>
  <c r="AE23" i="21"/>
  <c r="AE85" i="21"/>
  <c r="AE48" i="21"/>
  <c r="AE16" i="21"/>
  <c r="AE49" i="21"/>
  <c r="AE82" i="21"/>
  <c r="AE42" i="21"/>
  <c r="AE10" i="21"/>
  <c r="AE651" i="24"/>
  <c r="AF641" i="24"/>
  <c r="AH630" i="24"/>
  <c r="AE649" i="24"/>
  <c r="AG638" i="24"/>
  <c r="AF646" i="24"/>
  <c r="AH635" i="24"/>
  <c r="AJ624" i="24"/>
  <c r="AF614" i="24"/>
  <c r="AI648" i="24"/>
  <c r="AE638" i="24"/>
  <c r="AG627" i="24"/>
  <c r="AJ653" i="24"/>
  <c r="AF643" i="24"/>
  <c r="AE12" i="21"/>
  <c r="AI645" i="24"/>
  <c r="AE635" i="24"/>
  <c r="AE445" i="21"/>
  <c r="AE235" i="21"/>
  <c r="AE126" i="21"/>
  <c r="AE125" i="21"/>
  <c r="AE118" i="21"/>
  <c r="AE17" i="21"/>
  <c r="AI643" i="24"/>
  <c r="AH619" i="24"/>
  <c r="AE622" i="24"/>
  <c r="AG640" i="24"/>
  <c r="AH641" i="24"/>
  <c r="AE644" i="24"/>
  <c r="AI626" i="24"/>
  <c r="AI610" i="24"/>
  <c r="AJ614" i="24"/>
  <c r="AG603" i="24"/>
  <c r="AG583" i="24"/>
  <c r="AI572" i="24"/>
  <c r="AE562" i="24"/>
  <c r="AG551" i="24"/>
  <c r="AI540" i="24"/>
  <c r="AI524" i="24"/>
  <c r="AJ615" i="24"/>
  <c r="AF603" i="24"/>
  <c r="AF583" i="24"/>
  <c r="AH572" i="24"/>
  <c r="AJ561" i="24"/>
  <c r="AF551" i="24"/>
  <c r="AH540" i="24"/>
  <c r="AE621" i="24"/>
  <c r="AF608" i="24"/>
  <c r="AI597" i="24"/>
  <c r="AI577" i="24"/>
  <c r="AE567" i="24"/>
  <c r="AG556" i="24"/>
  <c r="AI545" i="24"/>
  <c r="AE535" i="24"/>
  <c r="AF624" i="24"/>
  <c r="AF609" i="24"/>
  <c r="AJ598" i="24"/>
  <c r="AJ578" i="24"/>
  <c r="AF568" i="24"/>
  <c r="AH557" i="24"/>
  <c r="AJ546" i="24"/>
  <c r="AF536" i="24"/>
  <c r="AE609" i="24"/>
  <c r="AI598" i="24"/>
  <c r="AI578" i="24"/>
  <c r="AE568" i="24"/>
  <c r="AG557" i="24"/>
  <c r="AI546" i="24"/>
  <c r="AE536" i="24"/>
  <c r="AI612" i="24"/>
  <c r="AF601" i="24"/>
  <c r="AH582" i="24"/>
  <c r="AJ571" i="24"/>
  <c r="AF561" i="24"/>
  <c r="AH550" i="24"/>
  <c r="AJ539" i="24"/>
  <c r="AF616" i="24"/>
  <c r="AE601" i="24"/>
  <c r="AG582" i="24"/>
  <c r="AI571" i="24"/>
  <c r="AE561" i="24"/>
  <c r="AG550" i="24"/>
  <c r="AI539" i="24"/>
  <c r="AI621" i="24"/>
  <c r="AF606" i="24"/>
  <c r="AF586" i="24"/>
  <c r="AH575" i="24"/>
  <c r="AJ564" i="24"/>
  <c r="AF554" i="24"/>
  <c r="AH543" i="24"/>
  <c r="AE516" i="24"/>
  <c r="AE484" i="24"/>
  <c r="AE444" i="24"/>
  <c r="AF532" i="24"/>
  <c r="AE493" i="24"/>
  <c r="AE449" i="24"/>
  <c r="AJ524" i="24"/>
  <c r="AE502" i="24"/>
  <c r="AE470" i="24"/>
  <c r="AE443" i="21"/>
  <c r="AE209" i="21"/>
  <c r="AE159" i="21"/>
  <c r="AE59" i="21"/>
  <c r="AE53" i="21"/>
  <c r="AF653" i="24"/>
  <c r="AI639" i="24"/>
  <c r="AH615" i="24"/>
  <c r="AE13" i="21"/>
  <c r="AG636" i="24"/>
  <c r="AH637" i="24"/>
  <c r="AI642" i="24"/>
  <c r="AG625" i="24"/>
  <c r="AE608" i="24"/>
  <c r="AH613" i="24"/>
  <c r="AE602" i="24"/>
  <c r="AE582" i="24"/>
  <c r="AG571" i="24"/>
  <c r="AI560" i="24"/>
  <c r="AE550" i="24"/>
  <c r="AG539" i="24"/>
  <c r="AJ629" i="24"/>
  <c r="AH614" i="24"/>
  <c r="AJ601" i="24"/>
  <c r="AJ581" i="24"/>
  <c r="AF571" i="24"/>
  <c r="AH560" i="24"/>
  <c r="AJ549" i="24"/>
  <c r="AF539" i="24"/>
  <c r="AH620" i="24"/>
  <c r="AH607" i="24"/>
  <c r="AE587" i="24"/>
  <c r="AG576" i="24"/>
  <c r="AI565" i="24"/>
  <c r="AE555" i="24"/>
  <c r="AG544" i="24"/>
  <c r="AI533" i="24"/>
  <c r="AG620" i="24"/>
  <c r="AG607" i="24"/>
  <c r="AH597" i="24"/>
  <c r="AH577" i="24"/>
  <c r="AJ566" i="24"/>
  <c r="AF556" i="24"/>
  <c r="AH545" i="24"/>
  <c r="AG626" i="24"/>
  <c r="AF607" i="24"/>
  <c r="AG597" i="24"/>
  <c r="AG577" i="24"/>
  <c r="AI566" i="24"/>
  <c r="AE556" i="24"/>
  <c r="AG545" i="24"/>
  <c r="AE517" i="21"/>
  <c r="AE424" i="21"/>
  <c r="AE218" i="21"/>
  <c r="AE238" i="21"/>
  <c r="AE27" i="21"/>
  <c r="AE33" i="21"/>
  <c r="AH646" i="24"/>
  <c r="AE633" i="24"/>
  <c r="AJ608" i="24"/>
  <c r="AH648" i="24"/>
  <c r="AI629" i="24"/>
  <c r="AF636" i="24"/>
  <c r="AE640" i="24"/>
  <c r="AI622" i="24"/>
  <c r="AE625" i="24"/>
  <c r="AF612" i="24"/>
  <c r="AI600" i="24"/>
  <c r="AI580" i="24"/>
  <c r="AE570" i="24"/>
  <c r="AG559" i="24"/>
  <c r="AI548" i="24"/>
  <c r="AE538" i="24"/>
  <c r="AH628" i="24"/>
  <c r="AF613" i="24"/>
  <c r="AH600" i="24"/>
  <c r="AH580" i="24"/>
  <c r="AJ569" i="24"/>
  <c r="AF559" i="24"/>
  <c r="AH548" i="24"/>
  <c r="AJ537" i="24"/>
  <c r="AF619" i="24"/>
  <c r="AI605" i="24"/>
  <c r="AI585" i="24"/>
  <c r="AE575" i="24"/>
  <c r="AG564" i="24"/>
  <c r="AI553" i="24"/>
  <c r="AE543" i="24"/>
  <c r="AG532" i="24"/>
  <c r="AE619" i="24"/>
  <c r="AJ606" i="24"/>
  <c r="AJ586" i="24"/>
  <c r="AF576" i="24"/>
  <c r="AH565" i="24"/>
  <c r="AJ554" i="24"/>
  <c r="AF544" i="24"/>
  <c r="AF620" i="24"/>
  <c r="AI606" i="24"/>
  <c r="AI586" i="24"/>
  <c r="AE576" i="24"/>
  <c r="AG565" i="24"/>
  <c r="AI554" i="24"/>
  <c r="AE544" i="24"/>
  <c r="AG533" i="24"/>
  <c r="AE610" i="24"/>
  <c r="AH598" i="24"/>
  <c r="AJ579" i="24"/>
  <c r="AF569" i="24"/>
  <c r="AH558" i="24"/>
  <c r="AJ547" i="24"/>
  <c r="AE515" i="21"/>
  <c r="AE473" i="21"/>
  <c r="AE178" i="21"/>
  <c r="AE107" i="21"/>
  <c r="AE94" i="21"/>
  <c r="AE87" i="21"/>
  <c r="AH642" i="24"/>
  <c r="AH647" i="24"/>
  <c r="AE650" i="24"/>
  <c r="AH644" i="24"/>
  <c r="AI625" i="24"/>
  <c r="AJ630" i="24"/>
  <c r="AG637" i="24"/>
  <c r="AG621" i="24"/>
  <c r="AJ622" i="24"/>
  <c r="AJ609" i="24"/>
  <c r="AG599" i="24"/>
  <c r="AG579" i="24"/>
  <c r="AI568" i="24"/>
  <c r="AE558" i="24"/>
  <c r="AG547" i="24"/>
  <c r="AI536" i="24"/>
  <c r="AF627" i="24"/>
  <c r="AI609" i="24"/>
  <c r="AF599" i="24"/>
  <c r="AF579" i="24"/>
  <c r="AH568" i="24"/>
  <c r="AJ557" i="24"/>
  <c r="AF547" i="24"/>
  <c r="AH536" i="24"/>
  <c r="AI615" i="24"/>
  <c r="AG604" i="24"/>
  <c r="AG584" i="24"/>
  <c r="AI573" i="24"/>
  <c r="AE563" i="24"/>
  <c r="AG552" i="24"/>
  <c r="AI541" i="24"/>
  <c r="AE531" i="24"/>
  <c r="AI616" i="24"/>
  <c r="AH605" i="24"/>
  <c r="AH585" i="24"/>
  <c r="AJ574" i="24"/>
  <c r="AF564" i="24"/>
  <c r="AH553" i="24"/>
  <c r="AJ542" i="24"/>
  <c r="AJ617" i="24"/>
  <c r="AG605" i="24"/>
  <c r="AG585" i="24"/>
  <c r="AI574" i="24"/>
  <c r="AE564" i="24"/>
  <c r="AG553" i="24"/>
  <c r="AI542" i="24"/>
  <c r="AE532" i="24"/>
  <c r="AE607" i="24"/>
  <c r="AF597" i="24"/>
  <c r="AH578" i="24"/>
  <c r="AJ567" i="24"/>
  <c r="AF557" i="24"/>
  <c r="AH546" i="24"/>
  <c r="AJ625" i="24"/>
  <c r="AF611" i="24"/>
  <c r="AE597" i="24"/>
  <c r="AG578" i="24"/>
  <c r="AI567" i="24"/>
  <c r="AE557" i="24"/>
  <c r="AG546" i="24"/>
  <c r="AI535" i="24"/>
  <c r="AF617" i="24"/>
  <c r="AF602" i="24"/>
  <c r="AF582" i="24"/>
  <c r="AH571" i="24"/>
  <c r="AJ560" i="24"/>
  <c r="AF550" i="24"/>
  <c r="AE492" i="21"/>
  <c r="AE423" i="21"/>
  <c r="AE207" i="21"/>
  <c r="AE123" i="21"/>
  <c r="AE72" i="21"/>
  <c r="AE58" i="21"/>
  <c r="AJ635" i="24"/>
  <c r="AJ640" i="24"/>
  <c r="AG643" i="24"/>
  <c r="AJ637" i="24"/>
  <c r="AG624" i="24"/>
  <c r="AG653" i="24"/>
  <c r="AE636" i="24"/>
  <c r="AI618" i="24"/>
  <c r="AH621" i="24"/>
  <c r="AH608" i="24"/>
  <c r="AE598" i="24"/>
  <c r="AE578" i="24"/>
  <c r="AG567" i="24"/>
  <c r="AI556" i="24"/>
  <c r="AE546" i="24"/>
  <c r="AG535" i="24"/>
  <c r="AG622" i="24"/>
  <c r="AG608" i="24"/>
  <c r="AJ597" i="24"/>
  <c r="AJ577" i="24"/>
  <c r="AF567" i="24"/>
  <c r="AH556" i="24"/>
  <c r="AJ545" i="24"/>
  <c r="AI631" i="24"/>
  <c r="AG614" i="24"/>
  <c r="AE603" i="24"/>
  <c r="AE583" i="24"/>
  <c r="AG572" i="24"/>
  <c r="AI561" i="24"/>
  <c r="AE551" i="24"/>
  <c r="AG540" i="24"/>
  <c r="AG524" i="24"/>
  <c r="AG615" i="24"/>
  <c r="AF604" i="24"/>
  <c r="AF584" i="24"/>
  <c r="AH573" i="24"/>
  <c r="AJ562" i="24"/>
  <c r="AF552" i="24"/>
  <c r="AH541" i="24"/>
  <c r="AH616" i="24"/>
  <c r="AE604" i="24"/>
  <c r="AE584" i="24"/>
  <c r="AG573" i="24"/>
  <c r="AI562" i="24"/>
  <c r="AE552" i="24"/>
  <c r="AG541" i="24"/>
  <c r="AI623" i="24"/>
  <c r="AH606" i="24"/>
  <c r="AJ587" i="24"/>
  <c r="AF577" i="24"/>
  <c r="AH566" i="24"/>
  <c r="AJ555" i="24"/>
  <c r="AF545" i="24"/>
  <c r="AF623" i="24"/>
  <c r="AG606" i="24"/>
  <c r="AI587" i="24"/>
  <c r="AE577" i="24"/>
  <c r="AG566" i="24"/>
  <c r="AI555" i="24"/>
  <c r="AE545" i="24"/>
  <c r="AG534" i="24"/>
  <c r="AI613" i="24"/>
  <c r="AJ600" i="24"/>
  <c r="AJ580" i="24"/>
  <c r="AF570" i="24"/>
  <c r="AH559" i="24"/>
  <c r="AJ548" i="24"/>
  <c r="AF538" i="24"/>
  <c r="AE500" i="24"/>
  <c r="AE468" i="24"/>
  <c r="AE488" i="21"/>
  <c r="AE401" i="21"/>
  <c r="AE234" i="21"/>
  <c r="AE104" i="21"/>
  <c r="AE52" i="21"/>
  <c r="AE46" i="21"/>
  <c r="AJ631" i="24"/>
  <c r="AJ636" i="24"/>
  <c r="AG639" i="24"/>
  <c r="AJ633" i="24"/>
  <c r="AG651" i="24"/>
  <c r="AE652" i="24"/>
  <c r="AG633" i="24"/>
  <c r="AE616" i="24"/>
  <c r="AI619" i="24"/>
  <c r="AJ607" i="24"/>
  <c r="AG587" i="24"/>
  <c r="AI576" i="24"/>
  <c r="AE566" i="24"/>
  <c r="AG555" i="24"/>
  <c r="AI544" i="24"/>
  <c r="AE534" i="24"/>
  <c r="AF621" i="24"/>
  <c r="AI607" i="24"/>
  <c r="AF587" i="24"/>
  <c r="AH576" i="24"/>
  <c r="AJ565" i="24"/>
  <c r="AF555" i="24"/>
  <c r="AH544" i="24"/>
  <c r="AG630" i="24"/>
  <c r="AE613" i="24"/>
  <c r="AI601" i="24"/>
  <c r="AI581" i="24"/>
  <c r="AE571" i="24"/>
  <c r="AG560" i="24"/>
  <c r="AI549" i="24"/>
  <c r="AE539" i="24"/>
  <c r="AH632" i="24"/>
  <c r="AE614" i="24"/>
  <c r="AJ602" i="24"/>
  <c r="AJ582" i="24"/>
  <c r="AF572" i="24"/>
  <c r="AH561" i="24"/>
  <c r="AJ550" i="24"/>
  <c r="AF540" i="24"/>
  <c r="AF615" i="24"/>
  <c r="AI602" i="24"/>
  <c r="AI582" i="24"/>
  <c r="AE572" i="24"/>
  <c r="AG561" i="24"/>
  <c r="AI550" i="24"/>
  <c r="AE540" i="24"/>
  <c r="AI617" i="24"/>
  <c r="AF605" i="24"/>
  <c r="AH586" i="24"/>
  <c r="AJ575" i="24"/>
  <c r="AF565" i="24"/>
  <c r="AH554" i="24"/>
  <c r="AJ543" i="24"/>
  <c r="AJ621" i="24"/>
  <c r="AE605" i="24"/>
  <c r="AG586" i="24"/>
  <c r="AI575" i="24"/>
  <c r="AE565" i="24"/>
  <c r="AG554" i="24"/>
  <c r="AI543" i="24"/>
  <c r="AE533" i="24"/>
  <c r="AG612" i="24"/>
  <c r="AH599" i="24"/>
  <c r="AH579" i="24"/>
  <c r="AJ568" i="24"/>
  <c r="AF558" i="24"/>
  <c r="AH547" i="24"/>
  <c r="AE474" i="21"/>
  <c r="AE254" i="21"/>
  <c r="AE166" i="21"/>
  <c r="AE101" i="21"/>
  <c r="AE20" i="21"/>
  <c r="AE14" i="21"/>
  <c r="AG650" i="24"/>
  <c r="AF626" i="24"/>
  <c r="AI628" i="24"/>
  <c r="AE647" i="24"/>
  <c r="AJ646" i="24"/>
  <c r="AI646" i="24"/>
  <c r="AG629" i="24"/>
  <c r="AE612" i="24"/>
  <c r="AE617" i="24"/>
  <c r="AI604" i="24"/>
  <c r="AI584" i="24"/>
  <c r="AE574" i="24"/>
  <c r="AG563" i="24"/>
  <c r="AI552" i="24"/>
  <c r="AE542" i="24"/>
  <c r="AG531" i="24"/>
  <c r="AE618" i="24"/>
  <c r="AH604" i="24"/>
  <c r="AH584" i="24"/>
  <c r="AJ573" i="24"/>
  <c r="AF563" i="24"/>
  <c r="AH552" i="24"/>
  <c r="AJ541" i="24"/>
  <c r="AH624" i="24"/>
  <c r="AH609" i="24"/>
  <c r="AE599" i="24"/>
  <c r="AE579" i="24"/>
  <c r="AG568" i="24"/>
  <c r="AI557" i="24"/>
  <c r="AE547" i="24"/>
  <c r="AG536" i="24"/>
  <c r="AJ626" i="24"/>
  <c r="AH610" i="24"/>
  <c r="AF600" i="24"/>
  <c r="AF580" i="24"/>
  <c r="AH569" i="24"/>
  <c r="AJ558" i="24"/>
  <c r="AF548" i="24"/>
  <c r="AH537" i="24"/>
  <c r="AG610" i="24"/>
  <c r="AE600" i="24"/>
  <c r="AE580" i="24"/>
  <c r="AG569" i="24"/>
  <c r="AI558" i="24"/>
  <c r="AE548" i="24"/>
  <c r="AG537" i="24"/>
  <c r="AE615" i="24"/>
  <c r="AH602" i="24"/>
  <c r="AJ583" i="24"/>
  <c r="AF573" i="24"/>
  <c r="AH562" i="24"/>
  <c r="AJ551" i="24"/>
  <c r="AF541" i="24"/>
  <c r="AH617" i="24"/>
  <c r="AG602" i="24"/>
  <c r="AI583" i="24"/>
  <c r="AE573" i="24"/>
  <c r="AG562" i="24"/>
  <c r="AI551" i="24"/>
  <c r="AE541" i="24"/>
  <c r="AH625" i="24"/>
  <c r="AI608" i="24"/>
  <c r="AH587" i="24"/>
  <c r="AJ576" i="24"/>
  <c r="AF566" i="24"/>
  <c r="AH555" i="24"/>
  <c r="AJ544" i="24"/>
  <c r="AE520" i="24"/>
  <c r="AE488" i="24"/>
  <c r="AE448" i="24"/>
  <c r="AH533" i="24"/>
  <c r="AE497" i="24"/>
  <c r="AE453" i="24"/>
  <c r="AF533" i="24"/>
  <c r="AE506" i="24"/>
  <c r="AE474" i="24"/>
  <c r="AF630" i="24"/>
  <c r="AE606" i="24"/>
  <c r="AJ605" i="24"/>
  <c r="AG600" i="24"/>
  <c r="AH601" i="24"/>
  <c r="AG581" i="24"/>
  <c r="AJ603" i="24"/>
  <c r="AF553" i="24"/>
  <c r="AI603" i="24"/>
  <c r="AE569" i="24"/>
  <c r="AG538" i="24"/>
  <c r="AF598" i="24"/>
  <c r="AF562" i="24"/>
  <c r="AJ532" i="24"/>
  <c r="AE476" i="24"/>
  <c r="AF531" i="24"/>
  <c r="AE489" i="24"/>
  <c r="AE437" i="24"/>
  <c r="AE514" i="24"/>
  <c r="AE466" i="24"/>
  <c r="AF524" i="24"/>
  <c r="AE419" i="24"/>
  <c r="AE511" i="24"/>
  <c r="AE416" i="24"/>
  <c r="AE519" i="24"/>
  <c r="AE405" i="24"/>
  <c r="AE422" i="24"/>
  <c r="AE256" i="24"/>
  <c r="AE224" i="24"/>
  <c r="AE245" i="24"/>
  <c r="AE213" i="24"/>
  <c r="AE246" i="24"/>
  <c r="AE214" i="24"/>
  <c r="AE235" i="24"/>
  <c r="AG190" i="24"/>
  <c r="AI179" i="24"/>
  <c r="AE169" i="24"/>
  <c r="AG158" i="24"/>
  <c r="AI147" i="24"/>
  <c r="AE137" i="24"/>
  <c r="AE117" i="24"/>
  <c r="AJ188" i="24"/>
  <c r="AF178" i="24"/>
  <c r="AH167" i="24"/>
  <c r="AJ156" i="24"/>
  <c r="AF146" i="24"/>
  <c r="AF126" i="24"/>
  <c r="AG191" i="24"/>
  <c r="AI180" i="24"/>
  <c r="AE170" i="24"/>
  <c r="AG159" i="24"/>
  <c r="AI148" i="24"/>
  <c r="AE138" i="24"/>
  <c r="AE118" i="24"/>
  <c r="AH192" i="24"/>
  <c r="AJ181" i="24"/>
  <c r="AF171" i="24"/>
  <c r="AH160" i="24"/>
  <c r="AG188" i="24"/>
  <c r="AI177" i="24"/>
  <c r="AE167" i="24"/>
  <c r="AG156" i="24"/>
  <c r="AI145" i="24"/>
  <c r="AI125" i="24"/>
  <c r="AH185" i="24"/>
  <c r="AJ174" i="24"/>
  <c r="AF164" i="24"/>
  <c r="AH153" i="24"/>
  <c r="AJ142" i="24"/>
  <c r="AF124" i="24"/>
  <c r="AG185" i="24"/>
  <c r="AI174" i="24"/>
  <c r="AE164" i="24"/>
  <c r="AG153" i="24"/>
  <c r="AI142" i="24"/>
  <c r="AE124" i="24"/>
  <c r="AG113" i="24"/>
  <c r="AJ183" i="24"/>
  <c r="AF173" i="24"/>
  <c r="AH162" i="24"/>
  <c r="AH138" i="24"/>
  <c r="AJ113" i="24"/>
  <c r="AE103" i="24"/>
  <c r="AG92" i="24"/>
  <c r="AE483" i="21"/>
  <c r="AI632" i="24"/>
  <c r="AE586" i="24"/>
  <c r="AJ585" i="24"/>
  <c r="AG580" i="24"/>
  <c r="AH581" i="24"/>
  <c r="AI570" i="24"/>
  <c r="AJ599" i="24"/>
  <c r="AF549" i="24"/>
  <c r="AI599" i="24"/>
  <c r="AI563" i="24"/>
  <c r="AE537" i="24"/>
  <c r="AJ584" i="24"/>
  <c r="AJ556" i="24"/>
  <c r="AH531" i="24"/>
  <c r="AH590" i="24" s="1"/>
  <c r="AE472" i="24"/>
  <c r="AJ534" i="24"/>
  <c r="AE485" i="24"/>
  <c r="AE433" i="24"/>
  <c r="AE510" i="24"/>
  <c r="AE454" i="24"/>
  <c r="AJ531" i="24"/>
  <c r="AJ590" i="24" s="1"/>
  <c r="AE415" i="24"/>
  <c r="AE479" i="24"/>
  <c r="AE412" i="24"/>
  <c r="AE487" i="24"/>
  <c r="AE401" i="24"/>
  <c r="AE426" i="24"/>
  <c r="AE252" i="24"/>
  <c r="AE220" i="24"/>
  <c r="AE241" i="24"/>
  <c r="AE209" i="24"/>
  <c r="AE242" i="24"/>
  <c r="AE210" i="24"/>
  <c r="AE231" i="24"/>
  <c r="AE189" i="24"/>
  <c r="AG178" i="24"/>
  <c r="AI167" i="24"/>
  <c r="AE157" i="24"/>
  <c r="AG146" i="24"/>
  <c r="AG126" i="24"/>
  <c r="AI115" i="24"/>
  <c r="AH187" i="24"/>
  <c r="AJ176" i="24"/>
  <c r="AF166" i="24"/>
  <c r="AH155" i="24"/>
  <c r="AJ144" i="24"/>
  <c r="AJ124" i="24"/>
  <c r="AE190" i="24"/>
  <c r="AG179" i="24"/>
  <c r="AI168" i="24"/>
  <c r="AE158" i="24"/>
  <c r="AG147" i="24"/>
  <c r="AI136" i="24"/>
  <c r="AI195" i="24"/>
  <c r="AI116" i="24"/>
  <c r="AF191" i="24"/>
  <c r="AH180" i="24"/>
  <c r="AJ169" i="24"/>
  <c r="AF159" i="24"/>
  <c r="AE187" i="24"/>
  <c r="AG176" i="24"/>
  <c r="AI165" i="24"/>
  <c r="AE155" i="24"/>
  <c r="AG144" i="24"/>
  <c r="AG124" i="24"/>
  <c r="AE416" i="21"/>
  <c r="AH651" i="24"/>
  <c r="AG575" i="24"/>
  <c r="AF575" i="24"/>
  <c r="AI569" i="24"/>
  <c r="AJ570" i="24"/>
  <c r="AE560" i="24"/>
  <c r="AF585" i="24"/>
  <c r="AH542" i="24"/>
  <c r="AG598" i="24"/>
  <c r="AI559" i="24"/>
  <c r="AI531" i="24"/>
  <c r="AI590" i="24" s="1"/>
  <c r="AH583" i="24"/>
  <c r="AJ552" i="24"/>
  <c r="AE512" i="24"/>
  <c r="AE456" i="24"/>
  <c r="AE521" i="24"/>
  <c r="AE481" i="24"/>
  <c r="AJ535" i="24"/>
  <c r="AE498" i="24"/>
  <c r="AE450" i="24"/>
  <c r="AJ536" i="24"/>
  <c r="AE411" i="24"/>
  <c r="AE455" i="24"/>
  <c r="AE408" i="24"/>
  <c r="AE429" i="24"/>
  <c r="AE491" i="24"/>
  <c r="AE430" i="24"/>
  <c r="AE248" i="24"/>
  <c r="AE216" i="24"/>
  <c r="AE237" i="24"/>
  <c r="AE205" i="24"/>
  <c r="AE238" i="24"/>
  <c r="AE206" i="24"/>
  <c r="AE227" i="24"/>
  <c r="AI187" i="24"/>
  <c r="AE177" i="24"/>
  <c r="AG166" i="24"/>
  <c r="AI155" i="24"/>
  <c r="AE145" i="24"/>
  <c r="AE125" i="24"/>
  <c r="AG114" i="24"/>
  <c r="AF186" i="24"/>
  <c r="AH175" i="24"/>
  <c r="AJ164" i="24"/>
  <c r="AF154" i="24"/>
  <c r="AH143" i="24"/>
  <c r="AH123" i="24"/>
  <c r="AI188" i="24"/>
  <c r="AE178" i="24"/>
  <c r="AG167" i="24"/>
  <c r="AI156" i="24"/>
  <c r="AE146" i="24"/>
  <c r="AE126" i="24"/>
  <c r="AG115" i="24"/>
  <c r="AJ189" i="24"/>
  <c r="AF179" i="24"/>
  <c r="AH168" i="24"/>
  <c r="AJ157" i="24"/>
  <c r="AI185" i="24"/>
  <c r="AE175" i="24"/>
  <c r="AG164" i="24"/>
  <c r="AI153" i="24"/>
  <c r="AE143" i="24"/>
  <c r="AE123" i="24"/>
  <c r="AJ182" i="24"/>
  <c r="AF172" i="24"/>
  <c r="AH161" i="24"/>
  <c r="AJ150" i="24"/>
  <c r="AF140" i="24"/>
  <c r="AH121" i="24"/>
  <c r="AI182" i="24"/>
  <c r="AE172" i="24"/>
  <c r="AG161" i="24"/>
  <c r="AI150" i="24"/>
  <c r="AE140" i="24"/>
  <c r="AG121" i="24"/>
  <c r="AJ191" i="24"/>
  <c r="AF181" i="24"/>
  <c r="AH170" i="24"/>
  <c r="AJ159" i="24"/>
  <c r="AH126" i="24"/>
  <c r="AE111" i="24"/>
  <c r="AG100" i="24"/>
  <c r="AI89" i="24"/>
  <c r="AE153" i="21"/>
  <c r="AF648" i="24"/>
  <c r="AI564" i="24"/>
  <c r="AH564" i="24"/>
  <c r="AE559" i="24"/>
  <c r="AF560" i="24"/>
  <c r="AG549" i="24"/>
  <c r="AF581" i="24"/>
  <c r="AH538" i="24"/>
  <c r="AE585" i="24"/>
  <c r="AG558" i="24"/>
  <c r="AJ619" i="24"/>
  <c r="AF578" i="24"/>
  <c r="AH551" i="24"/>
  <c r="AE508" i="24"/>
  <c r="AE452" i="24"/>
  <c r="AE517" i="24"/>
  <c r="AE477" i="24"/>
  <c r="AH534" i="24"/>
  <c r="AE494" i="24"/>
  <c r="AE446" i="24"/>
  <c r="AE503" i="24"/>
  <c r="AE407" i="24"/>
  <c r="AE439" i="24"/>
  <c r="AE404" i="24"/>
  <c r="AE425" i="24"/>
  <c r="AE499" i="24"/>
  <c r="AE443" i="24"/>
  <c r="AE244" i="24"/>
  <c r="AE212" i="24"/>
  <c r="AE233" i="24"/>
  <c r="AE447" i="24"/>
  <c r="AE234" i="24"/>
  <c r="AE255" i="24"/>
  <c r="AE223" i="24"/>
  <c r="AG186" i="24"/>
  <c r="AI175" i="24"/>
  <c r="AE165" i="24"/>
  <c r="AG154" i="24"/>
  <c r="AI143" i="24"/>
  <c r="AI123" i="24"/>
  <c r="AE113" i="24"/>
  <c r="AJ184" i="24"/>
  <c r="AF174" i="24"/>
  <c r="AH163" i="24"/>
  <c r="AJ152" i="24"/>
  <c r="AF142" i="24"/>
  <c r="AF122" i="24"/>
  <c r="AG187" i="24"/>
  <c r="AI176" i="24"/>
  <c r="AE166" i="24"/>
  <c r="AG155" i="24"/>
  <c r="AI144" i="24"/>
  <c r="AI124" i="24"/>
  <c r="AE114" i="24"/>
  <c r="AH188" i="24"/>
  <c r="AJ177" i="24"/>
  <c r="AF167" i="24"/>
  <c r="AH156" i="24"/>
  <c r="AG184" i="24"/>
  <c r="AI173" i="24"/>
  <c r="AE163" i="24"/>
  <c r="AG152" i="24"/>
  <c r="AI141" i="24"/>
  <c r="AE248" i="21"/>
  <c r="AE648" i="24"/>
  <c r="AE554" i="24"/>
  <c r="AJ553" i="24"/>
  <c r="AG548" i="24"/>
  <c r="AH549" i="24"/>
  <c r="AI538" i="24"/>
  <c r="AH574" i="24"/>
  <c r="AF537" i="24"/>
  <c r="AE581" i="24"/>
  <c r="AE553" i="24"/>
  <c r="AH618" i="24"/>
  <c r="AF574" i="24"/>
  <c r="AF546" i="24"/>
  <c r="AE504" i="24"/>
  <c r="AE440" i="24"/>
  <c r="AE513" i="24"/>
  <c r="AE473" i="24"/>
  <c r="AH535" i="24"/>
  <c r="AE490" i="24"/>
  <c r="AE442" i="24"/>
  <c r="AE451" i="24"/>
  <c r="AE403" i="24"/>
  <c r="AE432" i="24"/>
  <c r="AE400" i="24"/>
  <c r="AE421" i="24"/>
  <c r="AE467" i="24"/>
  <c r="AE435" i="24"/>
  <c r="AE240" i="24"/>
  <c r="AE208" i="24"/>
  <c r="AE229" i="24"/>
  <c r="AE406" i="24"/>
  <c r="AE230" i="24"/>
  <c r="AE251" i="24"/>
  <c r="AE219" i="24"/>
  <c r="AE185" i="24"/>
  <c r="AG174" i="24"/>
  <c r="AI163" i="24"/>
  <c r="AE153" i="24"/>
  <c r="AG142" i="24"/>
  <c r="AG122" i="24"/>
  <c r="AE203" i="24"/>
  <c r="AH183" i="24"/>
  <c r="AJ172" i="24"/>
  <c r="AF162" i="24"/>
  <c r="AH151" i="24"/>
  <c r="AJ140" i="24"/>
  <c r="AJ120" i="24"/>
  <c r="AE186" i="24"/>
  <c r="AG175" i="24"/>
  <c r="AI164" i="24"/>
  <c r="AE154" i="24"/>
  <c r="AG143" i="24"/>
  <c r="AG123" i="24"/>
  <c r="AI112" i="24"/>
  <c r="AF187" i="24"/>
  <c r="AH176" i="24"/>
  <c r="AJ165" i="24"/>
  <c r="AF155" i="24"/>
  <c r="AE183" i="24"/>
  <c r="AG172" i="24"/>
  <c r="AI161" i="24"/>
  <c r="AE151" i="24"/>
  <c r="AG140" i="24"/>
  <c r="AJ190" i="24"/>
  <c r="AF180" i="24"/>
  <c r="AH169" i="24"/>
  <c r="AJ158" i="24"/>
  <c r="AF148" i="24"/>
  <c r="AH137" i="24"/>
  <c r="AI190" i="24"/>
  <c r="AE180" i="24"/>
  <c r="AG169" i="24"/>
  <c r="AI158" i="24"/>
  <c r="AE148" i="24"/>
  <c r="AG137" i="24"/>
  <c r="AI118" i="24"/>
  <c r="AF189" i="24"/>
  <c r="AH178" i="24"/>
  <c r="AJ167" i="24"/>
  <c r="AF157" i="24"/>
  <c r="AF121" i="24"/>
  <c r="AG108" i="24"/>
  <c r="AI97" i="24"/>
  <c r="AE87" i="24"/>
  <c r="AE32" i="21"/>
  <c r="AE632" i="24"/>
  <c r="AG543" i="24"/>
  <c r="AF543" i="24"/>
  <c r="AI537" i="24"/>
  <c r="AJ538" i="24"/>
  <c r="AI534" i="24"/>
  <c r="AH570" i="24"/>
  <c r="AJ618" i="24"/>
  <c r="AI579" i="24"/>
  <c r="AE549" i="24"/>
  <c r="AE611" i="24"/>
  <c r="AJ572" i="24"/>
  <c r="AF542" i="24"/>
  <c r="AE496" i="24"/>
  <c r="AE436" i="24"/>
  <c r="AE509" i="24"/>
  <c r="AE469" i="24"/>
  <c r="AF534" i="24"/>
  <c r="AE486" i="24"/>
  <c r="AE438" i="24"/>
  <c r="AE431" i="24"/>
  <c r="AE522" i="24"/>
  <c r="AE428" i="24"/>
  <c r="AE515" i="24"/>
  <c r="AE417" i="24"/>
  <c r="AE414" i="24"/>
  <c r="AE402" i="24"/>
  <c r="AE236" i="24"/>
  <c r="AE257" i="24"/>
  <c r="AE225" i="24"/>
  <c r="AE258" i="24"/>
  <c r="AE226" i="24"/>
  <c r="AE247" i="24"/>
  <c r="AE215" i="24"/>
  <c r="AI183" i="24"/>
  <c r="AE173" i="24"/>
  <c r="AG162" i="24"/>
  <c r="AI151" i="24"/>
  <c r="AE141" i="24"/>
  <c r="AE121" i="24"/>
  <c r="AJ192" i="24"/>
  <c r="AF182" i="24"/>
  <c r="AH171" i="24"/>
  <c r="AJ160" i="24"/>
  <c r="AF150" i="24"/>
  <c r="AH139" i="24"/>
  <c r="AH119" i="24"/>
  <c r="AI184" i="24"/>
  <c r="AE174" i="24"/>
  <c r="AG163" i="24"/>
  <c r="AI152" i="24"/>
  <c r="AE142" i="24"/>
  <c r="AE122" i="24"/>
  <c r="AG111" i="24"/>
  <c r="AJ185" i="24"/>
  <c r="AF175" i="24"/>
  <c r="AH164" i="24"/>
  <c r="AG192" i="24"/>
  <c r="AI181" i="24"/>
  <c r="AE171" i="24"/>
  <c r="AG160" i="24"/>
  <c r="AI149" i="24"/>
  <c r="AE139" i="24"/>
  <c r="AH189" i="24"/>
  <c r="AF625" i="24"/>
  <c r="AG618" i="24"/>
  <c r="AG619" i="24"/>
  <c r="AJ610" i="24"/>
  <c r="AJ611" i="24"/>
  <c r="AG601" i="24"/>
  <c r="AG611" i="24"/>
  <c r="AJ559" i="24"/>
  <c r="AH612" i="24"/>
  <c r="AG570" i="24"/>
  <c r="AG542" i="24"/>
  <c r="AH603" i="24"/>
  <c r="AH563" i="24"/>
  <c r="AH539" i="24"/>
  <c r="AE480" i="24"/>
  <c r="AH532" i="24"/>
  <c r="AE501" i="24"/>
  <c r="AE441" i="24"/>
  <c r="AE518" i="24"/>
  <c r="AE478" i="24"/>
  <c r="AF535" i="24"/>
  <c r="AE423" i="24"/>
  <c r="AE471" i="24"/>
  <c r="AE420" i="24"/>
  <c r="AE475" i="24"/>
  <c r="AE409" i="24"/>
  <c r="AE495" i="24"/>
  <c r="AG260" i="24"/>
  <c r="AE228" i="24"/>
  <c r="AE249" i="24"/>
  <c r="AE217" i="24"/>
  <c r="AE250" i="24"/>
  <c r="AE218" i="24"/>
  <c r="AE239" i="24"/>
  <c r="AI191" i="24"/>
  <c r="AE181" i="24"/>
  <c r="AG170" i="24"/>
  <c r="AI159" i="24"/>
  <c r="AE149" i="24"/>
  <c r="AG138" i="24"/>
  <c r="AG118" i="24"/>
  <c r="AF190" i="24"/>
  <c r="AH179" i="24"/>
  <c r="AJ168" i="24"/>
  <c r="AF158" i="24"/>
  <c r="AH147" i="24"/>
  <c r="AJ136" i="24"/>
  <c r="AI192" i="24"/>
  <c r="AE182" i="24"/>
  <c r="AG171" i="24"/>
  <c r="AI160" i="24"/>
  <c r="AE150" i="24"/>
  <c r="AG139" i="24"/>
  <c r="AG119" i="24"/>
  <c r="AE204" i="24"/>
  <c r="AF183" i="24"/>
  <c r="AH172" i="24"/>
  <c r="AJ161" i="24"/>
  <c r="AI189" i="24"/>
  <c r="AE179" i="24"/>
  <c r="AG168" i="24"/>
  <c r="AI157" i="24"/>
  <c r="AE147" i="24"/>
  <c r="AG136" i="24"/>
  <c r="AJ186" i="24"/>
  <c r="AF176" i="24"/>
  <c r="AH165" i="24"/>
  <c r="AJ154" i="24"/>
  <c r="AF144" i="24"/>
  <c r="AH125" i="24"/>
  <c r="AI186" i="24"/>
  <c r="AE176" i="24"/>
  <c r="AG165" i="24"/>
  <c r="AI154" i="24"/>
  <c r="AE144" i="24"/>
  <c r="AG125" i="24"/>
  <c r="AI114" i="24"/>
  <c r="AF185" i="24"/>
  <c r="AH174" i="24"/>
  <c r="AJ163" i="24"/>
  <c r="AJ139" i="24"/>
  <c r="AF114" i="24"/>
  <c r="AG104" i="24"/>
  <c r="AI93" i="24"/>
  <c r="AE83" i="24"/>
  <c r="AI614" i="24"/>
  <c r="AG574" i="24"/>
  <c r="AE445" i="24"/>
  <c r="AE413" i="24"/>
  <c r="AE243" i="24"/>
  <c r="AH191" i="24"/>
  <c r="AI172" i="24"/>
  <c r="AF163" i="24"/>
  <c r="AF188" i="24"/>
  <c r="AJ166" i="24"/>
  <c r="AH145" i="24"/>
  <c r="AE188" i="24"/>
  <c r="AI166" i="24"/>
  <c r="AG145" i="24"/>
  <c r="AE116" i="24"/>
  <c r="AJ175" i="24"/>
  <c r="AF153" i="24"/>
  <c r="AI105" i="24"/>
  <c r="AG84" i="24"/>
  <c r="AG72" i="24"/>
  <c r="AG52" i="24"/>
  <c r="AI41" i="24"/>
  <c r="AH140" i="24"/>
  <c r="AH105" i="24"/>
  <c r="AJ94" i="24"/>
  <c r="AF84" i="24"/>
  <c r="AH73" i="24"/>
  <c r="AH53" i="24"/>
  <c r="AJ42" i="24"/>
  <c r="AF32" i="24"/>
  <c r="AH142" i="24"/>
  <c r="AG105" i="24"/>
  <c r="AI94" i="24"/>
  <c r="AE84" i="24"/>
  <c r="AG73" i="24"/>
  <c r="AG53" i="24"/>
  <c r="AI42" i="24"/>
  <c r="AE32" i="24"/>
  <c r="AJ115" i="24"/>
  <c r="AH102" i="24"/>
  <c r="AJ91" i="24"/>
  <c r="AF81" i="24"/>
  <c r="AH70" i="24"/>
  <c r="AH50" i="24"/>
  <c r="AJ39" i="24"/>
  <c r="AJ147" i="24"/>
  <c r="AG110" i="24"/>
  <c r="AI99" i="24"/>
  <c r="AE89" i="24"/>
  <c r="AG78" i="24"/>
  <c r="AG58" i="24"/>
  <c r="AI47" i="24"/>
  <c r="AE37" i="24"/>
  <c r="AG26" i="24"/>
  <c r="AI15" i="24"/>
  <c r="AJ117" i="24"/>
  <c r="AJ104" i="24"/>
  <c r="AF94" i="24"/>
  <c r="AH83" i="24"/>
  <c r="AJ72" i="24"/>
  <c r="AF54" i="24"/>
  <c r="AH43" i="24"/>
  <c r="AJ32" i="24"/>
  <c r="AH150" i="24"/>
  <c r="AJ114" i="24"/>
  <c r="AG103" i="24"/>
  <c r="AI92" i="24"/>
  <c r="AE82" i="24"/>
  <c r="AG71" i="24"/>
  <c r="AI52" i="24"/>
  <c r="AE42" i="24"/>
  <c r="AG31" i="24"/>
  <c r="AI20" i="24"/>
  <c r="AF151" i="24"/>
  <c r="AH114" i="24"/>
  <c r="AF103" i="24"/>
  <c r="AH92" i="24"/>
  <c r="AJ81" i="24"/>
  <c r="AF71" i="24"/>
  <c r="AF51" i="24"/>
  <c r="AH40" i="24"/>
  <c r="AF5" i="24"/>
  <c r="AJ7" i="24"/>
  <c r="AF22" i="24"/>
  <c r="AI532" i="24"/>
  <c r="AI547" i="24"/>
  <c r="AH524" i="24"/>
  <c r="AE418" i="24"/>
  <c r="AE211" i="24"/>
  <c r="AJ180" i="24"/>
  <c r="AE162" i="24"/>
  <c r="AE191" i="24"/>
  <c r="AF184" i="24"/>
  <c r="AJ162" i="24"/>
  <c r="AH141" i="24"/>
  <c r="AE184" i="24"/>
  <c r="AI162" i="24"/>
  <c r="AG141" i="24"/>
  <c r="AE112" i="24"/>
  <c r="AJ171" i="24"/>
  <c r="AF137" i="24"/>
  <c r="AI101" i="24"/>
  <c r="AI81" i="24"/>
  <c r="AE71" i="24"/>
  <c r="AE51" i="24"/>
  <c r="AG40" i="24"/>
  <c r="AF139" i="24"/>
  <c r="AF104" i="24"/>
  <c r="AH93" i="24"/>
  <c r="AJ82" i="24"/>
  <c r="AF72" i="24"/>
  <c r="AF52" i="24"/>
  <c r="AH41" i="24"/>
  <c r="AJ30" i="24"/>
  <c r="AF141" i="24"/>
  <c r="AE104" i="24"/>
  <c r="AG93" i="24"/>
  <c r="AI82" i="24"/>
  <c r="AE72" i="24"/>
  <c r="AE52" i="24"/>
  <c r="AG41" i="24"/>
  <c r="AI30" i="24"/>
  <c r="AF113" i="24"/>
  <c r="AF101" i="24"/>
  <c r="AH90" i="24"/>
  <c r="AJ79" i="24"/>
  <c r="AJ59" i="24"/>
  <c r="AF49" i="24"/>
  <c r="AH38" i="24"/>
  <c r="AH146" i="24"/>
  <c r="AE109" i="24"/>
  <c r="AG98" i="24"/>
  <c r="AI87" i="24"/>
  <c r="AE77" i="24"/>
  <c r="AE57" i="24"/>
  <c r="AG46" i="24"/>
  <c r="AI35" i="24"/>
  <c r="AE25" i="24"/>
  <c r="AG14" i="24"/>
  <c r="AF115" i="24"/>
  <c r="AH103" i="24"/>
  <c r="AJ92" i="24"/>
  <c r="AF82" i="24"/>
  <c r="AH71" i="24"/>
  <c r="AJ52" i="24"/>
  <c r="AF42" i="24"/>
  <c r="AH31" i="24"/>
  <c r="AF149" i="24"/>
  <c r="AH112" i="24"/>
  <c r="AE102" i="24"/>
  <c r="AG91" i="24"/>
  <c r="AI80" i="24"/>
  <c r="AE629" i="24"/>
  <c r="AJ604" i="24"/>
  <c r="AE482" i="24"/>
  <c r="AE410" i="24"/>
  <c r="AG182" i="24"/>
  <c r="AF170" i="24"/>
  <c r="AG151" i="24"/>
  <c r="AG180" i="24"/>
  <c r="AH181" i="24"/>
  <c r="AF160" i="24"/>
  <c r="AJ138" i="24"/>
  <c r="AG181" i="24"/>
  <c r="AE160" i="24"/>
  <c r="AI138" i="24"/>
  <c r="AH190" i="24"/>
  <c r="AF169" i="24"/>
  <c r="AF125" i="24"/>
  <c r="AE99" i="24"/>
  <c r="AG80" i="24"/>
  <c r="AG60" i="24"/>
  <c r="AI49" i="24"/>
  <c r="AE39" i="24"/>
  <c r="AH116" i="24"/>
  <c r="AJ102" i="24"/>
  <c r="AF92" i="24"/>
  <c r="AH81" i="24"/>
  <c r="AJ70" i="24"/>
  <c r="AJ50" i="24"/>
  <c r="AF40" i="24"/>
  <c r="AH29" i="24"/>
  <c r="AG116" i="24"/>
  <c r="AI102" i="24"/>
  <c r="AE92" i="24"/>
  <c r="AG81" i="24"/>
  <c r="AI70" i="24"/>
  <c r="AI50" i="24"/>
  <c r="AE40" i="24"/>
  <c r="AJ145" i="24"/>
  <c r="AH110" i="24"/>
  <c r="AJ99" i="24"/>
  <c r="AF89" i="24"/>
  <c r="AH78" i="24"/>
  <c r="AH58" i="24"/>
  <c r="AJ47" i="24"/>
  <c r="AF37" i="24"/>
  <c r="AF145" i="24"/>
  <c r="AI107" i="24"/>
  <c r="AE97" i="24"/>
  <c r="AG86" i="24"/>
  <c r="AI75" i="24"/>
  <c r="AI55" i="24"/>
  <c r="AE45" i="24"/>
  <c r="AG34" i="24"/>
  <c r="AI23" i="24"/>
  <c r="AJ149" i="24"/>
  <c r="AJ112" i="24"/>
  <c r="AF102" i="24"/>
  <c r="AH91" i="24"/>
  <c r="AJ80" i="24"/>
  <c r="AF70" i="24"/>
  <c r="AH51" i="24"/>
  <c r="AJ40" i="24"/>
  <c r="AF30" i="24"/>
  <c r="AJ123" i="24"/>
  <c r="AH111" i="24"/>
  <c r="AI100" i="24"/>
  <c r="AE90" i="24"/>
  <c r="AG79" i="24"/>
  <c r="AI60" i="24"/>
  <c r="AE50" i="24"/>
  <c r="AG39" i="24"/>
  <c r="AI28" i="24"/>
  <c r="AE18" i="24"/>
  <c r="AH136" i="24"/>
  <c r="AF111" i="24"/>
  <c r="AH100" i="24"/>
  <c r="AJ89" i="24"/>
  <c r="AF79" i="24"/>
  <c r="AF59" i="24"/>
  <c r="AH48" i="24"/>
  <c r="AF631" i="24"/>
  <c r="AH567" i="24"/>
  <c r="AE434" i="24"/>
  <c r="AE232" i="24"/>
  <c r="AI171" i="24"/>
  <c r="AH159" i="24"/>
  <c r="AI140" i="24"/>
  <c r="AI169" i="24"/>
  <c r="AJ178" i="24"/>
  <c r="AH157" i="24"/>
  <c r="AF136" i="24"/>
  <c r="AI178" i="24"/>
  <c r="AG157" i="24"/>
  <c r="AE136" i="24"/>
  <c r="AJ187" i="24"/>
  <c r="AH166" i="24"/>
  <c r="AF117" i="24"/>
  <c r="AG96" i="24"/>
  <c r="AE79" i="24"/>
  <c r="AE59" i="24"/>
  <c r="AG48" i="24"/>
  <c r="AI37" i="24"/>
  <c r="AI113" i="24"/>
  <c r="AH101" i="24"/>
  <c r="AJ90" i="24"/>
  <c r="AF80" i="24"/>
  <c r="AF60" i="24"/>
  <c r="AH49" i="24"/>
  <c r="AJ38" i="24"/>
  <c r="AF28" i="24"/>
  <c r="AH113" i="24"/>
  <c r="AG101" i="24"/>
  <c r="AI90" i="24"/>
  <c r="AE80" i="24"/>
  <c r="AE60" i="24"/>
  <c r="AG49" i="24"/>
  <c r="AI38" i="24"/>
  <c r="AH144" i="24"/>
  <c r="AF109" i="24"/>
  <c r="AH98" i="24"/>
  <c r="AJ87" i="24"/>
  <c r="AF77" i="24"/>
  <c r="AF57" i="24"/>
  <c r="AH46" i="24"/>
  <c r="AJ35" i="24"/>
  <c r="AH120" i="24"/>
  <c r="AG106" i="24"/>
  <c r="AI95" i="24"/>
  <c r="AE85" i="24"/>
  <c r="AG74" i="24"/>
  <c r="AG54" i="24"/>
  <c r="AI43" i="24"/>
  <c r="AE33" i="24"/>
  <c r="AG22" i="24"/>
  <c r="AH148" i="24"/>
  <c r="AI111" i="24"/>
  <c r="AJ100" i="24"/>
  <c r="AF90" i="24"/>
  <c r="AH79" i="24"/>
  <c r="AJ60" i="24"/>
  <c r="AF50" i="24"/>
  <c r="AH39" i="24"/>
  <c r="AJ28" i="24"/>
  <c r="AH122" i="24"/>
  <c r="AE110" i="24"/>
  <c r="AG99" i="24"/>
  <c r="AI88" i="24"/>
  <c r="AE78" i="24"/>
  <c r="AG59" i="24"/>
  <c r="AI48" i="24"/>
  <c r="AE38" i="24"/>
  <c r="AG27" i="24"/>
  <c r="AI16" i="24"/>
  <c r="AJ125" i="24"/>
  <c r="AJ109" i="24"/>
  <c r="AF99" i="24"/>
  <c r="AH88" i="24"/>
  <c r="AJ77" i="24"/>
  <c r="AJ57" i="24"/>
  <c r="AF47" i="24"/>
  <c r="AH10" i="24"/>
  <c r="AI611" i="24"/>
  <c r="AJ540" i="24"/>
  <c r="AE427" i="24"/>
  <c r="AE253" i="24"/>
  <c r="AE161" i="24"/>
  <c r="AJ148" i="24"/>
  <c r="AI120" i="24"/>
  <c r="AE159" i="24"/>
  <c r="AH177" i="24"/>
  <c r="AF156" i="24"/>
  <c r="AJ126" i="24"/>
  <c r="AG177" i="24"/>
  <c r="AE156" i="24"/>
  <c r="AI126" i="24"/>
  <c r="AH186" i="24"/>
  <c r="AF165" i="24"/>
  <c r="AJ116" i="24"/>
  <c r="AE95" i="24"/>
  <c r="AI77" i="24"/>
  <c r="AI57" i="24"/>
  <c r="AE47" i="24"/>
  <c r="AG36" i="24"/>
  <c r="AJ110" i="24"/>
  <c r="AF100" i="24"/>
  <c r="AH89" i="24"/>
  <c r="AJ78" i="24"/>
  <c r="AJ58" i="24"/>
  <c r="AF48" i="24"/>
  <c r="AH37" i="24"/>
  <c r="AJ26" i="24"/>
  <c r="AI110" i="24"/>
  <c r="AE100" i="24"/>
  <c r="AG89" i="24"/>
  <c r="AI78" i="24"/>
  <c r="AI58" i="24"/>
  <c r="AE48" i="24"/>
  <c r="AG37" i="24"/>
  <c r="AF143" i="24"/>
  <c r="AJ107" i="24"/>
  <c r="AF97" i="24"/>
  <c r="AH86" i="24"/>
  <c r="AJ75" i="24"/>
  <c r="AJ55" i="24"/>
  <c r="AF45" i="24"/>
  <c r="AH34" i="24"/>
  <c r="AF119" i="24"/>
  <c r="AE105" i="24"/>
  <c r="AG94" i="24"/>
  <c r="AI83" i="24"/>
  <c r="AE73" i="24"/>
  <c r="AE53" i="24"/>
  <c r="AG42" i="24"/>
  <c r="AI31" i="24"/>
  <c r="AE21" i="24"/>
  <c r="AF147" i="24"/>
  <c r="AF110" i="24"/>
  <c r="AH99" i="24"/>
  <c r="AJ88" i="24"/>
  <c r="AF78" i="24"/>
  <c r="AH59" i="24"/>
  <c r="AJ48" i="24"/>
  <c r="AF38" i="24"/>
  <c r="AH27" i="24"/>
  <c r="AJ121" i="24"/>
  <c r="AI108" i="24"/>
  <c r="AE98" i="24"/>
  <c r="AG87" i="24"/>
  <c r="AI76" i="24"/>
  <c r="AE58" i="24"/>
  <c r="AG47" i="24"/>
  <c r="AI36" i="24"/>
  <c r="AE26" i="24"/>
  <c r="AG15" i="24"/>
  <c r="AH124" i="24"/>
  <c r="AH108" i="24"/>
  <c r="AJ97" i="24"/>
  <c r="AF87" i="24"/>
  <c r="AH76" i="24"/>
  <c r="AG616" i="24"/>
  <c r="AE492" i="24"/>
  <c r="AE507" i="24"/>
  <c r="AE221" i="24"/>
  <c r="AG150" i="24"/>
  <c r="AF138" i="24"/>
  <c r="AE207" i="24"/>
  <c r="AG148" i="24"/>
  <c r="AH173" i="24"/>
  <c r="AF152" i="24"/>
  <c r="AJ122" i="24"/>
  <c r="AG173" i="24"/>
  <c r="AE152" i="24"/>
  <c r="AI122" i="24"/>
  <c r="AH182" i="24"/>
  <c r="AF161" i="24"/>
  <c r="AF112" i="24"/>
  <c r="AE91" i="24"/>
  <c r="AG76" i="24"/>
  <c r="AG56" i="24"/>
  <c r="AI45" i="24"/>
  <c r="AE35" i="24"/>
  <c r="AH109" i="24"/>
  <c r="AJ98" i="24"/>
  <c r="AF88" i="24"/>
  <c r="AH77" i="24"/>
  <c r="AH57" i="24"/>
  <c r="AJ46" i="24"/>
  <c r="AF36" i="24"/>
  <c r="AH25" i="24"/>
  <c r="AG109" i="24"/>
  <c r="AI98" i="24"/>
  <c r="AE88" i="24"/>
  <c r="AG77" i="24"/>
  <c r="AG57" i="24"/>
  <c r="AI46" i="24"/>
  <c r="AE36" i="24"/>
  <c r="AJ119" i="24"/>
  <c r="AH106" i="24"/>
  <c r="AJ95" i="24"/>
  <c r="AF85" i="24"/>
  <c r="AH74" i="24"/>
  <c r="AH54" i="24"/>
  <c r="AJ43" i="24"/>
  <c r="AF33" i="24"/>
  <c r="AH118" i="24"/>
  <c r="AI103" i="24"/>
  <c r="AE93" i="24"/>
  <c r="AG82" i="24"/>
  <c r="AI71" i="24"/>
  <c r="AI51" i="24"/>
  <c r="AE41" i="24"/>
  <c r="AG30" i="24"/>
  <c r="AI19" i="24"/>
  <c r="AG120" i="24"/>
  <c r="AJ108" i="24"/>
  <c r="AF98" i="24"/>
  <c r="AH87" i="24"/>
  <c r="AJ76" i="24"/>
  <c r="AF58" i="24"/>
  <c r="AH47" i="24"/>
  <c r="AJ36" i="24"/>
  <c r="AF26" i="24"/>
  <c r="AF120" i="24"/>
  <c r="AG107" i="24"/>
  <c r="AI96" i="24"/>
  <c r="AE86" i="24"/>
  <c r="AG75" i="24"/>
  <c r="AI56" i="24"/>
  <c r="AE46" i="24"/>
  <c r="AG35" i="24"/>
  <c r="AI24" i="24"/>
  <c r="AE14" i="24"/>
  <c r="AF123" i="24"/>
  <c r="AF107" i="24"/>
  <c r="AH96" i="24"/>
  <c r="AJ85" i="24"/>
  <c r="AF75" i="24"/>
  <c r="AF55" i="24"/>
  <c r="AH44" i="24"/>
  <c r="AE26" i="21"/>
  <c r="AJ613" i="24"/>
  <c r="AE505" i="24"/>
  <c r="AE483" i="24"/>
  <c r="AE222" i="24"/>
  <c r="AI119" i="24"/>
  <c r="AG183" i="24"/>
  <c r="AJ173" i="24"/>
  <c r="AF192" i="24"/>
  <c r="AF168" i="24"/>
  <c r="AJ146" i="24"/>
  <c r="AG189" i="24"/>
  <c r="AE168" i="24"/>
  <c r="AI146" i="24"/>
  <c r="AG117" i="24"/>
  <c r="AF177" i="24"/>
  <c r="AH154" i="24"/>
  <c r="AE107" i="24"/>
  <c r="AI85" i="24"/>
  <c r="AI73" i="24"/>
  <c r="AI53" i="24"/>
  <c r="AE43" i="24"/>
  <c r="AJ141" i="24"/>
  <c r="AJ106" i="24"/>
  <c r="AF96" i="24"/>
  <c r="AH85" i="24"/>
  <c r="AJ74" i="24"/>
  <c r="AJ54" i="24"/>
  <c r="AF44" i="24"/>
  <c r="AH33" i="24"/>
  <c r="AJ143" i="24"/>
  <c r="AI106" i="24"/>
  <c r="AE96" i="24"/>
  <c r="AG85" i="24"/>
  <c r="AI74" i="24"/>
  <c r="AI54" i="24"/>
  <c r="AE44" i="24"/>
  <c r="AG33" i="24"/>
  <c r="AF116" i="24"/>
  <c r="AJ103" i="24"/>
  <c r="AF93" i="24"/>
  <c r="AH82" i="24"/>
  <c r="AJ71" i="24"/>
  <c r="AJ51" i="24"/>
  <c r="AF41" i="24"/>
  <c r="AH30" i="24"/>
  <c r="AJ111" i="24"/>
  <c r="AE101" i="24"/>
  <c r="AG90" i="24"/>
  <c r="AI79" i="24"/>
  <c r="AI59" i="24"/>
  <c r="AE49" i="24"/>
  <c r="AG38" i="24"/>
  <c r="AI27" i="24"/>
  <c r="AE17" i="24"/>
  <c r="AF118" i="24"/>
  <c r="AF106" i="24"/>
  <c r="AH95" i="24"/>
  <c r="AJ84" i="24"/>
  <c r="AF74" i="24"/>
  <c r="AH55" i="24"/>
  <c r="AJ44" i="24"/>
  <c r="AF34" i="24"/>
  <c r="AJ151" i="24"/>
  <c r="AE115" i="24"/>
  <c r="AI104" i="24"/>
  <c r="AE94" i="24"/>
  <c r="AG83" i="24"/>
  <c r="AI72" i="24"/>
  <c r="AE54" i="24"/>
  <c r="AG43" i="24"/>
  <c r="AI32" i="24"/>
  <c r="AE22" i="24"/>
  <c r="AH152" i="24"/>
  <c r="AH117" i="24"/>
  <c r="AH104" i="24"/>
  <c r="AJ93" i="24"/>
  <c r="AF83" i="24"/>
  <c r="AJ533" i="24"/>
  <c r="AH149" i="24"/>
  <c r="AG88" i="24"/>
  <c r="AF76" i="24"/>
  <c r="AE76" i="24"/>
  <c r="AF73" i="24"/>
  <c r="AG70" i="24"/>
  <c r="AF86" i="24"/>
  <c r="AG95" i="24"/>
  <c r="AE34" i="24"/>
  <c r="AJ105" i="24"/>
  <c r="AH60" i="24"/>
  <c r="AF39" i="24"/>
  <c r="AE8" i="24"/>
  <c r="AI10" i="24"/>
  <c r="AJ23" i="24"/>
  <c r="AJ27" i="24"/>
  <c r="AE424" i="24"/>
  <c r="AE192" i="24"/>
  <c r="AE75" i="24"/>
  <c r="AF56" i="24"/>
  <c r="AE56" i="24"/>
  <c r="AF53" i="24"/>
  <c r="AG50" i="24"/>
  <c r="AH75" i="24"/>
  <c r="AI84" i="24"/>
  <c r="AE30" i="24"/>
  <c r="AJ101" i="24"/>
  <c r="AH56" i="24"/>
  <c r="AJ11" i="24"/>
  <c r="AJ29" i="24"/>
  <c r="AE4" i="24"/>
  <c r="AI6" i="24"/>
  <c r="AE254" i="24"/>
  <c r="AI170" i="24"/>
  <c r="AE55" i="24"/>
  <c r="AH45" i="24"/>
  <c r="AG45" i="24"/>
  <c r="AH42" i="24"/>
  <c r="AI39" i="24"/>
  <c r="AJ56" i="24"/>
  <c r="AE74" i="24"/>
  <c r="AG23" i="24"/>
  <c r="AF95" i="24"/>
  <c r="AJ53" i="24"/>
  <c r="AI18" i="24"/>
  <c r="AF31" i="24"/>
  <c r="AJ18" i="24"/>
  <c r="AF21" i="24"/>
  <c r="AI139" i="24"/>
  <c r="AG149" i="24"/>
  <c r="AG44" i="24"/>
  <c r="AJ34" i="24"/>
  <c r="AI34" i="24"/>
  <c r="AJ31" i="24"/>
  <c r="AE29" i="24"/>
  <c r="AF46" i="24"/>
  <c r="AE70" i="24"/>
  <c r="AG19" i="24"/>
  <c r="AF91" i="24"/>
  <c r="AH52" i="24"/>
  <c r="AH32" i="24"/>
  <c r="AG13" i="24"/>
  <c r="AE202" i="24"/>
  <c r="AE120" i="24"/>
  <c r="AJ155" i="24"/>
  <c r="AF24" i="24"/>
  <c r="AJ118" i="24"/>
  <c r="AH115" i="24"/>
  <c r="AG18" i="24"/>
  <c r="AH35" i="24"/>
  <c r="AG55" i="24"/>
  <c r="AJ153" i="24"/>
  <c r="AH84" i="24"/>
  <c r="AJ49" i="24"/>
  <c r="AF9" i="24"/>
  <c r="AJ33" i="24"/>
  <c r="AG9" i="24"/>
  <c r="AF16" i="24"/>
  <c r="AF25" i="24"/>
  <c r="AH184" i="24"/>
  <c r="AJ179" i="24"/>
  <c r="AF108" i="24"/>
  <c r="AE108" i="24"/>
  <c r="AF105" i="24"/>
  <c r="AG102" i="24"/>
  <c r="AE119" i="24"/>
  <c r="AJ24" i="24"/>
  <c r="AG51" i="24"/>
  <c r="AJ137" i="24"/>
  <c r="AH80" i="24"/>
  <c r="AJ45" i="24"/>
  <c r="AH6" i="24"/>
  <c r="AF13" i="24"/>
  <c r="AE16" i="24"/>
  <c r="AF27" i="24"/>
  <c r="AG5" i="24"/>
  <c r="AH22" i="24"/>
  <c r="AJ563" i="24"/>
  <c r="AJ170" i="24"/>
  <c r="AI109" i="24"/>
  <c r="AJ86" i="24"/>
  <c r="AI86" i="24"/>
  <c r="AJ83" i="24"/>
  <c r="AE81" i="24"/>
  <c r="AJ96" i="24"/>
  <c r="AE106" i="24"/>
  <c r="AI40" i="24"/>
  <c r="AG112" i="24"/>
  <c r="AH72" i="24"/>
  <c r="AJ41" i="24"/>
  <c r="AG17" i="24"/>
  <c r="AH28" i="24"/>
  <c r="AE12" i="24"/>
  <c r="AH17" i="24"/>
  <c r="AG25" i="24"/>
  <c r="AG16" i="24"/>
  <c r="AO11" i="24"/>
  <c r="W5" i="24"/>
  <c r="H25" i="24"/>
  <c r="I19" i="24"/>
  <c r="AA11" i="24"/>
  <c r="AA38" i="24"/>
  <c r="AP28" i="24"/>
  <c r="AE24" i="24"/>
  <c r="AG21" i="24"/>
  <c r="AN18" i="24"/>
  <c r="AS15" i="24"/>
  <c r="W13" i="24"/>
  <c r="P11" i="24"/>
  <c r="I9" i="24"/>
  <c r="E7" i="24"/>
  <c r="AQ4" i="24"/>
  <c r="Y268" i="21"/>
  <c r="Z271" i="21"/>
  <c r="Y319" i="21"/>
  <c r="AA268" i="21"/>
  <c r="X283" i="21"/>
  <c r="W278" i="21"/>
  <c r="Y271" i="21"/>
  <c r="AA269" i="21"/>
  <c r="Y280" i="21"/>
  <c r="W291" i="21"/>
  <c r="AA301" i="21"/>
  <c r="Y279" i="21"/>
  <c r="W290" i="21"/>
  <c r="AA300" i="21"/>
  <c r="X343" i="21"/>
  <c r="X290" i="21"/>
  <c r="AA304" i="21"/>
  <c r="AA291" i="21"/>
  <c r="Z286" i="21"/>
  <c r="AA306" i="21"/>
  <c r="Y312" i="21"/>
  <c r="X310" i="21"/>
  <c r="X341" i="21"/>
  <c r="AA359" i="21"/>
  <c r="Y359" i="21"/>
  <c r="AH26" i="24"/>
  <c r="AR5" i="24"/>
  <c r="N7" i="24"/>
  <c r="AH94" i="24"/>
  <c r="X379" i="21"/>
  <c r="Y388" i="21"/>
  <c r="AA377" i="21"/>
  <c r="X388" i="21"/>
  <c r="X372" i="21"/>
  <c r="X356" i="21"/>
  <c r="AA382" i="21"/>
  <c r="W372" i="21"/>
  <c r="X377" i="21"/>
  <c r="AA387" i="21"/>
  <c r="W377" i="21"/>
  <c r="AA388" i="21"/>
  <c r="W378" i="21"/>
  <c r="Y367" i="21"/>
  <c r="AA356" i="21"/>
  <c r="AA351" i="21"/>
  <c r="W360" i="21"/>
  <c r="Y366" i="21"/>
  <c r="Y351" i="21"/>
  <c r="AA363" i="21"/>
  <c r="Z383" i="21"/>
  <c r="Y354" i="21"/>
  <c r="W357" i="21"/>
  <c r="X358" i="21"/>
  <c r="Y365" i="21"/>
  <c r="X336" i="21"/>
  <c r="Z309" i="21"/>
  <c r="Y346" i="21"/>
  <c r="W336" i="21"/>
  <c r="X352" i="21"/>
  <c r="X337" i="21"/>
  <c r="Z310" i="21"/>
  <c r="Z348" i="21"/>
  <c r="W337" i="21"/>
  <c r="W317" i="21"/>
  <c r="Y306" i="21"/>
  <c r="Z339" i="21"/>
  <c r="Z315" i="21"/>
  <c r="Y343" i="21"/>
  <c r="Y350" i="21"/>
  <c r="Y336" i="21"/>
  <c r="Y316" i="21"/>
  <c r="AA305" i="21"/>
  <c r="X300" i="21"/>
  <c r="X284" i="21"/>
  <c r="X315" i="21"/>
  <c r="Y297" i="21"/>
  <c r="AA286" i="21"/>
  <c r="Z307" i="21"/>
  <c r="X293" i="21"/>
  <c r="X277" i="21"/>
  <c r="AA308" i="21"/>
  <c r="W297" i="21"/>
  <c r="Z376" i="21"/>
  <c r="W387" i="21"/>
  <c r="Y376" i="21"/>
  <c r="Z385" i="21"/>
  <c r="Z369" i="21"/>
  <c r="Z353" i="21"/>
  <c r="Y381" i="21"/>
  <c r="Z390" i="21"/>
  <c r="Z374" i="21"/>
  <c r="Y386" i="21"/>
  <c r="AA375" i="21"/>
  <c r="Y387" i="21"/>
  <c r="AA376" i="21"/>
  <c r="W366" i="21"/>
  <c r="X382" i="21"/>
  <c r="X386" i="21"/>
  <c r="Z356" i="21"/>
  <c r="Z362" i="21"/>
  <c r="W350" i="21"/>
  <c r="Y362" i="21"/>
  <c r="Y368" i="21"/>
  <c r="Y352" i="21"/>
  <c r="X354" i="21"/>
  <c r="W354" i="21"/>
  <c r="Z351" i="21"/>
  <c r="X324" i="21"/>
  <c r="X308" i="21"/>
  <c r="AA345" i="21"/>
  <c r="AA334" i="21"/>
  <c r="AA393" i="21"/>
  <c r="W351" i="21"/>
  <c r="Z334" i="21"/>
  <c r="X309" i="21"/>
  <c r="X347" i="21"/>
  <c r="AA335" i="21"/>
  <c r="AA315" i="21"/>
  <c r="W305" i="21"/>
  <c r="X338" i="21"/>
  <c r="X314" i="21"/>
  <c r="W342" i="21"/>
  <c r="W349" i="21"/>
  <c r="W335" i="21"/>
  <c r="W315" i="21"/>
  <c r="Z340" i="21"/>
  <c r="Z297" i="21"/>
  <c r="Z281" i="21"/>
  <c r="AA312" i="21"/>
  <c r="W296" i="21"/>
  <c r="Y285" i="21"/>
  <c r="X306" i="21"/>
  <c r="Z290" i="21"/>
  <c r="Z274" i="21"/>
  <c r="Y307" i="21"/>
  <c r="AA295" i="21"/>
  <c r="W285" i="21"/>
  <c r="X375" i="21"/>
  <c r="AA385" i="21"/>
  <c r="W375" i="21"/>
  <c r="X384" i="21"/>
  <c r="X368" i="21"/>
  <c r="AA390" i="21"/>
  <c r="W380" i="21"/>
  <c r="X389" i="21"/>
  <c r="X373" i="21"/>
  <c r="W385" i="21"/>
  <c r="Y374" i="21"/>
  <c r="W386" i="21"/>
  <c r="Y375" i="21"/>
  <c r="AA364" i="21"/>
  <c r="X365" i="21"/>
  <c r="AA370" i="21"/>
  <c r="Z355" i="21"/>
  <c r="X361" i="21"/>
  <c r="AA348" i="21"/>
  <c r="W361" i="21"/>
  <c r="W367" i="21"/>
  <c r="Z387" i="21"/>
  <c r="AA353" i="21"/>
  <c r="Y353" i="21"/>
  <c r="X350" i="21"/>
  <c r="Z321" i="21"/>
  <c r="Z305" i="21"/>
  <c r="W344" i="21"/>
  <c r="W324" i="21"/>
  <c r="Z347" i="21"/>
  <c r="Z322" i="21"/>
  <c r="Z306" i="21"/>
  <c r="Y345" i="21"/>
  <c r="Y334" i="21"/>
  <c r="Y314" i="21"/>
  <c r="AA349" i="21"/>
  <c r="Z335" i="21"/>
  <c r="Z311" i="21"/>
  <c r="AA340" i="21"/>
  <c r="Y344" i="21"/>
  <c r="Y324" i="21"/>
  <c r="AA313" i="21"/>
  <c r="AA324" i="21"/>
  <c r="X296" i="21"/>
  <c r="X280" i="21"/>
  <c r="W310" i="21"/>
  <c r="AA294" i="21"/>
  <c r="W284" i="21"/>
  <c r="AA303" i="21"/>
  <c r="X289" i="21"/>
  <c r="X273" i="21"/>
  <c r="W306" i="21"/>
  <c r="Y294" i="21"/>
  <c r="AA283" i="21"/>
  <c r="Z388" i="21"/>
  <c r="Z372" i="21"/>
  <c r="Y384" i="21"/>
  <c r="AA373" i="21"/>
  <c r="Z381" i="21"/>
  <c r="Z365" i="21"/>
  <c r="Y389" i="21"/>
  <c r="AA378" i="21"/>
  <c r="Z386" i="21"/>
  <c r="Z370" i="21"/>
  <c r="AA383" i="21"/>
  <c r="W373" i="21"/>
  <c r="AA384" i="21"/>
  <c r="W374" i="21"/>
  <c r="Y363" i="21"/>
  <c r="AA361" i="21"/>
  <c r="Y369" i="21"/>
  <c r="X390" i="21"/>
  <c r="AA357" i="21"/>
  <c r="Y347" i="21"/>
  <c r="AA358" i="21"/>
  <c r="Z363" i="21"/>
  <c r="W368" i="21"/>
  <c r="X374" i="21"/>
  <c r="W352" i="21"/>
  <c r="Z346" i="21"/>
  <c r="X320" i="21"/>
  <c r="X304" i="21"/>
  <c r="AA342" i="21"/>
  <c r="AA322" i="21"/>
  <c r="X346" i="21"/>
  <c r="X321" i="21"/>
  <c r="X305" i="21"/>
  <c r="AA343" i="21"/>
  <c r="AA323" i="21"/>
  <c r="W313" i="21"/>
  <c r="Y348" i="21"/>
  <c r="X334" i="21"/>
  <c r="X387" i="21"/>
  <c r="X371" i="21"/>
  <c r="W383" i="21"/>
  <c r="Y372" i="21"/>
  <c r="X380" i="21"/>
  <c r="X364" i="21"/>
  <c r="W388" i="21"/>
  <c r="Y377" i="21"/>
  <c r="X385" i="21"/>
  <c r="X369" i="21"/>
  <c r="Y382" i="21"/>
  <c r="AA371" i="21"/>
  <c r="Y383" i="21"/>
  <c r="AA372" i="21"/>
  <c r="W362" i="21"/>
  <c r="Y360" i="21"/>
  <c r="AA366" i="21"/>
  <c r="Z375" i="21"/>
  <c r="Y356" i="21"/>
  <c r="W346" i="21"/>
  <c r="Y357" i="21"/>
  <c r="X362" i="21"/>
  <c r="Z364" i="21"/>
  <c r="AA365" i="21"/>
  <c r="AA350" i="21"/>
  <c r="X344" i="21"/>
  <c r="Z317" i="21"/>
  <c r="X359" i="21"/>
  <c r="Y341" i="21"/>
  <c r="Y321" i="21"/>
  <c r="Z345" i="21"/>
  <c r="Z318" i="21"/>
  <c r="Z302" i="21"/>
  <c r="Y342" i="21"/>
  <c r="Y322" i="21"/>
  <c r="AA311" i="21"/>
  <c r="W347" i="21"/>
  <c r="Z323" i="21"/>
  <c r="Z349" i="21"/>
  <c r="W338" i="21"/>
  <c r="AA341" i="21"/>
  <c r="AA321" i="21"/>
  <c r="W311" i="21"/>
  <c r="W322" i="21"/>
  <c r="X292" i="21"/>
  <c r="X276" i="21"/>
  <c r="Y305" i="21"/>
  <c r="W292" i="21"/>
  <c r="Y281" i="21"/>
  <c r="X301" i="21"/>
  <c r="X285" i="21"/>
  <c r="X269" i="21"/>
  <c r="Y302" i="21"/>
  <c r="Z384" i="21"/>
  <c r="Z368" i="21"/>
  <c r="AA381" i="21"/>
  <c r="W371" i="21"/>
  <c r="Z377" i="21"/>
  <c r="Z361" i="21"/>
  <c r="AA386" i="21"/>
  <c r="W376" i="21"/>
  <c r="Z382" i="21"/>
  <c r="Z366" i="21"/>
  <c r="W381" i="21"/>
  <c r="Y370" i="21"/>
  <c r="W382" i="21"/>
  <c r="Y371" i="21"/>
  <c r="AA360" i="21"/>
  <c r="W359" i="21"/>
  <c r="W365" i="21"/>
  <c r="Z371" i="21"/>
  <c r="Y355" i="21"/>
  <c r="Z379" i="21"/>
  <c r="W356" i="21"/>
  <c r="Z358" i="21"/>
  <c r="X363" i="21"/>
  <c r="Y364" i="21"/>
  <c r="Y349" i="21"/>
  <c r="Z341" i="21"/>
  <c r="X316" i="21"/>
  <c r="Z352" i="21"/>
  <c r="W340" i="21"/>
  <c r="W320" i="21"/>
  <c r="Z342" i="21"/>
  <c r="X317" i="21"/>
  <c r="X378" i="21"/>
  <c r="W341" i="21"/>
  <c r="W321" i="21"/>
  <c r="Y310" i="21"/>
  <c r="X345" i="21"/>
  <c r="X322" i="21"/>
  <c r="X348" i="21"/>
  <c r="AA336" i="21"/>
  <c r="Y340" i="21"/>
  <c r="Y320" i="21"/>
  <c r="AA309" i="21"/>
  <c r="Y315" i="21"/>
  <c r="Z289" i="21"/>
  <c r="Z344" i="21"/>
  <c r="Y301" i="21"/>
  <c r="AA290" i="21"/>
  <c r="W280" i="21"/>
  <c r="Z298" i="21"/>
  <c r="Z282" i="21"/>
  <c r="X335" i="21"/>
  <c r="W301" i="21"/>
  <c r="Y290" i="21"/>
  <c r="W314" i="21"/>
  <c r="Z380" i="21"/>
  <c r="AA389" i="21"/>
  <c r="W379" i="21"/>
  <c r="Z389" i="21"/>
  <c r="Z373" i="21"/>
  <c r="Z357" i="21"/>
  <c r="W384" i="21"/>
  <c r="Y373" i="21"/>
  <c r="Z378" i="21"/>
  <c r="W389" i="21"/>
  <c r="Y378" i="21"/>
  <c r="W390" i="21"/>
  <c r="Y379" i="21"/>
  <c r="AA368" i="21"/>
  <c r="W358" i="21"/>
  <c r="W353" i="21"/>
  <c r="Y361" i="21"/>
  <c r="AA367" i="21"/>
  <c r="AA352" i="21"/>
  <c r="X366" i="21"/>
  <c r="Z354" i="21"/>
  <c r="W355" i="21"/>
  <c r="Y358" i="21"/>
  <c r="Z359" i="21"/>
  <c r="AA346" i="21"/>
  <c r="Z337" i="21"/>
  <c r="X312" i="21"/>
  <c r="AA347" i="21"/>
  <c r="Y337" i="21"/>
  <c r="Y317" i="21"/>
  <c r="Z338" i="21"/>
  <c r="X313" i="21"/>
  <c r="X353" i="21"/>
  <c r="Y338" i="21"/>
  <c r="Y318" i="21"/>
  <c r="AA307" i="21"/>
  <c r="X342" i="21"/>
  <c r="X318" i="21"/>
  <c r="AA344" i="21"/>
  <c r="W334" i="21"/>
  <c r="AA337" i="21"/>
  <c r="AA317" i="21"/>
  <c r="W307" i="21"/>
  <c r="Z301" i="21"/>
  <c r="Z285" i="21"/>
  <c r="X323" i="21"/>
  <c r="AA298" i="21"/>
  <c r="W288" i="21"/>
  <c r="Z312" i="21"/>
  <c r="Z294" i="21"/>
  <c r="Z278" i="21"/>
  <c r="W312" i="21"/>
  <c r="R22" i="24"/>
  <c r="AH9" i="24"/>
  <c r="Q16" i="24"/>
  <c r="W36" i="24"/>
  <c r="Q28" i="24"/>
  <c r="H24" i="24"/>
  <c r="P21" i="24"/>
  <c r="X18" i="24"/>
  <c r="AE15" i="24"/>
  <c r="I13" i="24"/>
  <c r="E11" i="24"/>
  <c r="AQ8" i="24"/>
  <c r="AJ6" i="24"/>
  <c r="AF4" i="24"/>
  <c r="Y304" i="21"/>
  <c r="X275" i="21"/>
  <c r="Z268" i="21"/>
  <c r="Z269" i="21"/>
  <c r="Z300" i="21"/>
  <c r="W281" i="21"/>
  <c r="AA272" i="21"/>
  <c r="W271" i="21"/>
  <c r="AA281" i="21"/>
  <c r="Y292" i="21"/>
  <c r="W304" i="21"/>
  <c r="AA280" i="21"/>
  <c r="Y291" i="21"/>
  <c r="W302" i="21"/>
  <c r="Z275" i="21"/>
  <c r="Z291" i="21"/>
  <c r="X307" i="21"/>
  <c r="W293" i="21"/>
  <c r="X297" i="21"/>
  <c r="Z324" i="21"/>
  <c r="W319" i="21"/>
  <c r="Z319" i="21"/>
  <c r="AA318" i="21"/>
  <c r="X357" i="21"/>
  <c r="W370" i="21"/>
  <c r="X360" i="21"/>
  <c r="E23" i="24"/>
  <c r="E38" i="24"/>
  <c r="AF43" i="24"/>
  <c r="AG97" i="24"/>
  <c r="R4" i="24"/>
  <c r="R63" i="24" s="1"/>
  <c r="AA271" i="21"/>
  <c r="W276" i="21"/>
  <c r="Y269" i="21"/>
  <c r="W273" i="21"/>
  <c r="X272" i="21"/>
  <c r="Y282" i="21"/>
  <c r="W277" i="21"/>
  <c r="Y272" i="21"/>
  <c r="W283" i="21"/>
  <c r="AA293" i="21"/>
  <c r="Y313" i="21"/>
  <c r="W282" i="21"/>
  <c r="AA292" i="21"/>
  <c r="X303" i="21"/>
  <c r="X278" i="21"/>
  <c r="X294" i="21"/>
  <c r="Z308" i="21"/>
  <c r="Y298" i="21"/>
  <c r="AA302" i="21"/>
  <c r="Z277" i="21"/>
  <c r="W323" i="21"/>
  <c r="Z343" i="21"/>
  <c r="AA338" i="21"/>
  <c r="X355" i="21"/>
  <c r="AA380" i="21"/>
  <c r="X376" i="21"/>
  <c r="I20" i="24"/>
  <c r="I28" i="24"/>
  <c r="AJ73" i="24"/>
  <c r="AH97" i="24"/>
  <c r="O15" i="24"/>
  <c r="AQ12" i="24"/>
  <c r="Y6" i="24"/>
  <c r="AS32" i="24"/>
  <c r="O27" i="24"/>
  <c r="W23" i="24"/>
  <c r="AE20" i="24"/>
  <c r="AI17" i="24"/>
  <c r="AQ14" i="24"/>
  <c r="AF12" i="24"/>
  <c r="Y10" i="24"/>
  <c r="R8" i="24"/>
  <c r="N6" i="24"/>
  <c r="G4" i="24"/>
  <c r="W274" i="21"/>
  <c r="Y277" i="21"/>
  <c r="AA270" i="21"/>
  <c r="Y274" i="21"/>
  <c r="Z273" i="21"/>
  <c r="Z292" i="21"/>
  <c r="Y278" i="21"/>
  <c r="AA273" i="21"/>
  <c r="Y284" i="21"/>
  <c r="W295" i="21"/>
  <c r="X319" i="21"/>
  <c r="Y283" i="21"/>
  <c r="W294" i="21"/>
  <c r="Z304" i="21"/>
  <c r="Z279" i="21"/>
  <c r="Z295" i="21"/>
  <c r="AA316" i="21"/>
  <c r="AA299" i="21"/>
  <c r="X349" i="21"/>
  <c r="X288" i="21"/>
  <c r="W339" i="21"/>
  <c r="W309" i="21"/>
  <c r="X351" i="21"/>
  <c r="Z367" i="21"/>
  <c r="W369" i="21"/>
  <c r="AA369" i="21"/>
  <c r="R17" i="24"/>
  <c r="AH23" i="24"/>
  <c r="AI121" i="24"/>
  <c r="AH158" i="24"/>
  <c r="H226" i="24"/>
  <c r="H192" i="24"/>
  <c r="H169" i="24"/>
  <c r="G185" i="24"/>
  <c r="E156" i="24"/>
  <c r="D98" i="24"/>
  <c r="F83" i="24"/>
  <c r="I62" i="24"/>
  <c r="H48" i="24"/>
  <c r="D34" i="24"/>
  <c r="E107" i="24"/>
  <c r="I93" i="24"/>
  <c r="E79" i="24"/>
  <c r="G56" i="24"/>
  <c r="E43" i="24"/>
  <c r="G28" i="24"/>
  <c r="H109" i="24"/>
  <c r="F96" i="24"/>
  <c r="H81" i="24"/>
  <c r="F60" i="24"/>
  <c r="H49" i="24"/>
  <c r="D39" i="24"/>
  <c r="G151" i="24"/>
  <c r="E114" i="24"/>
  <c r="I102" i="24"/>
  <c r="E92" i="24"/>
  <c r="G81" i="24"/>
  <c r="I70" i="24"/>
  <c r="I129" i="24"/>
  <c r="E52" i="24"/>
  <c r="G41" i="24"/>
  <c r="I30" i="24"/>
  <c r="I126" i="24"/>
  <c r="I113" i="24"/>
  <c r="H102" i="24"/>
  <c r="D92" i="24"/>
  <c r="F81" i="24"/>
  <c r="H70" i="24"/>
  <c r="D52" i="24"/>
  <c r="F41" i="24"/>
  <c r="H30" i="24"/>
  <c r="D20" i="24"/>
  <c r="E138" i="24"/>
  <c r="I111" i="24"/>
  <c r="E101" i="24"/>
  <c r="G90" i="24"/>
  <c r="I79" i="24"/>
  <c r="D62" i="24"/>
  <c r="G50" i="24"/>
  <c r="I39" i="24"/>
  <c r="E29" i="24"/>
  <c r="G120" i="24"/>
  <c r="F110" i="24"/>
  <c r="H99" i="24"/>
  <c r="D89" i="24"/>
  <c r="F78" i="24"/>
  <c r="F58" i="24"/>
  <c r="H47" i="24"/>
  <c r="D37" i="24"/>
  <c r="F26" i="24"/>
  <c r="H15" i="24"/>
  <c r="E113" i="24"/>
  <c r="E102" i="24"/>
  <c r="F304" i="24"/>
  <c r="F171" i="24"/>
  <c r="F160" i="24"/>
  <c r="I182" i="24"/>
  <c r="E144" i="24"/>
  <c r="F95" i="24"/>
  <c r="H80" i="24"/>
  <c r="H60" i="24"/>
  <c r="D46" i="24"/>
  <c r="G147" i="24"/>
  <c r="I105" i="24"/>
  <c r="E91" i="24"/>
  <c r="G76" i="24"/>
  <c r="E55" i="24"/>
  <c r="G40" i="24"/>
  <c r="I25" i="24"/>
  <c r="F108" i="24"/>
  <c r="H93" i="24"/>
  <c r="D79" i="24"/>
  <c r="D59" i="24"/>
  <c r="F48" i="24"/>
  <c r="H37" i="24"/>
  <c r="E150" i="24"/>
  <c r="H112" i="24"/>
  <c r="G101" i="24"/>
  <c r="I90" i="24"/>
  <c r="E80" i="24"/>
  <c r="F62" i="24"/>
  <c r="I50" i="24"/>
  <c r="E40" i="24"/>
  <c r="G157" i="24"/>
  <c r="G125" i="24"/>
  <c r="G112" i="24"/>
  <c r="F101" i="24"/>
  <c r="H90" i="24"/>
  <c r="D80" i="24"/>
  <c r="E62" i="24"/>
  <c r="H50" i="24"/>
  <c r="D40" i="24"/>
  <c r="F29" i="24"/>
  <c r="H18" i="24"/>
  <c r="F128" i="24"/>
  <c r="G110" i="24"/>
  <c r="I99" i="24"/>
  <c r="E89" i="24"/>
  <c r="G78" i="24"/>
  <c r="I59" i="24"/>
  <c r="E49" i="24"/>
  <c r="G38" i="24"/>
  <c r="I27" i="24"/>
  <c r="E119" i="24"/>
  <c r="D109" i="24"/>
  <c r="F98" i="24"/>
  <c r="H87" i="24"/>
  <c r="D77" i="24"/>
  <c r="D57" i="24"/>
  <c r="F46" i="24"/>
  <c r="H35" i="24"/>
  <c r="D25" i="24"/>
  <c r="I144" i="24"/>
  <c r="G111" i="24"/>
  <c r="I100" i="24"/>
  <c r="E90" i="24"/>
  <c r="G79" i="24"/>
  <c r="G59" i="24"/>
  <c r="I48" i="24"/>
  <c r="F235" i="24"/>
  <c r="E183" i="24"/>
  <c r="D139" i="24"/>
  <c r="I178" i="24"/>
  <c r="F111" i="24"/>
  <c r="D94" i="24"/>
  <c r="F79" i="24"/>
  <c r="F59" i="24"/>
  <c r="H44" i="24"/>
  <c r="E146" i="24"/>
  <c r="G104" i="24"/>
  <c r="I89" i="24"/>
  <c r="E75" i="24"/>
  <c r="I53" i="24"/>
  <c r="E39" i="24"/>
  <c r="I150" i="24"/>
  <c r="D107" i="24"/>
  <c r="F92" i="24"/>
  <c r="H77" i="24"/>
  <c r="H57" i="24"/>
  <c r="D47" i="24"/>
  <c r="F36" i="24"/>
  <c r="I136" i="24"/>
  <c r="I110" i="24"/>
  <c r="E100" i="24"/>
  <c r="G89" i="24"/>
  <c r="I78" i="24"/>
  <c r="E60" i="24"/>
  <c r="G49" i="24"/>
  <c r="E194" i="24"/>
  <c r="G172" i="24"/>
  <c r="H125" i="24"/>
  <c r="I174" i="24"/>
  <c r="H108" i="24"/>
  <c r="F91" i="24"/>
  <c r="D78" i="24"/>
  <c r="H56" i="24"/>
  <c r="D42" i="24"/>
  <c r="D118" i="24"/>
  <c r="I101" i="24"/>
  <c r="E87" i="24"/>
  <c r="I73" i="24"/>
  <c r="E51" i="24"/>
  <c r="G36" i="24"/>
  <c r="G149" i="24"/>
  <c r="F104" i="24"/>
  <c r="H89" i="24"/>
  <c r="F76" i="24"/>
  <c r="F56" i="24"/>
  <c r="H45" i="24"/>
  <c r="D35" i="24"/>
  <c r="I124" i="24"/>
  <c r="G109" i="24"/>
  <c r="I98" i="24"/>
  <c r="E88" i="24"/>
  <c r="G77" i="24"/>
  <c r="I58" i="24"/>
  <c r="E48" i="24"/>
  <c r="G37" i="24"/>
  <c r="G153" i="24"/>
  <c r="D122" i="24"/>
  <c r="F109" i="24"/>
  <c r="H98" i="24"/>
  <c r="D88" i="24"/>
  <c r="F77" i="24"/>
  <c r="H58" i="24"/>
  <c r="D48" i="24"/>
  <c r="F37" i="24"/>
  <c r="H26" i="24"/>
  <c r="D16" i="24"/>
  <c r="H120" i="24"/>
  <c r="I107" i="24"/>
  <c r="E97" i="24"/>
  <c r="G86" i="24"/>
  <c r="I75" i="24"/>
  <c r="E57" i="24"/>
  <c r="G46" i="24"/>
  <c r="I35" i="24"/>
  <c r="E25" i="24"/>
  <c r="E116" i="24"/>
  <c r="F106" i="24"/>
  <c r="G178" i="24"/>
  <c r="G148" i="24"/>
  <c r="I232" i="24"/>
  <c r="I170" i="24"/>
  <c r="H104" i="24"/>
  <c r="D90" i="24"/>
  <c r="H76" i="24"/>
  <c r="F55" i="24"/>
  <c r="H40" i="24"/>
  <c r="I117" i="24"/>
  <c r="G100" i="24"/>
  <c r="I85" i="24"/>
  <c r="G72" i="24"/>
  <c r="I49" i="24"/>
  <c r="E35" i="24"/>
  <c r="E148" i="24"/>
  <c r="D103" i="24"/>
  <c r="F88" i="24"/>
  <c r="D75" i="24"/>
  <c r="D55" i="24"/>
  <c r="F44" i="24"/>
  <c r="H33" i="24"/>
  <c r="G123" i="24"/>
  <c r="E108" i="24"/>
  <c r="G97" i="24"/>
  <c r="I86" i="24"/>
  <c r="E76" i="24"/>
  <c r="G57" i="24"/>
  <c r="I46" i="24"/>
  <c r="E36" i="24"/>
  <c r="E152" i="24"/>
  <c r="I120" i="24"/>
  <c r="D108" i="24"/>
  <c r="F97" i="24"/>
  <c r="H86" i="24"/>
  <c r="D76" i="24"/>
  <c r="F57" i="24"/>
  <c r="H46" i="24"/>
  <c r="D36" i="24"/>
  <c r="F25" i="24"/>
  <c r="G155" i="24"/>
  <c r="F119" i="24"/>
  <c r="G106" i="24"/>
  <c r="I95" i="24"/>
  <c r="E85" i="24"/>
  <c r="G74" i="24"/>
  <c r="I55" i="24"/>
  <c r="E45" i="24"/>
  <c r="G34" i="24"/>
  <c r="I142" i="24"/>
  <c r="I115" i="24"/>
  <c r="D105" i="24"/>
  <c r="F94" i="24"/>
  <c r="H83" i="24"/>
  <c r="D73" i="24"/>
  <c r="D53" i="24"/>
  <c r="F42" i="24"/>
  <c r="H31" i="24"/>
  <c r="D21" i="24"/>
  <c r="G121" i="24"/>
  <c r="G107" i="24"/>
  <c r="I96" i="24"/>
  <c r="E86" i="24"/>
  <c r="G75" i="24"/>
  <c r="G55" i="24"/>
  <c r="I44" i="24"/>
  <c r="G154" i="24"/>
  <c r="G140" i="24"/>
  <c r="G215" i="24"/>
  <c r="E168" i="24"/>
  <c r="D102" i="24"/>
  <c r="H88" i="24"/>
  <c r="D74" i="24"/>
  <c r="H52" i="24"/>
  <c r="F39" i="24"/>
  <c r="I114" i="24"/>
  <c r="I97" i="24"/>
  <c r="G84" i="24"/>
  <c r="H62" i="24"/>
  <c r="E47" i="24"/>
  <c r="I33" i="24"/>
  <c r="G117" i="24"/>
  <c r="F100" i="24"/>
  <c r="D87" i="24"/>
  <c r="F72" i="24"/>
  <c r="H53" i="24"/>
  <c r="D43" i="24"/>
  <c r="F32" i="24"/>
  <c r="E122" i="24"/>
  <c r="I106" i="24"/>
  <c r="E96" i="24"/>
  <c r="D153" i="24"/>
  <c r="F203" i="24"/>
  <c r="G209" i="24"/>
  <c r="E164" i="24"/>
  <c r="H100" i="24"/>
  <c r="F87" i="24"/>
  <c r="H72" i="24"/>
  <c r="F51" i="24"/>
  <c r="D38" i="24"/>
  <c r="E111" i="24"/>
  <c r="G96" i="24"/>
  <c r="E83" i="24"/>
  <c r="G60" i="24"/>
  <c r="I45" i="24"/>
  <c r="G32" i="24"/>
  <c r="G114" i="24"/>
  <c r="D99" i="24"/>
  <c r="H85" i="24"/>
  <c r="D71" i="24"/>
  <c r="F52" i="24"/>
  <c r="H41" i="24"/>
  <c r="D31" i="24"/>
  <c r="E117" i="24"/>
  <c r="G105" i="24"/>
  <c r="I94" i="24"/>
  <c r="E84" i="24"/>
  <c r="G73" i="24"/>
  <c r="I54" i="24"/>
  <c r="E44" i="24"/>
  <c r="G33" i="24"/>
  <c r="G137" i="24"/>
  <c r="H116" i="24"/>
  <c r="F105" i="24"/>
  <c r="H94" i="24"/>
  <c r="D84" i="24"/>
  <c r="F73" i="24"/>
  <c r="H54" i="24"/>
  <c r="D44" i="24"/>
  <c r="F33" i="24"/>
  <c r="H22" i="24"/>
  <c r="I140" i="24"/>
  <c r="G113" i="24"/>
  <c r="I103" i="24"/>
  <c r="E93" i="24"/>
  <c r="G82" i="24"/>
  <c r="I71" i="24"/>
  <c r="E53" i="24"/>
  <c r="G42" i="24"/>
  <c r="I31" i="24"/>
  <c r="E140" i="24"/>
  <c r="D112" i="24"/>
  <c r="F102" i="24"/>
  <c r="AH524" i="21"/>
  <c r="AE513" i="21"/>
  <c r="AE516" i="21"/>
  <c r="AE518" i="21"/>
  <c r="AE507" i="21"/>
  <c r="AE505" i="21"/>
  <c r="AE497" i="21"/>
  <c r="AE481" i="21"/>
  <c r="AE471" i="21"/>
  <c r="AE475" i="21"/>
  <c r="AE446" i="21"/>
  <c r="AE455" i="21"/>
  <c r="AE448" i="21"/>
  <c r="AE452" i="21"/>
  <c r="AE427" i="21"/>
  <c r="AE414" i="21"/>
  <c r="AE403" i="21"/>
  <c r="AE241" i="21"/>
  <c r="AE255" i="21"/>
  <c r="AE244" i="21"/>
  <c r="AE189" i="21"/>
  <c r="I57" i="24"/>
  <c r="F99" i="24"/>
  <c r="E32" i="24"/>
  <c r="I74" i="24"/>
  <c r="D51" i="24"/>
  <c r="G80" i="24"/>
  <c r="G161" i="24"/>
  <c r="H110" i="24"/>
  <c r="I34" i="24"/>
  <c r="I82" i="24"/>
  <c r="G62" i="24"/>
  <c r="E95" i="24"/>
  <c r="E192" i="24"/>
  <c r="D114" i="24"/>
  <c r="I38" i="24"/>
  <c r="G85" i="24"/>
  <c r="D83" i="24"/>
  <c r="G108" i="24"/>
  <c r="D191" i="24"/>
  <c r="I42" i="24"/>
  <c r="G93" i="24"/>
  <c r="H97" i="24"/>
  <c r="F35" i="24"/>
  <c r="D121" i="24"/>
  <c r="F571" i="24"/>
  <c r="X48" i="24"/>
  <c r="G298" i="24"/>
  <c r="E160" i="24"/>
  <c r="G181" i="24"/>
  <c r="G211" i="24"/>
  <c r="H137" i="24"/>
  <c r="D163" i="24"/>
  <c r="F192" i="24"/>
  <c r="E147" i="24"/>
  <c r="G180" i="24"/>
  <c r="D182" i="24"/>
  <c r="D141" i="24"/>
  <c r="G166" i="24"/>
  <c r="D214" i="24"/>
  <c r="G258" i="24"/>
  <c r="G31" i="21"/>
  <c r="I640" i="24"/>
  <c r="D538" i="24"/>
  <c r="H545" i="24"/>
  <c r="I542" i="24"/>
  <c r="D544" i="24"/>
  <c r="G574" i="24"/>
  <c r="D378" i="24"/>
  <c r="F364" i="24"/>
  <c r="G374" i="24"/>
  <c r="G345" i="24"/>
  <c r="E296" i="24"/>
  <c r="D340" i="24"/>
  <c r="F297" i="24"/>
  <c r="I359" i="24"/>
  <c r="G318" i="24"/>
  <c r="I295" i="24"/>
  <c r="H355" i="24"/>
  <c r="D321" i="24"/>
  <c r="H299" i="24"/>
  <c r="D381" i="24"/>
  <c r="G351" i="24"/>
  <c r="G335" i="24"/>
  <c r="I312" i="24"/>
  <c r="E294" i="24"/>
  <c r="D385" i="24"/>
  <c r="H356" i="24"/>
  <c r="H340" i="24"/>
  <c r="H320" i="24"/>
  <c r="F307" i="24"/>
  <c r="F291" i="24"/>
  <c r="I368" i="24"/>
  <c r="D351" i="24"/>
  <c r="D339" i="24"/>
  <c r="E311" i="24"/>
  <c r="G276" i="24"/>
  <c r="G256" i="24"/>
  <c r="E243" i="24"/>
  <c r="E231" i="24"/>
  <c r="E219" i="24"/>
  <c r="H313" i="24"/>
  <c r="G280" i="24"/>
  <c r="H257" i="24"/>
  <c r="H245" i="24"/>
  <c r="F232" i="24"/>
  <c r="F220" i="24"/>
  <c r="H209" i="24"/>
  <c r="G300" i="24"/>
  <c r="I274" i="24"/>
  <c r="E256" i="24"/>
  <c r="G245" i="24"/>
  <c r="I234" i="24"/>
  <c r="E224" i="24"/>
  <c r="G213" i="24"/>
  <c r="F300" i="24"/>
  <c r="D272" i="24"/>
  <c r="H254" i="24"/>
  <c r="D244" i="24"/>
  <c r="F233" i="24"/>
  <c r="H222" i="24"/>
  <c r="D212" i="24"/>
  <c r="H367" i="24"/>
  <c r="G304" i="24"/>
  <c r="I275" i="24"/>
  <c r="E257" i="24"/>
  <c r="G246" i="24"/>
  <c r="I235" i="24"/>
  <c r="E225" i="24"/>
  <c r="G214" i="24"/>
  <c r="D319" i="24"/>
  <c r="G279" i="24"/>
  <c r="D269" i="24"/>
  <c r="F250" i="24"/>
  <c r="H239" i="24"/>
  <c r="D229" i="24"/>
  <c r="F218" i="24"/>
  <c r="H207" i="24"/>
  <c r="G324" i="24"/>
  <c r="D286" i="24"/>
  <c r="G271" i="24"/>
  <c r="I252" i="24"/>
  <c r="E242" i="24"/>
  <c r="F308" i="24"/>
  <c r="I280" i="24"/>
  <c r="H268" i="24"/>
  <c r="D250" i="24"/>
  <c r="G644" i="24"/>
  <c r="F611" i="24"/>
  <c r="E604" i="24"/>
  <c r="G541" i="24"/>
  <c r="H542" i="24"/>
  <c r="I563" i="24"/>
  <c r="H368" i="24"/>
  <c r="I392" i="24"/>
  <c r="E373" i="24"/>
  <c r="E344" i="24"/>
  <c r="G293" i="24"/>
  <c r="D324" i="24"/>
  <c r="F289" i="24"/>
  <c r="D585" i="24"/>
  <c r="D610" i="24"/>
  <c r="I602" i="24"/>
  <c r="G619" i="24"/>
  <c r="F533" i="24"/>
  <c r="I543" i="24"/>
  <c r="F367" i="24"/>
  <c r="H390" i="24"/>
  <c r="G362" i="24"/>
  <c r="E336" i="24"/>
  <c r="I282" i="24"/>
  <c r="H322" i="24"/>
  <c r="H286" i="24"/>
  <c r="E349" i="24"/>
  <c r="G314" i="24"/>
  <c r="E285" i="24"/>
  <c r="H351" i="24"/>
  <c r="D313" i="24"/>
  <c r="D297" i="24"/>
  <c r="I365" i="24"/>
  <c r="G347" i="24"/>
  <c r="I324" i="24"/>
  <c r="E306" i="24"/>
  <c r="G291" i="24"/>
  <c r="G373" i="24"/>
  <c r="F351" i="24"/>
  <c r="D338" i="24"/>
  <c r="D318" i="24"/>
  <c r="D302" i="24"/>
  <c r="H288" i="24"/>
  <c r="E366" i="24"/>
  <c r="F348" i="24"/>
  <c r="D365" i="24"/>
  <c r="G296" i="24"/>
  <c r="G272" i="24"/>
  <c r="G252" i="24"/>
  <c r="G240" i="24"/>
  <c r="G228" i="24"/>
  <c r="G216" i="24"/>
  <c r="D311" i="24"/>
  <c r="F276" i="24"/>
  <c r="H253" i="24"/>
  <c r="H241" i="24"/>
  <c r="H229" i="24"/>
  <c r="H217" i="24"/>
  <c r="D207" i="24"/>
  <c r="H285" i="24"/>
  <c r="E272" i="24"/>
  <c r="D565" i="24"/>
  <c r="E559" i="24"/>
  <c r="G585" i="24"/>
  <c r="H586" i="24"/>
  <c r="D532" i="24"/>
  <c r="G542" i="24"/>
  <c r="G536" i="24"/>
  <c r="F381" i="24"/>
  <c r="E382" i="24"/>
  <c r="I334" i="24"/>
  <c r="I370" i="24"/>
  <c r="H318" i="24"/>
  <c r="D284" i="24"/>
  <c r="I343" i="24"/>
  <c r="I311" i="24"/>
  <c r="G282" i="24"/>
  <c r="F346" i="24"/>
  <c r="H311" i="24"/>
  <c r="F294" i="24"/>
  <c r="G364" i="24"/>
  <c r="E346" i="24"/>
  <c r="G323" i="24"/>
  <c r="I304" i="24"/>
  <c r="E290" i="24"/>
  <c r="E372" i="24"/>
  <c r="D350" i="24"/>
  <c r="H336" i="24"/>
  <c r="H316" i="24"/>
  <c r="H300" i="24"/>
  <c r="F287" i="24"/>
  <c r="F358" i="24"/>
  <c r="D347" i="24"/>
  <c r="E355" i="24"/>
  <c r="H284" i="24"/>
  <c r="E271" i="24"/>
  <c r="E251" i="24"/>
  <c r="E239" i="24"/>
  <c r="E227" i="24"/>
  <c r="E215" i="24"/>
  <c r="H297" i="24"/>
  <c r="H273" i="24"/>
  <c r="F252" i="24"/>
  <c r="F240" i="24"/>
  <c r="F228" i="24"/>
  <c r="F216" i="24"/>
  <c r="G348" i="24"/>
  <c r="F284" i="24"/>
  <c r="I270" i="24"/>
  <c r="E252" i="24"/>
  <c r="G241" i="24"/>
  <c r="I230" i="24"/>
  <c r="E220" i="24"/>
  <c r="I337" i="24"/>
  <c r="H278" i="24"/>
  <c r="D268" i="24"/>
  <c r="H250" i="24"/>
  <c r="D240" i="24"/>
  <c r="F229" i="24"/>
  <c r="H218" i="24"/>
  <c r="D208" i="24"/>
  <c r="E339" i="24"/>
  <c r="G288" i="24"/>
  <c r="I271" i="24"/>
  <c r="E253" i="24"/>
  <c r="G242" i="24"/>
  <c r="I231" i="24"/>
  <c r="E221" i="24"/>
  <c r="H375" i="24"/>
  <c r="D303" i="24"/>
  <c r="H275" i="24"/>
  <c r="D257" i="24"/>
  <c r="F246" i="24"/>
  <c r="H235" i="24"/>
  <c r="D225" i="24"/>
  <c r="F214" i="24"/>
  <c r="F366" i="24"/>
  <c r="G308" i="24"/>
  <c r="D278" i="24"/>
  <c r="F260" i="24"/>
  <c r="I248" i="24"/>
  <c r="E351" i="24"/>
  <c r="F292" i="24"/>
  <c r="F275" i="24"/>
  <c r="H256" i="24"/>
  <c r="D246" i="24"/>
  <c r="E17" i="21"/>
  <c r="D579" i="24"/>
  <c r="H574" i="24"/>
  <c r="G534" i="24"/>
  <c r="E385" i="24"/>
  <c r="G305" i="24"/>
  <c r="H302" i="24"/>
  <c r="G338" i="24"/>
  <c r="G290" i="24"/>
  <c r="H335" i="24"/>
  <c r="F290" i="24"/>
  <c r="G355" i="24"/>
  <c r="I316" i="24"/>
  <c r="I292" i="24"/>
  <c r="I358" i="24"/>
  <c r="F335" i="24"/>
  <c r="H308" i="24"/>
  <c r="G377" i="24"/>
  <c r="H349" i="24"/>
  <c r="I313" i="24"/>
  <c r="I269" i="24"/>
  <c r="I245" i="24"/>
  <c r="G224" i="24"/>
  <c r="F312" i="24"/>
  <c r="H269" i="24"/>
  <c r="D239" i="24"/>
  <c r="H221" i="24"/>
  <c r="G316" i="24"/>
  <c r="G273" i="24"/>
  <c r="G249" i="24"/>
  <c r="E236" i="24"/>
  <c r="G221" i="24"/>
  <c r="F316" i="24"/>
  <c r="F273" i="24"/>
  <c r="D252" i="24"/>
  <c r="F237" i="24"/>
  <c r="D224" i="24"/>
  <c r="F209" i="24"/>
  <c r="G320" i="24"/>
  <c r="E277" i="24"/>
  <c r="G254" i="24"/>
  <c r="I239" i="24"/>
  <c r="G226" i="24"/>
  <c r="D389" i="24"/>
  <c r="F288" i="24"/>
  <c r="F270" i="24"/>
  <c r="H247" i="24"/>
  <c r="D233" i="24"/>
  <c r="H219" i="24"/>
  <c r="D205" i="24"/>
  <c r="I293" i="24"/>
  <c r="I272" i="24"/>
  <c r="E250" i="24"/>
  <c r="F324" i="24"/>
  <c r="D281" i="24"/>
  <c r="D258" i="24"/>
  <c r="F243" i="24"/>
  <c r="H232" i="24"/>
  <c r="D222" i="24"/>
  <c r="F211" i="24"/>
  <c r="I208" i="24"/>
  <c r="H190" i="24"/>
  <c r="D180" i="24"/>
  <c r="F169" i="24"/>
  <c r="H158" i="24"/>
  <c r="D148" i="24"/>
  <c r="F137" i="24"/>
  <c r="D120" i="24"/>
  <c r="H208" i="24"/>
  <c r="F626" i="24"/>
  <c r="H557" i="24"/>
  <c r="D564" i="24"/>
  <c r="F379" i="24"/>
  <c r="I383" i="24"/>
  <c r="E304" i="24"/>
  <c r="F301" i="24"/>
  <c r="E337" i="24"/>
  <c r="I279" i="24"/>
  <c r="F334" i="24"/>
  <c r="F393" i="24"/>
  <c r="D289" i="24"/>
  <c r="E350" i="24"/>
  <c r="G315" i="24"/>
  <c r="I288" i="24"/>
  <c r="G357" i="24"/>
  <c r="D334" i="24"/>
  <c r="D306" i="24"/>
  <c r="E376" i="24"/>
  <c r="H345" i="24"/>
  <c r="G312" i="24"/>
  <c r="G268" i="24"/>
  <c r="I241" i="24"/>
  <c r="I221" i="24"/>
  <c r="D295" i="24"/>
  <c r="F268" i="24"/>
  <c r="H237" i="24"/>
  <c r="D219" i="24"/>
  <c r="E315" i="24"/>
  <c r="G269" i="24"/>
  <c r="E248" i="24"/>
  <c r="G233" i="24"/>
  <c r="I218" i="24"/>
  <c r="D315" i="24"/>
  <c r="H270" i="24"/>
  <c r="F249" i="24"/>
  <c r="D236" i="24"/>
  <c r="F221" i="24"/>
  <c r="H206" i="24"/>
  <c r="E319" i="24"/>
  <c r="G274" i="24"/>
  <c r="I251" i="24"/>
  <c r="G238" i="24"/>
  <c r="I223" i="24"/>
  <c r="I345" i="24"/>
  <c r="D287" i="24"/>
  <c r="G260" i="24"/>
  <c r="H563" i="24"/>
  <c r="E584" i="24"/>
  <c r="H615" i="24"/>
  <c r="D387" i="24"/>
  <c r="F378" i="24"/>
  <c r="G369" i="24"/>
  <c r="F281" i="24"/>
  <c r="D326" i="24"/>
  <c r="H379" i="24"/>
  <c r="F314" i="24"/>
  <c r="H287" i="24"/>
  <c r="I344" i="24"/>
  <c r="E314" i="24"/>
  <c r="E286" i="24"/>
  <c r="F355" i="24"/>
  <c r="F323" i="24"/>
  <c r="F299" i="24"/>
  <c r="E374" i="24"/>
  <c r="D343" i="24"/>
  <c r="I297" i="24"/>
  <c r="D260" i="24"/>
  <c r="I237" i="24"/>
  <c r="G220" i="24"/>
  <c r="I285" i="24"/>
  <c r="F256" i="24"/>
  <c r="F236" i="24"/>
  <c r="D215" i="24"/>
  <c r="I301" i="24"/>
  <c r="E268" i="24"/>
  <c r="I246" i="24"/>
  <c r="E232" i="24"/>
  <c r="G217" i="24"/>
  <c r="H301" i="24"/>
  <c r="F269" i="24"/>
  <c r="D248" i="24"/>
  <c r="H234" i="24"/>
  <c r="D220" i="24"/>
  <c r="F205" i="24"/>
  <c r="I305" i="24"/>
  <c r="E273" i="24"/>
  <c r="G250" i="24"/>
  <c r="E237" i="24"/>
  <c r="G222" i="24"/>
  <c r="E343" i="24"/>
  <c r="I281" i="24"/>
  <c r="F258" i="24"/>
  <c r="H243" i="24"/>
  <c r="F230" i="24"/>
  <c r="H215" i="24"/>
  <c r="I349" i="24"/>
  <c r="E291" i="24"/>
  <c r="I268" i="24"/>
  <c r="I327" i="24"/>
  <c r="E246" i="24"/>
  <c r="H309" i="24"/>
  <c r="H276" i="24"/>
  <c r="D254" i="24"/>
  <c r="H240" i="24"/>
  <c r="D230" i="24"/>
  <c r="F219" i="24"/>
  <c r="I236" i="24"/>
  <c r="G205" i="24"/>
  <c r="D188" i="24"/>
  <c r="F177" i="24"/>
  <c r="H166" i="24"/>
  <c r="D156" i="24"/>
  <c r="F145" i="24"/>
  <c r="I128" i="24"/>
  <c r="F117" i="24"/>
  <c r="G603" i="24"/>
  <c r="G573" i="24"/>
  <c r="G586" i="24"/>
  <c r="H385" i="24"/>
  <c r="D377" i="24"/>
  <c r="E368" i="24"/>
  <c r="F390" i="24"/>
  <c r="E317" i="24"/>
  <c r="G371" i="24"/>
  <c r="F310" i="24"/>
  <c r="F286" i="24"/>
  <c r="G343" i="24"/>
  <c r="G311" i="24"/>
  <c r="E282" i="24"/>
  <c r="H348" i="24"/>
  <c r="D322" i="24"/>
  <c r="D298" i="24"/>
  <c r="G367" i="24"/>
  <c r="H341" i="24"/>
  <c r="F283" i="24"/>
  <c r="I257" i="24"/>
  <c r="G236" i="24"/>
  <c r="I217" i="24"/>
  <c r="G284" i="24"/>
  <c r="D251" i="24"/>
  <c r="D235" i="24"/>
  <c r="H213" i="24"/>
  <c r="E299" i="24"/>
  <c r="I258" i="24"/>
  <c r="E244" i="24"/>
  <c r="G229" i="24"/>
  <c r="E216" i="24"/>
  <c r="D299" i="24"/>
  <c r="I260" i="24"/>
  <c r="H246" i="24"/>
  <c r="D232" i="24"/>
  <c r="F217" i="24"/>
  <c r="D204" i="24"/>
  <c r="E303" i="24"/>
  <c r="G270" i="24"/>
  <c r="E249" i="24"/>
  <c r="G234" i="24"/>
  <c r="I219" i="24"/>
  <c r="H321" i="24"/>
  <c r="E278" i="24"/>
  <c r="H255" i="24"/>
  <c r="I576" i="24"/>
  <c r="G553" i="24"/>
  <c r="E585" i="24"/>
  <c r="F376" i="24"/>
  <c r="E375" i="24"/>
  <c r="D352" i="24"/>
  <c r="D361" i="24"/>
  <c r="I307" i="24"/>
  <c r="I357" i="24"/>
  <c r="H307" i="24"/>
  <c r="I373" i="24"/>
  <c r="G339" i="24"/>
  <c r="G303" i="24"/>
  <c r="H387" i="24"/>
  <c r="F347" i="24"/>
  <c r="F319" i="24"/>
  <c r="H296" i="24"/>
  <c r="D357" i="24"/>
  <c r="F340" i="24"/>
  <c r="D282" i="24"/>
  <c r="I253" i="24"/>
  <c r="E235" i="24"/>
  <c r="D373" i="24"/>
  <c r="E283" i="24"/>
  <c r="H249" i="24"/>
  <c r="D231" i="24"/>
  <c r="F212" i="24"/>
  <c r="D283" i="24"/>
  <c r="G257" i="24"/>
  <c r="I242" i="24"/>
  <c r="E228" i="24"/>
  <c r="I214" i="24"/>
  <c r="D285" i="24"/>
  <c r="H258" i="24"/>
  <c r="F245" i="24"/>
  <c r="H230" i="24"/>
  <c r="D216" i="24"/>
  <c r="G392" i="24"/>
  <c r="I289" i="24"/>
  <c r="E269" i="24"/>
  <c r="I247" i="24"/>
  <c r="E233" i="24"/>
  <c r="G218" i="24"/>
  <c r="F320" i="24"/>
  <c r="D277" i="24"/>
  <c r="F254" i="24"/>
  <c r="D241" i="24"/>
  <c r="F226" i="24"/>
  <c r="H211" i="24"/>
  <c r="H326" i="24"/>
  <c r="F279" i="24"/>
  <c r="I256" i="24"/>
  <c r="G243" i="24"/>
  <c r="H293" i="24"/>
  <c r="H272" i="24"/>
  <c r="F251" i="24"/>
  <c r="D238" i="24"/>
  <c r="F227" i="24"/>
  <c r="H216" i="24"/>
  <c r="G219" i="24"/>
  <c r="D203" i="24"/>
  <c r="F185" i="24"/>
  <c r="H174" i="24"/>
  <c r="D164" i="24"/>
  <c r="F153" i="24"/>
  <c r="H142" i="24"/>
  <c r="F125" i="24"/>
  <c r="H114" i="24"/>
  <c r="D194" i="24"/>
  <c r="G182" i="24"/>
  <c r="I171" i="24"/>
  <c r="E161" i="24"/>
  <c r="G150" i="24"/>
  <c r="I139" i="24"/>
  <c r="E121" i="24"/>
  <c r="F190" i="24"/>
  <c r="H179" i="24"/>
  <c r="D169" i="24"/>
  <c r="F158" i="24"/>
  <c r="H147" i="24"/>
  <c r="D137" i="24"/>
  <c r="F118" i="24"/>
  <c r="G212" i="24"/>
  <c r="E190" i="24"/>
  <c r="G179" i="24"/>
  <c r="F587" i="24"/>
  <c r="E552" i="24"/>
  <c r="I575" i="24"/>
  <c r="D375" i="24"/>
  <c r="E356" i="24"/>
  <c r="F341" i="24"/>
  <c r="E360" i="24"/>
  <c r="E301" i="24"/>
  <c r="F354" i="24"/>
  <c r="F302" i="24"/>
  <c r="E363" i="24"/>
  <c r="I336" i="24"/>
  <c r="E302" i="24"/>
  <c r="I374" i="24"/>
  <c r="D346" i="24"/>
  <c r="H312" i="24"/>
  <c r="F295" i="24"/>
  <c r="F356" i="24"/>
  <c r="H337" i="24"/>
  <c r="H280" i="24"/>
  <c r="I249" i="24"/>
  <c r="G232" i="24"/>
  <c r="G344" i="24"/>
  <c r="I277" i="24"/>
  <c r="F248" i="24"/>
  <c r="D227" i="24"/>
  <c r="D211" i="24"/>
  <c r="F280" i="24"/>
  <c r="I254" i="24"/>
  <c r="E240" i="24"/>
  <c r="I226" i="24"/>
  <c r="E212" i="24"/>
  <c r="F277" i="24"/>
  <c r="F257" i="24"/>
  <c r="H242" i="24"/>
  <c r="D228" i="24"/>
  <c r="H214" i="24"/>
  <c r="G356" i="24"/>
  <c r="E287" i="24"/>
  <c r="H260" i="24"/>
  <c r="E245" i="24"/>
  <c r="G230" i="24"/>
  <c r="E217" i="24"/>
  <c r="H305" i="24"/>
  <c r="F274" i="24"/>
  <c r="D253" i="24"/>
  <c r="F238" i="24"/>
  <c r="H223" i="24"/>
  <c r="F210" i="24"/>
  <c r="E323" i="24"/>
  <c r="I276" i="24"/>
  <c r="G255" i="24"/>
  <c r="F374" i="24"/>
  <c r="D291" i="24"/>
  <c r="F271" i="24"/>
  <c r="H248" i="24"/>
  <c r="H236" i="24"/>
  <c r="D226" i="24"/>
  <c r="F215" i="24"/>
  <c r="I213" i="24"/>
  <c r="H202" i="24"/>
  <c r="H261" i="24"/>
  <c r="D184" i="24"/>
  <c r="I59" i="21"/>
  <c r="E589" i="24"/>
  <c r="D576" i="24"/>
  <c r="G532" i="24"/>
  <c r="F369" i="24"/>
  <c r="I306" i="24"/>
  <c r="D308" i="24"/>
  <c r="E341" i="24"/>
  <c r="F585" i="24"/>
  <c r="D341" i="24"/>
  <c r="I300" i="24"/>
  <c r="D290" i="24"/>
  <c r="G248" i="24"/>
  <c r="D247" i="24"/>
  <c r="G253" i="24"/>
  <c r="D276" i="24"/>
  <c r="F213" i="24"/>
  <c r="I243" i="24"/>
  <c r="D273" i="24"/>
  <c r="H231" i="24"/>
  <c r="G358" i="24"/>
  <c r="E270" i="24"/>
  <c r="D323" i="24"/>
  <c r="F255" i="24"/>
  <c r="F231" i="24"/>
  <c r="D210" i="24"/>
  <c r="F189" i="24"/>
  <c r="H170" i="24"/>
  <c r="D152" i="24"/>
  <c r="D136" i="24"/>
  <c r="E238" i="24"/>
  <c r="I187" i="24"/>
  <c r="I175" i="24"/>
  <c r="I163" i="24"/>
  <c r="I151" i="24"/>
  <c r="G138" i="24"/>
  <c r="G227" i="24"/>
  <c r="F186" i="24"/>
  <c r="F174" i="24"/>
  <c r="F162" i="24"/>
  <c r="F150" i="24"/>
  <c r="F138" i="24"/>
  <c r="D117" i="24"/>
  <c r="I207" i="24"/>
  <c r="E186" i="24"/>
  <c r="E174" i="24"/>
  <c r="G163" i="24"/>
  <c r="E218" i="24"/>
  <c r="D190" i="24"/>
  <c r="F179" i="24"/>
  <c r="H168" i="24"/>
  <c r="D158" i="24"/>
  <c r="F147" i="24"/>
  <c r="H136" i="24"/>
  <c r="I210" i="24"/>
  <c r="G188" i="24"/>
  <c r="I177" i="24"/>
  <c r="E167" i="24"/>
  <c r="G156" i="24"/>
  <c r="I145" i="24"/>
  <c r="D128" i="24"/>
  <c r="I209" i="24"/>
  <c r="H189" i="24"/>
  <c r="D179" i="24"/>
  <c r="F168" i="24"/>
  <c r="H157" i="24"/>
  <c r="D147" i="24"/>
  <c r="F136" i="24"/>
  <c r="F116" i="24"/>
  <c r="E210" i="24"/>
  <c r="I190" i="24"/>
  <c r="E180" i="24"/>
  <c r="G169" i="24"/>
  <c r="I158" i="24"/>
  <c r="D110" i="24"/>
  <c r="I533" i="24"/>
  <c r="F338" i="24"/>
  <c r="G299" i="24"/>
  <c r="I378" i="24"/>
  <c r="E247" i="24"/>
  <c r="D243" i="24"/>
  <c r="I250" i="24"/>
  <c r="H274" i="24"/>
  <c r="H210" i="24"/>
  <c r="E241" i="24"/>
  <c r="H271" i="24"/>
  <c r="H227" i="24"/>
  <c r="E347" i="24"/>
  <c r="E258" i="24"/>
  <c r="D307" i="24"/>
  <c r="H252" i="24"/>
  <c r="H228" i="24"/>
  <c r="E234" i="24"/>
  <c r="H186" i="24"/>
  <c r="D168" i="24"/>
  <c r="H150" i="24"/>
  <c r="H126" i="24"/>
  <c r="G223" i="24"/>
  <c r="G186" i="24"/>
  <c r="G174" i="24"/>
  <c r="G162" i="24"/>
  <c r="E149" i="24"/>
  <c r="E137" i="24"/>
  <c r="I212" i="24"/>
  <c r="D185" i="24"/>
  <c r="D173" i="24"/>
  <c r="D161" i="24"/>
  <c r="D149" i="24"/>
  <c r="G128" i="24"/>
  <c r="H115" i="24"/>
  <c r="D206" i="24"/>
  <c r="I184" i="24"/>
  <c r="I172" i="24"/>
  <c r="E162" i="24"/>
  <c r="G207" i="24"/>
  <c r="H188" i="24"/>
  <c r="D178" i="24"/>
  <c r="F167" i="24"/>
  <c r="H156" i="24"/>
  <c r="D146" i="24"/>
  <c r="E128" i="24"/>
  <c r="F207" i="24"/>
  <c r="E187" i="24"/>
  <c r="G176" i="24"/>
  <c r="I165" i="24"/>
  <c r="E155" i="24"/>
  <c r="G144" i="24"/>
  <c r="I125" i="24"/>
  <c r="E207" i="24"/>
  <c r="F188" i="24"/>
  <c r="H177" i="24"/>
  <c r="D167" i="24"/>
  <c r="F156" i="24"/>
  <c r="H145" i="24"/>
  <c r="D380" i="24"/>
  <c r="D301" i="24"/>
  <c r="E364" i="24"/>
  <c r="H353" i="24"/>
  <c r="I229" i="24"/>
  <c r="H225" i="24"/>
  <c r="I238" i="24"/>
  <c r="D256" i="24"/>
  <c r="I341" i="24"/>
  <c r="E229" i="24"/>
  <c r="H251" i="24"/>
  <c r="F222" i="24"/>
  <c r="I309" i="24"/>
  <c r="E254" i="24"/>
  <c r="H283" i="24"/>
  <c r="F247" i="24"/>
  <c r="H224" i="24"/>
  <c r="E211" i="24"/>
  <c r="H182" i="24"/>
  <c r="F165" i="24"/>
  <c r="F149" i="24"/>
  <c r="D124" i="24"/>
  <c r="G206" i="24"/>
  <c r="E185" i="24"/>
  <c r="E173" i="24"/>
  <c r="I159" i="24"/>
  <c r="I147" i="24"/>
  <c r="H128" i="24"/>
  <c r="G208" i="24"/>
  <c r="H183" i="24"/>
  <c r="H171" i="24"/>
  <c r="H159" i="24"/>
  <c r="F146" i="24"/>
  <c r="F126" i="24"/>
  <c r="F114" i="24"/>
  <c r="I203" i="24"/>
  <c r="G183" i="24"/>
  <c r="G171" i="24"/>
  <c r="I160" i="24"/>
  <c r="I204" i="24"/>
  <c r="F187" i="24"/>
  <c r="H176" i="24"/>
  <c r="D166" i="24"/>
  <c r="F155" i="24"/>
  <c r="H144" i="24"/>
  <c r="D126" i="24"/>
  <c r="H204" i="24"/>
  <c r="I185" i="24"/>
  <c r="E175" i="24"/>
  <c r="G164" i="24"/>
  <c r="I153" i="24"/>
  <c r="E143" i="24"/>
  <c r="G124" i="24"/>
  <c r="I205" i="24"/>
  <c r="D187" i="24"/>
  <c r="F176" i="24"/>
  <c r="H165" i="24"/>
  <c r="D155" i="24"/>
  <c r="F144" i="24"/>
  <c r="F124" i="24"/>
  <c r="H113" i="24"/>
  <c r="H205" i="24"/>
  <c r="E188" i="24"/>
  <c r="G177" i="24"/>
  <c r="I166" i="24"/>
  <c r="I146" i="24"/>
  <c r="F107" i="24"/>
  <c r="H96" i="24"/>
  <c r="D86" i="24"/>
  <c r="F75" i="24"/>
  <c r="D58" i="24"/>
  <c r="F47" i="24"/>
  <c r="H36" i="24"/>
  <c r="E115" i="24"/>
  <c r="E103" i="24"/>
  <c r="G92" i="24"/>
  <c r="I81" i="24"/>
  <c r="E71" i="24"/>
  <c r="G52" i="24"/>
  <c r="I41" i="24"/>
  <c r="E31" i="24"/>
  <c r="I122" i="24"/>
  <c r="H105" i="24"/>
  <c r="D95" i="24"/>
  <c r="F84" i="24"/>
  <c r="H73" i="24"/>
  <c r="G317" i="24"/>
  <c r="F298" i="24"/>
  <c r="E359" i="24"/>
  <c r="F352" i="24"/>
  <c r="I225" i="24"/>
  <c r="F224" i="24"/>
  <c r="G237" i="24"/>
  <c r="F253" i="24"/>
  <c r="I321" i="24"/>
  <c r="I227" i="24"/>
  <c r="D249" i="24"/>
  <c r="D221" i="24"/>
  <c r="E307" i="24"/>
  <c r="G251" i="24"/>
  <c r="F282" i="24"/>
  <c r="H244" i="24"/>
  <c r="F223" i="24"/>
  <c r="E209" i="24"/>
  <c r="F181" i="24"/>
  <c r="H162" i="24"/>
  <c r="H146" i="24"/>
  <c r="H122" i="24"/>
  <c r="E205" i="24"/>
  <c r="I183" i="24"/>
  <c r="G170" i="24"/>
  <c r="G158" i="24"/>
  <c r="G146" i="24"/>
  <c r="G126" i="24"/>
  <c r="E206" i="24"/>
  <c r="F182" i="24"/>
  <c r="F170" i="24"/>
  <c r="D157" i="24"/>
  <c r="D145" i="24"/>
  <c r="D125" i="24"/>
  <c r="D113" i="24"/>
  <c r="E202" i="24"/>
  <c r="E182" i="24"/>
  <c r="E170" i="24"/>
  <c r="G159" i="24"/>
  <c r="H203" i="24"/>
  <c r="D186" i="24"/>
  <c r="F175" i="24"/>
  <c r="H164" i="24"/>
  <c r="D154" i="24"/>
  <c r="F143" i="24"/>
  <c r="H124" i="24"/>
  <c r="G203" i="24"/>
  <c r="G184" i="24"/>
  <c r="I173" i="24"/>
  <c r="E163" i="24"/>
  <c r="G152" i="24"/>
  <c r="I141" i="24"/>
  <c r="E123" i="24"/>
  <c r="G204" i="24"/>
  <c r="H185" i="24"/>
  <c r="D175" i="24"/>
  <c r="F164" i="24"/>
  <c r="H153" i="24"/>
  <c r="D143" i="24"/>
  <c r="D123" i="24"/>
  <c r="F112" i="24"/>
  <c r="F204" i="24"/>
  <c r="I186" i="24"/>
  <c r="E176" i="24"/>
  <c r="G165" i="24"/>
  <c r="G145" i="24"/>
  <c r="D106" i="24"/>
  <c r="H310" i="24"/>
  <c r="H357" i="24"/>
  <c r="H344" i="24"/>
  <c r="G336" i="24"/>
  <c r="F336" i="24"/>
  <c r="F208" i="24"/>
  <c r="G225" i="24"/>
  <c r="F241" i="24"/>
  <c r="H279" i="24"/>
  <c r="I215" i="24"/>
  <c r="D245" i="24"/>
  <c r="D217" i="24"/>
  <c r="G292" i="24"/>
  <c r="G247" i="24"/>
  <c r="E279" i="24"/>
  <c r="D242" i="24"/>
  <c r="H220" i="24"/>
  <c r="I206" i="24"/>
  <c r="H178" i="24"/>
  <c r="F161" i="24"/>
  <c r="D144" i="24"/>
  <c r="F121" i="24"/>
  <c r="G202" i="24"/>
  <c r="E181" i="24"/>
  <c r="E169" i="24"/>
  <c r="E157" i="24"/>
  <c r="E145" i="24"/>
  <c r="E125" i="24"/>
  <c r="F202" i="24"/>
  <c r="D181" i="24"/>
  <c r="H167" i="24"/>
  <c r="H155" i="24"/>
  <c r="H143" i="24"/>
  <c r="H123" i="24"/>
  <c r="G231" i="24"/>
  <c r="I192" i="24"/>
  <c r="I180" i="24"/>
  <c r="I168" i="24"/>
  <c r="E158" i="24"/>
  <c r="D202" i="24"/>
  <c r="H184" i="24"/>
  <c r="D174" i="24"/>
  <c r="F163" i="24"/>
  <c r="H152" i="24"/>
  <c r="D142" i="24"/>
  <c r="F123" i="24"/>
  <c r="H194" i="24"/>
  <c r="G354" i="24"/>
  <c r="I356" i="24"/>
  <c r="F339" i="24"/>
  <c r="E335" i="24"/>
  <c r="D335" i="24"/>
  <c r="I317" i="24"/>
  <c r="I222" i="24"/>
  <c r="H238" i="24"/>
  <c r="F278" i="24"/>
  <c r="E213" i="24"/>
  <c r="F242" i="24"/>
  <c r="D213" i="24"/>
  <c r="H281" i="24"/>
  <c r="I244" i="24"/>
  <c r="D274" i="24"/>
  <c r="F239" i="24"/>
  <c r="D218" i="24"/>
  <c r="E204" i="24"/>
  <c r="D176" i="24"/>
  <c r="D160" i="24"/>
  <c r="F141" i="24"/>
  <c r="H118" i="24"/>
  <c r="I191" i="24"/>
  <c r="I179" i="24"/>
  <c r="I167" i="24"/>
  <c r="I155" i="24"/>
  <c r="I143" i="24"/>
  <c r="I123" i="24"/>
  <c r="H191" i="24"/>
  <c r="F178" i="24"/>
  <c r="F166" i="24"/>
  <c r="F154" i="24"/>
  <c r="F142" i="24"/>
  <c r="F122" i="24"/>
  <c r="I216" i="24"/>
  <c r="G191" i="24"/>
  <c r="E178" i="24"/>
  <c r="G167" i="24"/>
  <c r="I156" i="24"/>
  <c r="I194" i="24"/>
  <c r="F183" i="24"/>
  <c r="H172" i="24"/>
  <c r="D162" i="24"/>
  <c r="F151" i="24"/>
  <c r="H140" i="24"/>
  <c r="G239" i="24"/>
  <c r="G192" i="24"/>
  <c r="I181" i="24"/>
  <c r="E171" i="24"/>
  <c r="G160" i="24"/>
  <c r="I149" i="24"/>
  <c r="E139" i="24"/>
  <c r="E226" i="24"/>
  <c r="G194" i="24"/>
  <c r="D183" i="24"/>
  <c r="F172" i="24"/>
  <c r="H161" i="24"/>
  <c r="D151" i="24"/>
  <c r="F140" i="24"/>
  <c r="F120" i="24"/>
  <c r="E230" i="24"/>
  <c r="I202" i="24"/>
  <c r="E184" i="24"/>
  <c r="G173" i="24"/>
  <c r="I162" i="24"/>
  <c r="E118" i="24"/>
  <c r="F103" i="24"/>
  <c r="H92" i="24"/>
  <c r="D82" i="24"/>
  <c r="F71" i="24"/>
  <c r="D54" i="24"/>
  <c r="F43" i="24"/>
  <c r="I148" i="24"/>
  <c r="I109" i="24"/>
  <c r="E99" i="24"/>
  <c r="G88" i="24"/>
  <c r="I77" i="24"/>
  <c r="E59" i="24"/>
  <c r="G48" i="24"/>
  <c r="I37" i="24"/>
  <c r="E27" i="24"/>
  <c r="I112" i="24"/>
  <c r="H101" i="24"/>
  <c r="D91" i="24"/>
  <c r="F80" i="24"/>
  <c r="H597" i="24"/>
  <c r="E297" i="24"/>
  <c r="E318" i="24"/>
  <c r="D310" i="24"/>
  <c r="E275" i="24"/>
  <c r="D271" i="24"/>
  <c r="E276" i="24"/>
  <c r="H317" i="24"/>
  <c r="F225" i="24"/>
  <c r="I255" i="24"/>
  <c r="H289" i="24"/>
  <c r="F234" i="24"/>
  <c r="F206" i="24"/>
  <c r="E274" i="24"/>
  <c r="G326" i="24"/>
  <c r="E260" i="24"/>
  <c r="D234" i="24"/>
  <c r="H212" i="24"/>
  <c r="D192" i="24"/>
  <c r="D172" i="24"/>
  <c r="H154" i="24"/>
  <c r="H138" i="24"/>
  <c r="I240" i="24"/>
  <c r="E189" i="24"/>
  <c r="E177" i="24"/>
  <c r="E165" i="24"/>
  <c r="E153" i="24"/>
  <c r="E141" i="24"/>
  <c r="I119" i="24"/>
  <c r="H187" i="24"/>
  <c r="H175" i="24"/>
  <c r="H163" i="24"/>
  <c r="H151" i="24"/>
  <c r="H139" i="24"/>
  <c r="H119" i="24"/>
  <c r="E208" i="24"/>
  <c r="G187" i="24"/>
  <c r="G175" i="24"/>
  <c r="I164" i="24"/>
  <c r="I220" i="24"/>
  <c r="F191" i="24"/>
  <c r="H180" i="24"/>
  <c r="D170" i="24"/>
  <c r="F159" i="24"/>
  <c r="H148" i="24"/>
  <c r="D138" i="24"/>
  <c r="E222" i="24"/>
  <c r="I189" i="24"/>
  <c r="E179" i="24"/>
  <c r="G168" i="24"/>
  <c r="H141" i="24"/>
  <c r="D171" i="24"/>
  <c r="G210" i="24"/>
  <c r="E151" i="24"/>
  <c r="E191" i="24"/>
  <c r="G235" i="24"/>
  <c r="D165" i="24"/>
  <c r="G190" i="24"/>
  <c r="D270" i="24"/>
  <c r="G352" i="24"/>
  <c r="G189" i="24"/>
  <c r="D115" i="24"/>
  <c r="F148" i="24"/>
  <c r="H173" i="24"/>
  <c r="I211" i="24"/>
  <c r="I157" i="24"/>
  <c r="I224" i="24"/>
  <c r="E166" i="24"/>
  <c r="D177" i="24"/>
  <c r="D116" i="24"/>
  <c r="I353" i="24"/>
  <c r="H277" i="24"/>
  <c r="H117" i="24"/>
  <c r="H149" i="24"/>
  <c r="F180" i="24"/>
  <c r="I228" i="24"/>
  <c r="E159" i="24"/>
  <c r="F139" i="24"/>
  <c r="I176" i="24"/>
  <c r="D189" i="24"/>
  <c r="D140" i="24"/>
  <c r="G275" i="24"/>
  <c r="F272" i="24"/>
  <c r="F115" i="24"/>
  <c r="E172" i="24"/>
  <c r="F194" i="24"/>
  <c r="D119" i="24"/>
  <c r="F152" i="24"/>
  <c r="H181" i="24"/>
  <c r="G136" i="24"/>
  <c r="I161" i="24"/>
  <c r="D150" i="24"/>
  <c r="I188" i="24"/>
  <c r="G122" i="24"/>
  <c r="F157" i="24"/>
  <c r="D209" i="24"/>
  <c r="D279" i="24"/>
  <c r="E203" i="24"/>
  <c r="H121" i="24"/>
  <c r="D159" i="24"/>
  <c r="F184" i="24"/>
  <c r="I137" i="24"/>
  <c r="I169" i="24"/>
  <c r="H160" i="24"/>
  <c r="E214" i="24"/>
  <c r="G142" i="24"/>
  <c r="F173" i="24"/>
  <c r="D237" i="24"/>
  <c r="F311" i="24"/>
  <c r="D223" i="24"/>
  <c r="H233" i="24"/>
  <c r="F244" i="24"/>
  <c r="D255" i="24"/>
  <c r="D275" i="24"/>
  <c r="F296" i="24"/>
  <c r="E357" i="24"/>
  <c r="E223" i="24"/>
  <c r="I233" i="24"/>
  <c r="G244" i="24"/>
  <c r="E255" i="24"/>
  <c r="I273" i="24"/>
  <c r="E295" i="24"/>
  <c r="G340" i="24"/>
  <c r="F344" i="24"/>
  <c r="D355" i="24"/>
  <c r="G375" i="24"/>
  <c r="H292" i="24"/>
  <c r="F303" i="24"/>
  <c r="D314" i="24"/>
  <c r="H324" i="24"/>
  <c r="D342" i="24"/>
  <c r="H352" i="24"/>
  <c r="G365" i="24"/>
  <c r="G283" i="24"/>
  <c r="G295" i="24"/>
  <c r="G307" i="24"/>
  <c r="I320" i="24"/>
  <c r="I340" i="24"/>
  <c r="I352" i="24"/>
  <c r="E371" i="24"/>
  <c r="H291" i="24"/>
  <c r="H303" i="24"/>
  <c r="H315" i="24"/>
  <c r="H343" i="24"/>
  <c r="E362" i="24"/>
  <c r="G286" i="24"/>
  <c r="I303" i="24"/>
  <c r="I319" i="24"/>
  <c r="G346" i="24"/>
  <c r="H363" i="24"/>
  <c r="H290" i="24"/>
  <c r="D312" i="24"/>
  <c r="H342" i="24"/>
  <c r="E284" i="24"/>
  <c r="I314" i="24"/>
  <c r="I346" i="24"/>
  <c r="G383" i="24"/>
  <c r="H358" i="24"/>
  <c r="E388" i="24"/>
  <c r="I381" i="24"/>
  <c r="H388" i="24"/>
  <c r="E553" i="24"/>
  <c r="I603" i="24"/>
  <c r="F553" i="24"/>
  <c r="F605" i="24"/>
  <c r="I562" i="24"/>
  <c r="H619" i="24"/>
  <c r="E611" i="24"/>
  <c r="G589" i="24"/>
  <c r="H649" i="24"/>
  <c r="H11" i="21"/>
  <c r="D294" i="24"/>
  <c r="H304" i="24"/>
  <c r="F315" i="24"/>
  <c r="I326" i="24"/>
  <c r="F343" i="24"/>
  <c r="D354" i="24"/>
  <c r="I366" i="24"/>
  <c r="I284" i="24"/>
  <c r="I296" i="24"/>
  <c r="E310" i="24"/>
  <c r="E322" i="24"/>
  <c r="E342" i="24"/>
  <c r="E354" i="24"/>
  <c r="G372" i="24"/>
  <c r="D293" i="24"/>
  <c r="D305" i="24"/>
  <c r="F318" i="24"/>
  <c r="D345" i="24"/>
  <c r="I364" i="24"/>
  <c r="I287" i="24"/>
  <c r="G306" i="24"/>
  <c r="G322" i="24"/>
  <c r="I347" i="24"/>
  <c r="F370" i="24"/>
  <c r="D292" i="24"/>
  <c r="F313" i="24"/>
  <c r="H350" i="24"/>
  <c r="G285" i="24"/>
  <c r="E316" i="24"/>
  <c r="I354" i="24"/>
  <c r="I384" i="24"/>
  <c r="D360" i="24"/>
  <c r="G389" i="24"/>
  <c r="E383" i="24"/>
  <c r="D390" i="24"/>
  <c r="G554" i="24"/>
  <c r="E605" i="24"/>
  <c r="H554" i="24"/>
  <c r="H606" i="24"/>
  <c r="E564" i="24"/>
  <c r="F536" i="24"/>
  <c r="I557" i="24"/>
  <c r="G616" i="24"/>
  <c r="E651" i="24"/>
  <c r="E43" i="21"/>
  <c r="I73" i="21"/>
  <c r="D309" i="24"/>
  <c r="H323" i="24"/>
  <c r="D349" i="24"/>
  <c r="I372" i="24"/>
  <c r="E293" i="24"/>
  <c r="E309" i="24"/>
  <c r="I335" i="24"/>
  <c r="I351" i="24"/>
  <c r="D280" i="24"/>
  <c r="D300" i="24"/>
  <c r="F321" i="24"/>
  <c r="F353" i="24"/>
  <c r="I294" i="24"/>
  <c r="F326" i="24"/>
  <c r="E358" i="24"/>
  <c r="I363" i="24"/>
  <c r="H370" i="24"/>
  <c r="H365" i="24"/>
  <c r="D358" i="24"/>
  <c r="I535" i="24"/>
  <c r="E565" i="24"/>
  <c r="D618" i="24"/>
  <c r="F565" i="24"/>
  <c r="I620" i="24"/>
  <c r="I574" i="24"/>
  <c r="D547" i="24"/>
  <c r="I569" i="24"/>
  <c r="E578" i="24"/>
  <c r="G639" i="24"/>
  <c r="W75" i="24"/>
  <c r="Y119" i="24"/>
  <c r="Y73" i="24"/>
  <c r="Y24" i="24"/>
  <c r="AA106" i="24"/>
  <c r="Y53" i="24"/>
  <c r="V59" i="24"/>
  <c r="Y105" i="24"/>
  <c r="W52" i="24"/>
  <c r="Z49" i="24"/>
  <c r="W96" i="24"/>
  <c r="W44" i="24"/>
  <c r="V27" i="24"/>
  <c r="W84" i="24"/>
  <c r="AA48" i="24"/>
  <c r="AA42" i="24"/>
  <c r="AA49" i="24"/>
  <c r="Y41" i="24"/>
  <c r="V39" i="24"/>
  <c r="X16" i="24"/>
  <c r="Z118" i="24"/>
  <c r="AA94" i="24"/>
  <c r="AA54" i="24"/>
  <c r="AA74" i="24"/>
  <c r="F385" i="21"/>
  <c r="I379" i="21"/>
  <c r="F382" i="21"/>
  <c r="D361" i="21"/>
  <c r="E378" i="21"/>
  <c r="H376" i="21"/>
  <c r="G380" i="21"/>
  <c r="G381" i="21"/>
  <c r="E360" i="21"/>
  <c r="I368" i="21"/>
  <c r="H361" i="21"/>
  <c r="H362" i="21"/>
  <c r="G355" i="21"/>
  <c r="D383" i="21"/>
  <c r="I351" i="21"/>
  <c r="F318" i="21"/>
  <c r="F350" i="21"/>
  <c r="E318" i="21"/>
  <c r="H324" i="21"/>
  <c r="F303" i="21"/>
  <c r="G320" i="21"/>
  <c r="F346" i="21"/>
  <c r="H317" i="21"/>
  <c r="I338" i="21"/>
  <c r="G338" i="21"/>
  <c r="E309" i="21"/>
  <c r="H299" i="21"/>
  <c r="H283" i="21"/>
  <c r="H318" i="21"/>
  <c r="G299" i="21"/>
  <c r="I284" i="21"/>
  <c r="G321" i="21"/>
  <c r="D302" i="21"/>
  <c r="F291" i="21"/>
  <c r="H280" i="21"/>
  <c r="D270" i="21"/>
  <c r="D316" i="21"/>
  <c r="G296" i="21"/>
  <c r="I285" i="21"/>
  <c r="F309" i="21"/>
  <c r="D295" i="21"/>
  <c r="F284" i="21"/>
  <c r="E326" i="21"/>
  <c r="E300" i="21"/>
  <c r="G289" i="21"/>
  <c r="D376" i="21"/>
  <c r="E377" i="21"/>
  <c r="H379" i="21"/>
  <c r="F358" i="21"/>
  <c r="G375" i="21"/>
  <c r="D374" i="21"/>
  <c r="I377" i="21"/>
  <c r="I378" i="21"/>
  <c r="G357" i="21"/>
  <c r="H366" i="21"/>
  <c r="D359" i="21"/>
  <c r="D360" i="21"/>
  <c r="H381" i="21"/>
  <c r="H364" i="21"/>
  <c r="E349" i="21"/>
  <c r="H315" i="21"/>
  <c r="I344" i="21"/>
  <c r="F351" i="21"/>
  <c r="D322" i="21"/>
  <c r="H347" i="21"/>
  <c r="I317" i="21"/>
  <c r="F344" i="21"/>
  <c r="D315" i="21"/>
  <c r="E336" i="21"/>
  <c r="I335" i="21"/>
  <c r="G306" i="21"/>
  <c r="H295" i="21"/>
  <c r="D281" i="21"/>
  <c r="E314" i="21"/>
  <c r="G295" i="21"/>
  <c r="E282" i="21"/>
  <c r="E316" i="21"/>
  <c r="F299" i="21"/>
  <c r="H288" i="21"/>
  <c r="D278" i="21"/>
  <c r="H389" i="21"/>
  <c r="G309" i="21"/>
  <c r="I293" i="21"/>
  <c r="F372" i="21"/>
  <c r="I303" i="21"/>
  <c r="F292" i="21"/>
  <c r="H281" i="21"/>
  <c r="G315" i="21"/>
  <c r="G297" i="21"/>
  <c r="I286" i="21"/>
  <c r="E312" i="21"/>
  <c r="G298" i="21"/>
  <c r="I287" i="21"/>
  <c r="E277" i="21"/>
  <c r="F297" i="21"/>
  <c r="F257" i="21"/>
  <c r="H246" i="21"/>
  <c r="D236" i="21"/>
  <c r="D275" i="21"/>
  <c r="E257" i="21"/>
  <c r="G246" i="21"/>
  <c r="I273" i="21"/>
  <c r="F254" i="21"/>
  <c r="H243" i="21"/>
  <c r="G280" i="21"/>
  <c r="E258" i="21"/>
  <c r="G247" i="21"/>
  <c r="I236" i="21"/>
  <c r="I274" i="21"/>
  <c r="D254" i="21"/>
  <c r="F243" i="21"/>
  <c r="H232" i="21"/>
  <c r="I278" i="21"/>
  <c r="I257" i="21"/>
  <c r="E247" i="21"/>
  <c r="I268" i="21"/>
  <c r="G249" i="21"/>
  <c r="I238" i="21"/>
  <c r="G234" i="21"/>
  <c r="F221" i="21"/>
  <c r="H210" i="21"/>
  <c r="D192" i="21"/>
  <c r="F181" i="21"/>
  <c r="D233" i="21"/>
  <c r="E221" i="21"/>
  <c r="G210" i="21"/>
  <c r="I231" i="21"/>
  <c r="H374" i="21"/>
  <c r="I371" i="21"/>
  <c r="F374" i="21"/>
  <c r="F392" i="21"/>
  <c r="D390" i="21"/>
  <c r="H368" i="21"/>
  <c r="G372" i="21"/>
  <c r="G373" i="21"/>
  <c r="H365" i="21"/>
  <c r="G360" i="21"/>
  <c r="I350" i="21"/>
  <c r="F353" i="21"/>
  <c r="I364" i="21"/>
  <c r="G358" i="21"/>
  <c r="D341" i="21"/>
  <c r="F310" i="21"/>
  <c r="G339" i="21"/>
  <c r="H344" i="21"/>
  <c r="H316" i="21"/>
  <c r="I341" i="21"/>
  <c r="G312" i="21"/>
  <c r="D339" i="21"/>
  <c r="E358" i="21"/>
  <c r="I360" i="21"/>
  <c r="G322" i="21"/>
  <c r="G317" i="21"/>
  <c r="F294" i="21"/>
  <c r="F278" i="21"/>
  <c r="G307" i="21"/>
  <c r="E294" i="21"/>
  <c r="I280" i="21"/>
  <c r="G311" i="21"/>
  <c r="D298" i="21"/>
  <c r="F287" i="21"/>
  <c r="H276" i="21"/>
  <c r="H349" i="21"/>
  <c r="E308" i="21"/>
  <c r="G292" i="21"/>
  <c r="D346" i="21"/>
  <c r="H301" i="21"/>
  <c r="D291" i="21"/>
  <c r="F280" i="21"/>
  <c r="H310" i="21"/>
  <c r="E296" i="21"/>
  <c r="G285" i="21"/>
  <c r="I306" i="21"/>
  <c r="E297" i="21"/>
  <c r="G286" i="21"/>
  <c r="I275" i="21"/>
  <c r="E275" i="21"/>
  <c r="D256" i="21"/>
  <c r="F245" i="21"/>
  <c r="H234" i="21"/>
  <c r="I272" i="21"/>
  <c r="I255" i="21"/>
  <c r="E245" i="21"/>
  <c r="G272" i="21"/>
  <c r="D253" i="21"/>
  <c r="F242" i="21"/>
  <c r="E279" i="21"/>
  <c r="I256" i="21"/>
  <c r="E246" i="21"/>
  <c r="H298" i="21"/>
  <c r="G273" i="21"/>
  <c r="H252" i="21"/>
  <c r="D242" i="21"/>
  <c r="F231" i="21"/>
  <c r="G277" i="21"/>
  <c r="G256" i="21"/>
  <c r="G304" i="21"/>
  <c r="I258" i="21"/>
  <c r="E248" i="21"/>
  <c r="G237" i="21"/>
  <c r="E233" i="21"/>
  <c r="D220" i="21"/>
  <c r="F209" i="21"/>
  <c r="H190" i="21"/>
  <c r="D180" i="21"/>
  <c r="I230" i="21"/>
  <c r="I219" i="21"/>
  <c r="E209" i="21"/>
  <c r="G230" i="21"/>
  <c r="F373" i="21"/>
  <c r="E369" i="21"/>
  <c r="H371" i="21"/>
  <c r="I388" i="21"/>
  <c r="F387" i="21"/>
  <c r="D392" i="21"/>
  <c r="I369" i="21"/>
  <c r="I370" i="21"/>
  <c r="D363" i="21"/>
  <c r="I356" i="21"/>
  <c r="E348" i="21"/>
  <c r="D375" i="21"/>
  <c r="E362" i="21"/>
  <c r="E355" i="21"/>
  <c r="F338" i="21"/>
  <c r="H307" i="21"/>
  <c r="I336" i="21"/>
  <c r="D342" i="21"/>
  <c r="D314" i="21"/>
  <c r="E339" i="21"/>
  <c r="I309" i="21"/>
  <c r="F336" i="21"/>
  <c r="G348" i="21"/>
  <c r="H350" i="21"/>
  <c r="I319" i="21"/>
  <c r="H314" i="21"/>
  <c r="D293" i="21"/>
  <c r="D277" i="21"/>
  <c r="E306" i="21"/>
  <c r="I292" i="21"/>
  <c r="G279" i="21"/>
  <c r="H309" i="21"/>
  <c r="H296" i="21"/>
  <c r="D286" i="21"/>
  <c r="F275" i="21"/>
  <c r="D344" i="21"/>
  <c r="I301" i="21"/>
  <c r="E291" i="21"/>
  <c r="F326" i="21"/>
  <c r="F300" i="21"/>
  <c r="H289" i="21"/>
  <c r="D279" i="21"/>
  <c r="I304" i="21"/>
  <c r="I294" i="21"/>
  <c r="E284" i="21"/>
  <c r="H305" i="21"/>
  <c r="I295" i="21"/>
  <c r="E285" i="21"/>
  <c r="G274" i="21"/>
  <c r="H271" i="21"/>
  <c r="H254" i="21"/>
  <c r="D244" i="21"/>
  <c r="F233" i="21"/>
  <c r="G271" i="21"/>
  <c r="G254" i="21"/>
  <c r="I243" i="21"/>
  <c r="E271" i="21"/>
  <c r="H251" i="21"/>
  <c r="D241" i="21"/>
  <c r="I276" i="21"/>
  <c r="G255" i="21"/>
  <c r="I244" i="21"/>
  <c r="D296" i="21"/>
  <c r="E272" i="21"/>
  <c r="F251" i="21"/>
  <c r="H240" i="21"/>
  <c r="G392" i="21"/>
  <c r="G387" i="21"/>
  <c r="I389" i="21"/>
  <c r="G369" i="21"/>
  <c r="D354" i="21"/>
  <c r="H369" i="21"/>
  <c r="H354" i="21"/>
  <c r="F306" i="21"/>
  <c r="H340" i="21"/>
  <c r="I337" i="21"/>
  <c r="D335" i="21"/>
  <c r="F349" i="21"/>
  <c r="H306" i="21"/>
  <c r="D347" i="21"/>
  <c r="E290" i="21"/>
  <c r="F308" i="21"/>
  <c r="H284" i="21"/>
  <c r="H322" i="21"/>
  <c r="I289" i="21"/>
  <c r="D299" i="21"/>
  <c r="H277" i="21"/>
  <c r="G293" i="21"/>
  <c r="I314" i="21"/>
  <c r="I291" i="21"/>
  <c r="E273" i="21"/>
  <c r="I260" i="21"/>
  <c r="F241" i="21"/>
  <c r="D284" i="21"/>
  <c r="G250" i="21"/>
  <c r="E268" i="21"/>
  <c r="F246" i="21"/>
  <c r="F272" i="21"/>
  <c r="I248" i="21"/>
  <c r="D280" i="21"/>
  <c r="D250" i="21"/>
  <c r="F235" i="21"/>
  <c r="E276" i="21"/>
  <c r="G252" i="21"/>
  <c r="H270" i="21"/>
  <c r="I246" i="21"/>
  <c r="H275" i="21"/>
  <c r="D224" i="21"/>
  <c r="D208" i="21"/>
  <c r="H186" i="21"/>
  <c r="I241" i="21"/>
  <c r="G218" i="21"/>
  <c r="H278" i="21"/>
  <c r="H223" i="21"/>
  <c r="D213" i="21"/>
  <c r="F202" i="21"/>
  <c r="F182" i="21"/>
  <c r="E243" i="21"/>
  <c r="E226" i="21"/>
  <c r="G215" i="21"/>
  <c r="I204" i="21"/>
  <c r="F244" i="21"/>
  <c r="E230" i="21"/>
  <c r="F219" i="21"/>
  <c r="H208" i="21"/>
  <c r="F191" i="21"/>
  <c r="H180" i="21"/>
  <c r="D251" i="21"/>
  <c r="G228" i="21"/>
  <c r="I217" i="21"/>
  <c r="E239" i="21"/>
  <c r="E224" i="21"/>
  <c r="G213" i="21"/>
  <c r="I202" i="21"/>
  <c r="E184" i="21"/>
  <c r="F216" i="21"/>
  <c r="E182" i="21"/>
  <c r="H166" i="21"/>
  <c r="D156" i="21"/>
  <c r="F145" i="21"/>
  <c r="I128" i="21"/>
  <c r="G184" i="21"/>
  <c r="G170" i="21"/>
  <c r="I159" i="21"/>
  <c r="D273" i="21"/>
  <c r="H185" i="21"/>
  <c r="D169" i="21"/>
  <c r="F158" i="21"/>
  <c r="H147" i="21"/>
  <c r="F390" i="21"/>
  <c r="E386" i="21"/>
  <c r="G388" i="21"/>
  <c r="E368" i="21"/>
  <c r="H353" i="21"/>
  <c r="D366" i="21"/>
  <c r="I352" i="21"/>
  <c r="D305" i="21"/>
  <c r="F339" i="21"/>
  <c r="G336" i="21"/>
  <c r="G326" i="21"/>
  <c r="D348" i="21"/>
  <c r="G305" i="21"/>
  <c r="H338" i="21"/>
  <c r="I288" i="21"/>
  <c r="D307" i="21"/>
  <c r="F283" i="21"/>
  <c r="F321" i="21"/>
  <c r="G288" i="21"/>
  <c r="H297" i="21"/>
  <c r="F276" i="21"/>
  <c r="E292" i="21"/>
  <c r="F304" i="21"/>
  <c r="G290" i="21"/>
  <c r="I271" i="21"/>
  <c r="H258" i="21"/>
  <c r="D240" i="21"/>
  <c r="E270" i="21"/>
  <c r="E249" i="21"/>
  <c r="G260" i="21"/>
  <c r="D245" i="21"/>
  <c r="D271" i="21"/>
  <c r="G243" i="21"/>
  <c r="I277" i="21"/>
  <c r="H248" i="21"/>
  <c r="D234" i="21"/>
  <c r="H274" i="21"/>
  <c r="E251" i="21"/>
  <c r="F269" i="21"/>
  <c r="G245" i="21"/>
  <c r="F248" i="21"/>
  <c r="H222" i="21"/>
  <c r="H206" i="21"/>
  <c r="F185" i="21"/>
  <c r="F234" i="21"/>
  <c r="E217" i="21"/>
  <c r="H386" i="21"/>
  <c r="D385" i="21"/>
  <c r="I380" i="21"/>
  <c r="E383" i="21"/>
  <c r="I362" i="21"/>
  <c r="G366" i="21"/>
  <c r="H357" i="21"/>
  <c r="G347" i="21"/>
  <c r="D352" i="21"/>
  <c r="D334" i="21"/>
  <c r="E323" i="21"/>
  <c r="F320" i="21"/>
  <c r="E341" i="21"/>
  <c r="E304" i="21"/>
  <c r="D336" i="21"/>
  <c r="E286" i="21"/>
  <c r="E305" i="21"/>
  <c r="D282" i="21"/>
  <c r="D320" i="21"/>
  <c r="E287" i="21"/>
  <c r="F296" i="21"/>
  <c r="F337" i="21"/>
  <c r="I290" i="21"/>
  <c r="D303" i="21"/>
  <c r="E289" i="21"/>
  <c r="G270" i="21"/>
  <c r="F253" i="21"/>
  <c r="H238" i="21"/>
  <c r="D269" i="21"/>
  <c r="I247" i="21"/>
  <c r="F258" i="21"/>
  <c r="H239" i="21"/>
  <c r="D268" i="21"/>
  <c r="E242" i="21"/>
  <c r="G276" i="21"/>
  <c r="F247" i="21"/>
  <c r="D230" i="21"/>
  <c r="F273" i="21"/>
  <c r="I249" i="21"/>
  <c r="G257" i="21"/>
  <c r="E244" i="21"/>
  <c r="D239" i="21"/>
  <c r="H218" i="21"/>
  <c r="F205" i="21"/>
  <c r="D184" i="21"/>
  <c r="E229" i="21"/>
  <c r="I215" i="21"/>
  <c r="H241" i="21"/>
  <c r="D221" i="21"/>
  <c r="F210" i="21"/>
  <c r="F190" i="21"/>
  <c r="H179" i="21"/>
  <c r="I237" i="21"/>
  <c r="G223" i="21"/>
  <c r="I212" i="21"/>
  <c r="E202" i="21"/>
  <c r="F240" i="21"/>
  <c r="F227" i="21"/>
  <c r="H216" i="21"/>
  <c r="D206" i="21"/>
  <c r="H188" i="21"/>
  <c r="D178" i="21"/>
  <c r="E237" i="21"/>
  <c r="I225" i="21"/>
  <c r="E215" i="21"/>
  <c r="G233" i="21"/>
  <c r="G221" i="21"/>
  <c r="I210" i="21"/>
  <c r="E192" i="21"/>
  <c r="G181" i="21"/>
  <c r="E203" i="21"/>
  <c r="D384" i="21"/>
  <c r="D381" i="21"/>
  <c r="I376" i="21"/>
  <c r="E379" i="21"/>
  <c r="I358" i="21"/>
  <c r="F360" i="21"/>
  <c r="E353" i="21"/>
  <c r="G350" i="21"/>
  <c r="D349" i="21"/>
  <c r="F323" i="21"/>
  <c r="E319" i="21"/>
  <c r="F316" i="21"/>
  <c r="E337" i="21"/>
  <c r="F298" i="21"/>
  <c r="I316" i="21"/>
  <c r="G283" i="21"/>
  <c r="H300" i="21"/>
  <c r="F279" i="21"/>
  <c r="G313" i="21"/>
  <c r="G284" i="21"/>
  <c r="H293" i="21"/>
  <c r="D324" i="21"/>
  <c r="E288" i="21"/>
  <c r="G302" i="21"/>
  <c r="I283" i="21"/>
  <c r="F341" i="21"/>
  <c r="D252" i="21"/>
  <c r="F237" i="21"/>
  <c r="F268" i="21"/>
  <c r="G242" i="21"/>
  <c r="D257" i="21"/>
  <c r="E310" i="21"/>
  <c r="F260" i="21"/>
  <c r="I240" i="21"/>
  <c r="I269" i="21"/>
  <c r="D246" i="21"/>
  <c r="F348" i="21"/>
  <c r="D272" i="21"/>
  <c r="G248" i="21"/>
  <c r="E256" i="21"/>
  <c r="I242" i="21"/>
  <c r="D235" i="21"/>
  <c r="F217" i="21"/>
  <c r="D204" i="21"/>
  <c r="H182" i="21"/>
  <c r="I227" i="21"/>
  <c r="G214" i="21"/>
  <c r="E234" i="21"/>
  <c r="H219" i="21"/>
  <c r="D209" i="21"/>
  <c r="D189" i="21"/>
  <c r="F178" i="21"/>
  <c r="G236" i="21"/>
  <c r="E222" i="21"/>
  <c r="G211" i="21"/>
  <c r="I192" i="21"/>
  <c r="H237" i="21"/>
  <c r="D226" i="21"/>
  <c r="F215" i="21"/>
  <c r="H204" i="21"/>
  <c r="F187" i="21"/>
  <c r="H176" i="21"/>
  <c r="H235" i="21"/>
  <c r="G224" i="21"/>
  <c r="I213" i="21"/>
  <c r="E232" i="21"/>
  <c r="E220" i="21"/>
  <c r="G209" i="21"/>
  <c r="I190" i="21"/>
  <c r="E180" i="21"/>
  <c r="G390" i="21"/>
  <c r="F370" i="21"/>
  <c r="D386" i="21"/>
  <c r="I390" i="21"/>
  <c r="H360" i="21"/>
  <c r="I346" i="21"/>
  <c r="H358" i="21"/>
  <c r="D337" i="21"/>
  <c r="G335" i="21"/>
  <c r="H312" i="21"/>
  <c r="G308" i="21"/>
  <c r="E347" i="21"/>
  <c r="G318" i="21"/>
  <c r="D289" i="21"/>
  <c r="F305" i="21"/>
  <c r="H342" i="21"/>
  <c r="F295" i="21"/>
  <c r="D274" i="21"/>
  <c r="G300" i="21"/>
  <c r="E324" i="21"/>
  <c r="F288" i="21"/>
  <c r="G303" i="21"/>
  <c r="I282" i="21"/>
  <c r="E301" i="21"/>
  <c r="G282" i="21"/>
  <c r="I312" i="21"/>
  <c r="H250" i="21"/>
  <c r="D232" i="21"/>
  <c r="H260" i="21"/>
  <c r="E241" i="21"/>
  <c r="H255" i="21"/>
  <c r="H294" i="21"/>
  <c r="E254" i="21"/>
  <c r="G239" i="21"/>
  <c r="E260" i="21"/>
  <c r="H244" i="21"/>
  <c r="H302" i="21"/>
  <c r="H269" i="21"/>
  <c r="F293" i="21"/>
  <c r="I254" i="21"/>
  <c r="G241" i="21"/>
  <c r="F229" i="21"/>
  <c r="D216" i="21"/>
  <c r="H202" i="21"/>
  <c r="H178" i="21"/>
  <c r="G226" i="21"/>
  <c r="E213" i="21"/>
  <c r="D229" i="21"/>
  <c r="F218" i="21"/>
  <c r="H207" i="21"/>
  <c r="H187" i="21"/>
  <c r="D177" i="21"/>
  <c r="H231" i="21"/>
  <c r="I220" i="21"/>
  <c r="E210" i="21"/>
  <c r="F277" i="21"/>
  <c r="F236" i="21"/>
  <c r="H224" i="21"/>
  <c r="D214" i="21"/>
  <c r="F203" i="21"/>
  <c r="D186" i="21"/>
  <c r="F175" i="21"/>
  <c r="I233" i="21"/>
  <c r="E223" i="21"/>
  <c r="G212" i="21"/>
  <c r="G229" i="21"/>
  <c r="I218" i="21"/>
  <c r="E208" i="21"/>
  <c r="G189" i="21"/>
  <c r="I178" i="21"/>
  <c r="G191" i="21"/>
  <c r="D172" i="21"/>
  <c r="F161" i="21"/>
  <c r="H150" i="21"/>
  <c r="D140" i="21"/>
  <c r="H205" i="21"/>
  <c r="D175" i="21"/>
  <c r="E165" i="21"/>
  <c r="G154" i="21"/>
  <c r="H209" i="21"/>
  <c r="F174" i="21"/>
  <c r="H163" i="21"/>
  <c r="D153" i="21"/>
  <c r="F142" i="21"/>
  <c r="E389" i="21"/>
  <c r="D369" i="21"/>
  <c r="H384" i="21"/>
  <c r="G389" i="21"/>
  <c r="F359" i="21"/>
  <c r="G345" i="21"/>
  <c r="F357" i="21"/>
  <c r="H335" i="21"/>
  <c r="E334" i="21"/>
  <c r="E393" i="21"/>
  <c r="F311" i="21"/>
  <c r="E307" i="21"/>
  <c r="E346" i="21"/>
  <c r="E317" i="21"/>
  <c r="H287" i="21"/>
  <c r="D304" i="21"/>
  <c r="D340" i="21"/>
  <c r="D294" i="21"/>
  <c r="H272" i="21"/>
  <c r="E299" i="21"/>
  <c r="F313" i="21"/>
  <c r="D287" i="21"/>
  <c r="I302" i="21"/>
  <c r="G281" i="21"/>
  <c r="I299" i="21"/>
  <c r="E281" i="21"/>
  <c r="F270" i="21"/>
  <c r="F249" i="21"/>
  <c r="H230" i="21"/>
  <c r="G258" i="21"/>
  <c r="E303" i="21"/>
  <c r="F250" i="21"/>
  <c r="D292" i="21"/>
  <c r="I252" i="21"/>
  <c r="E238" i="21"/>
  <c r="D258" i="21"/>
  <c r="F239" i="21"/>
  <c r="D300" i="21"/>
  <c r="D260" i="21"/>
  <c r="E278" i="21"/>
  <c r="G253" i="21"/>
  <c r="E240" i="21"/>
  <c r="D228" i="21"/>
  <c r="H214" i="21"/>
  <c r="G378" i="21"/>
  <c r="H359" i="21"/>
  <c r="F375" i="21"/>
  <c r="E380" i="21"/>
  <c r="G367" i="21"/>
  <c r="F361" i="21"/>
  <c r="D371" i="21"/>
  <c r="D317" i="21"/>
  <c r="G359" i="21"/>
  <c r="E351" i="21"/>
  <c r="I345" i="21"/>
  <c r="G337" i="21"/>
  <c r="I307" i="21"/>
  <c r="F282" i="21"/>
  <c r="D321" i="21"/>
  <c r="I387" i="21"/>
  <c r="I320" i="21"/>
  <c r="I322" i="21"/>
  <c r="I310" i="21"/>
  <c r="G294" i="21"/>
  <c r="F301" i="21"/>
  <c r="I281" i="21"/>
  <c r="D238" i="21"/>
  <c r="E252" i="21"/>
  <c r="E194" i="21"/>
  <c r="G222" i="21"/>
  <c r="F222" i="21"/>
  <c r="H191" i="21"/>
  <c r="G240" i="21"/>
  <c r="E214" i="21"/>
  <c r="D243" i="21"/>
  <c r="D218" i="21"/>
  <c r="D190" i="21"/>
  <c r="G238" i="21"/>
  <c r="G216" i="21"/>
  <c r="I222" i="21"/>
  <c r="F194" i="21"/>
  <c r="I205" i="21"/>
  <c r="H170" i="21"/>
  <c r="F157" i="21"/>
  <c r="H142" i="21"/>
  <c r="D203" i="21"/>
  <c r="I171" i="21"/>
  <c r="E157" i="21"/>
  <c r="E205" i="21"/>
  <c r="F170" i="21"/>
  <c r="H155" i="21"/>
  <c r="D141" i="21"/>
  <c r="F228" i="21"/>
  <c r="I179" i="21"/>
  <c r="G167" i="21"/>
  <c r="I156" i="21"/>
  <c r="E146" i="21"/>
  <c r="F128" i="21"/>
  <c r="I188" i="21"/>
  <c r="F171" i="21"/>
  <c r="H160" i="21"/>
  <c r="D150" i="21"/>
  <c r="F139" i="21"/>
  <c r="F204" i="21"/>
  <c r="E173" i="21"/>
  <c r="E163" i="21"/>
  <c r="G152" i="21"/>
  <c r="I203" i="21"/>
  <c r="G176" i="21"/>
  <c r="G165" i="21"/>
  <c r="I154" i="21"/>
  <c r="E144" i="21"/>
  <c r="G125" i="21"/>
  <c r="H363" i="21"/>
  <c r="D306" i="21"/>
  <c r="E320" i="21"/>
  <c r="D308" i="21"/>
  <c r="E293" i="21"/>
  <c r="H286" i="21"/>
  <c r="H273" i="21"/>
  <c r="H236" i="21"/>
  <c r="I250" i="21"/>
  <c r="F189" i="21"/>
  <c r="I211" i="21"/>
  <c r="D217" i="21"/>
  <c r="F186" i="21"/>
  <c r="F230" i="21"/>
  <c r="I208" i="21"/>
  <c r="I235" i="21"/>
  <c r="H212" i="21"/>
  <c r="H184" i="21"/>
  <c r="G232" i="21"/>
  <c r="E211" i="21"/>
  <c r="G217" i="21"/>
  <c r="E188" i="21"/>
  <c r="D194" i="21"/>
  <c r="F169" i="21"/>
  <c r="H154" i="21"/>
  <c r="F141" i="21"/>
  <c r="E191" i="21"/>
  <c r="E169" i="21"/>
  <c r="I155" i="21"/>
  <c r="G192" i="21"/>
  <c r="H167" i="21"/>
  <c r="F154" i="21"/>
  <c r="H139" i="21"/>
  <c r="H213" i="21"/>
  <c r="G178" i="21"/>
  <c r="E166" i="21"/>
  <c r="G155" i="21"/>
  <c r="I144" i="21"/>
  <c r="E126" i="21"/>
  <c r="G187" i="21"/>
  <c r="D170" i="21"/>
  <c r="F159" i="21"/>
  <c r="H148" i="21"/>
  <c r="D138" i="21"/>
  <c r="I189" i="21"/>
  <c r="G172" i="21"/>
  <c r="I161" i="21"/>
  <c r="E151" i="21"/>
  <c r="G194" i="21"/>
  <c r="G175" i="21"/>
  <c r="E164" i="21"/>
  <c r="G153" i="21"/>
  <c r="I142" i="21"/>
  <c r="E124" i="21"/>
  <c r="I137" i="21"/>
  <c r="F115" i="21"/>
  <c r="H104" i="21"/>
  <c r="D94" i="21"/>
  <c r="H165" i="21"/>
  <c r="E119" i="21"/>
  <c r="G108" i="21"/>
  <c r="I97" i="21"/>
  <c r="H194" i="21"/>
  <c r="E137" i="21"/>
  <c r="F116" i="21"/>
  <c r="H105" i="21"/>
  <c r="D95" i="21"/>
  <c r="F84" i="21"/>
  <c r="F188" i="21"/>
  <c r="G122" i="21"/>
  <c r="E112" i="21"/>
  <c r="G101" i="21"/>
  <c r="F160" i="21"/>
  <c r="D121" i="21"/>
  <c r="H110" i="21"/>
  <c r="D100" i="21"/>
  <c r="F89" i="21"/>
  <c r="D147" i="21"/>
  <c r="I119" i="21"/>
  <c r="E109" i="21"/>
  <c r="G98" i="21"/>
  <c r="F172" i="21"/>
  <c r="F124" i="21"/>
  <c r="I112" i="21"/>
  <c r="E102" i="21"/>
  <c r="F379" i="21"/>
  <c r="H348" i="21"/>
  <c r="H292" i="21"/>
  <c r="H285" i="21"/>
  <c r="I279" i="21"/>
  <c r="E253" i="21"/>
  <c r="G251" i="21"/>
  <c r="F285" i="21"/>
  <c r="E236" i="21"/>
  <c r="D188" i="21"/>
  <c r="I207" i="21"/>
  <c r="H215" i="21"/>
  <c r="D185" i="21"/>
  <c r="I228" i="21"/>
  <c r="G207" i="21"/>
  <c r="I232" i="21"/>
  <c r="F211" i="21"/>
  <c r="F183" i="21"/>
  <c r="E231" i="21"/>
  <c r="I209" i="21"/>
  <c r="E216" i="21"/>
  <c r="I186" i="21"/>
  <c r="E190" i="21"/>
  <c r="D168" i="21"/>
  <c r="F153" i="21"/>
  <c r="H138" i="21"/>
  <c r="I185" i="21"/>
  <c r="I167" i="21"/>
  <c r="E153" i="21"/>
  <c r="D191" i="21"/>
  <c r="F166" i="21"/>
  <c r="H151" i="21"/>
  <c r="F138" i="21"/>
  <c r="D211" i="21"/>
  <c r="E177" i="21"/>
  <c r="I164" i="21"/>
  <c r="E154" i="21"/>
  <c r="G143" i="21"/>
  <c r="I124" i="21"/>
  <c r="E186" i="21"/>
  <c r="H168" i="21"/>
  <c r="D158" i="21"/>
  <c r="F147" i="21"/>
  <c r="H136" i="21"/>
  <c r="H195" i="21"/>
  <c r="G188" i="21"/>
  <c r="E171" i="21"/>
  <c r="G160" i="21"/>
  <c r="I149" i="21"/>
  <c r="I191" i="21"/>
  <c r="I174" i="21"/>
  <c r="I162" i="21"/>
  <c r="E152" i="21"/>
  <c r="G141" i="21"/>
  <c r="I122" i="21"/>
  <c r="H125" i="21"/>
  <c r="D114" i="21"/>
  <c r="F103" i="21"/>
  <c r="H92" i="21"/>
  <c r="D163" i="21"/>
  <c r="I117" i="21"/>
  <c r="E107" i="21"/>
  <c r="G96" i="21"/>
  <c r="F180" i="21"/>
  <c r="D128" i="21"/>
  <c r="D115" i="21"/>
  <c r="F104" i="21"/>
  <c r="H93" i="21"/>
  <c r="D83" i="21"/>
  <c r="D171" i="21"/>
  <c r="E121" i="21"/>
  <c r="E384" i="21"/>
  <c r="G341" i="21"/>
  <c r="D290" i="21"/>
  <c r="D283" i="21"/>
  <c r="G278" i="21"/>
  <c r="I251" i="21"/>
  <c r="E250" i="21"/>
  <c r="E283" i="21"/>
  <c r="I234" i="21"/>
  <c r="F177" i="21"/>
  <c r="F289" i="21"/>
  <c r="F214" i="21"/>
  <c r="H183" i="21"/>
  <c r="G227" i="21"/>
  <c r="E206" i="21"/>
  <c r="G231" i="21"/>
  <c r="D210" i="21"/>
  <c r="D182" i="21"/>
  <c r="I229" i="21"/>
  <c r="G208" i="21"/>
  <c r="I214" i="21"/>
  <c r="G185" i="21"/>
  <c r="I184" i="21"/>
  <c r="F165" i="21"/>
  <c r="D152" i="21"/>
  <c r="F137" i="21"/>
  <c r="E183" i="21"/>
  <c r="G166" i="21"/>
  <c r="I151" i="21"/>
  <c r="F184" i="21"/>
  <c r="D165" i="21"/>
  <c r="F150" i="21"/>
  <c r="D137" i="21"/>
  <c r="G202" i="21"/>
  <c r="E174" i="21"/>
  <c r="G163" i="21"/>
  <c r="I152" i="21"/>
  <c r="E142" i="21"/>
  <c r="G123" i="21"/>
  <c r="I180" i="21"/>
  <c r="F167" i="21"/>
  <c r="H156" i="21"/>
  <c r="D146" i="21"/>
  <c r="E128" i="21"/>
  <c r="E187" i="21"/>
  <c r="I169" i="21"/>
  <c r="E159" i="21"/>
  <c r="G148" i="21"/>
  <c r="G190" i="21"/>
  <c r="E172" i="21"/>
  <c r="G161" i="21"/>
  <c r="I150" i="21"/>
  <c r="E140" i="21"/>
  <c r="G121" i="21"/>
  <c r="D124" i="21"/>
  <c r="H112" i="21"/>
  <c r="D102" i="21"/>
  <c r="F91" i="21"/>
  <c r="G142" i="21"/>
  <c r="G116" i="21"/>
  <c r="I105" i="21"/>
  <c r="E95" i="21"/>
  <c r="I176" i="21"/>
  <c r="E125" i="21"/>
  <c r="H113" i="21"/>
  <c r="D103" i="21"/>
  <c r="F92" i="21"/>
  <c r="H81" i="21"/>
  <c r="F156" i="21"/>
  <c r="G352" i="21"/>
  <c r="I311" i="21"/>
  <c r="F271" i="21"/>
  <c r="G301" i="21"/>
  <c r="E269" i="21"/>
  <c r="H290" i="21"/>
  <c r="H282" i="21"/>
  <c r="E255" i="21"/>
  <c r="H226" i="21"/>
  <c r="G269" i="21"/>
  <c r="F256" i="21"/>
  <c r="H211" i="21"/>
  <c r="D181" i="21"/>
  <c r="I224" i="21"/>
  <c r="G203" i="21"/>
  <c r="H228" i="21"/>
  <c r="F207" i="21"/>
  <c r="F179" i="21"/>
  <c r="E227" i="21"/>
  <c r="E235" i="21"/>
  <c r="E212" i="21"/>
  <c r="I182" i="21"/>
  <c r="G183" i="21"/>
  <c r="D164" i="21"/>
  <c r="F149" i="21"/>
  <c r="D136" i="21"/>
  <c r="I177" i="21"/>
  <c r="I163" i="21"/>
  <c r="G150" i="21"/>
  <c r="D183" i="21"/>
  <c r="F162" i="21"/>
  <c r="D149" i="21"/>
  <c r="G128" i="21"/>
  <c r="F192" i="21"/>
  <c r="G173" i="21"/>
  <c r="E162" i="21"/>
  <c r="G151" i="21"/>
  <c r="I140" i="21"/>
  <c r="E122" i="21"/>
  <c r="G179" i="21"/>
  <c r="D166" i="21"/>
  <c r="F155" i="21"/>
  <c r="H144" i="21"/>
  <c r="D126" i="21"/>
  <c r="I181" i="21"/>
  <c r="G168" i="21"/>
  <c r="I157" i="21"/>
  <c r="E147" i="21"/>
  <c r="E189" i="21"/>
  <c r="I170" i="21"/>
  <c r="E160" i="21"/>
  <c r="G149" i="21"/>
  <c r="I138" i="21"/>
  <c r="H181" i="21"/>
  <c r="I121" i="21"/>
  <c r="F111" i="21"/>
  <c r="H100" i="21"/>
  <c r="D90" i="21"/>
  <c r="H137" i="21"/>
  <c r="E115" i="21"/>
  <c r="G104" i="21"/>
  <c r="I93" i="21"/>
  <c r="H169" i="21"/>
  <c r="H122" i="21"/>
  <c r="F112" i="21"/>
  <c r="H101" i="21"/>
  <c r="D91" i="21"/>
  <c r="F80" i="21"/>
  <c r="F144" i="21"/>
  <c r="I118" i="21"/>
  <c r="E108" i="21"/>
  <c r="G97" i="21"/>
  <c r="H141" i="21"/>
  <c r="F117" i="21"/>
  <c r="H106" i="21"/>
  <c r="D96" i="21"/>
  <c r="D187" i="21"/>
  <c r="F136" i="21"/>
  <c r="I115" i="21"/>
  <c r="E105" i="21"/>
  <c r="G94" i="21"/>
  <c r="H145" i="21"/>
  <c r="G119" i="21"/>
  <c r="I108" i="21"/>
  <c r="E98" i="21"/>
  <c r="D353" i="21"/>
  <c r="I300" i="21"/>
  <c r="I297" i="21"/>
  <c r="E280" i="21"/>
  <c r="D248" i="21"/>
  <c r="D249" i="21"/>
  <c r="H256" i="21"/>
  <c r="G275" i="21"/>
  <c r="F213" i="21"/>
  <c r="E225" i="21"/>
  <c r="F226" i="21"/>
  <c r="D205" i="21"/>
  <c r="I245" i="21"/>
  <c r="E218" i="21"/>
  <c r="D247" i="21"/>
  <c r="D222" i="21"/>
  <c r="I194" i="21"/>
  <c r="H172" i="21"/>
  <c r="G220" i="21"/>
  <c r="I226" i="21"/>
  <c r="G205" i="21"/>
  <c r="E176" i="21"/>
  <c r="E175" i="21"/>
  <c r="D160" i="21"/>
  <c r="H146" i="21"/>
  <c r="D231" i="21"/>
  <c r="G174" i="21"/>
  <c r="E161" i="21"/>
  <c r="D237" i="21"/>
  <c r="H173" i="21"/>
  <c r="H159" i="21"/>
  <c r="D145" i="21"/>
  <c r="D255" i="21"/>
  <c r="G186" i="21"/>
  <c r="E170" i="21"/>
  <c r="G159" i="21"/>
  <c r="I148" i="21"/>
  <c r="E138" i="21"/>
  <c r="D215" i="21"/>
  <c r="F173" i="21"/>
  <c r="F163" i="21"/>
  <c r="H152" i="21"/>
  <c r="D142" i="21"/>
  <c r="D219" i="21"/>
  <c r="E179" i="21"/>
  <c r="I165" i="21"/>
  <c r="E155" i="21"/>
  <c r="D367" i="21"/>
  <c r="H242" i="21"/>
  <c r="D212" i="21"/>
  <c r="G244" i="21"/>
  <c r="H192" i="21"/>
  <c r="E204" i="21"/>
  <c r="D144" i="21"/>
  <c r="F224" i="21"/>
  <c r="H233" i="21"/>
  <c r="G147" i="21"/>
  <c r="D162" i="21"/>
  <c r="I175" i="21"/>
  <c r="I183" i="21"/>
  <c r="E156" i="21"/>
  <c r="D159" i="21"/>
  <c r="H108" i="21"/>
  <c r="H225" i="21"/>
  <c r="G112" i="21"/>
  <c r="E91" i="21"/>
  <c r="F120" i="21"/>
  <c r="D99" i="21"/>
  <c r="H77" i="21"/>
  <c r="G117" i="21"/>
  <c r="E104" i="21"/>
  <c r="I147" i="21"/>
  <c r="D116" i="21"/>
  <c r="H102" i="21"/>
  <c r="D88" i="21"/>
  <c r="H126" i="21"/>
  <c r="I111" i="21"/>
  <c r="E97" i="21"/>
  <c r="D143" i="21"/>
  <c r="G115" i="21"/>
  <c r="I100" i="21"/>
  <c r="I88" i="21"/>
  <c r="H107" i="21"/>
  <c r="D80" i="21"/>
  <c r="I60" i="21"/>
  <c r="E50" i="21"/>
  <c r="G39" i="21"/>
  <c r="I28" i="21"/>
  <c r="G138" i="21"/>
  <c r="E81" i="21"/>
  <c r="D70" i="21"/>
  <c r="H52" i="21"/>
  <c r="D42" i="21"/>
  <c r="F31" i="21"/>
  <c r="H20" i="21"/>
  <c r="D10" i="21"/>
  <c r="D151" i="21"/>
  <c r="F82" i="21"/>
  <c r="H62" i="21"/>
  <c r="E51" i="21"/>
  <c r="G40" i="21"/>
  <c r="I29" i="21"/>
  <c r="F232" i="21"/>
  <c r="I79" i="21"/>
  <c r="F60" i="21"/>
  <c r="H49" i="21"/>
  <c r="D39" i="21"/>
  <c r="F28" i="21"/>
  <c r="H17" i="21"/>
  <c r="G84" i="21"/>
  <c r="I70" i="21"/>
  <c r="E52" i="21"/>
  <c r="G41" i="21"/>
  <c r="I30" i="21"/>
  <c r="E20" i="21"/>
  <c r="G9" i="21"/>
  <c r="I90" i="21"/>
  <c r="D76" i="21"/>
  <c r="F57" i="21"/>
  <c r="H46" i="21"/>
  <c r="D36" i="21"/>
  <c r="F114" i="21"/>
  <c r="H86" i="21"/>
  <c r="H103" i="21"/>
  <c r="F78" i="21"/>
  <c r="F58" i="21"/>
  <c r="H47" i="21"/>
  <c r="D37" i="21"/>
  <c r="F26" i="21"/>
  <c r="H15" i="21"/>
  <c r="D5" i="21"/>
  <c r="H22" i="21"/>
  <c r="E9" i="21"/>
  <c r="I646" i="24"/>
  <c r="E636" i="24"/>
  <c r="G625" i="24"/>
  <c r="G22" i="21"/>
  <c r="I652" i="24"/>
  <c r="F641" i="24"/>
  <c r="I75" i="21"/>
  <c r="G19" i="21"/>
  <c r="E649" i="24"/>
  <c r="G638" i="24"/>
  <c r="D285" i="21"/>
  <c r="D288" i="21"/>
  <c r="F252" i="21"/>
  <c r="G219" i="21"/>
  <c r="D174" i="21"/>
  <c r="G177" i="21"/>
  <c r="D276" i="21"/>
  <c r="H177" i="21"/>
  <c r="I187" i="21"/>
  <c r="G139" i="21"/>
  <c r="D154" i="21"/>
  <c r="E167" i="21"/>
  <c r="G182" i="21"/>
  <c r="E148" i="21"/>
  <c r="E145" i="21"/>
  <c r="F107" i="21"/>
  <c r="F208" i="21"/>
  <c r="E111" i="21"/>
  <c r="D223" i="21"/>
  <c r="D119" i="21"/>
  <c r="H97" i="21"/>
  <c r="F76" i="21"/>
  <c r="E116" i="21"/>
  <c r="I102" i="21"/>
  <c r="G146" i="21"/>
  <c r="H114" i="21"/>
  <c r="F101" i="21"/>
  <c r="G235" i="21"/>
  <c r="H124" i="21"/>
  <c r="G110" i="21"/>
  <c r="I95" i="21"/>
  <c r="G140" i="21"/>
  <c r="E114" i="21"/>
  <c r="G99" i="21"/>
  <c r="G87" i="21"/>
  <c r="D105" i="21"/>
  <c r="E78" i="21"/>
  <c r="G59" i="21"/>
  <c r="I48" i="21"/>
  <c r="E38" i="21"/>
  <c r="G27" i="21"/>
  <c r="H111" i="21"/>
  <c r="D78" i="21"/>
  <c r="I62" i="21"/>
  <c r="F51" i="21"/>
  <c r="H40" i="21"/>
  <c r="D30" i="21"/>
  <c r="F19" i="21"/>
  <c r="H8" i="21"/>
  <c r="E143" i="21"/>
  <c r="D81" i="21"/>
  <c r="G60" i="21"/>
  <c r="I49" i="21"/>
  <c r="E39" i="21"/>
  <c r="G28" i="21"/>
  <c r="E149" i="21"/>
  <c r="D77" i="21"/>
  <c r="D59" i="21"/>
  <c r="F48" i="21"/>
  <c r="H37" i="21"/>
  <c r="D27" i="21"/>
  <c r="F16" i="21"/>
  <c r="E83" i="21"/>
  <c r="F62" i="21"/>
  <c r="I50" i="21"/>
  <c r="E40" i="21"/>
  <c r="G29" i="21"/>
  <c r="I18" i="21"/>
  <c r="E8" i="21"/>
  <c r="G88" i="21"/>
  <c r="H74" i="21"/>
  <c r="D56" i="21"/>
  <c r="F45" i="21"/>
  <c r="H34" i="21"/>
  <c r="H99" i="21"/>
  <c r="F85" i="21"/>
  <c r="D101" i="21"/>
  <c r="I77" i="21"/>
  <c r="D57" i="21"/>
  <c r="F46" i="21"/>
  <c r="H35" i="21"/>
  <c r="D25" i="21"/>
  <c r="F14" i="21"/>
  <c r="G655" i="24"/>
  <c r="F21" i="21"/>
  <c r="I296" i="21"/>
  <c r="H247" i="21"/>
  <c r="I223" i="21"/>
  <c r="I216" i="21"/>
  <c r="H253" i="21"/>
  <c r="F238" i="21"/>
  <c r="F220" i="21"/>
  <c r="H171" i="21"/>
  <c r="E185" i="21"/>
  <c r="I136" i="21"/>
  <c r="F151" i="21"/>
  <c r="G164" i="21"/>
  <c r="E181" i="21"/>
  <c r="I146" i="21"/>
  <c r="F140" i="21"/>
  <c r="D106" i="21"/>
  <c r="H189" i="21"/>
  <c r="I109" i="21"/>
  <c r="D207" i="21"/>
  <c r="H117" i="21"/>
  <c r="F96" i="21"/>
  <c r="G206" i="21"/>
  <c r="I114" i="21"/>
  <c r="E100" i="21"/>
  <c r="D139" i="21"/>
  <c r="F113" i="21"/>
  <c r="H98" i="21"/>
  <c r="H175" i="21"/>
  <c r="F123" i="21"/>
  <c r="I107" i="21"/>
  <c r="E93" i="21"/>
  <c r="F126" i="21"/>
  <c r="G111" i="21"/>
  <c r="I96" i="21"/>
  <c r="E86" i="21"/>
  <c r="I89" i="21"/>
  <c r="G77" i="21"/>
  <c r="E58" i="21"/>
  <c r="G47" i="21"/>
  <c r="I36" i="21"/>
  <c r="E26" i="21"/>
  <c r="D109" i="21"/>
  <c r="F77" i="21"/>
  <c r="H60" i="21"/>
  <c r="D50" i="21"/>
  <c r="F39" i="21"/>
  <c r="H28" i="21"/>
  <c r="D18" i="21"/>
  <c r="F7" i="21"/>
  <c r="H115" i="21"/>
  <c r="E77" i="21"/>
  <c r="E59" i="21"/>
  <c r="G48" i="21"/>
  <c r="I37" i="21"/>
  <c r="E27" i="21"/>
  <c r="H119" i="21"/>
  <c r="G76" i="21"/>
  <c r="H57" i="21"/>
  <c r="D47" i="21"/>
  <c r="F36" i="21"/>
  <c r="H25" i="21"/>
  <c r="D15" i="21"/>
  <c r="H79" i="21"/>
  <c r="E60" i="21"/>
  <c r="G49" i="21"/>
  <c r="I38" i="21"/>
  <c r="E28" i="21"/>
  <c r="G17" i="21"/>
  <c r="I6" i="21"/>
  <c r="I86" i="21"/>
  <c r="F73" i="21"/>
  <c r="H54" i="21"/>
  <c r="D44" i="21"/>
  <c r="F33" i="21"/>
  <c r="D97" i="21"/>
  <c r="D84" i="21"/>
  <c r="I87" i="21"/>
  <c r="H75" i="21"/>
  <c r="H55" i="21"/>
  <c r="D45" i="21"/>
  <c r="F34" i="21"/>
  <c r="H23" i="21"/>
  <c r="D13" i="21"/>
  <c r="F653" i="24"/>
  <c r="D20" i="21"/>
  <c r="E6" i="21"/>
  <c r="E644" i="24"/>
  <c r="G633" i="24"/>
  <c r="I71" i="21"/>
  <c r="I19" i="21"/>
  <c r="F649" i="24"/>
  <c r="H638" i="24"/>
  <c r="D62" i="21"/>
  <c r="E11" i="21"/>
  <c r="G646" i="24"/>
  <c r="I635" i="24"/>
  <c r="H268" i="21"/>
  <c r="F281" i="21"/>
  <c r="H227" i="21"/>
  <c r="H249" i="21"/>
  <c r="I221" i="21"/>
  <c r="F176" i="21"/>
  <c r="D176" i="21"/>
  <c r="D161" i="21"/>
  <c r="G171" i="21"/>
  <c r="H217" i="21"/>
  <c r="F143" i="21"/>
  <c r="G156" i="21"/>
  <c r="G169" i="21"/>
  <c r="G145" i="21"/>
  <c r="H120" i="21"/>
  <c r="F99" i="21"/>
  <c r="H128" i="21"/>
  <c r="E103" i="21"/>
  <c r="D167" i="21"/>
  <c r="D111" i="21"/>
  <c r="H89" i="21"/>
  <c r="I141" i="21"/>
  <c r="G113" i="21"/>
  <c r="I98" i="21"/>
  <c r="G136" i="21"/>
  <c r="D112" i="21"/>
  <c r="F97" i="21"/>
  <c r="F164" i="21"/>
  <c r="D122" i="21"/>
  <c r="G106" i="21"/>
  <c r="I91" i="21"/>
  <c r="I125" i="21"/>
  <c r="E110" i="21"/>
  <c r="E295" i="21"/>
  <c r="F255" i="21"/>
  <c r="D225" i="21"/>
  <c r="H245" i="21"/>
  <c r="E219" i="21"/>
  <c r="H174" i="21"/>
  <c r="I173" i="21"/>
  <c r="D157" i="21"/>
  <c r="I168" i="21"/>
  <c r="G204" i="21"/>
  <c r="H140" i="21"/>
  <c r="I153" i="21"/>
  <c r="E168" i="21"/>
  <c r="G137" i="21"/>
  <c r="F119" i="21"/>
  <c r="D98" i="21"/>
  <c r="F125" i="21"/>
  <c r="I101" i="21"/>
  <c r="F152" i="21"/>
  <c r="H109" i="21"/>
  <c r="F88" i="21"/>
  <c r="E139" i="21"/>
  <c r="I110" i="21"/>
  <c r="E96" i="21"/>
  <c r="H123" i="21"/>
  <c r="F109" i="21"/>
  <c r="H94" i="21"/>
  <c r="H149" i="21"/>
  <c r="G118" i="21"/>
  <c r="I103" i="21"/>
  <c r="G90" i="21"/>
  <c r="D123" i="21"/>
  <c r="G107" i="21"/>
  <c r="E94" i="21"/>
  <c r="G83" i="21"/>
  <c r="F86" i="21"/>
  <c r="E74" i="21"/>
  <c r="G55" i="21"/>
  <c r="I44" i="21"/>
  <c r="E34" i="21"/>
  <c r="G23" i="21"/>
  <c r="F87" i="21"/>
  <c r="F75" i="21"/>
  <c r="D58" i="21"/>
  <c r="F47" i="21"/>
  <c r="H36" i="21"/>
  <c r="D26" i="21"/>
  <c r="F15" i="21"/>
  <c r="H4" i="21"/>
  <c r="F98" i="21"/>
  <c r="E75" i="21"/>
  <c r="G56" i="21"/>
  <c r="I45" i="21"/>
  <c r="E35" i="21"/>
  <c r="G24" i="21"/>
  <c r="F102" i="21"/>
  <c r="H73" i="21"/>
  <c r="D55" i="21"/>
  <c r="F44" i="21"/>
  <c r="H33" i="21"/>
  <c r="D23" i="21"/>
  <c r="G124" i="21"/>
  <c r="E76" i="21"/>
  <c r="G57" i="21"/>
  <c r="I46" i="21"/>
  <c r="E36" i="21"/>
  <c r="G25" i="21"/>
  <c r="I14" i="21"/>
  <c r="F110" i="21"/>
  <c r="E84" i="21"/>
  <c r="H70" i="21"/>
  <c r="H129" i="21"/>
  <c r="D52" i="21"/>
  <c r="F41" i="21"/>
  <c r="H30" i="21"/>
  <c r="F94" i="21"/>
  <c r="I145" i="21"/>
  <c r="E85" i="21"/>
  <c r="D73" i="21"/>
  <c r="D53" i="21"/>
  <c r="F42" i="21"/>
  <c r="H31" i="21"/>
  <c r="D21" i="21"/>
  <c r="F10" i="21"/>
  <c r="G78" i="21"/>
  <c r="G268" i="21"/>
  <c r="F225" i="21"/>
  <c r="F274" i="21"/>
  <c r="D202" i="21"/>
  <c r="I206" i="21"/>
  <c r="D148" i="21"/>
  <c r="H257" i="21"/>
  <c r="I270" i="21"/>
  <c r="E150" i="21"/>
  <c r="H164" i="21"/>
  <c r="G180" i="21"/>
  <c r="F212" i="21"/>
  <c r="G157" i="21"/>
  <c r="H161" i="21"/>
  <c r="D110" i="21"/>
  <c r="H88" i="21"/>
  <c r="I113" i="21"/>
  <c r="G92" i="21"/>
  <c r="F121" i="21"/>
  <c r="F100" i="21"/>
  <c r="D79" i="21"/>
  <c r="E120" i="21"/>
  <c r="G105" i="21"/>
  <c r="D173" i="21"/>
  <c r="H118" i="21"/>
  <c r="D104" i="21"/>
  <c r="H90" i="21"/>
  <c r="E141" i="21"/>
  <c r="E113" i="21"/>
  <c r="I99" i="21"/>
  <c r="D155" i="21"/>
  <c r="I116" i="21"/>
  <c r="G103" i="21"/>
  <c r="E90" i="21"/>
  <c r="G79" i="21"/>
  <c r="F81" i="21"/>
  <c r="E70" i="21"/>
  <c r="G51" i="21"/>
  <c r="I40" i="21"/>
  <c r="E30" i="21"/>
  <c r="H153" i="21"/>
  <c r="G82" i="21"/>
  <c r="F71" i="21"/>
  <c r="D54" i="21"/>
  <c r="F43" i="21"/>
  <c r="H32" i="21"/>
  <c r="D22" i="21"/>
  <c r="F11" i="21"/>
  <c r="F168" i="21"/>
  <c r="H83" i="21"/>
  <c r="E71" i="21"/>
  <c r="G52" i="21"/>
  <c r="I41" i="21"/>
  <c r="E31" i="21"/>
  <c r="G20" i="21"/>
  <c r="D82" i="21"/>
  <c r="G62" i="21"/>
  <c r="D51" i="21"/>
  <c r="F40" i="21"/>
  <c r="H29" i="21"/>
  <c r="D19" i="21"/>
  <c r="I85" i="21"/>
  <c r="E72" i="21"/>
  <c r="G53" i="21"/>
  <c r="I42" i="21"/>
  <c r="E32" i="21"/>
  <c r="G21" i="21"/>
  <c r="I10" i="21"/>
  <c r="E92" i="21"/>
  <c r="H78" i="21"/>
  <c r="H58" i="21"/>
  <c r="D48" i="21"/>
  <c r="F37" i="21"/>
  <c r="H26" i="21"/>
  <c r="E88" i="21"/>
  <c r="F118" i="21"/>
  <c r="E80" i="21"/>
  <c r="H59" i="21"/>
  <c r="D49" i="21"/>
  <c r="F38" i="21"/>
  <c r="H27" i="21"/>
  <c r="I298" i="21"/>
  <c r="E228" i="21"/>
  <c r="I160" i="21"/>
  <c r="I166" i="21"/>
  <c r="H121" i="21"/>
  <c r="D87" i="21"/>
  <c r="F122" i="21"/>
  <c r="E117" i="21"/>
  <c r="E106" i="21"/>
  <c r="H87" i="21"/>
  <c r="I52" i="21"/>
  <c r="E22" i="21"/>
  <c r="F59" i="21"/>
  <c r="D34" i="21"/>
  <c r="E655" i="24"/>
  <c r="I57" i="21"/>
  <c r="G32" i="21"/>
  <c r="F72" i="21"/>
  <c r="D35" i="21"/>
  <c r="H91" i="21"/>
  <c r="G45" i="21"/>
  <c r="E16" i="21"/>
  <c r="F79" i="21"/>
  <c r="D40" i="21"/>
  <c r="I81" i="21"/>
  <c r="F70" i="21"/>
  <c r="F129" i="21"/>
  <c r="F30" i="21"/>
  <c r="H7" i="21"/>
  <c r="D16" i="21"/>
  <c r="E648" i="24"/>
  <c r="E632" i="24"/>
  <c r="G42" i="21"/>
  <c r="H5" i="21"/>
  <c r="F637" i="24"/>
  <c r="E29" i="21"/>
  <c r="G650" i="24"/>
  <c r="G634" i="24"/>
  <c r="I623" i="24"/>
  <c r="E613" i="24"/>
  <c r="E19" i="21"/>
  <c r="I655" i="24"/>
  <c r="D645" i="24"/>
  <c r="F634" i="24"/>
  <c r="H623" i="24"/>
  <c r="G10" i="21"/>
  <c r="I648" i="24"/>
  <c r="E638" i="24"/>
  <c r="E41" i="21"/>
  <c r="E7" i="21"/>
  <c r="F647" i="24"/>
  <c r="H636" i="24"/>
  <c r="D626" i="24"/>
  <c r="I16" i="21"/>
  <c r="D655" i="24"/>
  <c r="I641" i="24"/>
  <c r="E631" i="24"/>
  <c r="E15" i="21"/>
  <c r="D647" i="24"/>
  <c r="F636" i="24"/>
  <c r="H625" i="24"/>
  <c r="D615" i="24"/>
  <c r="E627" i="24"/>
  <c r="H610" i="24"/>
  <c r="D601" i="24"/>
  <c r="H583" i="24"/>
  <c r="D573" i="24"/>
  <c r="F562" i="24"/>
  <c r="H551" i="24"/>
  <c r="D541" i="24"/>
  <c r="G624" i="24"/>
  <c r="D609" i="24"/>
  <c r="G599" i="24"/>
  <c r="I580" i="24"/>
  <c r="E570" i="24"/>
  <c r="G559" i="24"/>
  <c r="I548" i="24"/>
  <c r="E538" i="24"/>
  <c r="E615" i="24"/>
  <c r="F603" i="24"/>
  <c r="H584" i="24"/>
  <c r="D574" i="24"/>
  <c r="F563" i="24"/>
  <c r="H552" i="24"/>
  <c r="D542" i="24"/>
  <c r="F531" i="24"/>
  <c r="F345" i="21"/>
  <c r="G225" i="21"/>
  <c r="E158" i="21"/>
  <c r="I158" i="21"/>
  <c r="G120" i="21"/>
  <c r="H85" i="21"/>
  <c r="D120" i="21"/>
  <c r="G114" i="21"/>
  <c r="I104" i="21"/>
  <c r="D85" i="21"/>
  <c r="E46" i="21"/>
  <c r="I20" i="21"/>
  <c r="H56" i="21"/>
  <c r="F27" i="21"/>
  <c r="D653" i="24"/>
  <c r="E55" i="21"/>
  <c r="I25" i="21"/>
  <c r="D71" i="21"/>
  <c r="F32" i="21"/>
  <c r="I78" i="21"/>
  <c r="E44" i="21"/>
  <c r="G13" i="21"/>
  <c r="D72" i="21"/>
  <c r="H38" i="21"/>
  <c r="G126" i="21"/>
  <c r="F54" i="21"/>
  <c r="D29" i="21"/>
  <c r="F6" i="21"/>
  <c r="D12" i="21"/>
  <c r="G645" i="24"/>
  <c r="I630" i="24"/>
  <c r="I27" i="21"/>
  <c r="H650" i="24"/>
  <c r="D636" i="24"/>
  <c r="F25" i="21"/>
  <c r="I647" i="24"/>
  <c r="E633" i="24"/>
  <c r="G622" i="24"/>
  <c r="I611" i="24"/>
  <c r="I13" i="21"/>
  <c r="H653" i="24"/>
  <c r="H643" i="24"/>
  <c r="D633" i="24"/>
  <c r="F622" i="24"/>
  <c r="G7" i="21"/>
  <c r="G647" i="24"/>
  <c r="I636" i="24"/>
  <c r="G26" i="21"/>
  <c r="F4" i="21"/>
  <c r="D646" i="24"/>
  <c r="F635" i="24"/>
  <c r="H624" i="24"/>
  <c r="G15" i="21"/>
  <c r="F651" i="24"/>
  <c r="G640" i="24"/>
  <c r="I629" i="24"/>
  <c r="F12" i="21"/>
  <c r="H645" i="24"/>
  <c r="D635" i="24"/>
  <c r="F624" i="24"/>
  <c r="H613" i="24"/>
  <c r="I624" i="24"/>
  <c r="F609" i="24"/>
  <c r="H599" i="24"/>
  <c r="F582" i="24"/>
  <c r="H571" i="24"/>
  <c r="D561" i="24"/>
  <c r="F550" i="24"/>
  <c r="H539" i="24"/>
  <c r="H622" i="24"/>
  <c r="E608" i="24"/>
  <c r="E598" i="24"/>
  <c r="G579" i="24"/>
  <c r="I568" i="24"/>
  <c r="E558" i="24"/>
  <c r="G547" i="24"/>
  <c r="H626" i="24"/>
  <c r="I612" i="24"/>
  <c r="D602" i="24"/>
  <c r="F583" i="24"/>
  <c r="H572" i="24"/>
  <c r="D562" i="24"/>
  <c r="F551" i="24"/>
  <c r="H540" i="24"/>
  <c r="E626" i="24"/>
  <c r="I253" i="21"/>
  <c r="H162" i="21"/>
  <c r="E178" i="21"/>
  <c r="E136" i="21"/>
  <c r="G100" i="21"/>
  <c r="D125" i="21"/>
  <c r="D108" i="21"/>
  <c r="G102" i="21"/>
  <c r="G95" i="21"/>
  <c r="H82" i="21"/>
  <c r="G43" i="21"/>
  <c r="G89" i="21"/>
  <c r="F55" i="21"/>
  <c r="H24" i="21"/>
  <c r="D113" i="21"/>
  <c r="I53" i="21"/>
  <c r="E23" i="21"/>
  <c r="F56" i="21"/>
  <c r="D31" i="21"/>
  <c r="I74" i="21"/>
  <c r="G37" i="21"/>
  <c r="E12" i="21"/>
  <c r="E62" i="21"/>
  <c r="D32" i="21"/>
  <c r="E123" i="21"/>
  <c r="H51" i="21"/>
  <c r="F22" i="21"/>
  <c r="D652" i="24"/>
  <c r="I11" i="21"/>
  <c r="I642" i="24"/>
  <c r="G629" i="24"/>
  <c r="I23" i="21"/>
  <c r="D648" i="24"/>
  <c r="H634" i="24"/>
  <c r="D24" i="21"/>
  <c r="E645" i="24"/>
  <c r="I631" i="24"/>
  <c r="E621" i="24"/>
  <c r="G610" i="24"/>
  <c r="D11" i="21"/>
  <c r="G652" i="24"/>
  <c r="F642" i="24"/>
  <c r="H631" i="24"/>
  <c r="D621" i="24"/>
  <c r="G4" i="21"/>
  <c r="E646" i="24"/>
  <c r="G635" i="24"/>
  <c r="I15" i="21"/>
  <c r="F655" i="24"/>
  <c r="H644" i="24"/>
  <c r="D634" i="24"/>
  <c r="F623" i="24"/>
  <c r="E14" i="21"/>
  <c r="I649" i="24"/>
  <c r="E639" i="24"/>
  <c r="G628" i="24"/>
  <c r="F9" i="21"/>
  <c r="F644" i="24"/>
  <c r="H633" i="24"/>
  <c r="D623" i="24"/>
  <c r="F612" i="24"/>
  <c r="I622" i="24"/>
  <c r="G608" i="24"/>
  <c r="E274" i="21"/>
  <c r="H158" i="21"/>
  <c r="I172" i="21"/>
  <c r="I126" i="21"/>
  <c r="E99" i="21"/>
  <c r="I123" i="21"/>
  <c r="F105" i="21"/>
  <c r="E101" i="21"/>
  <c r="I92" i="21"/>
  <c r="G75" i="21"/>
  <c r="E42" i="21"/>
  <c r="D86" i="21"/>
  <c r="H48" i="21"/>
  <c r="F23" i="21"/>
  <c r="D89" i="21"/>
  <c r="E47" i="21"/>
  <c r="I21" i="21"/>
  <c r="H53" i="21"/>
  <c r="F24" i="21"/>
  <c r="G73" i="21"/>
  <c r="I34" i="21"/>
  <c r="G5" i="21"/>
  <c r="D60" i="21"/>
  <c r="F29" i="21"/>
  <c r="G86" i="21"/>
  <c r="F50" i="21"/>
  <c r="H19" i="21"/>
  <c r="I55" i="21"/>
  <c r="I8" i="21"/>
  <c r="G641" i="24"/>
  <c r="E628" i="24"/>
  <c r="E21" i="21"/>
  <c r="H646" i="24"/>
  <c r="F633" i="24"/>
  <c r="E18" i="21"/>
  <c r="I643" i="24"/>
  <c r="G630" i="24"/>
  <c r="I619" i="24"/>
  <c r="E609" i="24"/>
  <c r="H10" i="21"/>
  <c r="I651" i="24"/>
  <c r="D641" i="24"/>
  <c r="F630" i="24"/>
  <c r="G54" i="21"/>
  <c r="H655" i="24"/>
  <c r="I644" i="24"/>
  <c r="E634" i="24"/>
  <c r="G14" i="21"/>
  <c r="E653" i="24"/>
  <c r="F643" i="24"/>
  <c r="H632" i="24"/>
  <c r="D622" i="24"/>
  <c r="G12" i="21"/>
  <c r="G648" i="24"/>
  <c r="I637" i="24"/>
  <c r="I51" i="21"/>
  <c r="G6" i="21"/>
  <c r="D643" i="24"/>
  <c r="F632" i="24"/>
  <c r="H621" i="24"/>
  <c r="D611" i="24"/>
  <c r="G620" i="24"/>
  <c r="I607" i="24"/>
  <c r="D597" i="24"/>
  <c r="H579" i="24"/>
  <c r="F206" i="21"/>
  <c r="G162" i="21"/>
  <c r="H221" i="21"/>
  <c r="D118" i="21"/>
  <c r="G144" i="21"/>
  <c r="G109" i="21"/>
  <c r="F93" i="21"/>
  <c r="E89" i="21"/>
  <c r="G91" i="21"/>
  <c r="I72" i="21"/>
  <c r="G35" i="21"/>
  <c r="I83" i="21"/>
  <c r="D46" i="21"/>
  <c r="H16" i="21"/>
  <c r="E87" i="21"/>
  <c r="G44" i="21"/>
  <c r="D117" i="21"/>
  <c r="F52" i="21"/>
  <c r="H21" i="21"/>
  <c r="I58" i="21"/>
  <c r="G33" i="21"/>
  <c r="I94" i="21"/>
  <c r="F53" i="21"/>
  <c r="D28" i="21"/>
  <c r="I82" i="21"/>
  <c r="H43" i="21"/>
  <c r="F18" i="21"/>
  <c r="E53" i="21"/>
  <c r="I5" i="21"/>
  <c r="E640" i="24"/>
  <c r="I626" i="24"/>
  <c r="G18" i="21"/>
  <c r="F645" i="24"/>
  <c r="G80" i="21"/>
  <c r="F8" i="21"/>
  <c r="G642" i="24"/>
  <c r="E629" i="24"/>
  <c r="G618" i="24"/>
  <c r="G50" i="21"/>
  <c r="D8" i="21"/>
  <c r="F650" i="24"/>
  <c r="H639" i="24"/>
  <c r="D629" i="24"/>
  <c r="I39" i="21"/>
  <c r="G653" i="24"/>
  <c r="G643" i="24"/>
  <c r="E79" i="21"/>
  <c r="E13" i="21"/>
  <c r="E652" i="24"/>
  <c r="D642" i="24"/>
  <c r="F631" i="24"/>
  <c r="G74" i="21"/>
  <c r="H9" i="21"/>
  <c r="E647" i="24"/>
  <c r="G636" i="24"/>
  <c r="E49" i="21"/>
  <c r="D4" i="21"/>
  <c r="H641" i="24"/>
  <c r="D631" i="24"/>
  <c r="F620" i="24"/>
  <c r="H609" i="24"/>
  <c r="E619" i="24"/>
  <c r="F606" i="24"/>
  <c r="I589" i="24"/>
  <c r="F578" i="24"/>
  <c r="H567" i="24"/>
  <c r="D557" i="24"/>
  <c r="F546" i="24"/>
  <c r="H535" i="24"/>
  <c r="F615" i="24"/>
  <c r="I604" i="24"/>
  <c r="E586" i="24"/>
  <c r="G575" i="24"/>
  <c r="I564" i="24"/>
  <c r="E554" i="24"/>
  <c r="G543" i="24"/>
  <c r="I621" i="24"/>
  <c r="D608" i="24"/>
  <c r="D598" i="24"/>
  <c r="F579" i="24"/>
  <c r="H568" i="24"/>
  <c r="D558" i="24"/>
  <c r="F547" i="24"/>
  <c r="H536" i="24"/>
  <c r="G617" i="24"/>
  <c r="H220" i="21"/>
  <c r="H143" i="21"/>
  <c r="D227" i="21"/>
  <c r="F95" i="21"/>
  <c r="D107" i="21"/>
  <c r="D179" i="21"/>
  <c r="I143" i="21"/>
  <c r="E118" i="21"/>
  <c r="I80" i="21"/>
  <c r="E54" i="21"/>
  <c r="I24" i="21"/>
  <c r="H72" i="21"/>
  <c r="F35" i="21"/>
  <c r="D6" i="21"/>
  <c r="G72" i="21"/>
  <c r="I33" i="21"/>
  <c r="D75" i="21"/>
  <c r="H41" i="21"/>
  <c r="F106" i="21"/>
  <c r="E48" i="21"/>
  <c r="I22" i="21"/>
  <c r="H80" i="21"/>
  <c r="H42" i="21"/>
  <c r="F90" i="21"/>
  <c r="H71" i="21"/>
  <c r="D33" i="21"/>
  <c r="D9" i="21"/>
  <c r="F17" i="21"/>
  <c r="G649" i="24"/>
  <c r="I634" i="24"/>
  <c r="E57" i="21"/>
  <c r="G8" i="21"/>
  <c r="D640" i="24"/>
  <c r="I31" i="21"/>
  <c r="H652" i="24"/>
  <c r="E637" i="24"/>
  <c r="E625" i="24"/>
  <c r="G614" i="24"/>
  <c r="E25" i="21"/>
  <c r="I4" i="21"/>
  <c r="F646" i="24"/>
  <c r="H635" i="24"/>
  <c r="D625" i="24"/>
  <c r="H203" i="21"/>
  <c r="I139" i="21"/>
  <c r="I84" i="21"/>
  <c r="H44" i="21"/>
  <c r="H84" i="21"/>
  <c r="I26" i="21"/>
  <c r="G81" i="21"/>
  <c r="D651" i="24"/>
  <c r="D644" i="24"/>
  <c r="I627" i="24"/>
  <c r="D649" i="24"/>
  <c r="F13" i="21"/>
  <c r="G58" i="21"/>
  <c r="H640" i="24"/>
  <c r="G30" i="21"/>
  <c r="I633" i="24"/>
  <c r="F640" i="24"/>
  <c r="F616" i="24"/>
  <c r="H603" i="24"/>
  <c r="H575" i="24"/>
  <c r="F558" i="24"/>
  <c r="F542" i="24"/>
  <c r="D614" i="24"/>
  <c r="H589" i="24"/>
  <c r="I572" i="24"/>
  <c r="G555" i="24"/>
  <c r="G539" i="24"/>
  <c r="G607" i="24"/>
  <c r="D582" i="24"/>
  <c r="D566" i="24"/>
  <c r="H548" i="24"/>
  <c r="H532" i="24"/>
  <c r="I605" i="24"/>
  <c r="E587" i="24"/>
  <c r="G576" i="24"/>
  <c r="I565" i="24"/>
  <c r="E555" i="24"/>
  <c r="G544" i="24"/>
  <c r="H618" i="24"/>
  <c r="F604" i="24"/>
  <c r="H585" i="24"/>
  <c r="D575" i="24"/>
  <c r="F564" i="24"/>
  <c r="H553" i="24"/>
  <c r="D543" i="24"/>
  <c r="F532" i="24"/>
  <c r="I614" i="24"/>
  <c r="E600" i="24"/>
  <c r="G581" i="24"/>
  <c r="I570" i="24"/>
  <c r="E560" i="24"/>
  <c r="G549" i="24"/>
  <c r="I538" i="24"/>
  <c r="H614" i="24"/>
  <c r="H602" i="24"/>
  <c r="H582" i="24"/>
  <c r="D572" i="24"/>
  <c r="F561" i="24"/>
  <c r="H550" i="24"/>
  <c r="D540" i="24"/>
  <c r="G631" i="24"/>
  <c r="D613" i="24"/>
  <c r="E601" i="24"/>
  <c r="G582" i="24"/>
  <c r="I571" i="24"/>
  <c r="E561" i="24"/>
  <c r="G550" i="24"/>
  <c r="I539" i="24"/>
  <c r="G537" i="24"/>
  <c r="I536" i="24"/>
  <c r="D386" i="24"/>
  <c r="F375" i="24"/>
  <c r="H364" i="24"/>
  <c r="I389" i="24"/>
  <c r="E379" i="24"/>
  <c r="D383" i="24"/>
  <c r="F372" i="24"/>
  <c r="H361" i="24"/>
  <c r="G385" i="24"/>
  <c r="D388" i="24"/>
  <c r="F377" i="24"/>
  <c r="H366" i="24"/>
  <c r="H392" i="24"/>
  <c r="E381" i="24"/>
  <c r="G370" i="24"/>
  <c r="F392" i="24"/>
  <c r="I380" i="24"/>
  <c r="I369" i="24"/>
  <c r="G353" i="24"/>
  <c r="I342" i="24"/>
  <c r="E324" i="24"/>
  <c r="G313" i="24"/>
  <c r="I302" i="24"/>
  <c r="E292" i="24"/>
  <c r="G281" i="24"/>
  <c r="I362" i="24"/>
  <c r="F349" i="24"/>
  <c r="H338" i="24"/>
  <c r="D320" i="24"/>
  <c r="F309" i="24"/>
  <c r="H298" i="24"/>
  <c r="D288" i="24"/>
  <c r="H371" i="24"/>
  <c r="I355" i="24"/>
  <c r="E345" i="24"/>
  <c r="G334" i="24"/>
  <c r="I315" i="24"/>
  <c r="E305" i="24"/>
  <c r="G294" i="24"/>
  <c r="I283" i="24"/>
  <c r="E370" i="24"/>
  <c r="D353" i="24"/>
  <c r="F342" i="24"/>
  <c r="F322" i="24"/>
  <c r="F223" i="21"/>
  <c r="F108" i="21"/>
  <c r="E82" i="21"/>
  <c r="D38" i="21"/>
  <c r="F83" i="21"/>
  <c r="E24" i="21"/>
  <c r="F74" i="21"/>
  <c r="I650" i="24"/>
  <c r="H642" i="24"/>
  <c r="G626" i="24"/>
  <c r="H647" i="24"/>
  <c r="F652" i="24"/>
  <c r="I43" i="21"/>
  <c r="F639" i="24"/>
  <c r="D7" i="21"/>
  <c r="G632" i="24"/>
  <c r="D639" i="24"/>
  <c r="F608" i="24"/>
  <c r="F602" i="24"/>
  <c r="F574" i="24"/>
  <c r="H555" i="24"/>
  <c r="F538" i="24"/>
  <c r="H611" i="24"/>
  <c r="G587" i="24"/>
  <c r="G571" i="24"/>
  <c r="I552" i="24"/>
  <c r="D624" i="24"/>
  <c r="D606" i="24"/>
  <c r="H580" i="24"/>
  <c r="H564" i="24"/>
  <c r="D546" i="24"/>
  <c r="G621" i="24"/>
  <c r="G604" i="24"/>
  <c r="I585" i="24"/>
  <c r="E575" i="24"/>
  <c r="G564" i="24"/>
  <c r="I553" i="24"/>
  <c r="E543" i="24"/>
  <c r="F617" i="24"/>
  <c r="D603" i="24"/>
  <c r="F584" i="24"/>
  <c r="H573" i="24"/>
  <c r="D563" i="24"/>
  <c r="F552" i="24"/>
  <c r="H541" i="24"/>
  <c r="D531" i="24"/>
  <c r="D590" i="24"/>
  <c r="G613" i="24"/>
  <c r="I598" i="24"/>
  <c r="E580" i="24"/>
  <c r="G569" i="24"/>
  <c r="I558" i="24"/>
  <c r="E548" i="24"/>
  <c r="H630" i="24"/>
  <c r="F613" i="24"/>
  <c r="F601" i="24"/>
  <c r="F581" i="24"/>
  <c r="H570" i="24"/>
  <c r="D560" i="24"/>
  <c r="F549" i="24"/>
  <c r="H538" i="24"/>
  <c r="E630" i="24"/>
  <c r="I610" i="24"/>
  <c r="I599" i="24"/>
  <c r="E581" i="24"/>
  <c r="G570" i="24"/>
  <c r="I559" i="24"/>
  <c r="E549" i="24"/>
  <c r="G538" i="24"/>
  <c r="I534" i="24"/>
  <c r="G535" i="24"/>
  <c r="H384" i="24"/>
  <c r="D374" i="24"/>
  <c r="F363" i="24"/>
  <c r="G388" i="24"/>
  <c r="I377" i="24"/>
  <c r="H381" i="24"/>
  <c r="D371" i="24"/>
  <c r="F360" i="24"/>
  <c r="E384" i="24"/>
  <c r="H386" i="24"/>
  <c r="D376" i="24"/>
  <c r="F365" i="24"/>
  <c r="G390" i="24"/>
  <c r="I379" i="24"/>
  <c r="E369" i="24"/>
  <c r="E390" i="24"/>
  <c r="G379" i="24"/>
  <c r="G368" i="24"/>
  <c r="E352" i="24"/>
  <c r="G341" i="24"/>
  <c r="I322" i="24"/>
  <c r="E312" i="24"/>
  <c r="G301" i="24"/>
  <c r="I290" i="24"/>
  <c r="E280" i="24"/>
  <c r="G361" i="24"/>
  <c r="D348" i="24"/>
  <c r="F337" i="24"/>
  <c r="G158" i="21"/>
  <c r="I106" i="21"/>
  <c r="G71" i="21"/>
  <c r="D14" i="21"/>
  <c r="H45" i="21"/>
  <c r="G93" i="21"/>
  <c r="D41" i="21"/>
  <c r="I638" i="24"/>
  <c r="E73" i="21"/>
  <c r="E617" i="24"/>
  <c r="F638" i="24"/>
  <c r="H651" i="24"/>
  <c r="I12" i="21"/>
  <c r="D638" i="24"/>
  <c r="H6" i="21"/>
  <c r="G34" i="21"/>
  <c r="H637" i="24"/>
  <c r="D607" i="24"/>
  <c r="F598" i="24"/>
  <c r="F570" i="24"/>
  <c r="F554" i="24"/>
  <c r="D537" i="24"/>
  <c r="F610" i="24"/>
  <c r="I584" i="24"/>
  <c r="G567" i="24"/>
  <c r="G551" i="24"/>
  <c r="E622" i="24"/>
  <c r="H604" i="24"/>
  <c r="D578" i="24"/>
  <c r="H560" i="24"/>
  <c r="H544" i="24"/>
  <c r="I618" i="24"/>
  <c r="E603" i="24"/>
  <c r="G584" i="24"/>
  <c r="I573" i="24"/>
  <c r="E563" i="24"/>
  <c r="G552" i="24"/>
  <c r="I541" i="24"/>
  <c r="D616" i="24"/>
  <c r="H601" i="24"/>
  <c r="D583" i="24"/>
  <c r="F572" i="24"/>
  <c r="H561" i="24"/>
  <c r="D551" i="24"/>
  <c r="F540" i="24"/>
  <c r="I628" i="24"/>
  <c r="E612" i="24"/>
  <c r="G597" i="24"/>
  <c r="I578" i="24"/>
  <c r="E568" i="24"/>
  <c r="G557" i="24"/>
  <c r="I546" i="24"/>
  <c r="F629" i="24"/>
  <c r="D612" i="24"/>
  <c r="D600" i="24"/>
  <c r="D580" i="24"/>
  <c r="F569" i="24"/>
  <c r="H558" i="24"/>
  <c r="D548" i="24"/>
  <c r="F537" i="24"/>
  <c r="G627" i="24"/>
  <c r="G609" i="24"/>
  <c r="G598" i="24"/>
  <c r="I579" i="24"/>
  <c r="E569" i="24"/>
  <c r="G558" i="24"/>
  <c r="I547" i="24"/>
  <c r="I531" i="24"/>
  <c r="I590" i="24" s="1"/>
  <c r="G533" i="24"/>
  <c r="E534" i="24"/>
  <c r="F383" i="24"/>
  <c r="H372" i="24"/>
  <c r="D362" i="24"/>
  <c r="E387" i="24"/>
  <c r="G376" i="24"/>
  <c r="F380" i="24"/>
  <c r="H369" i="24"/>
  <c r="D359" i="24"/>
  <c r="I382" i="24"/>
  <c r="F385" i="24"/>
  <c r="H374" i="24"/>
  <c r="D364" i="24"/>
  <c r="E389" i="24"/>
  <c r="G378" i="24"/>
  <c r="I367" i="24"/>
  <c r="I388" i="24"/>
  <c r="E378" i="24"/>
  <c r="E367" i="24"/>
  <c r="I350" i="24"/>
  <c r="E340" i="24"/>
  <c r="G321" i="24"/>
  <c r="I310" i="24"/>
  <c r="E300" i="24"/>
  <c r="G289" i="24"/>
  <c r="I278" i="24"/>
  <c r="G360" i="24"/>
  <c r="H346" i="24"/>
  <c r="D336" i="24"/>
  <c r="F317" i="24"/>
  <c r="H306" i="24"/>
  <c r="D296" i="24"/>
  <c r="F285" i="24"/>
  <c r="D369" i="24"/>
  <c r="E353" i="24"/>
  <c r="G342" i="24"/>
  <c r="I323" i="24"/>
  <c r="E313" i="24"/>
  <c r="G302" i="24"/>
  <c r="I291" i="24"/>
  <c r="E281" i="24"/>
  <c r="G363" i="24"/>
  <c r="F350" i="24"/>
  <c r="H339" i="24"/>
  <c r="H319" i="24"/>
  <c r="F146" i="21"/>
  <c r="I239" i="21"/>
  <c r="I56" i="21"/>
  <c r="H12" i="21"/>
  <c r="D43" i="21"/>
  <c r="G85" i="21"/>
  <c r="H39" i="21"/>
  <c r="G637" i="24"/>
  <c r="G46" i="21"/>
  <c r="I615" i="24"/>
  <c r="D637" i="24"/>
  <c r="E650" i="24"/>
  <c r="E10" i="21"/>
  <c r="D630" i="24"/>
  <c r="E4" i="21"/>
  <c r="I17" i="21"/>
  <c r="H629" i="24"/>
  <c r="D632" i="24"/>
  <c r="H587" i="24"/>
  <c r="D569" i="24"/>
  <c r="D553" i="24"/>
  <c r="F534" i="24"/>
  <c r="H607" i="24"/>
  <c r="G583" i="24"/>
  <c r="E566" i="24"/>
  <c r="E550" i="24"/>
  <c r="D620" i="24"/>
  <c r="H600" i="24"/>
  <c r="H576" i="24"/>
  <c r="F559" i="24"/>
  <c r="F543" i="24"/>
  <c r="E616" i="24"/>
  <c r="I601" i="24"/>
  <c r="E583" i="24"/>
  <c r="G572" i="24"/>
  <c r="I561" i="24"/>
  <c r="E551" i="24"/>
  <c r="G540" i="24"/>
  <c r="I613" i="24"/>
  <c r="F600" i="24"/>
  <c r="H581" i="24"/>
  <c r="D571" i="24"/>
  <c r="F560" i="24"/>
  <c r="H549" i="24"/>
  <c r="D539" i="24"/>
  <c r="I625" i="24"/>
  <c r="I606" i="24"/>
  <c r="D589" i="24"/>
  <c r="G577" i="24"/>
  <c r="I566" i="24"/>
  <c r="E556" i="24"/>
  <c r="G545" i="24"/>
  <c r="D628" i="24"/>
  <c r="I609" i="24"/>
  <c r="H598" i="24"/>
  <c r="H578" i="24"/>
  <c r="D568" i="24"/>
  <c r="F557" i="24"/>
  <c r="H546" i="24"/>
  <c r="D536" i="24"/>
  <c r="H620" i="24"/>
  <c r="H608" i="24"/>
  <c r="E597" i="24"/>
  <c r="G578" i="24"/>
  <c r="I567" i="24"/>
  <c r="E557" i="24"/>
  <c r="G546" i="24"/>
  <c r="I532" i="24"/>
  <c r="E532" i="24"/>
  <c r="E536" i="24"/>
  <c r="D382" i="24"/>
  <c r="F371" i="24"/>
  <c r="H360" i="24"/>
  <c r="I385" i="24"/>
  <c r="H389" i="24"/>
  <c r="D379" i="24"/>
  <c r="F368" i="24"/>
  <c r="E535" i="24"/>
  <c r="G381" i="24"/>
  <c r="D384" i="24"/>
  <c r="F373" i="24"/>
  <c r="H362" i="24"/>
  <c r="I387" i="24"/>
  <c r="E377" i="24"/>
  <c r="G366" i="24"/>
  <c r="G387" i="24"/>
  <c r="I376" i="24"/>
  <c r="I361" i="24"/>
  <c r="G349" i="24"/>
  <c r="I338" i="24"/>
  <c r="E320" i="24"/>
  <c r="G309" i="24"/>
  <c r="I298" i="24"/>
  <c r="E288" i="24"/>
  <c r="G277" i="24"/>
  <c r="D356" i="24"/>
  <c r="F345" i="24"/>
  <c r="H334" i="24"/>
  <c r="D316" i="24"/>
  <c r="F305" i="24"/>
  <c r="H294" i="24"/>
  <c r="E207" i="21"/>
  <c r="D92" i="21"/>
  <c r="I32" i="21"/>
  <c r="H76" i="21"/>
  <c r="F20" i="21"/>
  <c r="H50" i="21"/>
  <c r="D17" i="21"/>
  <c r="E624" i="24"/>
  <c r="F5" i="21"/>
  <c r="I35" i="21"/>
  <c r="H627" i="24"/>
  <c r="E642" i="24"/>
  <c r="I9" i="21"/>
  <c r="H628" i="24"/>
  <c r="I645" i="24"/>
  <c r="G16" i="21"/>
  <c r="F628" i="24"/>
  <c r="I616" i="24"/>
  <c r="F586" i="24"/>
  <c r="F566" i="24"/>
  <c r="D549" i="24"/>
  <c r="D533" i="24"/>
  <c r="E606" i="24"/>
  <c r="E582" i="24"/>
  <c r="G563" i="24"/>
  <c r="E546" i="24"/>
  <c r="I617" i="24"/>
  <c r="F599" i="24"/>
  <c r="F575" i="24"/>
  <c r="H556" i="24"/>
  <c r="F539" i="24"/>
  <c r="H612" i="24"/>
  <c r="G600" i="24"/>
  <c r="I581" i="24"/>
  <c r="E571" i="24"/>
  <c r="G560" i="24"/>
  <c r="I549" i="24"/>
  <c r="E539" i="24"/>
  <c r="G612" i="24"/>
  <c r="D599" i="24"/>
  <c r="F580" i="24"/>
  <c r="H569" i="24"/>
  <c r="D559" i="24"/>
  <c r="F548" i="24"/>
  <c r="H537" i="24"/>
  <c r="E623" i="24"/>
  <c r="G605" i="24"/>
  <c r="I586" i="24"/>
  <c r="E576" i="24"/>
  <c r="G565" i="24"/>
  <c r="I554" i="24"/>
  <c r="E544" i="24"/>
  <c r="F625" i="24"/>
  <c r="I608" i="24"/>
  <c r="F597" i="24"/>
  <c r="F577" i="24"/>
  <c r="H566" i="24"/>
  <c r="D556" i="24"/>
  <c r="F545" i="24"/>
  <c r="H534" i="24"/>
  <c r="F619" i="24"/>
  <c r="G606" i="24"/>
  <c r="I587" i="24"/>
  <c r="E577" i="24"/>
  <c r="G566" i="24"/>
  <c r="I555" i="24"/>
  <c r="E545" i="24"/>
  <c r="G531" i="24"/>
  <c r="G590" i="24" s="1"/>
  <c r="E537" i="24"/>
  <c r="E392" i="24"/>
  <c r="H380" i="24"/>
  <c r="D370" i="24"/>
  <c r="F359" i="24"/>
  <c r="G384" i="24"/>
  <c r="F388" i="24"/>
  <c r="H377" i="24"/>
  <c r="D367" i="24"/>
  <c r="I390" i="24"/>
  <c r="E380" i="24"/>
  <c r="H382" i="24"/>
  <c r="D372" i="24"/>
  <c r="F361" i="24"/>
  <c r="G386" i="24"/>
  <c r="I375" i="24"/>
  <c r="E365" i="24"/>
  <c r="E386" i="24"/>
  <c r="F382" i="24"/>
  <c r="I360" i="24"/>
  <c r="E348" i="24"/>
  <c r="G337" i="24"/>
  <c r="I318" i="24"/>
  <c r="E308" i="24"/>
  <c r="G297" i="24"/>
  <c r="I286" i="24"/>
  <c r="F386" i="24"/>
  <c r="H354" i="24"/>
  <c r="D344" i="24"/>
  <c r="E326" i="24"/>
  <c r="H314" i="24"/>
  <c r="D304" i="24"/>
  <c r="F293" i="24"/>
  <c r="H282" i="24"/>
  <c r="F362" i="24"/>
  <c r="G350" i="24"/>
  <c r="I339" i="24"/>
  <c r="E321" i="24"/>
  <c r="G310" i="24"/>
  <c r="I299" i="24"/>
  <c r="E289" i="24"/>
  <c r="G278" i="24"/>
  <c r="H359" i="24"/>
  <c r="H347" i="24"/>
  <c r="D337" i="24"/>
  <c r="D317" i="24"/>
  <c r="F306" i="24"/>
  <c r="H295" i="24"/>
  <c r="H383" i="24"/>
  <c r="G359" i="24"/>
  <c r="I348" i="24"/>
  <c r="E338" i="24"/>
  <c r="G319" i="24"/>
  <c r="I308" i="24"/>
  <c r="E298" i="24"/>
  <c r="G287" i="24"/>
  <c r="H96" i="21"/>
  <c r="I120" i="21"/>
  <c r="D74" i="21"/>
  <c r="G36" i="21"/>
  <c r="I54" i="21"/>
  <c r="D93" i="21"/>
  <c r="H18" i="21"/>
  <c r="G11" i="21"/>
  <c r="I639" i="24"/>
  <c r="E5" i="21"/>
  <c r="H14" i="21"/>
  <c r="G70" i="21"/>
  <c r="H648" i="24"/>
  <c r="E45" i="21"/>
  <c r="E635" i="24"/>
  <c r="F648" i="24"/>
  <c r="H617" i="24"/>
  <c r="D605" i="24"/>
  <c r="D577" i="24"/>
  <c r="H559" i="24"/>
  <c r="H543" i="24"/>
  <c r="H616" i="24"/>
  <c r="I600" i="24"/>
  <c r="E574" i="24"/>
  <c r="I556" i="24"/>
  <c r="I540" i="24"/>
  <c r="E610" i="24"/>
  <c r="D586" i="24"/>
  <c r="F567" i="24"/>
  <c r="D550" i="24"/>
  <c r="D534" i="24"/>
  <c r="F607" i="24"/>
  <c r="F589" i="24"/>
  <c r="I577" i="24"/>
  <c r="E567" i="24"/>
  <c r="G556" i="24"/>
  <c r="I545" i="24"/>
  <c r="F621" i="24"/>
  <c r="H605" i="24"/>
  <c r="D587" i="24"/>
  <c r="F576" i="24"/>
  <c r="H565" i="24"/>
  <c r="D555" i="24"/>
  <c r="F544" i="24"/>
  <c r="H533" i="24"/>
  <c r="D617" i="24"/>
  <c r="G601" i="24"/>
  <c r="I582" i="24"/>
  <c r="E572" i="24"/>
  <c r="G561" i="24"/>
  <c r="I550" i="24"/>
  <c r="E540" i="24"/>
  <c r="E618" i="24"/>
  <c r="D604" i="24"/>
  <c r="D584" i="24"/>
  <c r="F573" i="24"/>
  <c r="H562" i="24"/>
  <c r="D552" i="24"/>
  <c r="F541" i="24"/>
  <c r="I632" i="24"/>
  <c r="F614" i="24"/>
  <c r="G602" i="24"/>
  <c r="I583" i="24"/>
  <c r="E573" i="24"/>
  <c r="G562" i="24"/>
  <c r="I551" i="24"/>
  <c r="E541" i="24"/>
  <c r="E531" i="24"/>
  <c r="E590" i="24" s="1"/>
  <c r="E533" i="24"/>
  <c r="F387" i="24"/>
  <c r="H376" i="24"/>
  <c r="D366" i="24"/>
  <c r="D392" i="24"/>
  <c r="G380" i="24"/>
  <c r="F384" i="24"/>
  <c r="H373" i="24"/>
  <c r="D363" i="24"/>
  <c r="I386" i="24"/>
  <c r="F389" i="24"/>
  <c r="H378" i="24"/>
  <c r="D368" i="24"/>
  <c r="F357" i="24"/>
  <c r="G382" i="24"/>
  <c r="I371" i="24"/>
  <c r="E361" i="24"/>
  <c r="F556" i="24"/>
  <c r="E607" i="24"/>
  <c r="G568" i="24"/>
  <c r="F535" i="24"/>
  <c r="G611" i="24"/>
  <c r="E602" i="24"/>
  <c r="D581" i="24"/>
  <c r="E643" i="24"/>
  <c r="E37" i="21"/>
  <c r="G38" i="21"/>
  <c r="I76" i="21"/>
  <c r="F618" i="24"/>
  <c r="D567" i="24"/>
  <c r="G623" i="24"/>
  <c r="E579" i="24"/>
  <c r="D554" i="24"/>
  <c r="E542" i="24"/>
  <c r="E620" i="24"/>
  <c r="E614" i="24"/>
  <c r="I47" i="21"/>
  <c r="I7" i="21"/>
  <c r="H95" i="21"/>
  <c r="H157" i="21"/>
  <c r="F568" i="24"/>
  <c r="I537" i="24"/>
  <c r="G580" i="24"/>
  <c r="F555" i="24"/>
  <c r="I544" i="24"/>
  <c r="H531" i="24"/>
  <c r="H590" i="24" s="1"/>
  <c r="G615" i="24"/>
  <c r="F627" i="24"/>
  <c r="E33" i="21"/>
  <c r="F49" i="21"/>
  <c r="F148" i="21"/>
  <c r="D535" i="24"/>
  <c r="H577" i="24"/>
  <c r="E547" i="24"/>
  <c r="I597" i="24"/>
  <c r="D570" i="24"/>
  <c r="I560" i="24"/>
  <c r="D545" i="24"/>
  <c r="D619" i="24"/>
  <c r="D650" i="24"/>
  <c r="E641" i="24"/>
  <c r="E56" i="21"/>
  <c r="H116" i="21"/>
  <c r="G548" i="24"/>
  <c r="E599" i="24"/>
  <c r="E562" i="24"/>
  <c r="H547" i="24"/>
  <c r="D627" i="24"/>
  <c r="G651" i="24"/>
  <c r="I653" i="24"/>
  <c r="H13" i="21"/>
  <c r="H229" i="21"/>
  <c r="AA151" i="24"/>
  <c r="W102" i="24"/>
  <c r="W34" i="24"/>
  <c r="X79" i="24"/>
  <c r="X35" i="24"/>
  <c r="AA109" i="24"/>
  <c r="AA89" i="24"/>
  <c r="Y60" i="24"/>
  <c r="W47" i="24"/>
  <c r="AA33" i="24"/>
  <c r="Y147" i="24"/>
  <c r="X108" i="24"/>
  <c r="Z97" i="24"/>
  <c r="V87" i="24"/>
  <c r="X76" i="24"/>
  <c r="X56" i="24"/>
  <c r="Z45" i="24"/>
  <c r="V35" i="24"/>
  <c r="X24" i="24"/>
  <c r="AA150" i="24"/>
  <c r="AA115" i="24"/>
  <c r="AA102" i="24"/>
  <c r="W92" i="24"/>
  <c r="Y81" i="24"/>
  <c r="AA70" i="24"/>
  <c r="AA50" i="24"/>
  <c r="W40" i="24"/>
  <c r="Z119" i="24"/>
  <c r="Y95" i="24"/>
  <c r="W30" i="24"/>
  <c r="X75" i="24"/>
  <c r="V34" i="24"/>
  <c r="Y108" i="24"/>
  <c r="W87" i="24"/>
  <c r="W59" i="24"/>
  <c r="AA45" i="24"/>
  <c r="W31" i="24"/>
  <c r="W146" i="24"/>
  <c r="V107" i="24"/>
  <c r="X96" i="24"/>
  <c r="Z85" i="24"/>
  <c r="V75" i="24"/>
  <c r="V55" i="24"/>
  <c r="X44" i="24"/>
  <c r="Z33" i="24"/>
  <c r="V23" i="24"/>
  <c r="Y149" i="24"/>
  <c r="W113" i="24"/>
  <c r="Y101" i="24"/>
  <c r="AA90" i="24"/>
  <c r="W80" i="24"/>
  <c r="W60" i="24"/>
  <c r="Y49" i="24"/>
  <c r="AA103" i="24"/>
  <c r="Y79" i="24"/>
  <c r="W112" i="24"/>
  <c r="V74" i="24"/>
  <c r="V30" i="24"/>
  <c r="Y104" i="24"/>
  <c r="AA81" i="24"/>
  <c r="AA57" i="24"/>
  <c r="Y44" i="24"/>
  <c r="AA29" i="24"/>
  <c r="AA119" i="24"/>
  <c r="Z105" i="24"/>
  <c r="V95" i="24"/>
  <c r="X84" i="24"/>
  <c r="Z73" i="24"/>
  <c r="Z53" i="24"/>
  <c r="V43" i="24"/>
  <c r="X32" i="24"/>
  <c r="Z21" i="24"/>
  <c r="W148" i="24"/>
  <c r="AA110" i="24"/>
  <c r="W100" i="24"/>
  <c r="Y89" i="24"/>
  <c r="AA78" i="24"/>
  <c r="AA58" i="24"/>
  <c r="W48" i="24"/>
  <c r="Y78" i="24"/>
  <c r="Y75" i="24"/>
  <c r="V110" i="24"/>
  <c r="X55" i="24"/>
  <c r="X19" i="24"/>
  <c r="W103" i="24"/>
  <c r="Y80" i="24"/>
  <c r="Y56" i="24"/>
  <c r="Y40" i="24"/>
  <c r="Y28" i="24"/>
  <c r="AA118" i="24"/>
  <c r="X104" i="24"/>
  <c r="Z93" i="24"/>
  <c r="V83" i="24"/>
  <c r="X72" i="24"/>
  <c r="X52" i="24"/>
  <c r="Z41" i="24"/>
  <c r="V31" i="24"/>
  <c r="X20" i="24"/>
  <c r="AA122" i="24"/>
  <c r="Y109" i="24"/>
  <c r="AA98" i="24"/>
  <c r="W88" i="24"/>
  <c r="Y77" i="24"/>
  <c r="Y57" i="24"/>
  <c r="AA46" i="24"/>
  <c r="Z99" i="24"/>
  <c r="Y55" i="24"/>
  <c r="X107" i="24"/>
  <c r="X51" i="24"/>
  <c r="V18" i="24"/>
  <c r="Y100" i="24"/>
  <c r="W79" i="24"/>
  <c r="W55" i="24"/>
  <c r="W39" i="24"/>
  <c r="W27" i="24"/>
  <c r="W116" i="24"/>
  <c r="V103" i="24"/>
  <c r="X92" i="24"/>
  <c r="Z81" i="24"/>
  <c r="V71" i="24"/>
  <c r="V51" i="24"/>
  <c r="X40" i="24"/>
  <c r="Z29" i="24"/>
  <c r="V19" i="24"/>
  <c r="AA120" i="24"/>
  <c r="W108" i="24"/>
  <c r="Y97" i="24"/>
  <c r="AA86" i="24"/>
  <c r="W76" i="24"/>
  <c r="W56" i="24"/>
  <c r="Y45" i="24"/>
  <c r="V85" i="24"/>
  <c r="W50" i="24"/>
  <c r="Z96" i="24"/>
  <c r="V50" i="24"/>
  <c r="Z16" i="24"/>
  <c r="AA93" i="24"/>
  <c r="AA77" i="24"/>
  <c r="W51" i="24"/>
  <c r="AA37" i="24"/>
  <c r="AA25" i="24"/>
  <c r="X113" i="24"/>
  <c r="Z101" i="24"/>
  <c r="V91" i="24"/>
  <c r="X80" i="24"/>
  <c r="X60" i="24"/>
  <c r="V33" i="24"/>
  <c r="W38" i="24"/>
  <c r="V90" i="24"/>
  <c r="V38" i="24"/>
  <c r="Y116" i="24"/>
  <c r="W91" i="24"/>
  <c r="W71" i="24"/>
  <c r="Y48" i="24"/>
  <c r="W35" i="24"/>
  <c r="AA156" i="24"/>
  <c r="Z109" i="24"/>
  <c r="V99" i="24"/>
  <c r="X88" i="24"/>
  <c r="Z77" i="24"/>
  <c r="Z57" i="24"/>
  <c r="V47" i="24"/>
  <c r="X36" i="24"/>
  <c r="Z25" i="24"/>
  <c r="V15" i="24"/>
  <c r="V116" i="24"/>
  <c r="W104" i="24"/>
  <c r="Y93" i="24"/>
  <c r="AA82" i="24"/>
  <c r="W72" i="24"/>
  <c r="H382" i="21"/>
  <c r="D372" i="21"/>
  <c r="G386" i="21"/>
  <c r="I375" i="21"/>
  <c r="D389" i="21"/>
  <c r="F378" i="21"/>
  <c r="H367" i="21"/>
  <c r="D357" i="21"/>
  <c r="I384" i="21"/>
  <c r="E374" i="21"/>
  <c r="F383" i="21"/>
  <c r="H372" i="21"/>
  <c r="E387" i="21"/>
  <c r="G376" i="21"/>
  <c r="E388" i="21"/>
  <c r="G377" i="21"/>
  <c r="I366" i="21"/>
  <c r="E356" i="21"/>
  <c r="D358" i="21"/>
  <c r="F365" i="21"/>
  <c r="F384" i="21"/>
  <c r="H356" i="21"/>
  <c r="F388" i="21"/>
  <c r="I357" i="21"/>
  <c r="I363" i="21"/>
  <c r="D379" i="21"/>
  <c r="D356" i="21"/>
  <c r="F363" i="21"/>
  <c r="G351" i="21"/>
  <c r="D345" i="21"/>
  <c r="F334" i="21"/>
  <c r="F314" i="21"/>
  <c r="H303" i="21"/>
  <c r="G343" i="21"/>
  <c r="I324" i="21"/>
  <c r="D350" i="21"/>
  <c r="D338" i="21"/>
  <c r="H320" i="21"/>
  <c r="D310" i="21"/>
  <c r="G346" i="21"/>
  <c r="E335" i="21"/>
  <c r="G316" i="21"/>
  <c r="I305" i="21"/>
  <c r="D343" i="21"/>
  <c r="F324" i="21"/>
  <c r="H313" i="21"/>
  <c r="H345" i="21"/>
  <c r="I334" i="21"/>
  <c r="E345" i="21"/>
  <c r="G334" i="21"/>
  <c r="I315" i="21"/>
  <c r="H334" i="21"/>
  <c r="F302" i="21"/>
  <c r="H291" i="21"/>
  <c r="I392" i="21"/>
  <c r="F381" i="21"/>
  <c r="H370" i="21"/>
  <c r="E385" i="21"/>
  <c r="G374" i="21"/>
  <c r="H387" i="21"/>
  <c r="D377" i="21"/>
  <c r="F366" i="21"/>
  <c r="H355" i="21"/>
  <c r="G383" i="21"/>
  <c r="I372" i="21"/>
  <c r="D382" i="21"/>
  <c r="F371" i="21"/>
  <c r="I385" i="21"/>
  <c r="E375" i="21"/>
  <c r="I386" i="21"/>
  <c r="E376" i="21"/>
  <c r="G365" i="21"/>
  <c r="F376" i="21"/>
  <c r="E354" i="21"/>
  <c r="D364" i="21"/>
  <c r="G368" i="21"/>
  <c r="G353" i="21"/>
  <c r="H373" i="21"/>
  <c r="G356" i="21"/>
  <c r="G362" i="21"/>
  <c r="G371" i="21"/>
  <c r="F355" i="21"/>
  <c r="D362" i="21"/>
  <c r="E350" i="21"/>
  <c r="H343" i="21"/>
  <c r="H323" i="21"/>
  <c r="D313" i="21"/>
  <c r="I365" i="21"/>
  <c r="E342" i="21"/>
  <c r="G323" i="21"/>
  <c r="I347" i="21"/>
  <c r="H336" i="21"/>
  <c r="F319" i="21"/>
  <c r="H308" i="21"/>
  <c r="G344" i="21"/>
  <c r="H326" i="21"/>
  <c r="E315" i="21"/>
  <c r="G364" i="21"/>
  <c r="H341" i="21"/>
  <c r="D323" i="21"/>
  <c r="F312" i="21"/>
  <c r="E344" i="21"/>
  <c r="D387" i="21"/>
  <c r="I343" i="21"/>
  <c r="D326" i="21"/>
  <c r="G314" i="21"/>
  <c r="I318" i="21"/>
  <c r="D301" i="21"/>
  <c r="F290" i="21"/>
  <c r="H279" i="21"/>
  <c r="F317" i="21"/>
  <c r="E302" i="21"/>
  <c r="G291" i="21"/>
  <c r="H390" i="21"/>
  <c r="D380" i="21"/>
  <c r="F369" i="21"/>
  <c r="I383" i="21"/>
  <c r="E373" i="21"/>
  <c r="F386" i="21"/>
  <c r="H375" i="21"/>
  <c r="D365" i="21"/>
  <c r="F354" i="21"/>
  <c r="E382" i="21"/>
  <c r="E392" i="21"/>
  <c r="H380" i="21"/>
  <c r="D370" i="21"/>
  <c r="G384" i="21"/>
  <c r="I373" i="21"/>
  <c r="G385" i="21"/>
  <c r="I374" i="21"/>
  <c r="E364" i="21"/>
  <c r="I367" i="21"/>
  <c r="I353" i="21"/>
  <c r="I361" i="21"/>
  <c r="E367" i="21"/>
  <c r="E352" i="21"/>
  <c r="F368" i="21"/>
  <c r="I355" i="21"/>
  <c r="E361" i="21"/>
  <c r="E370" i="21"/>
  <c r="I354" i="21"/>
  <c r="I359" i="21"/>
  <c r="I348" i="21"/>
  <c r="F342" i="21"/>
  <c r="F322" i="21"/>
  <c r="H311" i="21"/>
  <c r="G354" i="21"/>
  <c r="I340" i="21"/>
  <c r="E322" i="21"/>
  <c r="H346" i="21"/>
  <c r="F335" i="21"/>
  <c r="D318" i="21"/>
  <c r="F307" i="21"/>
  <c r="E343" i="21"/>
  <c r="G324" i="21"/>
  <c r="I313" i="21"/>
  <c r="D351" i="21"/>
  <c r="F340" i="21"/>
  <c r="H321" i="21"/>
  <c r="D311" i="21"/>
  <c r="I342" i="21"/>
  <c r="E363" i="21"/>
  <c r="G342" i="21"/>
  <c r="I323" i="21"/>
  <c r="E313" i="21"/>
  <c r="F389" i="21"/>
  <c r="H378" i="21"/>
  <c r="D368" i="21"/>
  <c r="G382" i="21"/>
  <c r="D388" i="21"/>
  <c r="F377" i="21"/>
  <c r="H392" i="21"/>
  <c r="E381" i="21"/>
  <c r="G370" i="21"/>
  <c r="H383" i="21"/>
  <c r="D373" i="21"/>
  <c r="F362" i="21"/>
  <c r="E390" i="21"/>
  <c r="G379" i="21"/>
  <c r="H388" i="21"/>
  <c r="D378" i="21"/>
  <c r="F367" i="21"/>
  <c r="I381" i="21"/>
  <c r="E371" i="21"/>
  <c r="I382" i="21"/>
  <c r="E372" i="21"/>
  <c r="G361" i="21"/>
  <c r="F364" i="21"/>
  <c r="F380" i="21"/>
  <c r="E359" i="21"/>
  <c r="E365" i="21"/>
  <c r="G349" i="21"/>
  <c r="E366" i="21"/>
  <c r="H377" i="21"/>
  <c r="F356" i="21"/>
  <c r="G363" i="21"/>
  <c r="H385" i="21"/>
  <c r="E357" i="21"/>
  <c r="F352" i="21"/>
  <c r="H339" i="21"/>
  <c r="H319" i="21"/>
  <c r="D309" i="21"/>
  <c r="H351" i="21"/>
  <c r="E338" i="21"/>
  <c r="G319" i="21"/>
  <c r="F343" i="21"/>
  <c r="I326" i="21"/>
  <c r="F315" i="21"/>
  <c r="H304" i="21"/>
  <c r="G340" i="21"/>
  <c r="I321" i="21"/>
  <c r="E311" i="21"/>
  <c r="F347" i="21"/>
  <c r="H337" i="21"/>
  <c r="D319" i="21"/>
  <c r="I349" i="21"/>
  <c r="E340" i="21"/>
  <c r="H352" i="21"/>
  <c r="I339" i="21"/>
  <c r="E321" i="21"/>
  <c r="G310" i="21"/>
  <c r="D312" i="21"/>
  <c r="D297" i="21"/>
  <c r="F286" i="21"/>
  <c r="D355" i="21"/>
  <c r="I308" i="21"/>
  <c r="E298" i="21"/>
  <c r="G287" i="21"/>
  <c r="Y85" i="24"/>
  <c r="Z17" i="24"/>
  <c r="V79" i="24"/>
  <c r="Y92" i="24"/>
  <c r="Z89" i="24"/>
  <c r="V14" i="24"/>
  <c r="X28" i="24"/>
  <c r="X100" i="24"/>
  <c r="Z48" i="24"/>
  <c r="Z37" i="24"/>
  <c r="V111" i="24"/>
  <c r="X91" i="24"/>
  <c r="Y36" i="24"/>
  <c r="X42" i="24"/>
  <c r="Z169" i="24"/>
  <c r="G512" i="24"/>
  <c r="V78" i="24"/>
  <c r="X95" i="24"/>
  <c r="X111" i="24"/>
  <c r="Y35" i="24"/>
  <c r="Y51" i="24"/>
  <c r="W78" i="24"/>
  <c r="AA100" i="24"/>
  <c r="V37" i="24"/>
  <c r="V89" i="24"/>
  <c r="AA99" i="24"/>
  <c r="Z139" i="24"/>
  <c r="AA41" i="24"/>
  <c r="Y52" i="24"/>
  <c r="Y72" i="24"/>
  <c r="W83" i="24"/>
  <c r="AA97" i="24"/>
  <c r="V112" i="24"/>
  <c r="X23" i="24"/>
  <c r="X39" i="24"/>
  <c r="Z56" i="24"/>
  <c r="Z80" i="24"/>
  <c r="X99" i="24"/>
  <c r="AA116" i="24"/>
  <c r="Y39" i="24"/>
  <c r="AA56" i="24"/>
  <c r="AA80" i="24"/>
  <c r="W106" i="24"/>
  <c r="Z43" i="24"/>
  <c r="X106" i="24"/>
  <c r="Y121" i="24"/>
  <c r="Y162" i="24"/>
  <c r="AA148" i="24"/>
  <c r="Y32" i="24"/>
  <c r="W43" i="24"/>
  <c r="AA53" i="24"/>
  <c r="AA73" i="24"/>
  <c r="Y84" i="24"/>
  <c r="W99" i="24"/>
  <c r="Y113" i="24"/>
  <c r="Z24" i="24"/>
  <c r="Z40" i="24"/>
  <c r="X59" i="24"/>
  <c r="Z84" i="24"/>
  <c r="Z100" i="24"/>
  <c r="W117" i="24"/>
  <c r="AA40" i="24"/>
  <c r="Y59" i="24"/>
  <c r="AA84" i="24"/>
  <c r="Y111" i="24"/>
  <c r="Z47" i="24"/>
  <c r="X110" i="24"/>
  <c r="Z42" i="24"/>
  <c r="Z174" i="24"/>
  <c r="X27" i="24"/>
  <c r="Z44" i="24"/>
  <c r="Z60" i="24"/>
  <c r="V86" i="24"/>
  <c r="V102" i="24"/>
  <c r="Y143" i="24"/>
  <c r="AA44" i="24"/>
  <c r="AA60" i="24"/>
  <c r="W86" i="24"/>
  <c r="Y112" i="24"/>
  <c r="X54" i="24"/>
  <c r="Y26" i="24"/>
  <c r="Z46" i="24"/>
  <c r="X185" i="24"/>
  <c r="Y76" i="24"/>
  <c r="Y88" i="24"/>
  <c r="AA101" i="24"/>
  <c r="AA146" i="24"/>
  <c r="Z28" i="24"/>
  <c r="V46" i="24"/>
  <c r="V70" i="24"/>
  <c r="Z88" i="24"/>
  <c r="V106" i="24"/>
  <c r="AA144" i="24"/>
  <c r="W46" i="24"/>
  <c r="W70" i="24"/>
  <c r="W129" i="24"/>
  <c r="W90" i="24"/>
  <c r="W140" i="24"/>
  <c r="X58" i="24"/>
  <c r="AA47" i="24"/>
  <c r="Z94" i="24"/>
  <c r="Z153" i="24"/>
  <c r="W74" i="24"/>
  <c r="Y91" i="24"/>
  <c r="Z31" i="24"/>
  <c r="X78" i="24"/>
  <c r="AA51" i="24"/>
  <c r="Z98" i="24"/>
  <c r="Z342" i="24"/>
  <c r="W272" i="24"/>
  <c r="X119" i="24"/>
  <c r="W163" i="24"/>
  <c r="Y140" i="24"/>
  <c r="Z185" i="24"/>
  <c r="X168" i="24"/>
  <c r="X152" i="24"/>
  <c r="V139" i="24"/>
  <c r="Z117" i="24"/>
  <c r="W188" i="24"/>
  <c r="Y177" i="24"/>
  <c r="AA166" i="24"/>
  <c r="W156" i="24"/>
  <c r="V184" i="24"/>
  <c r="X173" i="24"/>
  <c r="Z162" i="24"/>
  <c r="V152" i="24"/>
  <c r="X141" i="24"/>
  <c r="Z122" i="24"/>
  <c r="Y182" i="24"/>
  <c r="AA171" i="24"/>
  <c r="W161" i="24"/>
  <c r="Y150" i="24"/>
  <c r="AA139" i="24"/>
  <c r="Z191" i="24"/>
  <c r="V181" i="24"/>
  <c r="X170" i="24"/>
  <c r="Z159" i="24"/>
  <c r="V149" i="24"/>
  <c r="X138" i="24"/>
  <c r="X118" i="24"/>
  <c r="W190" i="24"/>
  <c r="Y179" i="24"/>
  <c r="AA168" i="24"/>
  <c r="W158" i="24"/>
  <c r="W120" i="24"/>
  <c r="V104" i="24"/>
  <c r="X93" i="24"/>
  <c r="Z82" i="24"/>
  <c r="V72" i="24"/>
  <c r="V52" i="24"/>
  <c r="X41" i="24"/>
  <c r="W152" i="24"/>
  <c r="V120" i="24"/>
  <c r="W109" i="24"/>
  <c r="Y98" i="24"/>
  <c r="AA87" i="24"/>
  <c r="W77" i="24"/>
  <c r="W57" i="24"/>
  <c r="Y46" i="24"/>
  <c r="AA35" i="24"/>
  <c r="W25" i="24"/>
  <c r="Y117" i="24"/>
  <c r="V105" i="24"/>
  <c r="X94" i="24"/>
  <c r="Z83" i="24"/>
  <c r="V73" i="24"/>
  <c r="V53" i="24"/>
  <c r="X392" i="24"/>
  <c r="X338" i="24"/>
  <c r="V220" i="24"/>
  <c r="V118" i="24"/>
  <c r="AA157" i="24"/>
  <c r="AA125" i="24"/>
  <c r="X184" i="24"/>
  <c r="Z165" i="24"/>
  <c r="V151" i="24"/>
  <c r="Z137" i="24"/>
  <c r="X116" i="24"/>
  <c r="AA186" i="24"/>
  <c r="W176" i="24"/>
  <c r="Y165" i="24"/>
  <c r="V208" i="24"/>
  <c r="Z182" i="24"/>
  <c r="V172" i="24"/>
  <c r="X161" i="24"/>
  <c r="Z150" i="24"/>
  <c r="V140" i="24"/>
  <c r="AA191" i="24"/>
  <c r="W181" i="24"/>
  <c r="Y170" i="24"/>
  <c r="AA159" i="24"/>
  <c r="W149" i="24"/>
  <c r="Y138" i="24"/>
  <c r="X190" i="24"/>
  <c r="Z179" i="24"/>
  <c r="V169" i="24"/>
  <c r="X158" i="24"/>
  <c r="Z147" i="24"/>
  <c r="V137" i="24"/>
  <c r="V117" i="24"/>
  <c r="AA188" i="24"/>
  <c r="W178" i="24"/>
  <c r="Y167" i="24"/>
  <c r="AA152" i="24"/>
  <c r="Y118" i="24"/>
  <c r="Z102" i="24"/>
  <c r="V92" i="24"/>
  <c r="X81" i="24"/>
  <c r="Z70" i="24"/>
  <c r="Z50" i="24"/>
  <c r="V40" i="24"/>
  <c r="AA138" i="24"/>
  <c r="W118" i="24"/>
  <c r="AA107" i="24"/>
  <c r="W97" i="24"/>
  <c r="Y86" i="24"/>
  <c r="AA75" i="24"/>
  <c r="AA55" i="24"/>
  <c r="W45" i="24"/>
  <c r="Y34" i="24"/>
  <c r="Y155" i="24"/>
  <c r="Z114" i="24"/>
  <c r="Z103" i="24"/>
  <c r="V93" i="24"/>
  <c r="X82" i="24"/>
  <c r="Z71" i="24"/>
  <c r="Z51" i="24"/>
  <c r="V41" i="24"/>
  <c r="X30" i="24"/>
  <c r="W110" i="24"/>
  <c r="Y99" i="24"/>
  <c r="AA88" i="24"/>
  <c r="Z371" i="24"/>
  <c r="AA303" i="24"/>
  <c r="Z192" i="24"/>
  <c r="V114" i="24"/>
  <c r="Y156" i="24"/>
  <c r="W123" i="24"/>
  <c r="X180" i="24"/>
  <c r="X164" i="24"/>
  <c r="X148" i="24"/>
  <c r="X136" i="24"/>
  <c r="V115" i="24"/>
  <c r="Y185" i="24"/>
  <c r="AA174" i="24"/>
  <c r="W164" i="24"/>
  <c r="V192" i="24"/>
  <c r="X181" i="24"/>
  <c r="Z170" i="24"/>
  <c r="V160" i="24"/>
  <c r="X149" i="24"/>
  <c r="Z138" i="24"/>
  <c r="Y190" i="24"/>
  <c r="AA179" i="24"/>
  <c r="W169" i="24"/>
  <c r="Y158" i="24"/>
  <c r="AA147" i="24"/>
  <c r="W137" i="24"/>
  <c r="V189" i="24"/>
  <c r="X178" i="24"/>
  <c r="Z167" i="24"/>
  <c r="V157" i="24"/>
  <c r="X146" i="24"/>
  <c r="X126" i="24"/>
  <c r="Z115" i="24"/>
  <c r="Y187" i="24"/>
  <c r="AA176" i="24"/>
  <c r="W166" i="24"/>
  <c r="Y151" i="24"/>
  <c r="Y115" i="24"/>
  <c r="X101" i="24"/>
  <c r="Z90" i="24"/>
  <c r="V80" i="24"/>
  <c r="V60" i="24"/>
  <c r="X49" i="24"/>
  <c r="Z38" i="24"/>
  <c r="Y137" i="24"/>
  <c r="AA117" i="24"/>
  <c r="Y106" i="24"/>
  <c r="AA95" i="24"/>
  <c r="W85" i="24"/>
  <c r="Y74" i="24"/>
  <c r="Y54" i="24"/>
  <c r="AA43" i="24"/>
  <c r="W33" i="24"/>
  <c r="W154" i="24"/>
  <c r="Z112" i="24"/>
  <c r="X102" i="24"/>
  <c r="Z91" i="24"/>
  <c r="V81" i="24"/>
  <c r="X70" i="24"/>
  <c r="X50" i="24"/>
  <c r="Z39" i="24"/>
  <c r="AA142" i="24"/>
  <c r="AA108" i="24"/>
  <c r="W98" i="24"/>
  <c r="Y87" i="24"/>
  <c r="AA76" i="24"/>
  <c r="W58" i="24"/>
  <c r="Y47" i="24"/>
  <c r="AA36" i="24"/>
  <c r="W142" i="24"/>
  <c r="Z108" i="24"/>
  <c r="V98" i="24"/>
  <c r="X87" i="24"/>
  <c r="Z76" i="24"/>
  <c r="V58" i="24"/>
  <c r="X47" i="24"/>
  <c r="Z36" i="24"/>
  <c r="V26" i="24"/>
  <c r="X15" i="24"/>
  <c r="W111" i="24"/>
  <c r="X319" i="24"/>
  <c r="AA323" i="24"/>
  <c r="X171" i="24"/>
  <c r="AA185" i="24"/>
  <c r="Y152" i="24"/>
  <c r="AA121" i="24"/>
  <c r="V179" i="24"/>
  <c r="V163" i="24"/>
  <c r="V147" i="24"/>
  <c r="X124" i="24"/>
  <c r="Z113" i="24"/>
  <c r="W184" i="24"/>
  <c r="Y173" i="24"/>
  <c r="AA162" i="24"/>
  <c r="Z190" i="24"/>
  <c r="V180" i="24"/>
  <c r="X169" i="24"/>
  <c r="Z158" i="24"/>
  <c r="V148" i="24"/>
  <c r="X137" i="24"/>
  <c r="W189" i="24"/>
  <c r="Y178" i="24"/>
  <c r="AA167" i="24"/>
  <c r="W157" i="24"/>
  <c r="Y146" i="24"/>
  <c r="Y126" i="24"/>
  <c r="Z187" i="24"/>
  <c r="V177" i="24"/>
  <c r="X166" i="24"/>
  <c r="Z155" i="24"/>
  <c r="V145" i="24"/>
  <c r="V125" i="24"/>
  <c r="X114" i="24"/>
  <c r="W186" i="24"/>
  <c r="Y175" i="24"/>
  <c r="AA164" i="24"/>
  <c r="W150" i="24"/>
  <c r="Z110" i="24"/>
  <c r="V100" i="24"/>
  <c r="X89" i="24"/>
  <c r="Z78" i="24"/>
  <c r="Z58" i="24"/>
  <c r="V48" i="24"/>
  <c r="X37" i="24"/>
  <c r="W136" i="24"/>
  <c r="W115" i="24"/>
  <c r="W105" i="24"/>
  <c r="Y94" i="24"/>
  <c r="AA83" i="24"/>
  <c r="W73" i="24"/>
  <c r="W53" i="24"/>
  <c r="Y42" i="24"/>
  <c r="AA31" i="24"/>
  <c r="AA140" i="24"/>
  <c r="Z111" i="24"/>
  <c r="V101" i="24"/>
  <c r="X90" i="24"/>
  <c r="Z79" i="24"/>
  <c r="Z59" i="24"/>
  <c r="V49" i="24"/>
  <c r="X38" i="24"/>
  <c r="Y141" i="24"/>
  <c r="Y107" i="24"/>
  <c r="AA96" i="24"/>
  <c r="Z288" i="24"/>
  <c r="W289" i="24"/>
  <c r="V170" i="24"/>
  <c r="W179" i="24"/>
  <c r="W151" i="24"/>
  <c r="Y120" i="24"/>
  <c r="X176" i="24"/>
  <c r="V159" i="24"/>
  <c r="X144" i="24"/>
  <c r="V123" i="24"/>
  <c r="X112" i="24"/>
  <c r="AA182" i="24"/>
  <c r="W172" i="24"/>
  <c r="Y161" i="24"/>
  <c r="X189" i="24"/>
  <c r="Z178" i="24"/>
  <c r="V168" i="24"/>
  <c r="X157" i="24"/>
  <c r="Z146" i="24"/>
  <c r="V136" i="24"/>
  <c r="AA187" i="24"/>
  <c r="W177" i="24"/>
  <c r="Y166" i="24"/>
  <c r="AA155" i="24"/>
  <c r="W145" i="24"/>
  <c r="W125" i="24"/>
  <c r="X186" i="24"/>
  <c r="Z175" i="24"/>
  <c r="V165" i="24"/>
  <c r="X154" i="24"/>
  <c r="Z143" i="24"/>
  <c r="Z123" i="24"/>
  <c r="V113" i="24"/>
  <c r="AA184" i="24"/>
  <c r="W174" i="24"/>
  <c r="Y163" i="24"/>
  <c r="AA136" i="24"/>
  <c r="X109" i="24"/>
  <c r="Z301" i="24"/>
  <c r="AA347" i="24"/>
  <c r="V150" i="24"/>
  <c r="AA177" i="24"/>
  <c r="AA145" i="24"/>
  <c r="V191" i="24"/>
  <c r="V175" i="24"/>
  <c r="Z157" i="24"/>
  <c r="V143" i="24"/>
  <c r="Z121" i="24"/>
  <c r="W192" i="24"/>
  <c r="Y181" i="24"/>
  <c r="AA170" i="24"/>
  <c r="W160" i="24"/>
  <c r="V188" i="24"/>
  <c r="X177" i="24"/>
  <c r="Z166" i="24"/>
  <c r="V156" i="24"/>
  <c r="X145" i="24"/>
  <c r="Z126" i="24"/>
  <c r="Y186" i="24"/>
  <c r="AA175" i="24"/>
  <c r="W165" i="24"/>
  <c r="Y154" i="24"/>
  <c r="AA143" i="24"/>
  <c r="AA123" i="24"/>
  <c r="V185" i="24"/>
  <c r="X174" i="24"/>
  <c r="Z163" i="24"/>
  <c r="V153" i="24"/>
  <c r="X142" i="24"/>
  <c r="X122" i="24"/>
  <c r="V204" i="24"/>
  <c r="Y183" i="24"/>
  <c r="AA172" i="24"/>
  <c r="W162" i="24"/>
  <c r="AA124" i="24"/>
  <c r="V108" i="24"/>
  <c r="X97" i="24"/>
  <c r="Z86" i="24"/>
  <c r="V76" i="24"/>
  <c r="V56" i="24"/>
  <c r="X45" i="24"/>
  <c r="Z34" i="24"/>
  <c r="Y125" i="24"/>
  <c r="AA112" i="24"/>
  <c r="Y102" i="24"/>
  <c r="AA91" i="24"/>
  <c r="W81" i="24"/>
  <c r="Y70" i="24"/>
  <c r="Y129" i="24"/>
  <c r="Y50" i="24"/>
  <c r="AA39" i="24"/>
  <c r="W29" i="24"/>
  <c r="W138" i="24"/>
  <c r="V109" i="24"/>
  <c r="X98" i="24"/>
  <c r="Z87" i="24"/>
  <c r="V77" i="24"/>
  <c r="V57" i="24"/>
  <c r="X46" i="24"/>
  <c r="Z35" i="24"/>
  <c r="X117" i="24"/>
  <c r="AA104" i="24"/>
  <c r="W94" i="24"/>
  <c r="Y83" i="24"/>
  <c r="AA72" i="24"/>
  <c r="W54" i="24"/>
  <c r="Y43" i="24"/>
  <c r="AA32" i="24"/>
  <c r="W114" i="24"/>
  <c r="Z104" i="24"/>
  <c r="V94" i="24"/>
  <c r="X83" i="24"/>
  <c r="Z72" i="24"/>
  <c r="V54" i="24"/>
  <c r="X43" i="24"/>
  <c r="Z32" i="24"/>
  <c r="V22" i="24"/>
  <c r="Y145" i="24"/>
  <c r="W107" i="24"/>
  <c r="Y96" i="24"/>
  <c r="AA85" i="24"/>
  <c r="Z285" i="24"/>
  <c r="Y294" i="24"/>
  <c r="Z148" i="24"/>
  <c r="AA173" i="24"/>
  <c r="W143" i="24"/>
  <c r="Z189" i="24"/>
  <c r="Z173" i="24"/>
  <c r="V155" i="24"/>
  <c r="Z141" i="24"/>
  <c r="X120" i="24"/>
  <c r="AA190" i="24"/>
  <c r="W180" i="24"/>
  <c r="Y169" i="24"/>
  <c r="AA158" i="24"/>
  <c r="Z186" i="24"/>
  <c r="V176" i="24"/>
  <c r="X165" i="24"/>
  <c r="Z154" i="24"/>
  <c r="V144" i="24"/>
  <c r="X125" i="24"/>
  <c r="W185" i="24"/>
  <c r="Y174" i="24"/>
  <c r="AA163" i="24"/>
  <c r="W153" i="24"/>
  <c r="Y142" i="24"/>
  <c r="Y122" i="24"/>
  <c r="Z183" i="24"/>
  <c r="V173" i="24"/>
  <c r="X162" i="24"/>
  <c r="Z151" i="24"/>
  <c r="V141" i="24"/>
  <c r="V121" i="24"/>
  <c r="AA192" i="24"/>
  <c r="W182" i="24"/>
  <c r="Y171" i="24"/>
  <c r="AA160" i="24"/>
  <c r="Y123" i="24"/>
  <c r="Z106" i="24"/>
  <c r="V96" i="24"/>
  <c r="X85" i="24"/>
  <c r="Z74" i="24"/>
  <c r="Z54" i="24"/>
  <c r="V44" i="24"/>
  <c r="AA154" i="24"/>
  <c r="W124" i="24"/>
  <c r="AA111" i="24"/>
  <c r="W101" i="24"/>
  <c r="Y90" i="24"/>
  <c r="AA79" i="24"/>
  <c r="AA59" i="24"/>
  <c r="W49" i="24"/>
  <c r="Y38" i="24"/>
  <c r="AA27" i="24"/>
  <c r="W126" i="24"/>
  <c r="Z107" i="24"/>
  <c r="V97" i="24"/>
  <c r="X86" i="24"/>
  <c r="Z75" i="24"/>
  <c r="Z55" i="24"/>
  <c r="V45" i="24"/>
  <c r="X34" i="24"/>
  <c r="Y114" i="24"/>
  <c r="Y103" i="24"/>
  <c r="AA92" i="24"/>
  <c r="W82" i="24"/>
  <c r="Y71" i="24"/>
  <c r="AA52" i="24"/>
  <c r="W42" i="24"/>
  <c r="Y31" i="24"/>
  <c r="AA113" i="24"/>
  <c r="X103" i="24"/>
  <c r="Z92" i="24"/>
  <c r="V82" i="24"/>
  <c r="X71" i="24"/>
  <c r="Z52" i="24"/>
  <c r="V42" i="24"/>
  <c r="X31" i="24"/>
  <c r="Z20" i="24"/>
  <c r="W144" i="24"/>
  <c r="AA105" i="24"/>
  <c r="W95" i="24"/>
  <c r="X74" i="24"/>
  <c r="X121" i="24"/>
  <c r="Y58" i="24"/>
  <c r="Y110" i="24"/>
  <c r="X53" i="24"/>
  <c r="X105" i="24"/>
  <c r="X150" i="24"/>
  <c r="W173" i="24"/>
  <c r="Y157" i="24"/>
  <c r="V187" i="24"/>
  <c r="Y139" i="24"/>
  <c r="AA71" i="24"/>
  <c r="AA114" i="24"/>
  <c r="X57" i="24"/>
  <c r="W122" i="24"/>
  <c r="V161" i="24"/>
  <c r="AA183" i="24"/>
  <c r="W168" i="24"/>
  <c r="AA141" i="24"/>
  <c r="X73" i="24"/>
  <c r="Y159" i="24"/>
  <c r="Z171" i="24"/>
  <c r="V124" i="24"/>
  <c r="AA178" i="24"/>
  <c r="Y164" i="24"/>
  <c r="Y30" i="24"/>
  <c r="Y82" i="24"/>
  <c r="AA126" i="24"/>
  <c r="X77" i="24"/>
  <c r="W170" i="24"/>
  <c r="X182" i="24"/>
  <c r="Z142" i="24"/>
  <c r="Y189" i="24"/>
  <c r="V126" i="24"/>
  <c r="Z95" i="24"/>
  <c r="W37" i="24"/>
  <c r="W89" i="24"/>
  <c r="Y153" i="24"/>
  <c r="V84" i="24"/>
  <c r="AA180" i="24"/>
  <c r="W121" i="24"/>
  <c r="X153" i="24"/>
  <c r="V119" i="24"/>
  <c r="AA299" i="24"/>
  <c r="W41" i="24"/>
  <c r="W93" i="24"/>
  <c r="V36" i="24"/>
  <c r="V88" i="24"/>
  <c r="Y191" i="24"/>
  <c r="W141" i="24"/>
  <c r="V164" i="24"/>
  <c r="X140" i="24"/>
  <c r="W357" i="24"/>
  <c r="Y136" i="24"/>
  <c r="AF487" i="21"/>
  <c r="Z390" i="24"/>
  <c r="X377" i="24"/>
  <c r="Z362" i="24"/>
  <c r="AA387" i="24"/>
  <c r="Z379" i="24"/>
  <c r="Z367" i="24"/>
  <c r="Y379" i="24"/>
  <c r="X383" i="24"/>
  <c r="X371" i="24"/>
  <c r="V358" i="24"/>
  <c r="W383" i="24"/>
  <c r="W371" i="24"/>
  <c r="W384" i="24"/>
  <c r="X388" i="24"/>
  <c r="AA352" i="24"/>
  <c r="AA340" i="24"/>
  <c r="W322" i="24"/>
  <c r="Y311" i="24"/>
  <c r="AA300" i="24"/>
  <c r="W290" i="24"/>
  <c r="Y279" i="24"/>
  <c r="AA356" i="24"/>
  <c r="V346" i="24"/>
  <c r="X335" i="24"/>
  <c r="Z316" i="24"/>
  <c r="V306" i="24"/>
  <c r="X295" i="24"/>
  <c r="Z284" i="24"/>
  <c r="X368" i="24"/>
  <c r="Y352" i="24"/>
  <c r="AA341" i="24"/>
  <c r="AA321" i="24"/>
  <c r="W311" i="24"/>
  <c r="Y300" i="24"/>
  <c r="AA289" i="24"/>
  <c r="W279" i="24"/>
  <c r="AA370" i="24"/>
  <c r="X356" i="24"/>
  <c r="Z345" i="24"/>
  <c r="V335" i="24"/>
  <c r="V315" i="24"/>
  <c r="X304" i="24"/>
  <c r="Z293" i="24"/>
  <c r="Y370" i="24"/>
  <c r="AA354" i="24"/>
  <c r="W344" i="24"/>
  <c r="W324" i="24"/>
  <c r="Y313" i="24"/>
  <c r="AA302" i="24"/>
  <c r="W292" i="24"/>
  <c r="Y281" i="24"/>
  <c r="W359" i="24"/>
  <c r="V348" i="24"/>
  <c r="X389" i="24"/>
  <c r="V376" i="24"/>
  <c r="V360" i="24"/>
  <c r="Y386" i="24"/>
  <c r="X390" i="24"/>
  <c r="X378" i="24"/>
  <c r="X366" i="24"/>
  <c r="W390" i="24"/>
  <c r="W378" i="24"/>
  <c r="V382" i="24"/>
  <c r="Z368" i="24"/>
  <c r="Z356" i="24"/>
  <c r="AA381" i="24"/>
  <c r="AA369" i="24"/>
  <c r="AA382" i="24"/>
  <c r="Y374" i="24"/>
  <c r="W350" i="24"/>
  <c r="Y339" i="24"/>
  <c r="AA320" i="24"/>
  <c r="W310" i="24"/>
  <c r="Y299" i="24"/>
  <c r="AA288" i="24"/>
  <c r="W278" i="24"/>
  <c r="X355" i="24"/>
  <c r="Z344" i="24"/>
  <c r="V334" i="24"/>
  <c r="X315" i="24"/>
  <c r="Z304" i="24"/>
  <c r="V294" i="24"/>
  <c r="X283" i="24"/>
  <c r="V367" i="24"/>
  <c r="W351" i="24"/>
  <c r="Y340" i="24"/>
  <c r="Y320" i="24"/>
  <c r="AA309" i="24"/>
  <c r="W299" i="24"/>
  <c r="Y288" i="24"/>
  <c r="AA277" i="24"/>
  <c r="Y369" i="24"/>
  <c r="V355" i="24"/>
  <c r="X344" i="24"/>
  <c r="X324" i="24"/>
  <c r="Z313" i="24"/>
  <c r="V303" i="24"/>
  <c r="X292" i="24"/>
  <c r="V388" i="24"/>
  <c r="X373" i="24"/>
  <c r="Z358" i="24"/>
  <c r="W385" i="24"/>
  <c r="V389" i="24"/>
  <c r="V377" i="24"/>
  <c r="V365" i="24"/>
  <c r="AA388" i="24"/>
  <c r="X379" i="24"/>
  <c r="X367" i="24"/>
  <c r="Y380" i="24"/>
  <c r="Y368" i="24"/>
  <c r="Y381" i="24"/>
  <c r="AA367" i="24"/>
  <c r="AA348" i="24"/>
  <c r="W338" i="24"/>
  <c r="Y319" i="24"/>
  <c r="AA308" i="24"/>
  <c r="W298" i="24"/>
  <c r="Y287" i="24"/>
  <c r="V354" i="24"/>
  <c r="X343" i="24"/>
  <c r="Z324" i="24"/>
  <c r="V314" i="24"/>
  <c r="X303" i="24"/>
  <c r="Z292" i="24"/>
  <c r="V282" i="24"/>
  <c r="Z361" i="24"/>
  <c r="AA349" i="24"/>
  <c r="W339" i="24"/>
  <c r="W319" i="24"/>
  <c r="Y308" i="24"/>
  <c r="AA297" i="24"/>
  <c r="W287" i="24"/>
  <c r="W368" i="24"/>
  <c r="Z386" i="24"/>
  <c r="Z370" i="24"/>
  <c r="X357" i="24"/>
  <c r="AA383" i="24"/>
  <c r="Z387" i="24"/>
  <c r="Z375" i="24"/>
  <c r="Z363" i="24"/>
  <c r="Y387" i="24"/>
  <c r="V390" i="24"/>
  <c r="V378" i="24"/>
  <c r="V366" i="24"/>
  <c r="W379" i="24"/>
  <c r="W367" i="24"/>
  <c r="Z392" i="24"/>
  <c r="AA378" i="24"/>
  <c r="Y366" i="24"/>
  <c r="Y347" i="24"/>
  <c r="AA336" i="24"/>
  <c r="W318" i="24"/>
  <c r="Y307" i="24"/>
  <c r="AA296" i="24"/>
  <c r="W286" i="24"/>
  <c r="W374" i="24"/>
  <c r="Z352" i="24"/>
  <c r="V342" i="24"/>
  <c r="X323" i="24"/>
  <c r="Z312" i="24"/>
  <c r="V302" i="24"/>
  <c r="X291" i="24"/>
  <c r="Z280" i="24"/>
  <c r="X360" i="24"/>
  <c r="Y348" i="24"/>
  <c r="AA337" i="24"/>
  <c r="AA317" i="24"/>
  <c r="W307" i="24"/>
  <c r="Y296" i="24"/>
  <c r="AA285" i="24"/>
  <c r="AA362" i="24"/>
  <c r="X352" i="24"/>
  <c r="Z341" i="24"/>
  <c r="Z321" i="24"/>
  <c r="V311" i="24"/>
  <c r="X300" i="24"/>
  <c r="Z289" i="24"/>
  <c r="V387" i="24"/>
  <c r="Y362" i="24"/>
  <c r="AA350" i="24"/>
  <c r="W340" i="24"/>
  <c r="W320" i="24"/>
  <c r="Y309" i="24"/>
  <c r="AA298" i="24"/>
  <c r="W288" i="24"/>
  <c r="Y371" i="24"/>
  <c r="Z354" i="24"/>
  <c r="V344" i="24"/>
  <c r="V324" i="24"/>
  <c r="V384" i="24"/>
  <c r="X369" i="24"/>
  <c r="W381" i="24"/>
  <c r="X386" i="24"/>
  <c r="X374" i="24"/>
  <c r="X362" i="24"/>
  <c r="W386" i="24"/>
  <c r="Z388" i="24"/>
  <c r="Z376" i="24"/>
  <c r="Z364" i="24"/>
  <c r="AA389" i="24"/>
  <c r="AA377" i="24"/>
  <c r="AA365" i="24"/>
  <c r="Y389" i="24"/>
  <c r="Y377" i="24"/>
  <c r="W365" i="24"/>
  <c r="W346" i="24"/>
  <c r="Y335" i="24"/>
  <c r="AA316" i="24"/>
  <c r="W306" i="24"/>
  <c r="Y295" i="24"/>
  <c r="AA284" i="24"/>
  <c r="AA368" i="24"/>
  <c r="X351" i="24"/>
  <c r="Z340" i="24"/>
  <c r="V322" i="24"/>
  <c r="X311" i="24"/>
  <c r="Z300" i="24"/>
  <c r="V290" i="24"/>
  <c r="AA357" i="24"/>
  <c r="W347" i="24"/>
  <c r="Y336" i="24"/>
  <c r="Y316" i="24"/>
  <c r="AA305" i="24"/>
  <c r="W295" i="24"/>
  <c r="X381" i="24"/>
  <c r="V368" i="24"/>
  <c r="Y378" i="24"/>
  <c r="V385" i="24"/>
  <c r="V373" i="24"/>
  <c r="V361" i="24"/>
  <c r="Y383" i="24"/>
  <c r="X387" i="24"/>
  <c r="X375" i="24"/>
  <c r="X363" i="24"/>
  <c r="Y388" i="24"/>
  <c r="Y376" i="24"/>
  <c r="W363" i="24"/>
  <c r="W388" i="24"/>
  <c r="W377" i="24"/>
  <c r="X358" i="24"/>
  <c r="V374" i="24"/>
  <c r="AA361" i="24"/>
  <c r="Y355" i="24"/>
  <c r="Y315" i="24"/>
  <c r="Y291" i="24"/>
  <c r="Z348" i="24"/>
  <c r="V310" i="24"/>
  <c r="V286" i="24"/>
  <c r="Y344" i="24"/>
  <c r="Y304" i="24"/>
  <c r="AA281" i="24"/>
  <c r="AA359" i="24"/>
  <c r="X340" i="24"/>
  <c r="X316" i="24"/>
  <c r="Z297" i="24"/>
  <c r="AA392" i="24"/>
  <c r="W361" i="24"/>
  <c r="AA346" i="24"/>
  <c r="AA322" i="24"/>
  <c r="W308" i="24"/>
  <c r="AA294" i="24"/>
  <c r="X353" i="24"/>
  <c r="V340" i="24"/>
  <c r="Z318" i="24"/>
  <c r="V308" i="24"/>
  <c r="X297" i="24"/>
  <c r="Y358" i="24"/>
  <c r="X346" i="24"/>
  <c r="Z373" i="24"/>
  <c r="W301" i="24"/>
  <c r="W273" i="24"/>
  <c r="Z319" i="24"/>
  <c r="AA283" i="24"/>
  <c r="V273" i="24"/>
  <c r="W321" i="24"/>
  <c r="Z283" i="24"/>
  <c r="W274" i="24"/>
  <c r="W341" i="24"/>
  <c r="X290" i="24"/>
  <c r="Z276" i="24"/>
  <c r="AA335" i="24"/>
  <c r="X285" i="24"/>
  <c r="Y272" i="24"/>
  <c r="X334" i="24"/>
  <c r="X393" i="24"/>
  <c r="X279" i="24"/>
  <c r="X268" i="24"/>
  <c r="AA355" i="24"/>
  <c r="W297" i="24"/>
  <c r="Y269" i="24"/>
  <c r="V313" i="24"/>
  <c r="V272" i="24"/>
  <c r="Y392" i="24"/>
  <c r="AA375" i="24"/>
  <c r="Z372" i="24"/>
  <c r="Y360" i="24"/>
  <c r="W354" i="24"/>
  <c r="W314" i="24"/>
  <c r="Y283" i="24"/>
  <c r="X347" i="24"/>
  <c r="Z308" i="24"/>
  <c r="Z381" i="24"/>
  <c r="W343" i="24"/>
  <c r="W303" i="24"/>
  <c r="Y280" i="24"/>
  <c r="Z357" i="24"/>
  <c r="V339" i="24"/>
  <c r="X312" i="24"/>
  <c r="X296" i="24"/>
  <c r="Z389" i="24"/>
  <c r="Y359" i="24"/>
  <c r="Y345" i="24"/>
  <c r="Y321" i="24"/>
  <c r="AA306" i="24"/>
  <c r="Y293" i="24"/>
  <c r="AA372" i="24"/>
  <c r="V352" i="24"/>
  <c r="Z338" i="24"/>
  <c r="X317" i="24"/>
  <c r="Z306" i="24"/>
  <c r="V296" i="24"/>
  <c r="X384" i="24"/>
  <c r="Z355" i="24"/>
  <c r="V345" i="24"/>
  <c r="V357" i="24"/>
  <c r="AA287" i="24"/>
  <c r="AA271" i="24"/>
  <c r="X318" i="24"/>
  <c r="Y282" i="24"/>
  <c r="Z271" i="24"/>
  <c r="AA307" i="24"/>
  <c r="X282" i="24"/>
  <c r="AA272" i="24"/>
  <c r="Z323" i="24"/>
  <c r="V289" i="24"/>
  <c r="X275" i="24"/>
  <c r="Y334" i="24"/>
  <c r="V284" i="24"/>
  <c r="W271" i="24"/>
  <c r="Z311" i="24"/>
  <c r="V278" i="24"/>
  <c r="W353" i="24"/>
  <c r="V285" i="24"/>
  <c r="W268" i="24"/>
  <c r="Z299" i="24"/>
  <c r="Z270" i="24"/>
  <c r="V380" i="24"/>
  <c r="W382" i="24"/>
  <c r="V362" i="24"/>
  <c r="AA386" i="24"/>
  <c r="AA344" i="24"/>
  <c r="AA312" i="24"/>
  <c r="W282" i="24"/>
  <c r="X339" i="24"/>
  <c r="X307" i="24"/>
  <c r="V379" i="24"/>
  <c r="W335" i="24"/>
  <c r="AA301" i="24"/>
  <c r="Z385" i="24"/>
  <c r="Z353" i="24"/>
  <c r="Z337" i="24"/>
  <c r="Z309" i="24"/>
  <c r="V295" i="24"/>
  <c r="Z377" i="24"/>
  <c r="Y357" i="24"/>
  <c r="AA342" i="24"/>
  <c r="AA318" i="24"/>
  <c r="Y305" i="24"/>
  <c r="AA290" i="24"/>
  <c r="W370" i="24"/>
  <c r="Z350" i="24"/>
  <c r="X337" i="24"/>
  <c r="V316" i="24"/>
  <c r="X305" i="24"/>
  <c r="Z294" i="24"/>
  <c r="AA374" i="24"/>
  <c r="X354" i="24"/>
  <c r="Z343" i="24"/>
  <c r="Y346" i="24"/>
  <c r="Z286" i="24"/>
  <c r="Y270" i="24"/>
  <c r="V317" i="24"/>
  <c r="W281" i="24"/>
  <c r="X270" i="24"/>
  <c r="X372" i="24"/>
  <c r="Y306" i="24"/>
  <c r="V281" i="24"/>
  <c r="Y271" i="24"/>
  <c r="X322" i="24"/>
  <c r="X284" i="24"/>
  <c r="V274" i="24"/>
  <c r="AA311" i="24"/>
  <c r="Z279" i="24"/>
  <c r="AA269" i="24"/>
  <c r="X310" i="24"/>
  <c r="X276" i="24"/>
  <c r="Y338" i="24"/>
  <c r="V279" i="24"/>
  <c r="Z378" i="24"/>
  <c r="AA380" i="24"/>
  <c r="Z360" i="24"/>
  <c r="Y385" i="24"/>
  <c r="Y343" i="24"/>
  <c r="AA304" i="24"/>
  <c r="AA280" i="24"/>
  <c r="V338" i="24"/>
  <c r="X299" i="24"/>
  <c r="Z369" i="24"/>
  <c r="Y324" i="24"/>
  <c r="AA293" i="24"/>
  <c r="V383" i="24"/>
  <c r="V351" i="24"/>
  <c r="X336" i="24"/>
  <c r="X308" i="24"/>
  <c r="V291" i="24"/>
  <c r="X376" i="24"/>
  <c r="W356" i="24"/>
  <c r="Y341" i="24"/>
  <c r="Y317" i="24"/>
  <c r="W304" i="24"/>
  <c r="Y289" i="24"/>
  <c r="AA364" i="24"/>
  <c r="X349" i="24"/>
  <c r="V336" i="24"/>
  <c r="Z314" i="24"/>
  <c r="V304" i="24"/>
  <c r="X293" i="24"/>
  <c r="Y373" i="24"/>
  <c r="V353" i="24"/>
  <c r="X342" i="24"/>
  <c r="AA319" i="24"/>
  <c r="Z282" i="24"/>
  <c r="W269" i="24"/>
  <c r="Z303" i="24"/>
  <c r="X280" i="24"/>
  <c r="V269" i="24"/>
  <c r="Y354" i="24"/>
  <c r="W305" i="24"/>
  <c r="W280" i="24"/>
  <c r="W270" i="24"/>
  <c r="V321" i="24"/>
  <c r="V283" i="24"/>
  <c r="Z272" i="24"/>
  <c r="Y310" i="24"/>
  <c r="X278" i="24"/>
  <c r="Y268" i="24"/>
  <c r="V309" i="24"/>
  <c r="V275" i="24"/>
  <c r="AA315" i="24"/>
  <c r="W276" i="24"/>
  <c r="V297" i="24"/>
  <c r="V268" i="24"/>
  <c r="Z366" i="24"/>
  <c r="Z383" i="24"/>
  <c r="W387" i="24"/>
  <c r="W376" i="24"/>
  <c r="W342" i="24"/>
  <c r="Y303" i="24"/>
  <c r="Y367" i="24"/>
  <c r="Z336" i="24"/>
  <c r="V298" i="24"/>
  <c r="Y356" i="24"/>
  <c r="W323" i="24"/>
  <c r="Y292" i="24"/>
  <c r="AA376" i="24"/>
  <c r="Z349" i="24"/>
  <c r="V323" i="24"/>
  <c r="V307" i="24"/>
  <c r="X288" i="24"/>
  <c r="V375" i="24"/>
  <c r="Y353" i="24"/>
  <c r="AA338" i="24"/>
  <c r="W316" i="24"/>
  <c r="Y301" i="24"/>
  <c r="AA286" i="24"/>
  <c r="Y363" i="24"/>
  <c r="Z346" i="24"/>
  <c r="Z334" i="24"/>
  <c r="X313" i="24"/>
  <c r="Z302" i="24"/>
  <c r="V292" i="24"/>
  <c r="W372" i="24"/>
  <c r="Z351" i="24"/>
  <c r="V341" i="24"/>
  <c r="Y318" i="24"/>
  <c r="X281" i="24"/>
  <c r="X302" i="24"/>
  <c r="AA278" i="24"/>
  <c r="AA339" i="24"/>
  <c r="AA291" i="24"/>
  <c r="Z278" i="24"/>
  <c r="AA268" i="24"/>
  <c r="Z307" i="24"/>
  <c r="V280" i="24"/>
  <c r="X271" i="24"/>
  <c r="W309" i="24"/>
  <c r="V277" i="24"/>
  <c r="AA358" i="24"/>
  <c r="Z295" i="24"/>
  <c r="Z273" i="24"/>
  <c r="Y314" i="24"/>
  <c r="AA274" i="24"/>
  <c r="Z365" i="24"/>
  <c r="Z281" i="24"/>
  <c r="X365" i="24"/>
  <c r="X382" i="24"/>
  <c r="Y384" i="24"/>
  <c r="W334" i="24"/>
  <c r="W302" i="24"/>
  <c r="W366" i="24"/>
  <c r="Z320" i="24"/>
  <c r="Z296" i="24"/>
  <c r="W355" i="24"/>
  <c r="W315" i="24"/>
  <c r="W291" i="24"/>
  <c r="Y375" i="24"/>
  <c r="X348" i="24"/>
  <c r="X320" i="24"/>
  <c r="Z305" i="24"/>
  <c r="V287" i="24"/>
  <c r="AA371" i="24"/>
  <c r="W352" i="24"/>
  <c r="Y337" i="24"/>
  <c r="AA314" i="24"/>
  <c r="W300" i="24"/>
  <c r="Y285" i="24"/>
  <c r="W362" i="24"/>
  <c r="X345" i="24"/>
  <c r="Z322" i="24"/>
  <c r="V312" i="24"/>
  <c r="X301" i="24"/>
  <c r="Z290" i="24"/>
  <c r="AA366" i="24"/>
  <c r="X350" i="24"/>
  <c r="Z339" i="24"/>
  <c r="W317" i="24"/>
  <c r="Z277" i="24"/>
  <c r="X380" i="24"/>
  <c r="V301" i="24"/>
  <c r="Y277" i="24"/>
  <c r="W337" i="24"/>
  <c r="Y290" i="24"/>
  <c r="X277" i="24"/>
  <c r="V363" i="24"/>
  <c r="X306" i="24"/>
  <c r="AA279" i="24"/>
  <c r="V270" i="24"/>
  <c r="V371" i="24"/>
  <c r="AA295" i="24"/>
  <c r="Y276" i="24"/>
  <c r="AA351" i="24"/>
  <c r="X294" i="24"/>
  <c r="X272" i="24"/>
  <c r="W313" i="24"/>
  <c r="Y273" i="24"/>
  <c r="Y342" i="24"/>
  <c r="V276" i="24"/>
  <c r="W389" i="24"/>
  <c r="V369" i="24"/>
  <c r="Z384" i="24"/>
  <c r="Y372" i="24"/>
  <c r="W358" i="24"/>
  <c r="Y323" i="24"/>
  <c r="AA292" i="24"/>
  <c r="V350" i="24"/>
  <c r="V318" i="24"/>
  <c r="X287" i="24"/>
  <c r="AA345" i="24"/>
  <c r="Y312" i="24"/>
  <c r="W283" i="24"/>
  <c r="W360" i="24"/>
  <c r="V343" i="24"/>
  <c r="Z317" i="24"/>
  <c r="V299" i="24"/>
  <c r="AA363" i="24"/>
  <c r="W348" i="24"/>
  <c r="AA334" i="24"/>
  <c r="AA393" i="24"/>
  <c r="AA310" i="24"/>
  <c r="W296" i="24"/>
  <c r="AA282" i="24"/>
  <c r="V356" i="24"/>
  <c r="X341" i="24"/>
  <c r="V320" i="24"/>
  <c r="X309" i="24"/>
  <c r="Z298" i="24"/>
  <c r="V288" i="24"/>
  <c r="W364" i="24"/>
  <c r="Z347" i="24"/>
  <c r="V337" i="24"/>
  <c r="Y302" i="24"/>
  <c r="Y274" i="24"/>
  <c r="Y350" i="24"/>
  <c r="Y286" i="24"/>
  <c r="X274" i="24"/>
  <c r="Y322" i="24"/>
  <c r="X286" i="24"/>
  <c r="Y275" i="24"/>
  <c r="AA343" i="24"/>
  <c r="Z291" i="24"/>
  <c r="W277" i="24"/>
  <c r="W345" i="24"/>
  <c r="W293" i="24"/>
  <c r="AA273" i="24"/>
  <c r="Z335" i="24"/>
  <c r="W285" i="24"/>
  <c r="Z269" i="24"/>
  <c r="Y298" i="24"/>
  <c r="AA270" i="24"/>
  <c r="X314" i="24"/>
  <c r="X273" i="24"/>
  <c r="Z653" i="24"/>
  <c r="AA652" i="24"/>
  <c r="AA649" i="24"/>
  <c r="X640" i="24"/>
  <c r="AA634" i="24"/>
  <c r="AA643" i="24"/>
  <c r="V625" i="24"/>
  <c r="Z585" i="24"/>
  <c r="V543" i="24"/>
  <c r="Y581" i="24"/>
  <c r="AA538" i="24"/>
  <c r="V584" i="24"/>
  <c r="Z562" i="24"/>
  <c r="X541" i="24"/>
  <c r="Y621" i="24"/>
  <c r="Y602" i="24"/>
  <c r="AA575" i="24"/>
  <c r="AA559" i="24"/>
  <c r="Y542" i="24"/>
  <c r="AA614" i="24"/>
  <c r="V597" i="24"/>
  <c r="X570" i="24"/>
  <c r="V557" i="24"/>
  <c r="Z543" i="24"/>
  <c r="V533" i="24"/>
  <c r="AA620" i="24"/>
  <c r="W606" i="24"/>
  <c r="W586" i="24"/>
  <c r="Y575" i="24"/>
  <c r="AA564" i="24"/>
  <c r="W554" i="24"/>
  <c r="Y543" i="24"/>
  <c r="V618" i="24"/>
  <c r="V606" i="24"/>
  <c r="V586" i="24"/>
  <c r="X575" i="24"/>
  <c r="Z564" i="24"/>
  <c r="V554" i="24"/>
  <c r="X543" i="24"/>
  <c r="Z532" i="24"/>
  <c r="Y615" i="24"/>
  <c r="W603" i="24"/>
  <c r="W583" i="24"/>
  <c r="Y572" i="24"/>
  <c r="AA561" i="24"/>
  <c r="W551" i="24"/>
  <c r="Y540" i="24"/>
  <c r="V117" i="21"/>
  <c r="V33" i="21"/>
  <c r="Y639" i="24"/>
  <c r="AA637" i="24"/>
  <c r="V631" i="24"/>
  <c r="X645" i="24"/>
  <c r="Y634" i="24"/>
  <c r="Z615" i="24"/>
  <c r="X576" i="24"/>
  <c r="Z533" i="24"/>
  <c r="W572" i="24"/>
  <c r="Y617" i="24"/>
  <c r="Z582" i="24"/>
  <c r="X561" i="24"/>
  <c r="V540" i="24"/>
  <c r="Z618" i="24"/>
  <c r="AA599" i="24"/>
  <c r="Y574" i="24"/>
  <c r="AA555" i="24"/>
  <c r="W541" i="24"/>
  <c r="Y613" i="24"/>
  <c r="X586" i="24"/>
  <c r="V569" i="24"/>
  <c r="X554" i="24"/>
  <c r="X542" i="24"/>
  <c r="Z531" i="24"/>
  <c r="Z590" i="24" s="1"/>
  <c r="Z591" i="24" s="1"/>
  <c r="Y619" i="24"/>
  <c r="AA604" i="24"/>
  <c r="AA584" i="24"/>
  <c r="W574" i="24"/>
  <c r="Y563" i="24"/>
  <c r="AA552" i="24"/>
  <c r="W542" i="24"/>
  <c r="AA615" i="24"/>
  <c r="Z604" i="24"/>
  <c r="Z584" i="24"/>
  <c r="V574" i="24"/>
  <c r="X563" i="24"/>
  <c r="V113" i="21"/>
  <c r="V29" i="21"/>
  <c r="AA636" i="24"/>
  <c r="Y636" i="24"/>
  <c r="Z629" i="24"/>
  <c r="V644" i="24"/>
  <c r="W633" i="24"/>
  <c r="X614" i="24"/>
  <c r="V575" i="24"/>
  <c r="X532" i="24"/>
  <c r="AA570" i="24"/>
  <c r="W616" i="24"/>
  <c r="V576" i="24"/>
  <c r="Z554" i="24"/>
  <c r="X537" i="24"/>
  <c r="X617" i="24"/>
  <c r="AA587" i="24"/>
  <c r="W573" i="24"/>
  <c r="Y554" i="24"/>
  <c r="Y538" i="24"/>
  <c r="W612" i="24"/>
  <c r="X582" i="24"/>
  <c r="Z567" i="24"/>
  <c r="V553" i="24"/>
  <c r="V541" i="24"/>
  <c r="W618" i="24"/>
  <c r="Y603" i="24"/>
  <c r="Y583" i="24"/>
  <c r="AA572" i="24"/>
  <c r="W562" i="24"/>
  <c r="Y551" i="24"/>
  <c r="AA540" i="24"/>
  <c r="Y614" i="24"/>
  <c r="X603" i="24"/>
  <c r="X583" i="24"/>
  <c r="Z572" i="24"/>
  <c r="V562" i="24"/>
  <c r="X551" i="24"/>
  <c r="Z540" i="24"/>
  <c r="Y633" i="24"/>
  <c r="Z610" i="24"/>
  <c r="Y600" i="24"/>
  <c r="Y580" i="24"/>
  <c r="AA569" i="24"/>
  <c r="W559" i="24"/>
  <c r="Y548" i="24"/>
  <c r="AA537" i="24"/>
  <c r="W536" i="24"/>
  <c r="Y531" i="24"/>
  <c r="AA534" i="24"/>
  <c r="V122" i="21"/>
  <c r="V42" i="21"/>
  <c r="AA624" i="24"/>
  <c r="W623" i="24"/>
  <c r="V79" i="21"/>
  <c r="Z634" i="24"/>
  <c r="Z647" i="24"/>
  <c r="W620" i="24"/>
  <c r="Z565" i="24"/>
  <c r="V615" i="24"/>
  <c r="Y561" i="24"/>
  <c r="X605" i="24"/>
  <c r="Z574" i="24"/>
  <c r="X553" i="24"/>
  <c r="X533" i="24"/>
  <c r="V616" i="24"/>
  <c r="Y586" i="24"/>
  <c r="Y570" i="24"/>
  <c r="W553" i="24"/>
  <c r="X631" i="24"/>
  <c r="Z608" i="24"/>
  <c r="V581" i="24"/>
  <c r="V565" i="24"/>
  <c r="Z551" i="24"/>
  <c r="Z539" i="24"/>
  <c r="W632" i="24"/>
  <c r="Z614" i="24"/>
  <c r="W602" i="24"/>
  <c r="W582" i="24"/>
  <c r="Y571" i="24"/>
  <c r="AA560" i="24"/>
  <c r="W550" i="24"/>
  <c r="Y539" i="24"/>
  <c r="W613" i="24"/>
  <c r="V602" i="24"/>
  <c r="V582" i="24"/>
  <c r="X571" i="24"/>
  <c r="Z560" i="24"/>
  <c r="V550" i="24"/>
  <c r="X539" i="24"/>
  <c r="V626" i="24"/>
  <c r="X609" i="24"/>
  <c r="W599" i="24"/>
  <c r="W579" i="24"/>
  <c r="Y568" i="24"/>
  <c r="AA557" i="24"/>
  <c r="V118" i="21"/>
  <c r="V38" i="21"/>
  <c r="Y623" i="24"/>
  <c r="AA621" i="24"/>
  <c r="V18" i="21"/>
  <c r="X633" i="24"/>
  <c r="X646" i="24"/>
  <c r="Z616" i="24"/>
  <c r="X564" i="24"/>
  <c r="AA612" i="24"/>
  <c r="W560" i="24"/>
  <c r="V604" i="24"/>
  <c r="X573" i="24"/>
  <c r="V552" i="24"/>
  <c r="V532" i="24"/>
  <c r="X612" i="24"/>
  <c r="W585" i="24"/>
  <c r="Y566" i="24"/>
  <c r="AA551" i="24"/>
  <c r="V630" i="24"/>
  <c r="V605" i="24"/>
  <c r="Z579" i="24"/>
  <c r="Z563" i="24"/>
  <c r="X550" i="24"/>
  <c r="X538" i="24"/>
  <c r="AA626" i="24"/>
  <c r="X613" i="24"/>
  <c r="AA600" i="24"/>
  <c r="AA580" i="24"/>
  <c r="W570" i="24"/>
  <c r="Y559" i="24"/>
  <c r="AA548" i="24"/>
  <c r="W538" i="24"/>
  <c r="AA610" i="24"/>
  <c r="Z600" i="24"/>
  <c r="Z580" i="24"/>
  <c r="V570" i="24"/>
  <c r="X559" i="24"/>
  <c r="Z548" i="24"/>
  <c r="V538" i="24"/>
  <c r="AA623" i="24"/>
  <c r="W608" i="24"/>
  <c r="AA597" i="24"/>
  <c r="AA577" i="24"/>
  <c r="W567" i="24"/>
  <c r="Y556" i="24"/>
  <c r="AA545" i="24"/>
  <c r="W535" i="24"/>
  <c r="AA531" i="24"/>
  <c r="Y532" i="24"/>
  <c r="W532" i="24"/>
  <c r="V4" i="21"/>
  <c r="V14" i="21"/>
  <c r="W652" i="24"/>
  <c r="Z641" i="24"/>
  <c r="W636" i="24"/>
  <c r="W645" i="24"/>
  <c r="X626" i="24"/>
  <c r="V587" i="24"/>
  <c r="X544" i="24"/>
  <c r="AA582" i="24"/>
  <c r="W540" i="24"/>
  <c r="X585" i="24"/>
  <c r="V564" i="24"/>
  <c r="Z542" i="24"/>
  <c r="W628" i="24"/>
  <c r="AA603" i="24"/>
  <c r="W577" i="24"/>
  <c r="Y562" i="24"/>
  <c r="AA543" i="24"/>
  <c r="AA619" i="24"/>
  <c r="X598" i="24"/>
  <c r="Z571" i="24"/>
  <c r="V72" i="21"/>
  <c r="Y645" i="24"/>
  <c r="Z553" i="24"/>
  <c r="X565" i="24"/>
  <c r="W581" i="24"/>
  <c r="Z599" i="24"/>
  <c r="X546" i="24"/>
  <c r="Z609" i="24"/>
  <c r="AA568" i="24"/>
  <c r="AA544" i="24"/>
  <c r="V598" i="24"/>
  <c r="V558" i="24"/>
  <c r="Z536" i="24"/>
  <c r="Y607" i="24"/>
  <c r="Y576" i="24"/>
  <c r="W555" i="24"/>
  <c r="W539" i="24"/>
  <c r="V489" i="24"/>
  <c r="X524" i="24"/>
  <c r="V478" i="24"/>
  <c r="AA533" i="24"/>
  <c r="V487" i="24"/>
  <c r="V439" i="24"/>
  <c r="V448" i="24"/>
  <c r="AA535" i="24"/>
  <c r="V401" i="24"/>
  <c r="V472" i="24"/>
  <c r="V414" i="24"/>
  <c r="V512" i="24"/>
  <c r="V411" i="24"/>
  <c r="V51" i="21"/>
  <c r="V624" i="24"/>
  <c r="AA602" i="24"/>
  <c r="Z550" i="24"/>
  <c r="W565" i="24"/>
  <c r="X578" i="24"/>
  <c r="V537" i="24"/>
  <c r="Y608" i="24"/>
  <c r="Y567" i="24"/>
  <c r="Y626" i="24"/>
  <c r="X587" i="24"/>
  <c r="Z556" i="24"/>
  <c r="X535" i="24"/>
  <c r="AA605" i="24"/>
  <c r="W575" i="24"/>
  <c r="AA553" i="24"/>
  <c r="Y536" i="24"/>
  <c r="V485" i="24"/>
  <c r="V518" i="24"/>
  <c r="V470" i="24"/>
  <c r="W531" i="24"/>
  <c r="W590" i="24" s="1"/>
  <c r="W591" i="24" s="1"/>
  <c r="V483" i="24"/>
  <c r="V435" i="24"/>
  <c r="V428" i="24"/>
  <c r="V492" i="24"/>
  <c r="V410" i="24"/>
  <c r="V480" i="24"/>
  <c r="V43" i="21"/>
  <c r="Z622" i="24"/>
  <c r="Y601" i="24"/>
  <c r="V544" i="24"/>
  <c r="AA563" i="24"/>
  <c r="Z575" i="24"/>
  <c r="Z535" i="24"/>
  <c r="Y599" i="24"/>
  <c r="W566" i="24"/>
  <c r="Z620" i="24"/>
  <c r="X579" i="24"/>
  <c r="X555" i="24"/>
  <c r="V534" i="24"/>
  <c r="Y604" i="24"/>
  <c r="AA573" i="24"/>
  <c r="Y552" i="24"/>
  <c r="Z524" i="24"/>
  <c r="V477" i="24"/>
  <c r="V514" i="24"/>
  <c r="V454" i="24"/>
  <c r="V519" i="24"/>
  <c r="V479" i="24"/>
  <c r="Y533" i="24"/>
  <c r="V424" i="24"/>
  <c r="V444" i="24"/>
  <c r="Y534" i="24"/>
  <c r="V406" i="24"/>
  <c r="V504" i="24"/>
  <c r="V436" i="24"/>
  <c r="V431" i="24"/>
  <c r="V440" i="24"/>
  <c r="Z644" i="24"/>
  <c r="V637" i="24"/>
  <c r="AA550" i="24"/>
  <c r="W549" i="24"/>
  <c r="V561" i="24"/>
  <c r="X534" i="24"/>
  <c r="W598" i="24"/>
  <c r="W558" i="24"/>
  <c r="X619" i="24"/>
  <c r="V578" i="24"/>
  <c r="Z552" i="24"/>
  <c r="X531" i="24"/>
  <c r="AA601" i="24"/>
  <c r="W571" i="24"/>
  <c r="AA549" i="24"/>
  <c r="V521" i="24"/>
  <c r="V469" i="24"/>
  <c r="V510" i="24"/>
  <c r="V446" i="24"/>
  <c r="V515" i="24"/>
  <c r="V475" i="24"/>
  <c r="AA536" i="24"/>
  <c r="V420" i="24"/>
  <c r="V425" i="24"/>
  <c r="V500" i="24"/>
  <c r="V476" i="24"/>
  <c r="V407" i="24"/>
  <c r="X643" i="24"/>
  <c r="Z635" i="24"/>
  <c r="Y549" i="24"/>
  <c r="AA630" i="24"/>
  <c r="W545" i="24"/>
  <c r="Z559" i="24"/>
  <c r="W624" i="24"/>
  <c r="Y587" i="24"/>
  <c r="AA556" i="24"/>
  <c r="Y609" i="24"/>
  <c r="Z576" i="24"/>
  <c r="X547" i="24"/>
  <c r="X620" i="24"/>
  <c r="W587" i="24"/>
  <c r="AA565" i="24"/>
  <c r="W547" i="24"/>
  <c r="V517" i="24"/>
  <c r="V449" i="24"/>
  <c r="V502" i="24"/>
  <c r="V442" i="24"/>
  <c r="V511" i="24"/>
  <c r="V467" i="24"/>
  <c r="Y535" i="24"/>
  <c r="V416" i="24"/>
  <c r="V520" i="24"/>
  <c r="V421" i="24"/>
  <c r="V430" i="24"/>
  <c r="V403" i="24"/>
  <c r="V155" i="21"/>
  <c r="AA609" i="24"/>
  <c r="X607" i="24"/>
  <c r="Z602" i="24"/>
  <c r="Y606" i="24"/>
  <c r="Z624" i="24"/>
  <c r="X558" i="24"/>
  <c r="V622" i="24"/>
  <c r="Y579" i="24"/>
  <c r="Y555" i="24"/>
  <c r="X608" i="24"/>
  <c r="Z568" i="24"/>
  <c r="V546" i="24"/>
  <c r="V619" i="24"/>
  <c r="AA585" i="24"/>
  <c r="Y564" i="24"/>
  <c r="Y544" i="24"/>
  <c r="V509" i="24"/>
  <c r="V445" i="24"/>
  <c r="V494" i="24"/>
  <c r="V438" i="24"/>
  <c r="V507" i="24"/>
  <c r="V451" i="24"/>
  <c r="W534" i="24"/>
  <c r="V412" i="24"/>
  <c r="V488" i="24"/>
  <c r="V417" i="24"/>
  <c r="V426" i="24"/>
  <c r="V115" i="21"/>
  <c r="AA646" i="24"/>
  <c r="V555" i="24"/>
  <c r="V572" i="24"/>
  <c r="AA583" i="24"/>
  <c r="V601" i="24"/>
  <c r="Z547" i="24"/>
  <c r="V612" i="24"/>
  <c r="AA576" i="24"/>
  <c r="W621" i="24"/>
  <c r="Z544" i="24"/>
  <c r="W543" i="24"/>
  <c r="V434" i="24"/>
  <c r="V404" i="24"/>
  <c r="V415" i="24"/>
  <c r="V423" i="24"/>
  <c r="V245" i="24"/>
  <c r="V213" i="24"/>
  <c r="V254" i="24"/>
  <c r="V222" i="24"/>
  <c r="V231" i="24"/>
  <c r="V244" i="24"/>
  <c r="V212" i="24"/>
  <c r="Z184" i="24"/>
  <c r="V174" i="24"/>
  <c r="X163" i="24"/>
  <c r="Z152" i="24"/>
  <c r="V142" i="24"/>
  <c r="V122" i="24"/>
  <c r="Y192" i="24"/>
  <c r="AA181" i="24"/>
  <c r="W171" i="24"/>
  <c r="Y160" i="24"/>
  <c r="AA149" i="24"/>
  <c r="W139" i="24"/>
  <c r="W119" i="24"/>
  <c r="V183" i="24"/>
  <c r="X172" i="24"/>
  <c r="Z161" i="24"/>
  <c r="V151" i="21"/>
  <c r="W578" i="24"/>
  <c r="V542" i="24"/>
  <c r="AA541" i="24"/>
  <c r="AA532" i="24"/>
  <c r="V496" i="24"/>
  <c r="V241" i="24"/>
  <c r="V209" i="24"/>
  <c r="V250" i="24"/>
  <c r="V218" i="24"/>
  <c r="AA260" i="24"/>
  <c r="V227" i="24"/>
  <c r="V240" i="24"/>
  <c r="V202" i="24"/>
  <c r="X183" i="24"/>
  <c r="Z172" i="24"/>
  <c r="V162" i="24"/>
  <c r="X151" i="24"/>
  <c r="Z140" i="24"/>
  <c r="Z120" i="24"/>
  <c r="W191" i="24"/>
  <c r="Y180" i="24"/>
  <c r="AA169" i="24"/>
  <c r="W159" i="24"/>
  <c r="Y148" i="24"/>
  <c r="AA137" i="24"/>
  <c r="X192" i="24"/>
  <c r="Z181" i="24"/>
  <c r="V171" i="24"/>
  <c r="X160" i="24"/>
  <c r="Z149" i="24"/>
  <c r="V652" i="24"/>
  <c r="Y547" i="24"/>
  <c r="AA616" i="24"/>
  <c r="V501" i="24"/>
  <c r="V499" i="24"/>
  <c r="V413" i="24"/>
  <c r="V237" i="24"/>
  <c r="V246" i="24"/>
  <c r="V214" i="24"/>
  <c r="V255" i="24"/>
  <c r="V223" i="24"/>
  <c r="Z260" i="24"/>
  <c r="Z605" i="24"/>
  <c r="W546" i="24"/>
  <c r="W614" i="24"/>
  <c r="V493" i="24"/>
  <c r="V491" i="24"/>
  <c r="V409" i="24"/>
  <c r="V233" i="24"/>
  <c r="V242" i="24"/>
  <c r="V210" i="24"/>
  <c r="V251" i="24"/>
  <c r="V219" i="24"/>
  <c r="V419" i="24"/>
  <c r="V232" i="24"/>
  <c r="Z586" i="24"/>
  <c r="AA607" i="24"/>
  <c r="Y584" i="24"/>
  <c r="V441" i="24"/>
  <c r="V447" i="24"/>
  <c r="V422" i="24"/>
  <c r="X260" i="24"/>
  <c r="W260" i="24"/>
  <c r="V229" i="24"/>
  <c r="V238" i="24"/>
  <c r="V206" i="24"/>
  <c r="V247" i="24"/>
  <c r="V215" i="24"/>
  <c r="Y260" i="24"/>
  <c r="V228" i="24"/>
  <c r="V190" i="24"/>
  <c r="X179" i="24"/>
  <c r="Z168" i="24"/>
  <c r="V158" i="24"/>
  <c r="X147" i="24"/>
  <c r="Z136" i="24"/>
  <c r="Z116" i="24"/>
  <c r="W187" i="24"/>
  <c r="Y176" i="24"/>
  <c r="AA165" i="24"/>
  <c r="W155" i="24"/>
  <c r="Y144" i="24"/>
  <c r="Y124" i="24"/>
  <c r="X188" i="24"/>
  <c r="Z177" i="24"/>
  <c r="V167" i="24"/>
  <c r="X156" i="24"/>
  <c r="Z145" i="24"/>
  <c r="Z125" i="24"/>
  <c r="W605" i="24"/>
  <c r="X599" i="24"/>
  <c r="AA581" i="24"/>
  <c r="V433" i="24"/>
  <c r="V443" i="24"/>
  <c r="V418" i="24"/>
  <c r="W533" i="24"/>
  <c r="V257" i="24"/>
  <c r="V225" i="24"/>
  <c r="V234" i="24"/>
  <c r="V243" i="24"/>
  <c r="V211" i="24"/>
  <c r="V256" i="24"/>
  <c r="V224" i="24"/>
  <c r="Z188" i="24"/>
  <c r="V549" i="24"/>
  <c r="V566" i="24"/>
  <c r="Y560" i="24"/>
  <c r="V482" i="24"/>
  <c r="V516" i="24"/>
  <c r="V508" i="24"/>
  <c r="V249" i="24"/>
  <c r="V217" i="24"/>
  <c r="V258" i="24"/>
  <c r="V226" i="24"/>
  <c r="V235" i="24"/>
  <c r="V203" i="24"/>
  <c r="V248" i="24"/>
  <c r="V216" i="24"/>
  <c r="V186" i="24"/>
  <c r="X175" i="24"/>
  <c r="Z164" i="24"/>
  <c r="V154" i="24"/>
  <c r="X143" i="24"/>
  <c r="X123" i="24"/>
  <c r="V205" i="24"/>
  <c r="W183" i="24"/>
  <c r="Y172" i="24"/>
  <c r="AA161" i="24"/>
  <c r="AO15" i="24"/>
  <c r="AJ258" i="24"/>
  <c r="AJ255" i="24"/>
  <c r="AJ207" i="24"/>
  <c r="AH205" i="24"/>
  <c r="Y184" i="24"/>
  <c r="Z124" i="24"/>
  <c r="X155" i="24"/>
  <c r="Z176" i="24"/>
  <c r="V236" i="24"/>
  <c r="V207" i="24"/>
  <c r="V230" i="24"/>
  <c r="V221" i="24"/>
  <c r="V349" i="24"/>
  <c r="W284" i="24"/>
  <c r="V319" i="24"/>
  <c r="AA360" i="24"/>
  <c r="AA524" i="24"/>
  <c r="Z156" i="24"/>
  <c r="V178" i="24"/>
  <c r="V252" i="24"/>
  <c r="V239" i="24"/>
  <c r="Z268" i="24"/>
  <c r="V253" i="24"/>
  <c r="Y365" i="24"/>
  <c r="Y297" i="24"/>
  <c r="V347" i="24"/>
  <c r="W294" i="24"/>
  <c r="V486" i="24"/>
  <c r="W147" i="24"/>
  <c r="W167" i="24"/>
  <c r="Y188" i="24"/>
  <c r="V138" i="24"/>
  <c r="X159" i="24"/>
  <c r="Z180" i="24"/>
  <c r="X269" i="24"/>
  <c r="V271" i="24"/>
  <c r="Y278" i="24"/>
  <c r="Z275" i="24"/>
  <c r="X289" i="24"/>
  <c r="W312" i="24"/>
  <c r="Y361" i="24"/>
  <c r="AA324" i="24"/>
  <c r="W563" i="24"/>
  <c r="Y168" i="24"/>
  <c r="AA189" i="24"/>
  <c r="X139" i="24"/>
  <c r="Z160" i="24"/>
  <c r="V182" i="24"/>
  <c r="Z274" i="24"/>
  <c r="V293" i="24"/>
  <c r="V305" i="24"/>
  <c r="Z287" i="24"/>
  <c r="V300" i="24"/>
  <c r="W336" i="24"/>
  <c r="Y284" i="24"/>
  <c r="V427" i="24"/>
  <c r="X567" i="24"/>
  <c r="Z144" i="24"/>
  <c r="V166" i="24"/>
  <c r="X187" i="24"/>
  <c r="X298" i="24"/>
  <c r="W349" i="24"/>
  <c r="V359" i="24"/>
  <c r="X364" i="24"/>
  <c r="Z310" i="24"/>
  <c r="Y349" i="24"/>
  <c r="AA313" i="24"/>
  <c r="AA373" i="24"/>
  <c r="W622" i="24"/>
  <c r="AA153" i="24"/>
  <c r="W175" i="24"/>
  <c r="X115" i="24"/>
  <c r="V146" i="24"/>
  <c r="X167" i="24"/>
  <c r="X191" i="24"/>
  <c r="Z315" i="24"/>
  <c r="W275" i="24"/>
  <c r="AA276" i="24"/>
  <c r="AA275" i="24"/>
  <c r="X321" i="24"/>
  <c r="W369" i="24"/>
  <c r="AA353" i="24"/>
  <c r="V386" i="24"/>
  <c r="AH18" i="24"/>
  <c r="V492" i="21"/>
  <c r="V222" i="21"/>
  <c r="V225" i="21"/>
  <c r="V513" i="24"/>
  <c r="V481" i="24"/>
  <c r="V437" i="24"/>
  <c r="V506" i="24"/>
  <c r="V474" i="24"/>
  <c r="V414" i="21"/>
  <c r="V216" i="21"/>
  <c r="V439" i="21"/>
  <c r="V212" i="21"/>
  <c r="V522" i="24"/>
  <c r="V505" i="24"/>
  <c r="V473" i="24"/>
  <c r="V498" i="24"/>
  <c r="V466" i="24"/>
  <c r="V525" i="24"/>
  <c r="V503" i="24"/>
  <c r="V471" i="24"/>
  <c r="V484" i="24"/>
  <c r="V408" i="24"/>
  <c r="X385" i="24"/>
  <c r="Z374" i="24"/>
  <c r="V364" i="24"/>
  <c r="V468" i="24"/>
  <c r="Y382" i="24"/>
  <c r="V452" i="24"/>
  <c r="V405" i="24"/>
  <c r="V356" i="21"/>
  <c r="V158" i="21"/>
  <c r="V343" i="21"/>
  <c r="V154" i="21"/>
  <c r="V497" i="24"/>
  <c r="V453" i="24"/>
  <c r="V490" i="24"/>
  <c r="V450" i="24"/>
  <c r="V495" i="24"/>
  <c r="V455" i="24"/>
  <c r="V432" i="24"/>
  <c r="V400" i="24"/>
  <c r="Z382" i="24"/>
  <c r="V372" i="24"/>
  <c r="X361" i="24"/>
  <c r="Y390" i="24"/>
  <c r="AA379" i="24"/>
  <c r="V429" i="24"/>
  <c r="W392" i="24"/>
  <c r="V381" i="24"/>
  <c r="X370" i="24"/>
  <c r="Z359" i="24"/>
  <c r="AA384" i="24"/>
  <c r="V456" i="24"/>
  <c r="V402" i="24"/>
  <c r="Z380" i="24"/>
  <c r="V370" i="24"/>
  <c r="X359" i="24"/>
  <c r="AA385" i="24"/>
  <c r="W375" i="24"/>
  <c r="Y364" i="24"/>
  <c r="AA390" i="24"/>
  <c r="W380" i="24"/>
  <c r="W373" i="24"/>
  <c r="Y351" i="24"/>
  <c r="V506" i="21"/>
  <c r="V235" i="21"/>
  <c r="V136" i="21"/>
  <c r="V254" i="21"/>
  <c r="W524" i="24"/>
  <c r="V277" i="21"/>
  <c r="Q5" i="24"/>
  <c r="O8" i="24"/>
  <c r="Q9" i="24"/>
  <c r="R19" i="24"/>
  <c r="N22" i="24"/>
  <c r="O4" i="24"/>
  <c r="M7" i="24"/>
  <c r="O12" i="24"/>
  <c r="N17" i="24"/>
  <c r="P23" i="24"/>
  <c r="P18" i="24"/>
  <c r="AA392" i="21"/>
  <c r="V359" i="21"/>
  <c r="V372" i="21"/>
  <c r="V365" i="21"/>
  <c r="V362" i="21"/>
  <c r="V335" i="21"/>
  <c r="V344" i="21"/>
  <c r="V304" i="21"/>
  <c r="V317" i="21"/>
  <c r="V283" i="21"/>
  <c r="V292" i="21"/>
  <c r="V301" i="21"/>
  <c r="V314" i="21"/>
  <c r="V282" i="21"/>
  <c r="V269" i="21"/>
  <c r="V387" i="21"/>
  <c r="V355" i="21"/>
  <c r="V368" i="21"/>
  <c r="V360" i="21"/>
  <c r="W392" i="21"/>
  <c r="V323" i="21"/>
  <c r="V340" i="21"/>
  <c r="V352" i="21"/>
  <c r="V313" i="21"/>
  <c r="V279" i="21"/>
  <c r="V288" i="21"/>
  <c r="V297" i="21"/>
  <c r="V334" i="21"/>
  <c r="V278" i="21"/>
  <c r="V298" i="21"/>
  <c r="V390" i="21"/>
  <c r="V383" i="21"/>
  <c r="Z392" i="21"/>
  <c r="X392" i="21"/>
  <c r="V377" i="21"/>
  <c r="V389" i="21"/>
  <c r="V319" i="21"/>
  <c r="V336" i="21"/>
  <c r="V351" i="21"/>
  <c r="V347" i="21"/>
  <c r="V342" i="21"/>
  <c r="V284" i="21"/>
  <c r="V293" i="21"/>
  <c r="V318" i="21"/>
  <c r="V271" i="21"/>
  <c r="V386" i="21"/>
  <c r="V379" i="21"/>
  <c r="Y392" i="21"/>
  <c r="V381" i="21"/>
  <c r="V357" i="21"/>
  <c r="V315" i="21"/>
  <c r="V324" i="21"/>
  <c r="V346" i="21"/>
  <c r="V338" i="21"/>
  <c r="V322" i="21"/>
  <c r="V280" i="21"/>
  <c r="V289" i="21"/>
  <c r="V286" i="21"/>
  <c r="V382" i="21"/>
  <c r="V375" i="21"/>
  <c r="V388" i="21"/>
  <c r="V364" i="21"/>
  <c r="V366" i="21"/>
  <c r="V354" i="21"/>
  <c r="V311" i="21"/>
  <c r="V320" i="21"/>
  <c r="V358" i="21"/>
  <c r="V299" i="21"/>
  <c r="V310" i="21"/>
  <c r="V276" i="21"/>
  <c r="V285" i="21"/>
  <c r="V275" i="21"/>
  <c r="V302" i="21"/>
  <c r="V345" i="21"/>
  <c r="V378" i="21"/>
  <c r="V371" i="21"/>
  <c r="V384" i="21"/>
  <c r="V353" i="21"/>
  <c r="V361" i="21"/>
  <c r="V349" i="21"/>
  <c r="V307" i="21"/>
  <c r="V316" i="21"/>
  <c r="V341" i="21"/>
  <c r="V295" i="21"/>
  <c r="V305" i="21"/>
  <c r="V272" i="21"/>
  <c r="V281" i="21"/>
  <c r="V290" i="21"/>
  <c r="V273" i="21"/>
  <c r="V370" i="21"/>
  <c r="V363" i="21"/>
  <c r="V376" i="21"/>
  <c r="V369" i="21"/>
  <c r="V385" i="21"/>
  <c r="V339" i="21"/>
  <c r="V350" i="21"/>
  <c r="V308" i="21"/>
  <c r="V321" i="21"/>
  <c r="V287" i="21"/>
  <c r="V296" i="21"/>
  <c r="V306" i="21"/>
  <c r="V348" i="21"/>
  <c r="V294" i="21"/>
  <c r="V274" i="21"/>
  <c r="AA16" i="24"/>
  <c r="X25" i="24"/>
  <c r="V513" i="21"/>
  <c r="V511" i="21"/>
  <c r="V500" i="21"/>
  <c r="V507" i="21"/>
  <c r="V485" i="21"/>
  <c r="V490" i="21"/>
  <c r="V472" i="21"/>
  <c r="V487" i="21"/>
  <c r="V447" i="21"/>
  <c r="V453" i="21"/>
  <c r="V445" i="21"/>
  <c r="V449" i="21"/>
  <c r="V428" i="21"/>
  <c r="V405" i="21"/>
  <c r="V413" i="21"/>
  <c r="V246" i="21"/>
  <c r="V239" i="21"/>
  <c r="V248" i="21"/>
  <c r="V214" i="21"/>
  <c r="V245" i="21"/>
  <c r="V191" i="21"/>
  <c r="V224" i="21"/>
  <c r="V184" i="21"/>
  <c r="V166" i="21"/>
  <c r="V126" i="21"/>
  <c r="V163" i="21"/>
  <c r="V173" i="21"/>
  <c r="V144" i="21"/>
  <c r="V112" i="21"/>
  <c r="V141" i="21"/>
  <c r="V93" i="21"/>
  <c r="V149" i="21"/>
  <c r="V98" i="21"/>
  <c r="V111" i="21"/>
  <c r="V44" i="21"/>
  <c r="V12" i="21"/>
  <c r="V87" i="21"/>
  <c r="V41" i="21"/>
  <c r="V95" i="21"/>
  <c r="V50" i="21"/>
  <c r="V103" i="21"/>
  <c r="AA22" i="24"/>
  <c r="V522" i="21"/>
  <c r="Z524" i="21"/>
  <c r="V496" i="21"/>
  <c r="V503" i="21"/>
  <c r="V481" i="21"/>
  <c r="V474" i="21"/>
  <c r="V468" i="21"/>
  <c r="V476" i="21"/>
  <c r="V443" i="21"/>
  <c r="V441" i="21"/>
  <c r="V434" i="21"/>
  <c r="V435" i="21"/>
  <c r="V424" i="21"/>
  <c r="V411" i="21"/>
  <c r="V403" i="21"/>
  <c r="V242" i="21"/>
  <c r="V244" i="21"/>
  <c r="V241" i="21"/>
  <c r="V210" i="21"/>
  <c r="V227" i="21"/>
  <c r="V187" i="21"/>
  <c r="V220" i="21"/>
  <c r="V180" i="21"/>
  <c r="V162" i="21"/>
  <c r="V209" i="21"/>
  <c r="V159" i="21"/>
  <c r="V221" i="21"/>
  <c r="V140" i="21"/>
  <c r="V108" i="21"/>
  <c r="V120" i="21"/>
  <c r="V89" i="21"/>
  <c r="V145" i="21"/>
  <c r="V94" i="21"/>
  <c r="V86" i="21"/>
  <c r="V40" i="21"/>
  <c r="V8" i="21"/>
  <c r="V82" i="21"/>
  <c r="V37" i="21"/>
  <c r="V83" i="21"/>
  <c r="V46" i="21"/>
  <c r="V157" i="21"/>
  <c r="V47" i="21"/>
  <c r="V15" i="21"/>
  <c r="AA648" i="24"/>
  <c r="W638" i="24"/>
  <c r="Y627" i="24"/>
  <c r="AA651" i="24"/>
  <c r="Z640" i="24"/>
  <c r="Z651" i="24"/>
  <c r="Y640" i="24"/>
  <c r="AA629" i="24"/>
  <c r="W619" i="24"/>
  <c r="X653" i="24"/>
  <c r="W14" i="24"/>
  <c r="Z26" i="24"/>
  <c r="V518" i="21"/>
  <c r="Y524" i="21"/>
  <c r="V505" i="21"/>
  <c r="V499" i="21"/>
  <c r="V477" i="21"/>
  <c r="V471" i="21"/>
  <c r="V456" i="21"/>
  <c r="V450" i="21"/>
  <c r="V452" i="21"/>
  <c r="V433" i="21"/>
  <c r="V430" i="21"/>
  <c r="V431" i="21"/>
  <c r="V420" i="21"/>
  <c r="V406" i="21"/>
  <c r="V238" i="21"/>
  <c r="Z260" i="21"/>
  <c r="V240" i="21"/>
  <c r="V237" i="21"/>
  <c r="V206" i="21"/>
  <c r="V223" i="21"/>
  <c r="V183" i="21"/>
  <c r="Z4" i="24"/>
  <c r="X7" i="24"/>
  <c r="V10" i="24"/>
  <c r="Z12" i="24"/>
  <c r="W20" i="24"/>
  <c r="V514" i="21"/>
  <c r="V520" i="21"/>
  <c r="V501" i="21"/>
  <c r="V495" i="21"/>
  <c r="V486" i="21"/>
  <c r="V467" i="21"/>
  <c r="V509" i="21"/>
  <c r="V446" i="21"/>
  <c r="V448" i="21"/>
  <c r="V429" i="21"/>
  <c r="V426" i="21"/>
  <c r="V427" i="21"/>
  <c r="V416" i="21"/>
  <c r="V402" i="21"/>
  <c r="V401" i="21"/>
  <c r="V234" i="21"/>
  <c r="AA260" i="21"/>
  <c r="X524" i="21"/>
  <c r="V510" i="21"/>
  <c r="V516" i="21"/>
  <c r="V497" i="21"/>
  <c r="V491" i="21"/>
  <c r="V482" i="21"/>
  <c r="V455" i="21"/>
  <c r="V483" i="21"/>
  <c r="V442" i="21"/>
  <c r="V444" i="21"/>
  <c r="V425" i="21"/>
  <c r="V422" i="21"/>
  <c r="V423" i="21"/>
  <c r="V412" i="21"/>
  <c r="V407" i="21"/>
  <c r="V230" i="21"/>
  <c r="V255" i="21"/>
  <c r="V232" i="21"/>
  <c r="V233" i="21"/>
  <c r="V190" i="21"/>
  <c r="V215" i="21"/>
  <c r="V208" i="21"/>
  <c r="W260" i="21"/>
  <c r="V150" i="21"/>
  <c r="V189" i="21"/>
  <c r="V147" i="21"/>
  <c r="V160" i="21"/>
  <c r="V175" i="21"/>
  <c r="V96" i="21"/>
  <c r="V109" i="21"/>
  <c r="V77" i="21"/>
  <c r="V114" i="21"/>
  <c r="V229" i="21"/>
  <c r="V60" i="21"/>
  <c r="V28" i="21"/>
  <c r="X652" i="24"/>
  <c r="V57" i="21"/>
  <c r="V25" i="21"/>
  <c r="V74" i="21"/>
  <c r="V34" i="21"/>
  <c r="V75" i="21"/>
  <c r="V35" i="21"/>
  <c r="Z652" i="24"/>
  <c r="Z8" i="24"/>
  <c r="Y15" i="24"/>
  <c r="W524" i="21"/>
  <c r="AA524" i="21"/>
  <c r="V512" i="21"/>
  <c r="V493" i="21"/>
  <c r="V498" i="21"/>
  <c r="V488" i="21"/>
  <c r="V479" i="21"/>
  <c r="V478" i="21"/>
  <c r="V438" i="21"/>
  <c r="V440" i="21"/>
  <c r="V421" i="21"/>
  <c r="V418" i="21"/>
  <c r="V419" i="21"/>
  <c r="V437" i="21"/>
  <c r="V408" i="21"/>
  <c r="V258" i="21"/>
  <c r="V251" i="21"/>
  <c r="Y260" i="21"/>
  <c r="V226" i="21"/>
  <c r="V186" i="21"/>
  <c r="V211" i="21"/>
  <c r="V249" i="21"/>
  <c r="V204" i="21"/>
  <c r="V257" i="21"/>
  <c r="V146" i="21"/>
  <c r="V181" i="21"/>
  <c r="V143" i="21"/>
  <c r="V156" i="21"/>
  <c r="V185" i="21"/>
  <c r="V92" i="21"/>
  <c r="V105" i="21"/>
  <c r="V125" i="21"/>
  <c r="V110" i="21"/>
  <c r="V177" i="21"/>
  <c r="V56" i="21"/>
  <c r="V24" i="21"/>
  <c r="V137" i="21"/>
  <c r="V53" i="21"/>
  <c r="V21" i="21"/>
  <c r="V70" i="21"/>
  <c r="V30" i="21"/>
  <c r="V71" i="21"/>
  <c r="V31" i="21"/>
  <c r="X651" i="24"/>
  <c r="Y643" i="24"/>
  <c r="AA632" i="24"/>
  <c r="V9" i="21"/>
  <c r="V646" i="24"/>
  <c r="X635" i="24"/>
  <c r="AA645" i="24"/>
  <c r="W635" i="24"/>
  <c r="Y624" i="24"/>
  <c r="AA613" i="24"/>
  <c r="X648" i="24"/>
  <c r="V6" i="24"/>
  <c r="X11" i="24"/>
  <c r="V517" i="21"/>
  <c r="V515" i="21"/>
  <c r="V504" i="21"/>
  <c r="V502" i="21"/>
  <c r="V489" i="21"/>
  <c r="V480" i="21"/>
  <c r="V494" i="21"/>
  <c r="V469" i="21"/>
  <c r="V451" i="21"/>
  <c r="V454" i="21"/>
  <c r="V436" i="21"/>
  <c r="V410" i="21"/>
  <c r="V432" i="21"/>
  <c r="V409" i="21"/>
  <c r="V400" i="21"/>
  <c r="V250" i="21"/>
  <c r="V243" i="21"/>
  <c r="V252" i="21"/>
  <c r="V218" i="21"/>
  <c r="V178" i="21"/>
  <c r="V203" i="21"/>
  <c r="V228" i="21"/>
  <c r="AO21" i="24"/>
  <c r="G10" i="24"/>
  <c r="F20" i="24"/>
  <c r="H16" i="24"/>
  <c r="AP9" i="24"/>
  <c r="D4" i="24"/>
  <c r="H6" i="24"/>
  <c r="AP13" i="24"/>
  <c r="AR6" i="24"/>
  <c r="D12" i="24"/>
  <c r="H14" i="24"/>
  <c r="AQ16" i="24"/>
  <c r="D26" i="24"/>
  <c r="H10" i="24"/>
  <c r="G20" i="24"/>
  <c r="AS22" i="24"/>
  <c r="F27" i="24"/>
  <c r="AN4" i="24"/>
  <c r="D8" i="24"/>
  <c r="AN12" i="24"/>
  <c r="G15" i="24"/>
  <c r="AS17" i="24"/>
  <c r="AO20" i="24"/>
  <c r="F5" i="24"/>
  <c r="AR10" i="24"/>
  <c r="F13" i="24"/>
  <c r="I21" i="24"/>
  <c r="E24" i="24"/>
  <c r="F9" i="24"/>
  <c r="I16" i="24"/>
  <c r="E19" i="24"/>
  <c r="AQ21" i="24"/>
  <c r="AR24" i="24"/>
  <c r="AF287" i="24"/>
  <c r="AG496" i="21"/>
  <c r="AH492" i="21"/>
  <c r="AH468" i="21"/>
  <c r="AJ468" i="21"/>
  <c r="AF451" i="21"/>
  <c r="AI454" i="21"/>
  <c r="AH421" i="21"/>
  <c r="AI436" i="21"/>
  <c r="AG434" i="21"/>
  <c r="AG439" i="21"/>
  <c r="AI432" i="21"/>
  <c r="AG424" i="21"/>
  <c r="AF404" i="21"/>
  <c r="AG409" i="21"/>
  <c r="AJ429" i="21"/>
  <c r="AF431" i="21"/>
  <c r="AG404" i="21"/>
  <c r="AJ413" i="21"/>
  <c r="AG246" i="21"/>
  <c r="AF250" i="21"/>
  <c r="AG251" i="21"/>
  <c r="AH248" i="21"/>
  <c r="AI253" i="21"/>
  <c r="AH257" i="21"/>
  <c r="AF253" i="21"/>
  <c r="AH238" i="21"/>
  <c r="AG218" i="21"/>
  <c r="AG186" i="21"/>
  <c r="AH223" i="21"/>
  <c r="AG249" i="21"/>
  <c r="AG215" i="21"/>
  <c r="AG179" i="21"/>
  <c r="AH224" i="21"/>
  <c r="AF207" i="21"/>
  <c r="AG224" i="21"/>
  <c r="AG192" i="21"/>
  <c r="AF240" i="21"/>
  <c r="AF220" i="21"/>
  <c r="AG231" i="21"/>
  <c r="AF217" i="21"/>
  <c r="AJ191" i="21"/>
  <c r="AH178" i="21"/>
  <c r="AJ177" i="21"/>
  <c r="AI155" i="21"/>
  <c r="AG126" i="21"/>
  <c r="AH174" i="21"/>
  <c r="AJ156" i="21"/>
  <c r="AI186" i="21"/>
  <c r="AG167" i="21"/>
  <c r="AG143" i="21"/>
  <c r="AH187" i="21"/>
  <c r="AH168" i="21"/>
  <c r="AH152" i="21"/>
  <c r="AF139" i="21"/>
  <c r="AI210" i="21"/>
  <c r="AG168" i="21"/>
  <c r="AG148" i="21"/>
  <c r="AI214" i="21"/>
  <c r="AH169" i="21"/>
  <c r="AF156" i="21"/>
  <c r="AI222" i="21"/>
  <c r="AF169" i="21"/>
  <c r="AJ155" i="21"/>
  <c r="AH142" i="21"/>
  <c r="AI154" i="21"/>
  <c r="AG116" i="21"/>
  <c r="AG96" i="21"/>
  <c r="AG124" i="21"/>
  <c r="AJ110" i="21"/>
  <c r="AF100" i="21"/>
  <c r="AI162" i="21"/>
  <c r="AG113" i="21"/>
  <c r="AG97" i="21"/>
  <c r="AG81" i="21"/>
  <c r="AI121" i="21"/>
  <c r="AJ111" i="21"/>
  <c r="AF101" i="21"/>
  <c r="AF144" i="21"/>
  <c r="AG114" i="21"/>
  <c r="AG98" i="21"/>
  <c r="AG300" i="24"/>
  <c r="AH271" i="24"/>
  <c r="AH521" i="21"/>
  <c r="AG505" i="21"/>
  <c r="AG482" i="21"/>
  <c r="AG472" i="21"/>
  <c r="AI447" i="21"/>
  <c r="AJ449" i="21"/>
  <c r="AH445" i="21"/>
  <c r="AF420" i="21"/>
  <c r="AH430" i="21"/>
  <c r="AI431" i="21"/>
  <c r="AF436" i="21"/>
  <c r="AG431" i="21"/>
  <c r="AI421" i="21"/>
  <c r="AH432" i="21"/>
  <c r="AJ407" i="21"/>
  <c r="AF427" i="21"/>
  <c r="AH418" i="21"/>
  <c r="AI401" i="21"/>
  <c r="AH404" i="21"/>
  <c r="AI243" i="21"/>
  <c r="AJ248" i="21"/>
  <c r="AG247" i="21"/>
  <c r="AF247" i="21"/>
  <c r="AG248" i="21"/>
  <c r="AF256" i="21"/>
  <c r="AJ251" i="21"/>
  <c r="AJ235" i="21"/>
  <c r="AI215" i="21"/>
  <c r="AI179" i="21"/>
  <c r="AF222" i="21"/>
  <c r="AI236" i="21"/>
  <c r="AF268" i="24"/>
  <c r="AF327" i="24"/>
  <c r="AE270" i="24"/>
  <c r="AJ519" i="21"/>
  <c r="AH506" i="21"/>
  <c r="AJ480" i="21"/>
  <c r="AJ470" i="21"/>
  <c r="AJ452" i="21"/>
  <c r="AJ445" i="21"/>
  <c r="AF444" i="21"/>
  <c r="AJ436" i="21"/>
  <c r="AF429" i="21"/>
  <c r="AG430" i="21"/>
  <c r="AH435" i="21"/>
  <c r="AI428" i="21"/>
  <c r="AG420" i="21"/>
  <c r="AF417" i="21"/>
  <c r="AH406" i="21"/>
  <c r="AJ418" i="21"/>
  <c r="AF416" i="21"/>
  <c r="AG400" i="21"/>
  <c r="AF403" i="21"/>
  <c r="AG242" i="21"/>
  <c r="AH247" i="21"/>
  <c r="AI240" i="21"/>
  <c r="AJ245" i="21"/>
  <c r="AI245" i="21"/>
  <c r="AH253" i="21"/>
  <c r="AH250" i="21"/>
  <c r="AH239" i="21"/>
  <c r="AG214" i="21"/>
  <c r="AG178" i="21"/>
  <c r="AH219" i="21"/>
  <c r="AH235" i="21"/>
  <c r="AI204" i="21"/>
  <c r="AJ238" i="21"/>
  <c r="AF219" i="21"/>
  <c r="AF203" i="21"/>
  <c r="AG220" i="21"/>
  <c r="AI181" i="21"/>
  <c r="AI234" i="21"/>
  <c r="AJ214" i="21"/>
  <c r="AJ227" i="21"/>
  <c r="AJ211" i="21"/>
  <c r="AF189" i="21"/>
  <c r="AJ175" i="21"/>
  <c r="AI171" i="21"/>
  <c r="AI151" i="21"/>
  <c r="AH203" i="21"/>
  <c r="AH167" i="21"/>
  <c r="AF154" i="21"/>
  <c r="AI178" i="21"/>
  <c r="AG159" i="21"/>
  <c r="AG139" i="21"/>
  <c r="AJ180" i="21"/>
  <c r="AF163" i="21"/>
  <c r="AJ149" i="21"/>
  <c r="AH136" i="21"/>
  <c r="AH195" i="21"/>
  <c r="AH188" i="21"/>
  <c r="AG164" i="21"/>
  <c r="AG144" i="21"/>
  <c r="AH189" i="21"/>
  <c r="AJ166" i="21"/>
  <c r="AH153" i="21"/>
  <c r="AJ184" i="21"/>
  <c r="AH166" i="21"/>
  <c r="AF153" i="21"/>
  <c r="AF137" i="21"/>
  <c r="AH147" i="21"/>
  <c r="AG112" i="21"/>
  <c r="AI89" i="21"/>
  <c r="AJ118" i="21"/>
  <c r="AF108" i="21"/>
  <c r="AF297" i="24"/>
  <c r="AI519" i="21"/>
  <c r="AG506" i="21"/>
  <c r="AF506" i="21"/>
  <c r="AJ454" i="21"/>
  <c r="AH451" i="21"/>
  <c r="AF439" i="21"/>
  <c r="AF453" i="21"/>
  <c r="AG429" i="21"/>
  <c r="AF425" i="21"/>
  <c r="AG426" i="21"/>
  <c r="AJ432" i="21"/>
  <c r="AI424" i="21"/>
  <c r="AG416" i="21"/>
  <c r="AH414" i="21"/>
  <c r="AJ403" i="21"/>
  <c r="AF415" i="21"/>
  <c r="AG411" i="21"/>
  <c r="AH419" i="21"/>
  <c r="AH400" i="21"/>
  <c r="AG238" i="21"/>
  <c r="AF246" i="21"/>
  <c r="AG239" i="21"/>
  <c r="AF243" i="21"/>
  <c r="AG244" i="21"/>
  <c r="AH249" i="21"/>
  <c r="AF249" i="21"/>
  <c r="AJ233" i="21"/>
  <c r="AG210" i="21"/>
  <c r="AG245" i="21"/>
  <c r="AH215" i="21"/>
  <c r="AG233" i="21"/>
  <c r="AG203" i="21"/>
  <c r="AF236" i="21"/>
  <c r="AJ217" i="21"/>
  <c r="AI238" i="21"/>
  <c r="AI217" i="21"/>
  <c r="AG180" i="21"/>
  <c r="AH230" i="21"/>
  <c r="AH213" i="21"/>
  <c r="AH226" i="21"/>
  <c r="AH210" i="21"/>
  <c r="AJ187" i="21"/>
  <c r="AI226" i="21"/>
  <c r="AG170" i="21"/>
  <c r="AG150" i="21"/>
  <c r="AJ186" i="21"/>
  <c r="AF166" i="21"/>
  <c r="AJ152" i="21"/>
  <c r="AG177" i="21"/>
  <c r="AI156" i="21"/>
  <c r="AI136" i="21"/>
  <c r="AH179" i="21"/>
  <c r="AJ161" i="21"/>
  <c r="AH148" i="21"/>
  <c r="AJ125" i="21"/>
  <c r="AF187" i="21"/>
  <c r="AI161" i="21"/>
  <c r="AI141" i="21"/>
  <c r="AF188" i="21"/>
  <c r="AH165" i="21"/>
  <c r="AF152" i="21"/>
  <c r="AH183" i="21"/>
  <c r="AF165" i="21"/>
  <c r="AJ151" i="21"/>
  <c r="AH126" i="21"/>
  <c r="AF146" i="21"/>
  <c r="AI109" i="21"/>
  <c r="AG88" i="21"/>
  <c r="AH117" i="21"/>
  <c r="AJ106" i="21"/>
  <c r="AF96" i="21"/>
  <c r="AF124" i="21"/>
  <c r="AI106" i="21"/>
  <c r="AI90" i="21"/>
  <c r="AI166" i="21"/>
  <c r="AH118" i="21"/>
  <c r="AJ107" i="21"/>
  <c r="AF97" i="21"/>
  <c r="AH121" i="21"/>
  <c r="AI107" i="21"/>
  <c r="AI91" i="21"/>
  <c r="AF277" i="24"/>
  <c r="AE374" i="24"/>
  <c r="AG518" i="21"/>
  <c r="AI503" i="21"/>
  <c r="AI489" i="21"/>
  <c r="AH453" i="21"/>
  <c r="AH447" i="21"/>
  <c r="AJ455" i="21"/>
  <c r="AG453" i="21"/>
  <c r="AI426" i="21"/>
  <c r="AJ419" i="21"/>
  <c r="AG418" i="21"/>
  <c r="AH427" i="21"/>
  <c r="AI442" i="21"/>
  <c r="AH428" i="21"/>
  <c r="AI406" i="21"/>
  <c r="AG415" i="21"/>
  <c r="AJ408" i="21"/>
  <c r="AH424" i="21"/>
  <c r="AH401" i="21"/>
  <c r="AG403" i="21"/>
  <c r="AG230" i="21"/>
  <c r="AH243" i="21"/>
  <c r="AJ257" i="21"/>
  <c r="AF239" i="21"/>
  <c r="AI241" i="21"/>
  <c r="AF248" i="21"/>
  <c r="AH246" i="21"/>
  <c r="AH232" i="21"/>
  <c r="AI203" i="21"/>
  <c r="AJ236" i="21"/>
  <c r="AF214" i="21"/>
  <c r="AG227" i="21"/>
  <c r="AI192" i="21"/>
  <c r="AJ230" i="21"/>
  <c r="AH216" i="21"/>
  <c r="AG237" i="21"/>
  <c r="AI213" i="21"/>
  <c r="AI177" i="21"/>
  <c r="AJ226" i="21"/>
  <c r="AF212" i="21"/>
  <c r="AH222" i="21"/>
  <c r="AF209" i="21"/>
  <c r="AH186" i="21"/>
  <c r="AF191" i="21"/>
  <c r="AI167" i="21"/>
  <c r="AI147" i="21"/>
  <c r="AJ178" i="21"/>
  <c r="AJ164" i="21"/>
  <c r="AH151" i="21"/>
  <c r="AI299" i="24"/>
  <c r="AG512" i="21"/>
  <c r="AF484" i="21"/>
  <c r="AI476" i="21"/>
  <c r="AJ504" i="21"/>
  <c r="AF502" i="21"/>
  <c r="AI445" i="21"/>
  <c r="AF441" i="21"/>
  <c r="AG421" i="21"/>
  <c r="AF455" i="21"/>
  <c r="AI415" i="21"/>
  <c r="AF426" i="21"/>
  <c r="AG441" i="21"/>
  <c r="AH417" i="21"/>
  <c r="AG405" i="21"/>
  <c r="AJ411" i="21"/>
  <c r="AH407" i="21"/>
  <c r="AF419" i="21"/>
  <c r="AF418" i="21"/>
  <c r="AJ402" i="21"/>
  <c r="AF258" i="21"/>
  <c r="AI256" i="21"/>
  <c r="AH256" i="21"/>
  <c r="AJ237" i="21"/>
  <c r="AI237" i="21"/>
  <c r="AJ246" i="21"/>
  <c r="AH242" i="21"/>
  <c r="AF231" i="21"/>
  <c r="AG202" i="21"/>
  <c r="AG261" i="21"/>
  <c r="AF232" i="21"/>
  <c r="AJ212" i="21"/>
  <c r="AI220" i="21"/>
  <c r="AG191" i="21"/>
  <c r="AJ229" i="21"/>
  <c r="AJ213" i="21"/>
  <c r="AF235" i="21"/>
  <c r="AG208" i="21"/>
  <c r="AG176" i="21"/>
  <c r="AH225" i="21"/>
  <c r="AH209" i="21"/>
  <c r="AF221" i="21"/>
  <c r="AJ207" i="21"/>
  <c r="AF185" i="21"/>
  <c r="AJ185" i="21"/>
  <c r="AG166" i="21"/>
  <c r="AG146" i="21"/>
  <c r="AH177" i="21"/>
  <c r="AH163" i="21"/>
  <c r="AF150" i="21"/>
  <c r="AJ173" i="21"/>
  <c r="AI152" i="21"/>
  <c r="AG221" i="21"/>
  <c r="AH173" i="21"/>
  <c r="AF159" i="21"/>
  <c r="AJ145" i="21"/>
  <c r="AH120" i="21"/>
  <c r="AH180" i="21"/>
  <c r="AI157" i="21"/>
  <c r="AI125" i="21"/>
  <c r="AH181" i="21"/>
  <c r="AJ162" i="21"/>
  <c r="AJ146" i="21"/>
  <c r="AI175" i="21"/>
  <c r="AH162" i="21"/>
  <c r="AH146" i="21"/>
  <c r="AJ123" i="21"/>
  <c r="AJ140" i="21"/>
  <c r="AI101" i="21"/>
  <c r="AG145" i="21"/>
  <c r="AJ114" i="21"/>
  <c r="AH352" i="24"/>
  <c r="AJ474" i="21"/>
  <c r="AH446" i="21"/>
  <c r="AG432" i="21"/>
  <c r="AH403" i="21"/>
  <c r="AF254" i="21"/>
  <c r="AJ258" i="21"/>
  <c r="AG190" i="21"/>
  <c r="AG187" i="21"/>
  <c r="AJ205" i="21"/>
  <c r="AH241" i="21"/>
  <c r="AJ219" i="21"/>
  <c r="AF177" i="21"/>
  <c r="AG138" i="21"/>
  <c r="AG217" i="21"/>
  <c r="AG151" i="21"/>
  <c r="AF171" i="21"/>
  <c r="AJ141" i="21"/>
  <c r="AF179" i="21"/>
  <c r="AI250" i="21"/>
  <c r="AJ158" i="21"/>
  <c r="AJ174" i="21"/>
  <c r="AF145" i="21"/>
  <c r="AG123" i="21"/>
  <c r="AJ142" i="21"/>
  <c r="AF104" i="21"/>
  <c r="AJ90" i="21"/>
  <c r="AG109" i="21"/>
  <c r="AI86" i="21"/>
  <c r="AG137" i="21"/>
  <c r="AF109" i="21"/>
  <c r="AI218" i="21"/>
  <c r="AI115" i="21"/>
  <c r="AG94" i="21"/>
  <c r="AJ136" i="21"/>
  <c r="AH115" i="21"/>
  <c r="AJ104" i="21"/>
  <c r="AF94" i="21"/>
  <c r="AI146" i="21"/>
  <c r="AJ117" i="21"/>
  <c r="AF107" i="21"/>
  <c r="AH96" i="21"/>
  <c r="AJ85" i="21"/>
  <c r="AG122" i="21"/>
  <c r="AI80" i="21"/>
  <c r="AH60" i="21"/>
  <c r="AJ49" i="21"/>
  <c r="AF39" i="21"/>
  <c r="AH28" i="21"/>
  <c r="AI104" i="21"/>
  <c r="AJ76" i="21"/>
  <c r="AI49" i="21"/>
  <c r="AI33" i="21"/>
  <c r="AI17" i="21"/>
  <c r="AI108" i="21"/>
  <c r="AJ74" i="21"/>
  <c r="AJ54" i="21"/>
  <c r="AF44" i="21"/>
  <c r="AH33" i="21"/>
  <c r="AJ22" i="21"/>
  <c r="AJ87" i="21"/>
  <c r="AI70" i="21"/>
  <c r="AG45" i="21"/>
  <c r="AG29" i="21"/>
  <c r="AG13" i="21"/>
  <c r="AJ75" i="21"/>
  <c r="AJ55" i="21"/>
  <c r="AF45" i="21"/>
  <c r="AH34" i="21"/>
  <c r="AJ23" i="21"/>
  <c r="AF13" i="21"/>
  <c r="AI123" i="21"/>
  <c r="AJ78" i="21"/>
  <c r="AI55" i="21"/>
  <c r="AI39" i="21"/>
  <c r="AI126" i="21"/>
  <c r="AH90" i="21"/>
  <c r="AI72" i="21"/>
  <c r="AI48" i="21"/>
  <c r="AI32" i="21"/>
  <c r="AI16" i="21"/>
  <c r="AJ48" i="21"/>
  <c r="AF50" i="21"/>
  <c r="AH39" i="21"/>
  <c r="AF4" i="21"/>
  <c r="AH340" i="24"/>
  <c r="AJ516" i="21"/>
  <c r="AI448" i="21"/>
  <c r="AI450" i="21"/>
  <c r="AI414" i="21"/>
  <c r="AJ417" i="21"/>
  <c r="AG255" i="21"/>
  <c r="AH245" i="21"/>
  <c r="AF226" i="21"/>
  <c r="AI180" i="21"/>
  <c r="AJ234" i="21"/>
  <c r="AF238" i="21"/>
  <c r="AH218" i="21"/>
  <c r="AH184" i="21"/>
  <c r="AG213" i="21"/>
  <c r="AH205" i="21"/>
  <c r="AI148" i="21"/>
  <c r="AJ169" i="21"/>
  <c r="AH140" i="21"/>
  <c r="AG173" i="21"/>
  <c r="AG229" i="21"/>
  <c r="AH157" i="21"/>
  <c r="AF172" i="21"/>
  <c r="AJ143" i="21"/>
  <c r="AI117" i="21"/>
  <c r="AF140" i="21"/>
  <c r="AJ102" i="21"/>
  <c r="AI142" i="21"/>
  <c r="AG105" i="21"/>
  <c r="AG85" i="21"/>
  <c r="AG120" i="21"/>
  <c r="AH106" i="21"/>
  <c r="AI170" i="21"/>
  <c r="AI111" i="21"/>
  <c r="AG90" i="21"/>
  <c r="AJ126" i="21"/>
  <c r="AF114" i="21"/>
  <c r="AH103" i="21"/>
  <c r="AJ92" i="21"/>
  <c r="AH143" i="21"/>
  <c r="AH116" i="21"/>
  <c r="AJ105" i="21"/>
  <c r="AF95" i="21"/>
  <c r="AH84" i="21"/>
  <c r="AG115" i="21"/>
  <c r="AG79" i="21"/>
  <c r="AF59" i="21"/>
  <c r="AH48" i="21"/>
  <c r="AJ37" i="21"/>
  <c r="AF27" i="21"/>
  <c r="AH94" i="21"/>
  <c r="AI73" i="21"/>
  <c r="AG48" i="21"/>
  <c r="AG32" i="21"/>
  <c r="AG16" i="21"/>
  <c r="AH89" i="21"/>
  <c r="AH73" i="21"/>
  <c r="AH53" i="21"/>
  <c r="AJ42" i="21"/>
  <c r="AF32" i="21"/>
  <c r="AH21" i="21"/>
  <c r="AF86" i="21"/>
  <c r="AI58" i="21"/>
  <c r="AI42" i="21"/>
  <c r="AI26" i="21"/>
  <c r="AG141" i="21"/>
  <c r="AH74" i="21"/>
  <c r="AH54" i="21"/>
  <c r="AJ43" i="21"/>
  <c r="AF33" i="21"/>
  <c r="AH22" i="21"/>
  <c r="AJ11" i="21"/>
  <c r="AG103" i="21"/>
  <c r="AF76" i="21"/>
  <c r="AG54" i="21"/>
  <c r="AG38" i="21"/>
  <c r="AG107" i="21"/>
  <c r="AI85" i="21"/>
  <c r="AG71" i="21"/>
  <c r="AG47" i="21"/>
  <c r="AG31" i="21"/>
  <c r="AG15" i="21"/>
  <c r="AF46" i="21"/>
  <c r="AH35" i="21"/>
  <c r="AI19" i="21"/>
  <c r="AI497" i="21"/>
  <c r="AI495" i="21"/>
  <c r="AJ439" i="21"/>
  <c r="AJ409" i="21"/>
  <c r="AH413" i="21"/>
  <c r="AI252" i="21"/>
  <c r="AF257" i="21"/>
  <c r="AJ224" i="21"/>
  <c r="AG253" i="21"/>
  <c r="AI229" i="21"/>
  <c r="AF224" i="21"/>
  <c r="AJ215" i="21"/>
  <c r="AF183" i="21"/>
  <c r="AI176" i="21"/>
  <c r="AG185" i="21"/>
  <c r="AI140" i="21"/>
  <c r="AF167" i="21"/>
  <c r="AJ137" i="21"/>
  <c r="AI165" i="21"/>
  <c r="AJ204" i="21"/>
  <c r="AJ154" i="21"/>
  <c r="AJ167" i="21"/>
  <c r="AF141" i="21"/>
  <c r="AI113" i="21"/>
  <c r="AJ120" i="21"/>
  <c r="AH101" i="21"/>
  <c r="AH137" i="21"/>
  <c r="AI102" i="21"/>
  <c r="AI82" i="21"/>
  <c r="AJ119" i="21"/>
  <c r="AF105" i="21"/>
  <c r="AG153" i="21"/>
  <c r="AG110" i="21"/>
  <c r="AI87" i="21"/>
  <c r="AH125" i="21"/>
  <c r="AJ112" i="21"/>
  <c r="AF102" i="21"/>
  <c r="AH91" i="21"/>
  <c r="AI138" i="21"/>
  <c r="AF115" i="21"/>
  <c r="AH104" i="21"/>
  <c r="AJ93" i="21"/>
  <c r="AF83" i="21"/>
  <c r="AI100" i="21"/>
  <c r="AF78" i="21"/>
  <c r="AJ57" i="21"/>
  <c r="AF47" i="21"/>
  <c r="AH36" i="21"/>
  <c r="AJ25" i="21"/>
  <c r="AF93" i="21"/>
  <c r="AG72" i="21"/>
  <c r="AI45" i="21"/>
  <c r="AI29" i="21"/>
  <c r="AI13" i="21"/>
  <c r="AG86" i="21"/>
  <c r="AF72" i="21"/>
  <c r="AF52" i="21"/>
  <c r="AH41" i="21"/>
  <c r="AJ30" i="21"/>
  <c r="AF20" i="21"/>
  <c r="AJ83" i="21"/>
  <c r="AG57" i="21"/>
  <c r="AG41" i="21"/>
  <c r="AG25" i="21"/>
  <c r="AI116" i="21"/>
  <c r="AF73" i="21"/>
  <c r="AF53" i="21"/>
  <c r="AH42" i="21"/>
  <c r="AJ31" i="21"/>
  <c r="AF21" i="21"/>
  <c r="AH10" i="21"/>
  <c r="AI88" i="21"/>
  <c r="AI75" i="21"/>
  <c r="AI51" i="21"/>
  <c r="AI35" i="21"/>
  <c r="AF88" i="21"/>
  <c r="AG84" i="21"/>
  <c r="AI60" i="21"/>
  <c r="AI44" i="21"/>
  <c r="AI28" i="21"/>
  <c r="AI12" i="21"/>
  <c r="AH31" i="21"/>
  <c r="AF18" i="21"/>
  <c r="AJ13" i="21"/>
  <c r="AI486" i="21"/>
  <c r="AG440" i="21"/>
  <c r="AG414" i="21"/>
  <c r="AI402" i="21"/>
  <c r="AH412" i="21"/>
  <c r="AJ253" i="21"/>
  <c r="AF241" i="21"/>
  <c r="AH211" i="21"/>
  <c r="AH228" i="21"/>
  <c r="AI221" i="21"/>
  <c r="AJ222" i="21"/>
  <c r="AH206" i="21"/>
  <c r="AJ176" i="21"/>
  <c r="AG175" i="21"/>
  <c r="AG174" i="21"/>
  <c r="AG241" i="21"/>
  <c r="AH160" i="21"/>
  <c r="AJ121" i="21"/>
  <c r="AG160" i="21"/>
  <c r="AJ182" i="21"/>
  <c r="AF148" i="21"/>
  <c r="AJ163" i="21"/>
  <c r="AF125" i="21"/>
  <c r="AG104" i="21"/>
  <c r="AF116" i="21"/>
  <c r="AJ98" i="21"/>
  <c r="AI120" i="21"/>
  <c r="AG101" i="21"/>
  <c r="AI78" i="21"/>
  <c r="AF117" i="21"/>
  <c r="AJ103" i="21"/>
  <c r="AH139" i="21"/>
  <c r="AG106" i="21"/>
  <c r="AF204" i="21"/>
  <c r="AI122" i="21"/>
  <c r="AH111" i="21"/>
  <c r="AJ100" i="21"/>
  <c r="AF90" i="21"/>
  <c r="AF126" i="21"/>
  <c r="AJ113" i="21"/>
  <c r="AJ493" i="21"/>
  <c r="AI455" i="21"/>
  <c r="AG410" i="21"/>
  <c r="AJ416" i="21"/>
  <c r="AG401" i="21"/>
  <c r="AJ249" i="21"/>
  <c r="AJ239" i="21"/>
  <c r="AJ208" i="21"/>
  <c r="AF227" i="21"/>
  <c r="AI205" i="21"/>
  <c r="AF216" i="21"/>
  <c r="AF205" i="21"/>
  <c r="AI163" i="21"/>
  <c r="AH171" i="21"/>
  <c r="AG171" i="21"/>
  <c r="AJ192" i="21"/>
  <c r="AJ157" i="21"/>
  <c r="AJ232" i="21"/>
  <c r="AG152" i="21"/>
  <c r="AF180" i="21"/>
  <c r="AF234" i="21"/>
  <c r="AH158" i="21"/>
  <c r="AH122" i="21"/>
  <c r="AG100" i="21"/>
  <c r="AH113" i="21"/>
  <c r="AH97" i="21"/>
  <c r="AI118" i="21"/>
  <c r="AI98" i="21"/>
  <c r="AG77" i="21"/>
  <c r="AJ115" i="21"/>
  <c r="AH102" i="21"/>
  <c r="AJ122" i="21"/>
  <c r="AI103" i="21"/>
  <c r="AI182" i="21"/>
  <c r="AG121" i="21"/>
  <c r="AF110" i="21"/>
  <c r="AH99" i="21"/>
  <c r="AJ88" i="21"/>
  <c r="AJ124" i="21"/>
  <c r="AH112" i="21"/>
  <c r="AJ101" i="21"/>
  <c r="AF91" i="21"/>
  <c r="AH80" i="21"/>
  <c r="AG91" i="21"/>
  <c r="AF75" i="21"/>
  <c r="AF55" i="21"/>
  <c r="AH44" i="21"/>
  <c r="AJ33" i="21"/>
  <c r="AF23" i="21"/>
  <c r="AF85" i="21"/>
  <c r="AI57" i="21"/>
  <c r="AI41" i="21"/>
  <c r="AI25" i="21"/>
  <c r="AI9" i="21"/>
  <c r="AH81" i="21"/>
  <c r="AF60" i="21"/>
  <c r="AH49" i="21"/>
  <c r="AJ38" i="21"/>
  <c r="AF28" i="21"/>
  <c r="AF136" i="21"/>
  <c r="AF81" i="21"/>
  <c r="AG53" i="21"/>
  <c r="AG37" i="21"/>
  <c r="AG21" i="21"/>
  <c r="AH87" i="21"/>
  <c r="AH70" i="21"/>
  <c r="AH50" i="21"/>
  <c r="AJ39" i="21"/>
  <c r="AF29" i="21"/>
  <c r="AH18" i="21"/>
  <c r="AJ7" i="21"/>
  <c r="AJ84" i="21"/>
  <c r="AI71" i="21"/>
  <c r="AI47" i="21"/>
  <c r="AI31" i="21"/>
  <c r="AG83" i="21"/>
  <c r="AH79" i="21"/>
  <c r="AI56" i="21"/>
  <c r="AI40" i="21"/>
  <c r="AI24" i="21"/>
  <c r="AI8" i="21"/>
  <c r="AI10" i="21"/>
  <c r="AH7" i="21"/>
  <c r="AF10" i="21"/>
  <c r="AH476" i="21"/>
  <c r="AF432" i="21"/>
  <c r="AJ424" i="21"/>
  <c r="AH410" i="21"/>
  <c r="AG258" i="21"/>
  <c r="AH236" i="21"/>
  <c r="AG226" i="21"/>
  <c r="AG219" i="21"/>
  <c r="AH220" i="21"/>
  <c r="AG204" i="21"/>
  <c r="AF244" i="21"/>
  <c r="AH190" i="21"/>
  <c r="AG162" i="21"/>
  <c r="AF162" i="21"/>
  <c r="AI168" i="21"/>
  <c r="AJ188" i="21"/>
  <c r="AH156" i="21"/>
  <c r="AG225" i="21"/>
  <c r="AI149" i="21"/>
  <c r="AF173" i="21"/>
  <c r="AH231" i="21"/>
  <c r="AF157" i="21"/>
  <c r="AF121" i="21"/>
  <c r="AI97" i="21"/>
  <c r="AF112" i="21"/>
  <c r="AJ94" i="21"/>
  <c r="AG117" i="21"/>
  <c r="AI94" i="21"/>
  <c r="AG149" i="21"/>
  <c r="AH114" i="21"/>
  <c r="AJ99" i="21"/>
  <c r="AF120" i="21"/>
  <c r="AG102" i="21"/>
  <c r="AH172" i="21"/>
  <c r="AH119" i="21"/>
  <c r="AJ108" i="21"/>
  <c r="AF98" i="21"/>
  <c r="AG181" i="21"/>
  <c r="AH123" i="21"/>
  <c r="AF111" i="21"/>
  <c r="AH100" i="21"/>
  <c r="AJ89" i="21"/>
  <c r="AF79" i="21"/>
  <c r="AJ86" i="21"/>
  <c r="AJ73" i="21"/>
  <c r="AJ53" i="21"/>
  <c r="AF43" i="21"/>
  <c r="AH32" i="21"/>
  <c r="AI407" i="21"/>
  <c r="AI216" i="21"/>
  <c r="AF181" i="21"/>
  <c r="AF186" i="21"/>
  <c r="AF168" i="21"/>
  <c r="AI93" i="21"/>
  <c r="AG93" i="21"/>
  <c r="AI119" i="21"/>
  <c r="AH107" i="21"/>
  <c r="AJ109" i="21"/>
  <c r="AJ81" i="21"/>
  <c r="AF71" i="21"/>
  <c r="AF31" i="21"/>
  <c r="AG80" i="21"/>
  <c r="AI37" i="21"/>
  <c r="AI5" i="21"/>
  <c r="AH57" i="21"/>
  <c r="AF36" i="21"/>
  <c r="AG95" i="21"/>
  <c r="AG49" i="21"/>
  <c r="AG17" i="21"/>
  <c r="AH58" i="21"/>
  <c r="AF37" i="21"/>
  <c r="AJ15" i="21"/>
  <c r="AF82" i="21"/>
  <c r="AI43" i="21"/>
  <c r="AI96" i="21"/>
  <c r="AI52" i="21"/>
  <c r="AI20" i="21"/>
  <c r="AJ4" i="21"/>
  <c r="AF7" i="21"/>
  <c r="AJ28" i="21"/>
  <c r="AI6" i="21"/>
  <c r="AI15" i="21"/>
  <c r="AJ24" i="21"/>
  <c r="AF6" i="21"/>
  <c r="AF15" i="21"/>
  <c r="AH27" i="21"/>
  <c r="AG522" i="24"/>
  <c r="AI506" i="24"/>
  <c r="AI490" i="24"/>
  <c r="AI474" i="24"/>
  <c r="AG449" i="24"/>
  <c r="AG433" i="24"/>
  <c r="AJ511" i="24"/>
  <c r="AF501" i="24"/>
  <c r="AH490" i="24"/>
  <c r="AJ479" i="24"/>
  <c r="AG510" i="24"/>
  <c r="AG494" i="24"/>
  <c r="AG478" i="24"/>
  <c r="AG454" i="24"/>
  <c r="AG438" i="24"/>
  <c r="AH515" i="24"/>
  <c r="AJ504" i="24"/>
  <c r="AF494" i="24"/>
  <c r="AH483" i="24"/>
  <c r="AJ472" i="24"/>
  <c r="AF454" i="24"/>
  <c r="AG519" i="24"/>
  <c r="AG503" i="24"/>
  <c r="AG487" i="24"/>
  <c r="AG471" i="24"/>
  <c r="AG447" i="24"/>
  <c r="AJ521" i="24"/>
  <c r="AF511" i="24"/>
  <c r="AH500" i="24"/>
  <c r="AJ489" i="24"/>
  <c r="AF479" i="24"/>
  <c r="AH468" i="24"/>
  <c r="AH448" i="24"/>
  <c r="AH513" i="24"/>
  <c r="AJ502" i="24"/>
  <c r="AF492" i="24"/>
  <c r="AH481" i="24"/>
  <c r="AJ470" i="24"/>
  <c r="AJ450" i="24"/>
  <c r="AF440" i="24"/>
  <c r="AI453" i="24"/>
  <c r="AF434" i="24"/>
  <c r="AG420" i="24"/>
  <c r="AF406" i="21"/>
  <c r="AG211" i="21"/>
  <c r="AJ179" i="21"/>
  <c r="AF174" i="21"/>
  <c r="AF164" i="21"/>
  <c r="AI158" i="21"/>
  <c r="AG89" i="21"/>
  <c r="AG118" i="21"/>
  <c r="AF106" i="21"/>
  <c r="AH108" i="21"/>
  <c r="AJ138" i="21"/>
  <c r="AH56" i="21"/>
  <c r="AJ29" i="21"/>
  <c r="AH77" i="21"/>
  <c r="AG36" i="21"/>
  <c r="AG4" i="21"/>
  <c r="AF56" i="21"/>
  <c r="AJ34" i="21"/>
  <c r="AF89" i="21"/>
  <c r="AI46" i="21"/>
  <c r="AI14" i="21"/>
  <c r="AF57" i="21"/>
  <c r="AJ35" i="21"/>
  <c r="AH14" i="21"/>
  <c r="AJ79" i="21"/>
  <c r="AG42" i="21"/>
  <c r="AJ91" i="21"/>
  <c r="AG51" i="21"/>
  <c r="AG19" i="21"/>
  <c r="AJ52" i="21"/>
  <c r="AJ6" i="21"/>
  <c r="AF26" i="21"/>
  <c r="AF74" i="21"/>
  <c r="AG14" i="21"/>
  <c r="AH23" i="21"/>
  <c r="AJ5" i="21"/>
  <c r="AH11" i="21"/>
  <c r="AJ18" i="21"/>
  <c r="AG521" i="24"/>
  <c r="AG505" i="24"/>
  <c r="AG489" i="24"/>
  <c r="AG473" i="24"/>
  <c r="AI446" i="24"/>
  <c r="AF521" i="24"/>
  <c r="AH510" i="24"/>
  <c r="AJ499" i="24"/>
  <c r="AF489" i="24"/>
  <c r="AH478" i="24"/>
  <c r="AI507" i="24"/>
  <c r="AI491" i="24"/>
  <c r="AI475" i="24"/>
  <c r="AI451" i="24"/>
  <c r="AI435" i="24"/>
  <c r="AF514" i="24"/>
  <c r="AH503" i="24"/>
  <c r="AJ492" i="24"/>
  <c r="AF482" i="24"/>
  <c r="AH471" i="24"/>
  <c r="AJ452" i="24"/>
  <c r="AI516" i="24"/>
  <c r="AI500" i="24"/>
  <c r="AI484" i="24"/>
  <c r="AI468" i="24"/>
  <c r="AI444" i="24"/>
  <c r="AH520" i="24"/>
  <c r="AJ509" i="24"/>
  <c r="AF499" i="24"/>
  <c r="AH488" i="24"/>
  <c r="AJ477" i="24"/>
  <c r="AF467" i="24"/>
  <c r="AF447" i="24"/>
  <c r="AF512" i="24"/>
  <c r="AH501" i="24"/>
  <c r="AJ490" i="24"/>
  <c r="AF480" i="24"/>
  <c r="AH469" i="24"/>
  <c r="AH449" i="24"/>
  <c r="AJ438" i="24"/>
  <c r="AG452" i="24"/>
  <c r="AJ433" i="24"/>
  <c r="AI417" i="24"/>
  <c r="AI401" i="24"/>
  <c r="AF453" i="24"/>
  <c r="AH429" i="24"/>
  <c r="AJ418" i="24"/>
  <c r="AG474" i="21"/>
  <c r="AG254" i="21"/>
  <c r="AJ209" i="21"/>
  <c r="AG154" i="21"/>
  <c r="AF151" i="21"/>
  <c r="AJ206" i="21"/>
  <c r="AH109" i="21"/>
  <c r="AJ144" i="21"/>
  <c r="AI99" i="21"/>
  <c r="AJ96" i="21"/>
  <c r="AF103" i="21"/>
  <c r="AG125" i="21"/>
  <c r="AH52" i="21"/>
  <c r="AH24" i="21"/>
  <c r="AG60" i="21"/>
  <c r="AG28" i="21"/>
  <c r="AJ82" i="21"/>
  <c r="AJ50" i="21"/>
  <c r="AH29" i="21"/>
  <c r="AH82" i="21"/>
  <c r="AI38" i="21"/>
  <c r="AG99" i="21"/>
  <c r="AJ51" i="21"/>
  <c r="AH30" i="21"/>
  <c r="AF9" i="21"/>
  <c r="AG74" i="21"/>
  <c r="AG34" i="21"/>
  <c r="AJ80" i="21"/>
  <c r="AG43" i="21"/>
  <c r="AG11" i="21"/>
  <c r="AG10" i="21"/>
  <c r="AI79" i="21"/>
  <c r="AJ20" i="21"/>
  <c r="AH47" i="21"/>
  <c r="AF12" i="21"/>
  <c r="AF22" i="21"/>
  <c r="AH78" i="21"/>
  <c r="AH8" i="21"/>
  <c r="AH17" i="21"/>
  <c r="AI518" i="24"/>
  <c r="AI502" i="24"/>
  <c r="AI486" i="24"/>
  <c r="AI470" i="24"/>
  <c r="AG445" i="24"/>
  <c r="AJ519" i="24"/>
  <c r="AF509" i="24"/>
  <c r="AH498" i="24"/>
  <c r="AJ487" i="24"/>
  <c r="AJ522" i="24"/>
  <c r="AG506" i="24"/>
  <c r="AG490" i="24"/>
  <c r="AG474" i="24"/>
  <c r="AG450" i="24"/>
  <c r="AG434" i="24"/>
  <c r="AJ512" i="24"/>
  <c r="AF502" i="24"/>
  <c r="AH491" i="24"/>
  <c r="AJ480" i="24"/>
  <c r="AF470" i="24"/>
  <c r="AH451" i="24"/>
  <c r="AG515" i="24"/>
  <c r="AG499" i="24"/>
  <c r="AG483" i="24"/>
  <c r="AG467" i="24"/>
  <c r="AG443" i="24"/>
  <c r="AI480" i="21"/>
  <c r="AJ256" i="21"/>
  <c r="AH208" i="21"/>
  <c r="AI139" i="21"/>
  <c r="AF147" i="21"/>
  <c r="AF182" i="21"/>
  <c r="AH105" i="21"/>
  <c r="AF142" i="21"/>
  <c r="AI95" i="21"/>
  <c r="AH95" i="21"/>
  <c r="AF99" i="21"/>
  <c r="AI92" i="21"/>
  <c r="AF51" i="21"/>
  <c r="AJ21" i="21"/>
  <c r="AG56" i="21"/>
  <c r="AG24" i="21"/>
  <c r="AF80" i="21"/>
  <c r="AF48" i="21"/>
  <c r="AJ26" i="21"/>
  <c r="AH76" i="21"/>
  <c r="AI34" i="21"/>
  <c r="AI83" i="21"/>
  <c r="AF49" i="21"/>
  <c r="AJ27" i="21"/>
  <c r="AH6" i="21"/>
  <c r="AG70" i="21"/>
  <c r="AG30" i="21"/>
  <c r="AG78" i="21"/>
  <c r="AG39" i="21"/>
  <c r="AG7" i="21"/>
  <c r="AH4" i="21"/>
  <c r="AH63" i="21"/>
  <c r="AJ72" i="21"/>
  <c r="AH19" i="21"/>
  <c r="AJ32" i="21"/>
  <c r="AG9" i="21"/>
  <c r="AJ16" i="21"/>
  <c r="AH55" i="21"/>
  <c r="AH5" i="21"/>
  <c r="AF16" i="21"/>
  <c r="AG517" i="24"/>
  <c r="AG501" i="24"/>
  <c r="AG485" i="24"/>
  <c r="AG469" i="24"/>
  <c r="AI442" i="24"/>
  <c r="AH518" i="24"/>
  <c r="AJ507" i="24"/>
  <c r="AF497" i="24"/>
  <c r="AH486" i="24"/>
  <c r="AI519" i="24"/>
  <c r="AI503" i="24"/>
  <c r="AI487" i="24"/>
  <c r="AI471" i="24"/>
  <c r="AI447" i="24"/>
  <c r="AI522" i="24"/>
  <c r="AH511" i="24"/>
  <c r="AJ500" i="24"/>
  <c r="AF490" i="24"/>
  <c r="AJ426" i="21"/>
  <c r="AI257" i="21"/>
  <c r="AG188" i="21"/>
  <c r="AJ160" i="21"/>
  <c r="AI202" i="21"/>
  <c r="AH154" i="21"/>
  <c r="AH93" i="21"/>
  <c r="AF113" i="21"/>
  <c r="AG157" i="21"/>
  <c r="AG165" i="21"/>
  <c r="AJ97" i="21"/>
  <c r="AH85" i="21"/>
  <c r="AJ45" i="21"/>
  <c r="AH20" i="21"/>
  <c r="AI53" i="21"/>
  <c r="AI21" i="21"/>
  <c r="AF77" i="21"/>
  <c r="AJ46" i="21"/>
  <c r="AH25" i="21"/>
  <c r="AI74" i="21"/>
  <c r="AG33" i="21"/>
  <c r="AG82" i="21"/>
  <c r="AJ47" i="21"/>
  <c r="AH26" i="21"/>
  <c r="AF5" i="21"/>
  <c r="AI59" i="21"/>
  <c r="AI27" i="21"/>
  <c r="AJ77" i="21"/>
  <c r="AI36" i="21"/>
  <c r="AI4" i="21"/>
  <c r="AJ56" i="21"/>
  <c r="AF70" i="21"/>
  <c r="AJ14" i="21"/>
  <c r="AF30" i="21"/>
  <c r="AG6" i="21"/>
  <c r="AH15" i="21"/>
  <c r="AJ40" i="21"/>
  <c r="AH71" i="21"/>
  <c r="AF11" i="21"/>
  <c r="AI514" i="24"/>
  <c r="AI498" i="24"/>
  <c r="AI482" i="24"/>
  <c r="AI466" i="24"/>
  <c r="AG441" i="24"/>
  <c r="AF517" i="24"/>
  <c r="AH506" i="24"/>
  <c r="AJ495" i="24"/>
  <c r="AF485" i="24"/>
  <c r="AG518" i="24"/>
  <c r="AG502" i="24"/>
  <c r="AG486" i="24"/>
  <c r="AG470" i="24"/>
  <c r="AG446" i="24"/>
  <c r="AJ520" i="24"/>
  <c r="AF510" i="24"/>
  <c r="AH499" i="24"/>
  <c r="AJ488" i="24"/>
  <c r="AF478" i="24"/>
  <c r="AH467" i="24"/>
  <c r="AJ447" i="21"/>
  <c r="AG232" i="21"/>
  <c r="AG172" i="21"/>
  <c r="AH155" i="21"/>
  <c r="AJ181" i="21"/>
  <c r="AJ147" i="21"/>
  <c r="AF92" i="21"/>
  <c r="AH110" i="21"/>
  <c r="AH141" i="21"/>
  <c r="AI150" i="21"/>
  <c r="AH92" i="21"/>
  <c r="AF84" i="21"/>
  <c r="AJ41" i="21"/>
  <c r="AG119" i="21"/>
  <c r="AG52" i="21"/>
  <c r="AG20" i="21"/>
  <c r="AI76" i="21"/>
  <c r="AH45" i="21"/>
  <c r="AF24" i="21"/>
  <c r="AG73" i="21"/>
  <c r="AI30" i="21"/>
  <c r="AG76" i="21"/>
  <c r="AH46" i="21"/>
  <c r="AF25" i="21"/>
  <c r="AG161" i="21"/>
  <c r="AG58" i="21"/>
  <c r="AG26" i="21"/>
  <c r="AG75" i="21"/>
  <c r="AG35" i="21"/>
  <c r="AH75" i="21"/>
  <c r="AF54" i="21"/>
  <c r="AJ60" i="21"/>
  <c r="AH13" i="21"/>
  <c r="AI23" i="21"/>
  <c r="AH51" i="21"/>
  <c r="AF14" i="21"/>
  <c r="AF38" i="21"/>
  <c r="AH59" i="21"/>
  <c r="AJ10" i="21"/>
  <c r="AG513" i="24"/>
  <c r="AG497" i="24"/>
  <c r="AG481" i="24"/>
  <c r="AI454" i="24"/>
  <c r="AI438" i="24"/>
  <c r="AJ515" i="24"/>
  <c r="AF505" i="24"/>
  <c r="AH494" i="24"/>
  <c r="AJ483" i="24"/>
  <c r="AI515" i="24"/>
  <c r="AI499" i="24"/>
  <c r="AI483" i="24"/>
  <c r="AI467" i="24"/>
  <c r="AI443" i="24"/>
  <c r="AH519" i="24"/>
  <c r="AJ508" i="24"/>
  <c r="AF498" i="24"/>
  <c r="AH487" i="24"/>
  <c r="AJ476" i="24"/>
  <c r="AF466" i="24"/>
  <c r="AH447" i="24"/>
  <c r="AI508" i="24"/>
  <c r="AI492" i="24"/>
  <c r="AI476" i="24"/>
  <c r="AI452" i="24"/>
  <c r="AI436" i="24"/>
  <c r="AF515" i="24"/>
  <c r="AH504" i="24"/>
  <c r="AJ493" i="24"/>
  <c r="AF483" i="24"/>
  <c r="AH472" i="24"/>
  <c r="AH452" i="24"/>
  <c r="AH517" i="24"/>
  <c r="AJ506" i="24"/>
  <c r="AF496" i="24"/>
  <c r="AH485" i="24"/>
  <c r="AJ474" i="24"/>
  <c r="AJ454" i="24"/>
  <c r="AF444" i="24"/>
  <c r="AJ471" i="24"/>
  <c r="AF438" i="24"/>
  <c r="AI425" i="24"/>
  <c r="AI409" i="24"/>
  <c r="AI473" i="24"/>
  <c r="AH436" i="24"/>
  <c r="AF424" i="24"/>
  <c r="AH438" i="21"/>
  <c r="AI191" i="21"/>
  <c r="AF229" i="21"/>
  <c r="AG155" i="21"/>
  <c r="AG136" i="21"/>
  <c r="AH145" i="21"/>
  <c r="AI110" i="21"/>
  <c r="AJ95" i="21"/>
  <c r="AJ116" i="21"/>
  <c r="AF119" i="21"/>
  <c r="AF87" i="21"/>
  <c r="AH72" i="21"/>
  <c r="AF35" i="21"/>
  <c r="AI81" i="21"/>
  <c r="AG40" i="21"/>
  <c r="AG8" i="21"/>
  <c r="AJ58" i="21"/>
  <c r="AH37" i="21"/>
  <c r="AI112" i="21"/>
  <c r="AI50" i="21"/>
  <c r="AI18" i="21"/>
  <c r="AJ59" i="21"/>
  <c r="AH38" i="21"/>
  <c r="AF17" i="21"/>
  <c r="AH83" i="21"/>
  <c r="AG46" i="21"/>
  <c r="AG111" i="21"/>
  <c r="AG55" i="21"/>
  <c r="AG23" i="21"/>
  <c r="AI7" i="21"/>
  <c r="AJ9" i="21"/>
  <c r="AH43" i="21"/>
  <c r="AH9" i="21"/>
  <c r="AF19" i="21"/>
  <c r="AF34" i="21"/>
  <c r="AJ8" i="21"/>
  <c r="AH16" i="21"/>
  <c r="AF42" i="21"/>
  <c r="AG5" i="21"/>
  <c r="AG509" i="24"/>
  <c r="AG493" i="24"/>
  <c r="AG477" i="24"/>
  <c r="AI450" i="24"/>
  <c r="AI434" i="24"/>
  <c r="AF513" i="24"/>
  <c r="AH502" i="24"/>
  <c r="AJ491" i="24"/>
  <c r="AF481" i="24"/>
  <c r="AI511" i="24"/>
  <c r="AI495" i="24"/>
  <c r="AI479" i="24"/>
  <c r="AI455" i="24"/>
  <c r="AI439" i="24"/>
  <c r="AJ516" i="24"/>
  <c r="AF506" i="24"/>
  <c r="AH495" i="24"/>
  <c r="AJ484" i="24"/>
  <c r="AF474" i="24"/>
  <c r="AH455" i="24"/>
  <c r="AI520" i="24"/>
  <c r="AI504" i="24"/>
  <c r="AI488" i="24"/>
  <c r="AI472" i="24"/>
  <c r="AI448" i="24"/>
  <c r="AF522" i="24"/>
  <c r="AH512" i="24"/>
  <c r="AJ501" i="24"/>
  <c r="AF491" i="24"/>
  <c r="AH480" i="24"/>
  <c r="AJ469" i="24"/>
  <c r="AJ449" i="24"/>
  <c r="AJ514" i="24"/>
  <c r="AF504" i="24"/>
  <c r="AH493" i="24"/>
  <c r="AJ482" i="24"/>
  <c r="AF472" i="24"/>
  <c r="AF452" i="24"/>
  <c r="AH441" i="24"/>
  <c r="AF469" i="24"/>
  <c r="AJ436" i="24"/>
  <c r="AI421" i="24"/>
  <c r="AH98" i="21"/>
  <c r="AG12" i="21"/>
  <c r="AJ19" i="21"/>
  <c r="AF58" i="21"/>
  <c r="AI510" i="24"/>
  <c r="AH482" i="24"/>
  <c r="AJ496" i="24"/>
  <c r="AH522" i="24"/>
  <c r="AG479" i="24"/>
  <c r="AF519" i="24"/>
  <c r="AJ497" i="24"/>
  <c r="AH476" i="24"/>
  <c r="AH521" i="24"/>
  <c r="AF500" i="24"/>
  <c r="AJ478" i="24"/>
  <c r="AF448" i="24"/>
  <c r="AF446" i="24"/>
  <c r="AG416" i="24"/>
  <c r="AG492" i="24"/>
  <c r="AF432" i="24"/>
  <c r="AH417" i="24"/>
  <c r="AJ406" i="24"/>
  <c r="AI481" i="24"/>
  <c r="AH433" i="24"/>
  <c r="AG417" i="24"/>
  <c r="AG401" i="24"/>
  <c r="AF441" i="24"/>
  <c r="AH426" i="24"/>
  <c r="AJ415" i="24"/>
  <c r="AF405" i="24"/>
  <c r="AJ444" i="24"/>
  <c r="AI423" i="24"/>
  <c r="AI407" i="24"/>
  <c r="AH444" i="24"/>
  <c r="AH427" i="24"/>
  <c r="AJ416" i="24"/>
  <c r="AF406" i="24"/>
  <c r="AI469" i="24"/>
  <c r="AH438" i="24"/>
  <c r="AJ425" i="24"/>
  <c r="AF415" i="24"/>
  <c r="AH404" i="24"/>
  <c r="AG480" i="24"/>
  <c r="AI428" i="24"/>
  <c r="AG448" i="24"/>
  <c r="AF256" i="24"/>
  <c r="AH245" i="24"/>
  <c r="AJ234" i="24"/>
  <c r="AF224" i="24"/>
  <c r="AH213" i="24"/>
  <c r="AG245" i="24"/>
  <c r="AG229" i="24"/>
  <c r="AG213" i="24"/>
  <c r="AF253" i="24"/>
  <c r="AH242" i="24"/>
  <c r="AJ231" i="24"/>
  <c r="AF221" i="24"/>
  <c r="AG258" i="24"/>
  <c r="AG242" i="24"/>
  <c r="AG226" i="24"/>
  <c r="AG210" i="24"/>
  <c r="AF422" i="21"/>
  <c r="AF118" i="21"/>
  <c r="AJ70" i="21"/>
  <c r="AG87" i="21"/>
  <c r="AH12" i="21"/>
  <c r="AI494" i="24"/>
  <c r="AG514" i="24"/>
  <c r="AF486" i="24"/>
  <c r="AI512" i="24"/>
  <c r="AG475" i="24"/>
  <c r="AJ517" i="24"/>
  <c r="AH496" i="24"/>
  <c r="AF475" i="24"/>
  <c r="AF520" i="24"/>
  <c r="AJ498" i="24"/>
  <c r="AH477" i="24"/>
  <c r="AJ446" i="24"/>
  <c r="AJ440" i="24"/>
  <c r="AI413" i="24"/>
  <c r="AG472" i="24"/>
  <c r="AJ430" i="24"/>
  <c r="AF416" i="24"/>
  <c r="AH405" i="24"/>
  <c r="AJ475" i="24"/>
  <c r="AI430" i="24"/>
  <c r="AI414" i="24"/>
  <c r="AI517" i="24"/>
  <c r="AF436" i="24"/>
  <c r="AF425" i="24"/>
  <c r="AH414" i="24"/>
  <c r="AJ403" i="24"/>
  <c r="AH443" i="24"/>
  <c r="AG422" i="24"/>
  <c r="AG406" i="24"/>
  <c r="AF443" i="24"/>
  <c r="AF426" i="24"/>
  <c r="AH415" i="24"/>
  <c r="AJ404" i="24"/>
  <c r="AG468" i="24"/>
  <c r="AH437" i="24"/>
  <c r="AH424" i="24"/>
  <c r="AJ413" i="24"/>
  <c r="AF403" i="24"/>
  <c r="AI445" i="24"/>
  <c r="AG411" i="24"/>
  <c r="AG419" i="24"/>
  <c r="AJ254" i="24"/>
  <c r="AF244" i="24"/>
  <c r="AH233" i="24"/>
  <c r="AJ222" i="24"/>
  <c r="AI258" i="24"/>
  <c r="AI242" i="24"/>
  <c r="AI226" i="24"/>
  <c r="AI210" i="24"/>
  <c r="AJ251" i="24"/>
  <c r="AF241" i="24"/>
  <c r="AH230" i="24"/>
  <c r="AJ219" i="24"/>
  <c r="AI255" i="24"/>
  <c r="AI239" i="24"/>
  <c r="AI223" i="24"/>
  <c r="AI207" i="24"/>
  <c r="AF254" i="24"/>
  <c r="AH243" i="24"/>
  <c r="AJ232" i="24"/>
  <c r="AF222" i="24"/>
  <c r="AI256" i="24"/>
  <c r="AI240" i="24"/>
  <c r="AI224" i="24"/>
  <c r="AI208" i="24"/>
  <c r="AH252" i="24"/>
  <c r="AI257" i="24"/>
  <c r="AI241" i="24"/>
  <c r="AI225" i="24"/>
  <c r="AI209" i="24"/>
  <c r="AF203" i="24"/>
  <c r="AF202" i="24"/>
  <c r="AF239" i="24"/>
  <c r="AH212" i="24"/>
  <c r="AF212" i="24"/>
  <c r="AO212" i="24"/>
  <c r="AF210" i="24"/>
  <c r="AG208" i="24"/>
  <c r="AI219" i="21"/>
  <c r="AF122" i="21"/>
  <c r="AF40" i="21"/>
  <c r="AG50" i="21"/>
  <c r="AG22" i="21"/>
  <c r="AI478" i="24"/>
  <c r="AG498" i="24"/>
  <c r="AH479" i="24"/>
  <c r="AG511" i="24"/>
  <c r="AI456" i="24"/>
  <c r="AH516" i="24"/>
  <c r="AF495" i="24"/>
  <c r="AJ473" i="24"/>
  <c r="AJ518" i="24"/>
  <c r="AH497" i="24"/>
  <c r="AF476" i="24"/>
  <c r="AH445" i="24"/>
  <c r="AH439" i="24"/>
  <c r="AG412" i="24"/>
  <c r="AJ455" i="24"/>
  <c r="AF428" i="24"/>
  <c r="AJ414" i="24"/>
  <c r="AF404" i="24"/>
  <c r="AH474" i="24"/>
  <c r="AG429" i="24"/>
  <c r="AG413" i="24"/>
  <c r="AG500" i="24"/>
  <c r="AJ435" i="24"/>
  <c r="AJ423" i="24"/>
  <c r="AF413" i="24"/>
  <c r="AH402" i="24"/>
  <c r="AF442" i="24"/>
  <c r="AI419" i="24"/>
  <c r="AI403" i="24"/>
  <c r="AJ437" i="24"/>
  <c r="AJ424" i="24"/>
  <c r="AF414" i="24"/>
  <c r="AH403" i="24"/>
  <c r="AJ451" i="24"/>
  <c r="AH434" i="24"/>
  <c r="AF423" i="24"/>
  <c r="AH412" i="24"/>
  <c r="AJ401" i="24"/>
  <c r="AI420" i="24"/>
  <c r="AJ467" i="24"/>
  <c r="AI404" i="24"/>
  <c r="AH253" i="24"/>
  <c r="AJ242" i="24"/>
  <c r="AF232" i="24"/>
  <c r="AH221" i="24"/>
  <c r="AG257" i="24"/>
  <c r="AG241" i="24"/>
  <c r="AG225" i="24"/>
  <c r="AG209" i="24"/>
  <c r="AH250" i="24"/>
  <c r="AJ239" i="24"/>
  <c r="AF229" i="24"/>
  <c r="AH218" i="24"/>
  <c r="AG254" i="24"/>
  <c r="AG238" i="24"/>
  <c r="AG222" i="24"/>
  <c r="AG206" i="24"/>
  <c r="AJ252" i="24"/>
  <c r="AF242" i="24"/>
  <c r="AH231" i="24"/>
  <c r="AJ220" i="24"/>
  <c r="AG255" i="24"/>
  <c r="AG239" i="24"/>
  <c r="AG223" i="24"/>
  <c r="AG207" i="24"/>
  <c r="AF251" i="24"/>
  <c r="AG256" i="24"/>
  <c r="AG240" i="24"/>
  <c r="AG224" i="24"/>
  <c r="AJ229" i="24"/>
  <c r="AH202" i="24"/>
  <c r="AJ237" i="24"/>
  <c r="AH224" i="24"/>
  <c r="AJ210" i="24"/>
  <c r="AH210" i="24"/>
  <c r="AH208" i="24"/>
  <c r="AJ204" i="24"/>
  <c r="AI232" i="21"/>
  <c r="AH88" i="21"/>
  <c r="AI190" i="21"/>
  <c r="AI84" i="21"/>
  <c r="AJ36" i="21"/>
  <c r="AG453" i="24"/>
  <c r="AG482" i="24"/>
  <c r="AH475" i="24"/>
  <c r="AG507" i="24"/>
  <c r="AG455" i="24"/>
  <c r="AJ513" i="24"/>
  <c r="AH492" i="24"/>
  <c r="AF471" i="24"/>
  <c r="AF516" i="24"/>
  <c r="AJ494" i="24"/>
  <c r="AH473" i="24"/>
  <c r="AJ442" i="24"/>
  <c r="AF437" i="24"/>
  <c r="AG408" i="24"/>
  <c r="AH454" i="24"/>
  <c r="AJ426" i="24"/>
  <c r="AH413" i="24"/>
  <c r="AJ402" i="24"/>
  <c r="AF473" i="24"/>
  <c r="AI426" i="24"/>
  <c r="AI410" i="24"/>
  <c r="AI485" i="24"/>
  <c r="AF433" i="24"/>
  <c r="AH422" i="24"/>
  <c r="AJ411" i="24"/>
  <c r="AF401" i="24"/>
  <c r="AH435" i="24"/>
  <c r="AG418" i="24"/>
  <c r="AG402" i="24"/>
  <c r="AF435" i="24"/>
  <c r="AH423" i="24"/>
  <c r="AJ412" i="24"/>
  <c r="AF402" i="24"/>
  <c r="AH450" i="24"/>
  <c r="AH432" i="24"/>
  <c r="AJ421" i="24"/>
  <c r="AF411" i="24"/>
  <c r="AH400" i="24"/>
  <c r="AG403" i="24"/>
  <c r="AI449" i="24"/>
  <c r="AJ434" i="24"/>
  <c r="AF252" i="24"/>
  <c r="AH241" i="24"/>
  <c r="AJ230" i="24"/>
  <c r="AF220" i="24"/>
  <c r="AI254" i="24"/>
  <c r="AI238" i="24"/>
  <c r="AI222" i="24"/>
  <c r="AI206" i="24"/>
  <c r="AF249" i="24"/>
  <c r="AH238" i="24"/>
  <c r="AJ227" i="24"/>
  <c r="AF217" i="24"/>
  <c r="AI251" i="24"/>
  <c r="AI235" i="24"/>
  <c r="AI219" i="24"/>
  <c r="AI203" i="24"/>
  <c r="AH251" i="24"/>
  <c r="AJ240" i="24"/>
  <c r="AF230" i="24"/>
  <c r="AH219" i="24"/>
  <c r="AI252" i="24"/>
  <c r="AI236" i="24"/>
  <c r="AI220" i="24"/>
  <c r="AI204" i="24"/>
  <c r="AJ249" i="24"/>
  <c r="AI253" i="24"/>
  <c r="AI237" i="24"/>
  <c r="AI221" i="24"/>
  <c r="AF227" i="24"/>
  <c r="AJ233" i="24"/>
  <c r="AF235" i="24"/>
  <c r="AJ212" i="24"/>
  <c r="AH209" i="24"/>
  <c r="AF209" i="24"/>
  <c r="AJ203" i="24"/>
  <c r="AH203" i="24"/>
  <c r="AE5" i="24"/>
  <c r="AI7" i="24"/>
  <c r="AI164" i="21"/>
  <c r="AI77" i="21"/>
  <c r="AI54" i="21"/>
  <c r="AG59" i="21"/>
  <c r="AI11" i="21"/>
  <c r="AG437" i="24"/>
  <c r="AG466" i="24"/>
  <c r="AG525" i="24"/>
  <c r="AJ468" i="24"/>
  <c r="AI496" i="24"/>
  <c r="AG451" i="24"/>
  <c r="AH508" i="24"/>
  <c r="AF487" i="24"/>
  <c r="AH456" i="24"/>
  <c r="AJ510" i="24"/>
  <c r="AH489" i="24"/>
  <c r="AF468" i="24"/>
  <c r="AG520" i="24"/>
  <c r="AG432" i="24"/>
  <c r="AI405" i="24"/>
  <c r="AJ441" i="24"/>
  <c r="AH425" i="24"/>
  <c r="AF412" i="24"/>
  <c r="AH401" i="24"/>
  <c r="AG456" i="24"/>
  <c r="AG425" i="24"/>
  <c r="AG409" i="24"/>
  <c r="AI477" i="24"/>
  <c r="AJ431" i="24"/>
  <c r="AF421" i="24"/>
  <c r="AH410" i="24"/>
  <c r="AI521" i="24"/>
  <c r="AI431" i="24"/>
  <c r="AI415" i="24"/>
  <c r="AG508" i="24"/>
  <c r="AJ432" i="24"/>
  <c r="AF422" i="24"/>
  <c r="AH411" i="24"/>
  <c r="AJ400" i="24"/>
  <c r="AF449" i="24"/>
  <c r="AF431" i="24"/>
  <c r="AH420" i="24"/>
  <c r="AJ409" i="24"/>
  <c r="AI437" i="24"/>
  <c r="AG512" i="24"/>
  <c r="AI432" i="24"/>
  <c r="AG427" i="24"/>
  <c r="AJ250" i="24"/>
  <c r="AF240" i="24"/>
  <c r="AH229" i="24"/>
  <c r="AJ218" i="24"/>
  <c r="AG253" i="24"/>
  <c r="AG237" i="24"/>
  <c r="AG221" i="24"/>
  <c r="AH258" i="24"/>
  <c r="AJ247" i="24"/>
  <c r="AF237" i="24"/>
  <c r="AH226" i="24"/>
  <c r="AJ215" i="24"/>
  <c r="AG250" i="24"/>
  <c r="AG234" i="24"/>
  <c r="AG218" i="24"/>
  <c r="AG202" i="24"/>
  <c r="AF250" i="24"/>
  <c r="AH239" i="24"/>
  <c r="AJ228" i="24"/>
  <c r="AF218" i="24"/>
  <c r="AG251" i="24"/>
  <c r="AG235" i="24"/>
  <c r="AG219" i="24"/>
  <c r="AI145" i="21"/>
  <c r="AH40" i="21"/>
  <c r="AI22" i="21"/>
  <c r="AG27" i="21"/>
  <c r="AJ17" i="21"/>
  <c r="AH514" i="24"/>
  <c r="AG442" i="24"/>
  <c r="AJ456" i="24"/>
  <c r="AG495" i="24"/>
  <c r="AI440" i="24"/>
  <c r="AF507" i="24"/>
  <c r="AJ485" i="24"/>
  <c r="AF455" i="24"/>
  <c r="AH509" i="24"/>
  <c r="AF488" i="24"/>
  <c r="AJ466" i="24"/>
  <c r="AI505" i="24"/>
  <c r="AI429" i="24"/>
  <c r="AG404" i="24"/>
  <c r="AH440" i="24"/>
  <c r="AJ422" i="24"/>
  <c r="AJ410" i="24"/>
  <c r="AF400" i="24"/>
  <c r="AI441" i="24"/>
  <c r="AI422" i="24"/>
  <c r="AI406" i="24"/>
  <c r="AG476" i="24"/>
  <c r="AH430" i="24"/>
  <c r="AJ419" i="24"/>
  <c r="AF409" i="24"/>
  <c r="AG504" i="24"/>
  <c r="AG430" i="24"/>
  <c r="AG414" i="24"/>
  <c r="AI493" i="24"/>
  <c r="AH431" i="24"/>
  <c r="AJ420" i="24"/>
  <c r="AF410" i="24"/>
  <c r="AG516" i="24"/>
  <c r="AH446" i="24"/>
  <c r="AJ429" i="24"/>
  <c r="AF419" i="24"/>
  <c r="AH408" i="24"/>
  <c r="AG431" i="24"/>
  <c r="AI424" i="24"/>
  <c r="AG415" i="24"/>
  <c r="AI412" i="24"/>
  <c r="AH249" i="24"/>
  <c r="AJ238" i="24"/>
  <c r="AF228" i="24"/>
  <c r="AH217" i="24"/>
  <c r="AI250" i="24"/>
  <c r="AI234" i="24"/>
  <c r="AI218" i="24"/>
  <c r="AF257" i="24"/>
  <c r="AH246" i="24"/>
  <c r="AJ235" i="24"/>
  <c r="AF225" i="24"/>
  <c r="AH214" i="24"/>
  <c r="AI247" i="24"/>
  <c r="AI231" i="24"/>
  <c r="AI215" i="24"/>
  <c r="AI408" i="24"/>
  <c r="AJ248" i="24"/>
  <c r="AF238" i="24"/>
  <c r="AH227" i="24"/>
  <c r="AJ216" i="24"/>
  <c r="AI248" i="24"/>
  <c r="AR248" i="24"/>
  <c r="AI232" i="24"/>
  <c r="AI216" i="24"/>
  <c r="AJ257" i="24"/>
  <c r="AF247" i="24"/>
  <c r="AI249" i="24"/>
  <c r="AI233" i="24"/>
  <c r="AI217" i="24"/>
  <c r="AF208" i="24"/>
  <c r="AH216" i="24"/>
  <c r="AF207" i="24"/>
  <c r="AJ206" i="24"/>
  <c r="AF205" i="24"/>
  <c r="AF206" i="24"/>
  <c r="AH240" i="24"/>
  <c r="AI114" i="21"/>
  <c r="AG44" i="21"/>
  <c r="AF41" i="21"/>
  <c r="AJ12" i="21"/>
  <c r="AF8" i="21"/>
  <c r="AF493" i="24"/>
  <c r="AH507" i="24"/>
  <c r="AJ448" i="24"/>
  <c r="AI480" i="24"/>
  <c r="AG435" i="24"/>
  <c r="AF503" i="24"/>
  <c r="AJ481" i="24"/>
  <c r="AF451" i="24"/>
  <c r="AH505" i="24"/>
  <c r="AF484" i="24"/>
  <c r="AH453" i="24"/>
  <c r="AH470" i="24"/>
  <c r="AG424" i="24"/>
  <c r="AI509" i="24"/>
  <c r="AI433" i="24"/>
  <c r="AF420" i="24"/>
  <c r="AF408" i="24"/>
  <c r="AG496" i="24"/>
  <c r="AG436" i="24"/>
  <c r="AI418" i="24"/>
  <c r="AI402" i="24"/>
  <c r="AH442" i="24"/>
  <c r="AJ427" i="24"/>
  <c r="AF417" i="24"/>
  <c r="AH406" i="24"/>
  <c r="AF477" i="24"/>
  <c r="AG426" i="24"/>
  <c r="AG410" i="24"/>
  <c r="AJ445" i="24"/>
  <c r="AJ428" i="24"/>
  <c r="AF418" i="24"/>
  <c r="AH407" i="24"/>
  <c r="AG484" i="24"/>
  <c r="AJ439" i="24"/>
  <c r="AF427" i="24"/>
  <c r="AH416" i="24"/>
  <c r="AJ405" i="24"/>
  <c r="AI497" i="24"/>
  <c r="AG444" i="24"/>
  <c r="AH466" i="24"/>
  <c r="AH257" i="24"/>
  <c r="AJ246" i="24"/>
  <c r="AF236" i="24"/>
  <c r="AH225" i="24"/>
  <c r="AJ214" i="24"/>
  <c r="AI246" i="24"/>
  <c r="AI230" i="24"/>
  <c r="AI214" i="24"/>
  <c r="AH254" i="24"/>
  <c r="AJ243" i="24"/>
  <c r="AF233" i="24"/>
  <c r="AH222" i="24"/>
  <c r="AJ211" i="24"/>
  <c r="AF450" i="24"/>
  <c r="AF456" i="24"/>
  <c r="AG440" i="24"/>
  <c r="AI427" i="24"/>
  <c r="AH428" i="24"/>
  <c r="AH237" i="24"/>
  <c r="AH234" i="24"/>
  <c r="AI211" i="24"/>
  <c r="AH235" i="24"/>
  <c r="AG247" i="24"/>
  <c r="AG211" i="24"/>
  <c r="AF243" i="24"/>
  <c r="AG228" i="24"/>
  <c r="AH204" i="24"/>
  <c r="AJ241" i="24"/>
  <c r="AF215" i="24"/>
  <c r="AH211" i="24"/>
  <c r="AG6" i="24"/>
  <c r="AI11" i="24"/>
  <c r="AE31" i="24"/>
  <c r="AJ148" i="21"/>
  <c r="AG491" i="24"/>
  <c r="AG488" i="24"/>
  <c r="AG421" i="24"/>
  <c r="AI411" i="24"/>
  <c r="AJ417" i="24"/>
  <c r="AJ226" i="24"/>
  <c r="AJ223" i="24"/>
  <c r="AF258" i="24"/>
  <c r="AF234" i="24"/>
  <c r="AI244" i="24"/>
  <c r="AG203" i="24"/>
  <c r="AG252" i="24"/>
  <c r="AG220" i="24"/>
  <c r="AF231" i="24"/>
  <c r="AJ209" i="24"/>
  <c r="AJ208" i="24"/>
  <c r="AI202" i="24"/>
  <c r="AE9" i="24"/>
  <c r="AJ19" i="24"/>
  <c r="AG32" i="24"/>
  <c r="AH86" i="21"/>
  <c r="AG439" i="24"/>
  <c r="AG428" i="24"/>
  <c r="AG405" i="24"/>
  <c r="AJ447" i="24"/>
  <c r="AF407" i="24"/>
  <c r="AF216" i="24"/>
  <c r="AF213" i="24"/>
  <c r="AJ256" i="24"/>
  <c r="AF226" i="24"/>
  <c r="AG243" i="24"/>
  <c r="AH256" i="24"/>
  <c r="AG248" i="24"/>
  <c r="AG216" i="24"/>
  <c r="AH207" i="24"/>
  <c r="AG205" i="24"/>
  <c r="AH236" i="24"/>
  <c r="AI33" i="24"/>
  <c r="AJ71" i="21"/>
  <c r="AJ505" i="24"/>
  <c r="AG400" i="24"/>
  <c r="AJ443" i="24"/>
  <c r="AF430" i="24"/>
  <c r="AI416" i="24"/>
  <c r="AG249" i="24"/>
  <c r="AG246" i="24"/>
  <c r="AH255" i="24"/>
  <c r="AJ224" i="24"/>
  <c r="AG231" i="24"/>
  <c r="AF255" i="24"/>
  <c r="AI245" i="24"/>
  <c r="AI213" i="24"/>
  <c r="AI205" i="24"/>
  <c r="AH228" i="24"/>
  <c r="AJ221" i="24"/>
  <c r="AJ14" i="24"/>
  <c r="AF17" i="24"/>
  <c r="AF35" i="24"/>
  <c r="AG18" i="21"/>
  <c r="AH484" i="24"/>
  <c r="AF439" i="24"/>
  <c r="AF429" i="24"/>
  <c r="AH419" i="24"/>
  <c r="AG407" i="24"/>
  <c r="AG233" i="24"/>
  <c r="AI243" i="24"/>
  <c r="AH247" i="24"/>
  <c r="AH223" i="24"/>
  <c r="AI228" i="24"/>
  <c r="AJ253" i="24"/>
  <c r="AG244" i="24"/>
  <c r="AG212" i="24"/>
  <c r="AG204" i="24"/>
  <c r="AJ213" i="24"/>
  <c r="AF219" i="24"/>
  <c r="AO219" i="24"/>
  <c r="AG10" i="24"/>
  <c r="AF23" i="24"/>
  <c r="AE27" i="24"/>
  <c r="AJ44" i="21"/>
  <c r="AJ453" i="24"/>
  <c r="AH421" i="24"/>
  <c r="AH418" i="24"/>
  <c r="AJ408" i="24"/>
  <c r="AI400" i="24"/>
  <c r="AG217" i="24"/>
  <c r="AG230" i="24"/>
  <c r="AF246" i="24"/>
  <c r="AH215" i="24"/>
  <c r="AG227" i="24"/>
  <c r="AH248" i="24"/>
  <c r="AG236" i="24"/>
  <c r="AF211" i="24"/>
  <c r="AH220" i="24"/>
  <c r="AH206" i="24"/>
  <c r="AJ202" i="24"/>
  <c r="AG28" i="24"/>
  <c r="AF518" i="24"/>
  <c r="AJ486" i="24"/>
  <c r="AI513" i="24"/>
  <c r="AI489" i="24"/>
  <c r="AF445" i="24"/>
  <c r="AF248" i="24"/>
  <c r="AF245" i="24"/>
  <c r="AG214" i="24"/>
  <c r="AJ236" i="24"/>
  <c r="AG423" i="24"/>
  <c r="AI212" i="24"/>
  <c r="AH244" i="24"/>
  <c r="AI229" i="24"/>
  <c r="AJ205" i="24"/>
  <c r="AF204" i="24"/>
  <c r="AJ217" i="24"/>
  <c r="AF223" i="24"/>
  <c r="AE13" i="24"/>
  <c r="AI29" i="24"/>
  <c r="AA618" i="24"/>
  <c r="Y541" i="24"/>
  <c r="W552" i="24"/>
  <c r="AA562" i="24"/>
  <c r="Y573" i="24"/>
  <c r="W584" i="24"/>
  <c r="W604" i="24"/>
  <c r="X616" i="24"/>
  <c r="V535" i="24"/>
  <c r="Z545" i="24"/>
  <c r="X556" i="24"/>
  <c r="V567" i="24"/>
  <c r="Z577" i="24"/>
  <c r="Z597" i="24"/>
  <c r="V608" i="24"/>
  <c r="X623" i="24"/>
  <c r="V617" i="24"/>
  <c r="Z627" i="24"/>
  <c r="X638" i="24"/>
  <c r="V649" i="24"/>
  <c r="AA635" i="24"/>
  <c r="Y646" i="24"/>
  <c r="X625" i="24"/>
  <c r="V636" i="24"/>
  <c r="Z646" i="24"/>
  <c r="Y637" i="24"/>
  <c r="W648" i="24"/>
  <c r="Z621" i="24"/>
  <c r="X632" i="24"/>
  <c r="V643" i="24"/>
  <c r="W611" i="24"/>
  <c r="AA625" i="24"/>
  <c r="W639" i="24"/>
  <c r="Y653" i="24"/>
  <c r="X647" i="24"/>
  <c r="W626" i="24"/>
  <c r="AA640" i="24"/>
  <c r="V7" i="21"/>
  <c r="V55" i="21"/>
  <c r="V54" i="21"/>
  <c r="V45" i="21"/>
  <c r="V16" i="21"/>
  <c r="V124" i="21"/>
  <c r="V205" i="21"/>
  <c r="V169" i="21"/>
  <c r="V148" i="21"/>
  <c r="V167" i="21"/>
  <c r="V170" i="21"/>
  <c r="V253" i="21"/>
  <c r="X260" i="21"/>
  <c r="V268" i="21"/>
  <c r="V373" i="21"/>
  <c r="V417" i="21"/>
  <c r="V508" i="21"/>
  <c r="Q13" i="24"/>
  <c r="AG232" i="24"/>
  <c r="AI501" i="24"/>
  <c r="Z606" i="24"/>
  <c r="AA622" i="24"/>
  <c r="AA542" i="24"/>
  <c r="Y553" i="24"/>
  <c r="W564" i="24"/>
  <c r="AA574" i="24"/>
  <c r="Y585" i="24"/>
  <c r="Y605" i="24"/>
  <c r="Z617" i="24"/>
  <c r="X536" i="24"/>
  <c r="V547" i="24"/>
  <c r="Z557" i="24"/>
  <c r="X568" i="24"/>
  <c r="V579" i="24"/>
  <c r="V599" i="24"/>
  <c r="W609" i="24"/>
  <c r="Z607" i="24"/>
  <c r="X618" i="24"/>
  <c r="V629" i="24"/>
  <c r="Z639" i="24"/>
  <c r="X650" i="24"/>
  <c r="W637" i="24"/>
  <c r="AA647" i="24"/>
  <c r="Z626" i="24"/>
  <c r="X637" i="24"/>
  <c r="V648" i="24"/>
  <c r="AA638" i="24"/>
  <c r="Y649" i="24"/>
  <c r="V623" i="24"/>
  <c r="Z633" i="24"/>
  <c r="X644" i="24"/>
  <c r="Y612" i="24"/>
  <c r="W627" i="24"/>
  <c r="AA641" i="24"/>
  <c r="V634" i="24"/>
  <c r="Z648" i="24"/>
  <c r="AA628" i="24"/>
  <c r="W642" i="24"/>
  <c r="V11" i="21"/>
  <c r="V59" i="21"/>
  <c r="V58" i="21"/>
  <c r="V49" i="21"/>
  <c r="V20" i="21"/>
  <c r="V161" i="21"/>
  <c r="V121" i="21"/>
  <c r="V88" i="21"/>
  <c r="V152" i="21"/>
  <c r="V171" i="21"/>
  <c r="V231" i="21"/>
  <c r="V179" i="21"/>
  <c r="V236" i="21"/>
  <c r="V300" i="21"/>
  <c r="V380" i="21"/>
  <c r="V466" i="21"/>
  <c r="V519" i="21"/>
  <c r="M11" i="24"/>
  <c r="AJ245" i="24"/>
  <c r="AJ407" i="24"/>
  <c r="X562" i="24"/>
  <c r="V573" i="24"/>
  <c r="Z583" i="24"/>
  <c r="X602" i="24"/>
  <c r="W617" i="24"/>
  <c r="Z632" i="24"/>
  <c r="Y546" i="24"/>
  <c r="W557" i="24"/>
  <c r="AA567" i="24"/>
  <c r="Y578" i="24"/>
  <c r="W597" i="24"/>
  <c r="AA608" i="24"/>
  <c r="Y622" i="24"/>
  <c r="Z534" i="24"/>
  <c r="X545" i="24"/>
  <c r="V556" i="24"/>
  <c r="Z566" i="24"/>
  <c r="X577" i="24"/>
  <c r="X597" i="24"/>
  <c r="V607" i="24"/>
  <c r="W625" i="24"/>
  <c r="W544" i="24"/>
  <c r="AA554" i="24"/>
  <c r="Y565" i="24"/>
  <c r="W576" i="24"/>
  <c r="AA586" i="24"/>
  <c r="AA606" i="24"/>
  <c r="V620" i="24"/>
  <c r="Z537" i="24"/>
  <c r="X548" i="24"/>
  <c r="V559" i="24"/>
  <c r="Z569" i="24"/>
  <c r="X580" i="24"/>
  <c r="X600" i="24"/>
  <c r="Y610" i="24"/>
  <c r="V609" i="24"/>
  <c r="Z619" i="24"/>
  <c r="X630" i="24"/>
  <c r="V641" i="24"/>
  <c r="V78" i="21"/>
  <c r="Y638" i="24"/>
  <c r="W649" i="24"/>
  <c r="V628" i="24"/>
  <c r="Z638" i="24"/>
  <c r="X649" i="24"/>
  <c r="W640" i="24"/>
  <c r="AA650" i="24"/>
  <c r="X624" i="24"/>
  <c r="V635" i="24"/>
  <c r="Z645" i="24"/>
  <c r="W615" i="24"/>
  <c r="Y628" i="24"/>
  <c r="W643" i="24"/>
  <c r="Z636" i="24"/>
  <c r="V650" i="24"/>
  <c r="W630" i="24"/>
  <c r="AA644" i="24"/>
  <c r="V19" i="21"/>
  <c r="V80" i="21"/>
  <c r="V84" i="21"/>
  <c r="V73" i="21"/>
  <c r="V32" i="21"/>
  <c r="V153" i="21"/>
  <c r="V81" i="21"/>
  <c r="V100" i="21"/>
  <c r="V164" i="21"/>
  <c r="V213" i="21"/>
  <c r="V172" i="21"/>
  <c r="V207" i="21"/>
  <c r="V256" i="21"/>
  <c r="V291" i="21"/>
  <c r="V367" i="21"/>
  <c r="V470" i="21"/>
  <c r="V521" i="21"/>
  <c r="AN8" i="24"/>
  <c r="AG215" i="24"/>
  <c r="AH409" i="24"/>
  <c r="X574" i="24"/>
  <c r="V585" i="24"/>
  <c r="Z603" i="24"/>
  <c r="Y618" i="24"/>
  <c r="W537" i="24"/>
  <c r="AA547" i="24"/>
  <c r="Y558" i="24"/>
  <c r="W569" i="24"/>
  <c r="AA579" i="24"/>
  <c r="Y598" i="24"/>
  <c r="V611" i="24"/>
  <c r="X627" i="24"/>
  <c r="V536" i="24"/>
  <c r="Z546" i="24"/>
  <c r="X557" i="24"/>
  <c r="V568" i="24"/>
  <c r="Z578" i="24"/>
  <c r="Z598" i="24"/>
  <c r="V610" i="24"/>
  <c r="AA627" i="24"/>
  <c r="Y545" i="24"/>
  <c r="W556" i="24"/>
  <c r="AA566" i="24"/>
  <c r="Y577" i="24"/>
  <c r="Y597" i="24"/>
  <c r="W607" i="24"/>
  <c r="Y625" i="24"/>
  <c r="V539" i="24"/>
  <c r="Z549" i="24"/>
  <c r="X560" i="24"/>
  <c r="V571" i="24"/>
  <c r="Z581" i="24"/>
  <c r="Z601" i="24"/>
  <c r="AA611" i="24"/>
  <c r="X610" i="24"/>
  <c r="V621" i="24"/>
  <c r="Z631" i="24"/>
  <c r="X642" i="24"/>
  <c r="W629" i="24"/>
  <c r="AA639" i="24"/>
  <c r="Y650" i="24"/>
  <c r="X629" i="24"/>
  <c r="V640" i="24"/>
  <c r="Z650" i="24"/>
  <c r="Y641" i="24"/>
  <c r="W651" i="24"/>
  <c r="Z625" i="24"/>
  <c r="X636" i="24"/>
  <c r="V647" i="24"/>
  <c r="Y616" i="24"/>
  <c r="W631" i="24"/>
  <c r="Y644" i="24"/>
  <c r="V638" i="24"/>
  <c r="Y652" i="24"/>
  <c r="Y631" i="24"/>
  <c r="W646" i="24"/>
  <c r="V23" i="21"/>
  <c r="V107" i="21"/>
  <c r="V99" i="21"/>
  <c r="V76" i="21"/>
  <c r="V36" i="21"/>
  <c r="V90" i="21"/>
  <c r="V85" i="21"/>
  <c r="V104" i="21"/>
  <c r="V168" i="21"/>
  <c r="V174" i="21"/>
  <c r="V176" i="21"/>
  <c r="V219" i="21"/>
  <c r="V309" i="21"/>
  <c r="V337" i="21"/>
  <c r="V374" i="21"/>
  <c r="V473" i="21"/>
  <c r="M29" i="24"/>
  <c r="AP5" i="24"/>
  <c r="AF214" i="24"/>
  <c r="AF508" i="24"/>
  <c r="V548" i="24"/>
  <c r="Z558" i="24"/>
  <c r="X569" i="24"/>
  <c r="V580" i="24"/>
  <c r="V600" i="24"/>
  <c r="X611" i="24"/>
  <c r="Z628" i="24"/>
  <c r="AA546" i="24"/>
  <c r="Y557" i="24"/>
  <c r="W568" i="24"/>
  <c r="AA578" i="24"/>
  <c r="AA598" i="24"/>
  <c r="W610" i="24"/>
  <c r="Y524" i="24"/>
  <c r="X540" i="24"/>
  <c r="V551" i="24"/>
  <c r="Z561" i="24"/>
  <c r="X572" i="24"/>
  <c r="V583" i="24"/>
  <c r="V603" i="24"/>
  <c r="V614" i="24"/>
  <c r="Z611" i="24"/>
  <c r="X622" i="24"/>
  <c r="V633" i="24"/>
  <c r="Z643" i="24"/>
  <c r="Y630" i="24"/>
  <c r="W641" i="24"/>
  <c r="V10" i="21"/>
  <c r="Z630" i="24"/>
  <c r="X641" i="24"/>
  <c r="V651" i="24"/>
  <c r="AA642" i="24"/>
  <c r="W653" i="24"/>
  <c r="V627" i="24"/>
  <c r="Z637" i="24"/>
  <c r="Z649" i="24"/>
  <c r="AA617" i="24"/>
  <c r="Y632" i="24"/>
  <c r="W647" i="24"/>
  <c r="X639" i="24"/>
  <c r="AA653" i="24"/>
  <c r="W634" i="24"/>
  <c r="Y647" i="24"/>
  <c r="V27" i="21"/>
  <c r="V123" i="21"/>
  <c r="V13" i="21"/>
  <c r="V91" i="21"/>
  <c r="V48" i="21"/>
  <c r="V102" i="21"/>
  <c r="V97" i="21"/>
  <c r="V116" i="21"/>
  <c r="V217" i="21"/>
  <c r="V138" i="21"/>
  <c r="V188" i="21"/>
  <c r="V182" i="21"/>
  <c r="V247" i="21"/>
  <c r="V312" i="21"/>
  <c r="V404" i="21"/>
  <c r="V475" i="21"/>
  <c r="V24" i="24"/>
  <c r="AJ225" i="24"/>
  <c r="AJ244" i="24"/>
  <c r="AJ503" i="24"/>
  <c r="V545" i="24"/>
  <c r="Z555" i="24"/>
  <c r="X566" i="24"/>
  <c r="V577" i="24"/>
  <c r="Z587" i="24"/>
  <c r="X606" i="24"/>
  <c r="X621" i="24"/>
  <c r="AA539" i="24"/>
  <c r="Y550" i="24"/>
  <c r="W561" i="24"/>
  <c r="AA571" i="24"/>
  <c r="Y582" i="24"/>
  <c r="W601" i="24"/>
  <c r="Z613" i="24"/>
  <c r="Y629" i="24"/>
  <c r="Z538" i="24"/>
  <c r="X549" i="24"/>
  <c r="V560" i="24"/>
  <c r="Z570" i="24"/>
  <c r="X581" i="24"/>
  <c r="X601" i="24"/>
  <c r="Z612" i="24"/>
  <c r="Y537" i="24"/>
  <c r="W548" i="24"/>
  <c r="AA558" i="24"/>
  <c r="Y569" i="24"/>
  <c r="W580" i="24"/>
  <c r="W600" i="24"/>
  <c r="Y611" i="24"/>
  <c r="V531" i="24"/>
  <c r="Z541" i="24"/>
  <c r="X552" i="24"/>
  <c r="V563" i="24"/>
  <c r="Z573" i="24"/>
  <c r="X584" i="24"/>
  <c r="X604" i="24"/>
  <c r="X615" i="24"/>
  <c r="V613" i="24"/>
  <c r="Z623" i="24"/>
  <c r="X634" i="24"/>
  <c r="V645" i="24"/>
  <c r="AA631" i="24"/>
  <c r="Y642" i="24"/>
  <c r="V22" i="21"/>
  <c r="V632" i="24"/>
  <c r="Z642" i="24"/>
  <c r="V653" i="24"/>
  <c r="W644" i="24"/>
  <c r="V5" i="21"/>
  <c r="X628" i="24"/>
  <c r="V639" i="24"/>
  <c r="Y651" i="24"/>
  <c r="Y620" i="24"/>
  <c r="AA633" i="24"/>
  <c r="Y648" i="24"/>
  <c r="V642" i="24"/>
  <c r="V6" i="21"/>
  <c r="Y635" i="24"/>
  <c r="W650" i="24"/>
  <c r="V39" i="21"/>
  <c r="V26" i="21"/>
  <c r="V17" i="21"/>
  <c r="V119" i="21"/>
  <c r="V52" i="21"/>
  <c r="V106" i="21"/>
  <c r="V101" i="21"/>
  <c r="V165" i="21"/>
  <c r="V139" i="21"/>
  <c r="V142" i="21"/>
  <c r="V192" i="21"/>
  <c r="V202" i="21"/>
  <c r="V270" i="21"/>
  <c r="V303" i="21"/>
  <c r="V415" i="21"/>
  <c r="V484" i="21"/>
  <c r="Y21" i="24"/>
  <c r="AH232" i="24"/>
  <c r="AI227" i="24"/>
  <c r="AA456" i="24"/>
  <c r="X251" i="24"/>
  <c r="Y206" i="24"/>
  <c r="AA424" i="24"/>
  <c r="Y241" i="24"/>
  <c r="Z420" i="24"/>
  <c r="Y209" i="24"/>
  <c r="Y250" i="24"/>
  <c r="X248" i="24"/>
  <c r="Z206" i="24"/>
  <c r="W217" i="24"/>
  <c r="Z231" i="24"/>
  <c r="Y249" i="24"/>
  <c r="Z234" i="24"/>
  <c r="Z238" i="24"/>
  <c r="AR238" i="24"/>
  <c r="Y215" i="24"/>
  <c r="AA224" i="24"/>
  <c r="Q48" i="24"/>
  <c r="M38" i="24"/>
  <c r="P120" i="24"/>
  <c r="N99" i="24"/>
  <c r="R81" i="24"/>
  <c r="N39" i="24"/>
  <c r="N121" i="24"/>
  <c r="Q101" i="24"/>
  <c r="O88" i="24"/>
  <c r="AP88" i="24"/>
  <c r="O72" i="24"/>
  <c r="M51" i="24"/>
  <c r="M43" i="24"/>
  <c r="M15" i="24"/>
  <c r="M121" i="24"/>
  <c r="P101" i="24"/>
  <c r="N88" i="24"/>
  <c r="N76" i="24"/>
  <c r="AO76" i="24"/>
  <c r="N60" i="24"/>
  <c r="R54" i="24"/>
  <c r="N48" i="24"/>
  <c r="P117" i="24"/>
  <c r="Q102" i="24"/>
  <c r="Q90" i="24"/>
  <c r="O77" i="24"/>
  <c r="W62" i="24"/>
  <c r="M56" i="24"/>
  <c r="M40" i="24"/>
  <c r="M24" i="24"/>
  <c r="N117" i="24"/>
  <c r="AO117" i="24"/>
  <c r="N105" i="24"/>
  <c r="P94" i="24"/>
  <c r="R83" i="24"/>
  <c r="N73" i="24"/>
  <c r="AO73" i="24"/>
  <c r="R59" i="24"/>
  <c r="P54" i="24"/>
  <c r="R43" i="24"/>
  <c r="O47" i="24"/>
  <c r="Q115" i="24"/>
  <c r="R97" i="24"/>
  <c r="N79" i="24"/>
  <c r="P60" i="24"/>
  <c r="R45" i="24"/>
  <c r="N31" i="24"/>
  <c r="O118" i="24"/>
  <c r="O100" i="24"/>
  <c r="Q85" i="24"/>
  <c r="M71" i="24"/>
  <c r="Q57" i="24"/>
  <c r="O36" i="24"/>
  <c r="Q21" i="24"/>
  <c r="R117" i="24"/>
  <c r="N100" i="24"/>
  <c r="R86" i="24"/>
  <c r="AS86" i="24"/>
  <c r="R74" i="24"/>
  <c r="P41" i="24"/>
  <c r="P29" i="24"/>
  <c r="P114" i="24"/>
  <c r="AQ114" i="24"/>
  <c r="O101" i="24"/>
  <c r="M88" i="24"/>
  <c r="M76" i="24"/>
  <c r="M62" i="24"/>
  <c r="Q50" i="24"/>
  <c r="O45" i="24"/>
  <c r="Q34" i="24"/>
  <c r="O29" i="24"/>
  <c r="Q18" i="24"/>
  <c r="O114" i="24"/>
  <c r="R103" i="24"/>
  <c r="N93" i="24"/>
  <c r="AO93" i="24"/>
  <c r="P82" i="24"/>
  <c r="R71" i="24"/>
  <c r="N53" i="24"/>
  <c r="Q116" i="24"/>
  <c r="M89" i="24"/>
  <c r="O34" i="24"/>
  <c r="N102" i="24"/>
  <c r="P75" i="24"/>
  <c r="P43" i="24"/>
  <c r="P31" i="24"/>
  <c r="Q104" i="24"/>
  <c r="Q80" i="24"/>
  <c r="M58" i="24"/>
  <c r="N111" i="24"/>
  <c r="P96" i="24"/>
  <c r="R77" i="24"/>
  <c r="N59" i="24"/>
  <c r="N51" i="24"/>
  <c r="P115" i="24"/>
  <c r="M99" i="24"/>
  <c r="M81" i="24"/>
  <c r="R96" i="24"/>
  <c r="R72" i="24"/>
  <c r="R52" i="24"/>
  <c r="R40" i="24"/>
  <c r="R125" i="24"/>
  <c r="O103" i="24"/>
  <c r="M78" i="24"/>
  <c r="AN78" i="24"/>
  <c r="M34" i="24"/>
  <c r="R109" i="24"/>
  <c r="P92" i="24"/>
  <c r="P76" i="24"/>
  <c r="P44" i="24"/>
  <c r="M111" i="24"/>
  <c r="O96" i="24"/>
  <c r="Q81" i="24"/>
  <c r="AR81" i="24"/>
  <c r="AI62" i="24"/>
  <c r="M55" i="24"/>
  <c r="O48" i="24"/>
  <c r="Q41" i="24"/>
  <c r="O20" i="24"/>
  <c r="R110" i="24"/>
  <c r="P97" i="24"/>
  <c r="N84" i="24"/>
  <c r="N72" i="24"/>
  <c r="R123" i="24"/>
  <c r="P91" i="24"/>
  <c r="R62" i="24"/>
  <c r="P51" i="24"/>
  <c r="P39" i="24"/>
  <c r="N123" i="24"/>
  <c r="M98" i="24"/>
  <c r="AN98" i="24"/>
  <c r="Q76" i="24"/>
  <c r="Q44" i="24"/>
  <c r="P108" i="24"/>
  <c r="R89" i="24"/>
  <c r="AS89" i="24"/>
  <c r="N75" i="24"/>
  <c r="N43" i="24"/>
  <c r="N35" i="24"/>
  <c r="Q109" i="24"/>
  <c r="Q93" i="24"/>
  <c r="O80" i="24"/>
  <c r="Y62" i="24"/>
  <c r="M47" i="24"/>
  <c r="M19" i="24"/>
  <c r="P109" i="24"/>
  <c r="N96" i="24"/>
  <c r="R82" i="24"/>
  <c r="P57" i="24"/>
  <c r="P45" i="24"/>
  <c r="P33" i="24"/>
  <c r="M108" i="24"/>
  <c r="M96" i="24"/>
  <c r="AN96" i="24"/>
  <c r="M84" i="24"/>
  <c r="M72" i="24"/>
  <c r="M48" i="24"/>
  <c r="M32" i="24"/>
  <c r="M16" i="24"/>
  <c r="R124" i="24"/>
  <c r="O102" i="24"/>
  <c r="M57" i="24"/>
  <c r="N110" i="24"/>
  <c r="N82" i="24"/>
  <c r="N58" i="24"/>
  <c r="R36" i="24"/>
  <c r="N113" i="24"/>
  <c r="O91" i="24"/>
  <c r="O51" i="24"/>
  <c r="O39" i="24"/>
  <c r="R121" i="24"/>
  <c r="P100" i="24"/>
  <c r="O42" i="24"/>
  <c r="N50" i="24"/>
  <c r="M94" i="24"/>
  <c r="R85" i="24"/>
  <c r="Q89" i="24"/>
  <c r="AR89" i="24"/>
  <c r="O16" i="24"/>
  <c r="N104" i="24"/>
  <c r="P77" i="24"/>
  <c r="R30" i="24"/>
  <c r="Q94" i="24"/>
  <c r="Q74" i="24"/>
  <c r="O49" i="24"/>
  <c r="O41" i="24"/>
  <c r="P112" i="24"/>
  <c r="R99" i="24"/>
  <c r="P86" i="24"/>
  <c r="P70" i="24"/>
  <c r="AQ70" i="24"/>
  <c r="P50" i="24"/>
  <c r="P42" i="24"/>
  <c r="Y128" i="24"/>
  <c r="M41" i="24"/>
  <c r="Q92" i="24"/>
  <c r="Q32" i="24"/>
  <c r="N71" i="24"/>
  <c r="N47" i="24"/>
  <c r="M83" i="24"/>
  <c r="M27" i="24"/>
  <c r="R98" i="24"/>
  <c r="P73" i="24"/>
  <c r="N52" i="24"/>
  <c r="N40" i="24"/>
  <c r="N28" i="24"/>
  <c r="R112" i="24"/>
  <c r="O93" i="24"/>
  <c r="O73" i="24"/>
  <c r="O57" i="24"/>
  <c r="Q22" i="24"/>
  <c r="P122" i="24"/>
  <c r="AQ122" i="24"/>
  <c r="O75" i="24"/>
  <c r="P126" i="24"/>
  <c r="Z62" i="24"/>
  <c r="M79" i="24"/>
  <c r="Q53" i="24"/>
  <c r="M39" i="24"/>
  <c r="Q25" i="24"/>
  <c r="P93" i="24"/>
  <c r="AH62" i="24"/>
  <c r="R50" i="24"/>
  <c r="R38" i="24"/>
  <c r="O109" i="24"/>
  <c r="AP109" i="24"/>
  <c r="M92" i="24"/>
  <c r="Q70" i="24"/>
  <c r="Q38" i="24"/>
  <c r="Q30" i="24"/>
  <c r="O21" i="24"/>
  <c r="P110" i="24"/>
  <c r="N97" i="24"/>
  <c r="N81" i="24"/>
  <c r="AF62" i="24"/>
  <c r="R55" i="24"/>
  <c r="R47" i="24"/>
  <c r="P116" i="24"/>
  <c r="M70" i="24"/>
  <c r="N125" i="24"/>
  <c r="P62" i="24"/>
  <c r="M107" i="24"/>
  <c r="Q77" i="24"/>
  <c r="R90" i="24"/>
  <c r="X62" i="24"/>
  <c r="P25" i="24"/>
  <c r="Q106" i="24"/>
  <c r="Q86" i="24"/>
  <c r="Q54" i="24"/>
  <c r="Q46" i="24"/>
  <c r="O37" i="24"/>
  <c r="M28" i="24"/>
  <c r="M20" i="24"/>
  <c r="N109" i="24"/>
  <c r="AO109" i="24"/>
  <c r="R95" i="24"/>
  <c r="R79" i="24"/>
  <c r="V62" i="24"/>
  <c r="O112" i="24"/>
  <c r="AP112" i="24"/>
  <c r="R88" i="24"/>
  <c r="N26" i="24"/>
  <c r="N107" i="24"/>
  <c r="P56" i="24"/>
  <c r="P40" i="24"/>
  <c r="O104" i="24"/>
  <c r="M75" i="24"/>
  <c r="O52" i="24"/>
  <c r="Q37" i="24"/>
  <c r="M23" i="24"/>
  <c r="O110" i="24"/>
  <c r="AP110" i="24"/>
  <c r="P87" i="24"/>
  <c r="R24" i="24"/>
  <c r="Q52" i="24"/>
  <c r="N103" i="24"/>
  <c r="AO103" i="24"/>
  <c r="N55" i="24"/>
  <c r="M103" i="24"/>
  <c r="M35" i="24"/>
  <c r="R114" i="24"/>
  <c r="P85" i="24"/>
  <c r="R46" i="24"/>
  <c r="R34" i="24"/>
  <c r="M104" i="24"/>
  <c r="AN104" i="24"/>
  <c r="Q82" i="24"/>
  <c r="M60" i="24"/>
  <c r="M52" i="24"/>
  <c r="Q26" i="24"/>
  <c r="P106" i="24"/>
  <c r="P90" i="24"/>
  <c r="N77" i="24"/>
  <c r="N45" i="24"/>
  <c r="O70" i="24"/>
  <c r="AP70" i="24"/>
  <c r="P88" i="24"/>
  <c r="AG62" i="24"/>
  <c r="O17" i="24"/>
  <c r="N101" i="24"/>
  <c r="P74" i="24"/>
  <c r="AE62" i="24"/>
  <c r="N87" i="24"/>
  <c r="M59" i="24"/>
  <c r="N108" i="24"/>
  <c r="P49" i="24"/>
  <c r="M36" i="24"/>
  <c r="P98" i="24"/>
  <c r="N49" i="24"/>
  <c r="R60" i="24"/>
  <c r="R106" i="24"/>
  <c r="AS106" i="24"/>
  <c r="N44" i="24"/>
  <c r="O105" i="24"/>
  <c r="Q58" i="24"/>
  <c r="R91" i="24"/>
  <c r="AS91" i="24"/>
  <c r="P46" i="24"/>
  <c r="P59" i="24"/>
  <c r="R49" i="24"/>
  <c r="P89" i="24"/>
  <c r="Q98" i="24"/>
  <c r="O53" i="24"/>
  <c r="O33" i="24"/>
  <c r="N89" i="24"/>
  <c r="AO89" i="24"/>
  <c r="P58" i="24"/>
  <c r="R120" i="24"/>
  <c r="O32" i="24"/>
  <c r="N80" i="24"/>
  <c r="N36" i="24"/>
  <c r="O97" i="24"/>
  <c r="AJ128" i="24"/>
  <c r="R87" i="24"/>
  <c r="N57" i="24"/>
  <c r="M91" i="24"/>
  <c r="N56" i="24"/>
  <c r="M80" i="24"/>
  <c r="Q42" i="24"/>
  <c r="P102" i="24"/>
  <c r="R75" i="24"/>
  <c r="R51" i="24"/>
  <c r="R33" i="24"/>
  <c r="O85" i="24"/>
  <c r="N85" i="24"/>
  <c r="O92" i="24"/>
  <c r="O81" i="24"/>
  <c r="P78" i="24"/>
  <c r="M31" i="24"/>
  <c r="M44" i="24"/>
  <c r="N62" i="24"/>
  <c r="O25" i="24"/>
  <c r="R39" i="24"/>
  <c r="N32" i="24"/>
  <c r="P14" i="24"/>
  <c r="P26" i="24"/>
  <c r="M4" i="24"/>
  <c r="Q6" i="24"/>
  <c r="AA515" i="21"/>
  <c r="Z511" i="21"/>
  <c r="AA512" i="21"/>
  <c r="P10" i="24"/>
  <c r="Q20" i="24"/>
  <c r="R15" i="24"/>
  <c r="N18" i="24"/>
  <c r="Y514" i="21"/>
  <c r="W522" i="21"/>
  <c r="Y511" i="21"/>
  <c r="R111" i="24"/>
  <c r="R107" i="24"/>
  <c r="N13" i="24"/>
  <c r="N24" i="24"/>
  <c r="O5" i="24"/>
  <c r="R78" i="24"/>
  <c r="AS78" i="24"/>
  <c r="M30" i="24"/>
  <c r="M8" i="24"/>
  <c r="Q10" i="24"/>
  <c r="N33" i="24"/>
  <c r="R20" i="24"/>
  <c r="O30" i="24"/>
  <c r="W517" i="21"/>
  <c r="Y519" i="21"/>
  <c r="X519" i="21"/>
  <c r="X516" i="21"/>
  <c r="Y517" i="21"/>
  <c r="Z514" i="21"/>
  <c r="AA502" i="21"/>
  <c r="Z506" i="21"/>
  <c r="AA507" i="21"/>
  <c r="W497" i="21"/>
  <c r="Z503" i="21"/>
  <c r="W512" i="21"/>
  <c r="AA500" i="21"/>
  <c r="Z500" i="21"/>
  <c r="Z501" i="21"/>
  <c r="W492" i="21"/>
  <c r="AA479" i="21"/>
  <c r="Z483" i="21"/>
  <c r="W499" i="21"/>
  <c r="AA484" i="21"/>
  <c r="AA505" i="21"/>
  <c r="X479" i="21"/>
  <c r="Y488" i="21"/>
  <c r="W515" i="21"/>
  <c r="X485" i="21"/>
  <c r="Z469" i="21"/>
  <c r="Y473" i="21"/>
  <c r="X491" i="21"/>
  <c r="X469" i="21"/>
  <c r="W473" i="21"/>
  <c r="Y496" i="21"/>
  <c r="X470" i="21"/>
  <c r="AA472" i="21"/>
  <c r="W474" i="21"/>
  <c r="R7" i="24"/>
  <c r="M18" i="24"/>
  <c r="R25" i="24"/>
  <c r="Q31" i="24"/>
  <c r="W513" i="21"/>
  <c r="W518" i="21"/>
  <c r="Z516" i="21"/>
  <c r="Z513" i="21"/>
  <c r="W516" i="21"/>
  <c r="X513" i="21"/>
  <c r="Y501" i="21"/>
  <c r="X505" i="21"/>
  <c r="Y506" i="21"/>
  <c r="AA495" i="21"/>
  <c r="X502" i="21"/>
  <c r="AA510" i="21"/>
  <c r="Y499" i="21"/>
  <c r="X499" i="21"/>
  <c r="X500" i="21"/>
  <c r="W489" i="21"/>
  <c r="Y478" i="21"/>
  <c r="X482" i="21"/>
  <c r="AA497" i="21"/>
  <c r="Y483" i="21"/>
  <c r="W503" i="21"/>
  <c r="X510" i="21"/>
  <c r="X522" i="21"/>
  <c r="AA516" i="21"/>
  <c r="X515" i="21"/>
  <c r="X512" i="21"/>
  <c r="AA514" i="21"/>
  <c r="Z510" i="21"/>
  <c r="W500" i="21"/>
  <c r="Z502" i="21"/>
  <c r="W505" i="21"/>
  <c r="Y494" i="21"/>
  <c r="Z499" i="21"/>
  <c r="Y509" i="21"/>
  <c r="AA513" i="21"/>
  <c r="AA521" i="21"/>
  <c r="Z497" i="21"/>
  <c r="AA487" i="21"/>
  <c r="W477" i="21"/>
  <c r="Z479" i="21"/>
  <c r="W495" i="21"/>
  <c r="W482" i="21"/>
  <c r="Z490" i="21"/>
  <c r="W507" i="21"/>
  <c r="AA485" i="21"/>
  <c r="W498" i="21"/>
  <c r="X481" i="21"/>
  <c r="X456" i="21"/>
  <c r="AA470" i="21"/>
  <c r="Y481" i="21"/>
  <c r="Z496" i="21"/>
  <c r="Y470" i="21"/>
  <c r="AA486" i="21"/>
  <c r="X466" i="21"/>
  <c r="W470" i="21"/>
  <c r="Y472" i="21"/>
  <c r="Y455" i="21"/>
  <c r="X439" i="21"/>
  <c r="AA449" i="21"/>
  <c r="W439" i="21"/>
  <c r="Z445" i="21"/>
  <c r="Y449" i="21"/>
  <c r="AA438" i="21"/>
  <c r="X445" i="21"/>
  <c r="Y450" i="21"/>
  <c r="AA439" i="21"/>
  <c r="AA431" i="21"/>
  <c r="W421" i="21"/>
  <c r="X430" i="21"/>
  <c r="AA444" i="21"/>
  <c r="Y431" i="21"/>
  <c r="AA420" i="21"/>
  <c r="Z428" i="21"/>
  <c r="Z412" i="21"/>
  <c r="AA433" i="21"/>
  <c r="W423" i="21"/>
  <c r="X432" i="21"/>
  <c r="Z434" i="21"/>
  <c r="N9" i="24"/>
  <c r="O19" i="24"/>
  <c r="N25" i="24"/>
  <c r="Q14" i="24"/>
  <c r="N37" i="24"/>
  <c r="Z519" i="21"/>
  <c r="Y515" i="21"/>
  <c r="Z512" i="21"/>
  <c r="Z509" i="21"/>
  <c r="Y513" i="21"/>
  <c r="X509" i="21"/>
  <c r="AA498" i="21"/>
  <c r="X501" i="21"/>
  <c r="AA503" i="21"/>
  <c r="Y520" i="21"/>
  <c r="X498" i="21"/>
  <c r="Y507" i="21"/>
  <c r="Y510" i="21"/>
  <c r="W519" i="21"/>
  <c r="X496" i="21"/>
  <c r="Y486" i="21"/>
  <c r="AA475" i="21"/>
  <c r="X478" i="21"/>
  <c r="W493" i="21"/>
  <c r="AA480" i="21"/>
  <c r="Z488" i="21"/>
  <c r="AA496" i="21"/>
  <c r="Y484" i="21"/>
  <c r="AA493" i="21"/>
  <c r="Z478" i="21"/>
  <c r="W494" i="21"/>
  <c r="Y469" i="21"/>
  <c r="W480" i="21"/>
  <c r="AA492" i="21"/>
  <c r="W469" i="21"/>
  <c r="Y485" i="21"/>
  <c r="Z455" i="21"/>
  <c r="AA468" i="21"/>
  <c r="W471" i="21"/>
  <c r="Z452" i="21"/>
  <c r="Z436" i="21"/>
  <c r="Y448" i="21"/>
  <c r="AA437" i="21"/>
  <c r="X444" i="21"/>
  <c r="W448" i="21"/>
  <c r="Y437" i="21"/>
  <c r="Z442" i="21"/>
  <c r="W449" i="21"/>
  <c r="Y438" i="21"/>
  <c r="Y430" i="21"/>
  <c r="Z443" i="21"/>
  <c r="Z427" i="21"/>
  <c r="Y443" i="21"/>
  <c r="W430" i="21"/>
  <c r="Y419" i="21"/>
  <c r="X427" i="21"/>
  <c r="P119" i="24"/>
  <c r="R27" i="24"/>
  <c r="Y522" i="21"/>
  <c r="X518" i="21"/>
  <c r="W514" i="21"/>
  <c r="X511" i="21"/>
  <c r="AA522" i="21"/>
  <c r="Z522" i="21"/>
  <c r="Y508" i="21"/>
  <c r="Y497" i="21"/>
  <c r="Z498" i="21"/>
  <c r="Y502" i="21"/>
  <c r="Y512" i="21"/>
  <c r="Z495" i="21"/>
  <c r="W506" i="21"/>
  <c r="W509" i="21"/>
  <c r="W511" i="21"/>
  <c r="Z493" i="21"/>
  <c r="W485" i="21"/>
  <c r="X495" i="21"/>
  <c r="Z475" i="21"/>
  <c r="AA490" i="21"/>
  <c r="Y479" i="21"/>
  <c r="X487" i="21"/>
  <c r="Z494" i="21"/>
  <c r="W483" i="21"/>
  <c r="Y492" i="21"/>
  <c r="AA477" i="21"/>
  <c r="Y491" i="21"/>
  <c r="W468" i="21"/>
  <c r="AA478" i="21"/>
  <c r="Z485" i="21"/>
  <c r="AA467" i="21"/>
  <c r="W484" i="21"/>
  <c r="Z489" i="21"/>
  <c r="Y467" i="21"/>
  <c r="AA469" i="21"/>
  <c r="X451" i="21"/>
  <c r="Z468" i="21"/>
  <c r="W447" i="21"/>
  <c r="Z472" i="21"/>
  <c r="Z441" i="21"/>
  <c r="AA446" i="21"/>
  <c r="W466" i="21"/>
  <c r="X441" i="21"/>
  <c r="AA447" i="21"/>
  <c r="Y489" i="21"/>
  <c r="W429" i="21"/>
  <c r="X442" i="21"/>
  <c r="X426" i="21"/>
  <c r="W442" i="21"/>
  <c r="AA428" i="21"/>
  <c r="Z447" i="21"/>
  <c r="Z424" i="21"/>
  <c r="Q15" i="24"/>
  <c r="M12" i="24"/>
  <c r="P19" i="24"/>
  <c r="W521" i="21"/>
  <c r="Z515" i="21"/>
  <c r="W510" i="21"/>
  <c r="Z521" i="21"/>
  <c r="Y521" i="21"/>
  <c r="X521" i="21"/>
  <c r="AA506" i="21"/>
  <c r="W496" i="21"/>
  <c r="X497" i="21"/>
  <c r="W501" i="21"/>
  <c r="AA509" i="21"/>
  <c r="X494" i="21"/>
  <c r="AA504" i="21"/>
  <c r="X507" i="21"/>
  <c r="Z508" i="21"/>
  <c r="X492" i="21"/>
  <c r="AA483" i="21"/>
  <c r="X493" i="21"/>
  <c r="X474" i="21"/>
  <c r="AA488" i="21"/>
  <c r="W478" i="21"/>
  <c r="Z484" i="21"/>
  <c r="AA491" i="21"/>
  <c r="AA481" i="21"/>
  <c r="W491" i="21"/>
  <c r="W475" i="21"/>
  <c r="Z481" i="21"/>
  <c r="AA466" i="21"/>
  <c r="Y477" i="21"/>
  <c r="X484" i="21"/>
  <c r="Y466" i="21"/>
  <c r="Y476" i="21"/>
  <c r="X488" i="21"/>
  <c r="Y500" i="21"/>
  <c r="Y468" i="21"/>
  <c r="Z448" i="21"/>
  <c r="X455" i="21"/>
  <c r="AA445" i="21"/>
  <c r="Z454" i="21"/>
  <c r="Y474" i="21"/>
  <c r="Y445" i="21"/>
  <c r="W454" i="21"/>
  <c r="Z438" i="21"/>
  <c r="Y446" i="21"/>
  <c r="Z456" i="21"/>
  <c r="AA427" i="21"/>
  <c r="X438" i="21"/>
  <c r="Z423" i="21"/>
  <c r="AA440" i="21"/>
  <c r="Y427" i="21"/>
  <c r="X446" i="21"/>
  <c r="X423" i="21"/>
  <c r="AA448" i="21"/>
  <c r="AA429" i="21"/>
  <c r="Z451" i="21"/>
  <c r="P6" i="24"/>
  <c r="O13" i="24"/>
  <c r="P24" i="24"/>
  <c r="Y518" i="21"/>
  <c r="AA520" i="21"/>
  <c r="Z520" i="21"/>
  <c r="Z517" i="21"/>
  <c r="AA518" i="21"/>
  <c r="X517" i="21"/>
  <c r="W504" i="21"/>
  <c r="X508" i="21"/>
  <c r="W508" i="21"/>
  <c r="Y498" i="21"/>
  <c r="X506" i="21"/>
  <c r="X490" i="21"/>
  <c r="W502" i="21"/>
  <c r="X503" i="21"/>
  <c r="X504" i="21"/>
  <c r="Y493" i="21"/>
  <c r="W481" i="21"/>
  <c r="X486" i="21"/>
  <c r="AA501" i="21"/>
  <c r="W486" i="21"/>
  <c r="Y475" i="21"/>
  <c r="Z480" i="21"/>
  <c r="AA489" i="21"/>
  <c r="W479" i="21"/>
  <c r="Z486" i="21"/>
  <c r="X472" i="21"/>
  <c r="Z477" i="21"/>
  <c r="AA517" i="21"/>
  <c r="Z470" i="21"/>
  <c r="Z476" i="21"/>
  <c r="Y454" i="21"/>
  <c r="Z471" i="21"/>
  <c r="Z474" i="21"/>
  <c r="N5" i="24"/>
  <c r="X520" i="21"/>
  <c r="Z491" i="21"/>
  <c r="Y487" i="21"/>
  <c r="Z482" i="21"/>
  <c r="Z466" i="21"/>
  <c r="Y471" i="21"/>
  <c r="X447" i="21"/>
  <c r="Y444" i="21"/>
  <c r="X454" i="21"/>
  <c r="X453" i="21"/>
  <c r="W445" i="21"/>
  <c r="Y426" i="21"/>
  <c r="X422" i="21"/>
  <c r="W426" i="21"/>
  <c r="Z420" i="21"/>
  <c r="Z437" i="21"/>
  <c r="AA421" i="21"/>
  <c r="Z425" i="21"/>
  <c r="Z426" i="21"/>
  <c r="Z410" i="21"/>
  <c r="Z411" i="21"/>
  <c r="AA430" i="21"/>
  <c r="Z407" i="21"/>
  <c r="AA417" i="21"/>
  <c r="AA404" i="21"/>
  <c r="Z408" i="21"/>
  <c r="R11" i="24"/>
  <c r="W520" i="21"/>
  <c r="Y503" i="21"/>
  <c r="AA476" i="21"/>
  <c r="Z473" i="21"/>
  <c r="X477" i="21"/>
  <c r="W490" i="21"/>
  <c r="Z444" i="21"/>
  <c r="W443" i="21"/>
  <c r="Y453" i="21"/>
  <c r="Z450" i="21"/>
  <c r="AA443" i="21"/>
  <c r="W425" i="21"/>
  <c r="Z419" i="21"/>
  <c r="AA424" i="21"/>
  <c r="X419" i="21"/>
  <c r="W435" i="21"/>
  <c r="Y420" i="21"/>
  <c r="X424" i="21"/>
  <c r="X425" i="21"/>
  <c r="X409" i="21"/>
  <c r="X410" i="21"/>
  <c r="W428" i="21"/>
  <c r="X406" i="21"/>
  <c r="W416" i="21"/>
  <c r="Y403" i="21"/>
  <c r="X407" i="21"/>
  <c r="Y408" i="21"/>
  <c r="W417" i="21"/>
  <c r="W420" i="21"/>
  <c r="X405" i="21"/>
  <c r="Y433" i="21"/>
  <c r="Y439" i="21"/>
  <c r="X255" i="21"/>
  <c r="X239" i="21"/>
  <c r="AA253" i="21"/>
  <c r="W243" i="21"/>
  <c r="X248" i="21"/>
  <c r="W252" i="21"/>
  <c r="Y241" i="21"/>
  <c r="Z254" i="21"/>
  <c r="Z238" i="21"/>
  <c r="Y254" i="21"/>
  <c r="W250" i="21"/>
  <c r="Y239" i="21"/>
  <c r="X242" i="21"/>
  <c r="Z220" i="21"/>
  <c r="Z204" i="21"/>
  <c r="Z518" i="21"/>
  <c r="Z504" i="21"/>
  <c r="X483" i="21"/>
  <c r="X468" i="21"/>
  <c r="AA471" i="21"/>
  <c r="X475" i="21"/>
  <c r="X443" i="21"/>
  <c r="AA441" i="21"/>
  <c r="W452" i="21"/>
  <c r="X449" i="21"/>
  <c r="Y442" i="21"/>
  <c r="AA423" i="21"/>
  <c r="X418" i="21"/>
  <c r="Y423" i="21"/>
  <c r="Z416" i="21"/>
  <c r="Y432" i="21"/>
  <c r="X450" i="21"/>
  <c r="Z421" i="21"/>
  <c r="Z422" i="21"/>
  <c r="AA426" i="21"/>
  <c r="W409" i="21"/>
  <c r="W419" i="21"/>
  <c r="Z403" i="21"/>
  <c r="AA413" i="21"/>
  <c r="W450" i="21"/>
  <c r="Z404" i="21"/>
  <c r="W407" i="21"/>
  <c r="AA415" i="21"/>
  <c r="AA416" i="21"/>
  <c r="Z402" i="21"/>
  <c r="W404" i="21"/>
  <c r="W408" i="21"/>
  <c r="Z252" i="21"/>
  <c r="Z236" i="21"/>
  <c r="Y252" i="21"/>
  <c r="AA241" i="21"/>
  <c r="Z245" i="21"/>
  <c r="AA250" i="21"/>
  <c r="W240" i="21"/>
  <c r="X253" i="21"/>
  <c r="X237" i="21"/>
  <c r="W253" i="21"/>
  <c r="AA248" i="21"/>
  <c r="W238" i="21"/>
  <c r="X238" i="21"/>
  <c r="X219" i="21"/>
  <c r="X203" i="21"/>
  <c r="X179" i="21"/>
  <c r="Y230" i="21"/>
  <c r="Y220" i="21"/>
  <c r="AA209" i="21"/>
  <c r="Z229" i="21"/>
  <c r="Z213" i="21"/>
  <c r="X188" i="21"/>
  <c r="W239" i="21"/>
  <c r="W224" i="21"/>
  <c r="Y213" i="21"/>
  <c r="AA202" i="21"/>
  <c r="Z226" i="21"/>
  <c r="Z210" i="21"/>
  <c r="X185" i="21"/>
  <c r="AA237" i="21"/>
  <c r="W225" i="21"/>
  <c r="Y214" i="21"/>
  <c r="Y242" i="21"/>
  <c r="Y227" i="21"/>
  <c r="AA216" i="21"/>
  <c r="W206" i="21"/>
  <c r="Y187" i="21"/>
  <c r="AA176" i="21"/>
  <c r="Y181" i="21"/>
  <c r="Z164" i="21"/>
  <c r="Z148" i="21"/>
  <c r="X226" i="21"/>
  <c r="Y182" i="21"/>
  <c r="N23" i="24"/>
  <c r="Y505" i="21"/>
  <c r="Z505" i="21"/>
  <c r="Y490" i="21"/>
  <c r="X480" i="21"/>
  <c r="AA455" i="21"/>
  <c r="AA473" i="21"/>
  <c r="Z440" i="21"/>
  <c r="Y440" i="21"/>
  <c r="AA450" i="21"/>
  <c r="Z446" i="21"/>
  <c r="W441" i="21"/>
  <c r="Y422" i="21"/>
  <c r="AA456" i="21"/>
  <c r="W422" i="21"/>
  <c r="X415" i="21"/>
  <c r="W431" i="21"/>
  <c r="Z439" i="21"/>
  <c r="X420" i="21"/>
  <c r="X421" i="21"/>
  <c r="W424" i="21"/>
  <c r="AA407" i="21"/>
  <c r="Y418" i="21"/>
  <c r="X471" i="21"/>
  <c r="Y412" i="21"/>
  <c r="AA436" i="21"/>
  <c r="X403" i="21"/>
  <c r="AA405" i="21"/>
  <c r="Y414" i="21"/>
  <c r="Y415" i="21"/>
  <c r="X401" i="21"/>
  <c r="AA402" i="21"/>
  <c r="X251" i="21"/>
  <c r="X235" i="21"/>
  <c r="W251" i="21"/>
  <c r="X244" i="21"/>
  <c r="Y249" i="21"/>
  <c r="AA238" i="21"/>
  <c r="Z250" i="21"/>
  <c r="Z234" i="21"/>
  <c r="AA251" i="21"/>
  <c r="W258" i="21"/>
  <c r="Y247" i="21"/>
  <c r="AA236" i="21"/>
  <c r="AA234" i="21"/>
  <c r="Z216" i="21"/>
  <c r="Z192" i="21"/>
  <c r="AA229" i="21"/>
  <c r="W219" i="21"/>
  <c r="Y208" i="21"/>
  <c r="X228" i="21"/>
  <c r="X212" i="21"/>
  <c r="Z185" i="21"/>
  <c r="AA232" i="21"/>
  <c r="AA222" i="21"/>
  <c r="N41" i="24"/>
  <c r="AA494" i="21"/>
  <c r="Y495" i="21"/>
  <c r="W487" i="21"/>
  <c r="W472" i="21"/>
  <c r="Z492" i="21"/>
  <c r="W467" i="21"/>
  <c r="AA454" i="21"/>
  <c r="Z453" i="21"/>
  <c r="W444" i="21"/>
  <c r="X437" i="21"/>
  <c r="X436" i="21"/>
  <c r="W436" i="21"/>
  <c r="W438" i="21"/>
  <c r="X440" i="21"/>
  <c r="X411" i="21"/>
  <c r="Y428" i="21"/>
  <c r="W437" i="21"/>
  <c r="Y436" i="21"/>
  <c r="Z418" i="21"/>
  <c r="AA419" i="21"/>
  <c r="Y406" i="21"/>
  <c r="X416" i="21"/>
  <c r="Y451" i="21"/>
  <c r="W411" i="21"/>
  <c r="Y421" i="21"/>
  <c r="Y425" i="21"/>
  <c r="Y404" i="21"/>
  <c r="W413" i="21"/>
  <c r="W414" i="21"/>
  <c r="AA410" i="21"/>
  <c r="Z415" i="21"/>
  <c r="Z409" i="21"/>
  <c r="X414" i="21"/>
  <c r="Z248" i="21"/>
  <c r="Z232" i="21"/>
  <c r="AA249" i="21"/>
  <c r="Z257" i="21"/>
  <c r="Z241" i="21"/>
  <c r="AA258" i="21"/>
  <c r="W248" i="21"/>
  <c r="AA519" i="21"/>
  <c r="Y516" i="21"/>
  <c r="Y482" i="21"/>
  <c r="Y480" i="21"/>
  <c r="W456" i="21"/>
  <c r="AA474" i="21"/>
  <c r="Y456" i="21"/>
  <c r="AA453" i="21"/>
  <c r="X452" i="21"/>
  <c r="AA442" i="21"/>
  <c r="X467" i="21"/>
  <c r="AA435" i="21"/>
  <c r="Z435" i="21"/>
  <c r="Y435" i="21"/>
  <c r="X435" i="21"/>
  <c r="W476" i="21"/>
  <c r="W427" i="21"/>
  <c r="Z433" i="21"/>
  <c r="X433" i="21"/>
  <c r="X417" i="21"/>
  <c r="AA418" i="21"/>
  <c r="W405" i="21"/>
  <c r="AA412" i="21"/>
  <c r="AA434" i="21"/>
  <c r="AA408" i="21"/>
  <c r="Z417" i="21"/>
  <c r="Y417" i="21"/>
  <c r="W403" i="21"/>
  <c r="AA409" i="21"/>
  <c r="AA411" i="21"/>
  <c r="X404" i="21"/>
  <c r="Y405" i="21"/>
  <c r="X402" i="21"/>
  <c r="Y401" i="21"/>
  <c r="W401" i="21"/>
  <c r="X247" i="21"/>
  <c r="X231" i="21"/>
  <c r="Y248" i="21"/>
  <c r="X256" i="21"/>
  <c r="X240" i="21"/>
  <c r="Y257" i="21"/>
  <c r="AA246" i="21"/>
  <c r="W236" i="21"/>
  <c r="Z246" i="21"/>
  <c r="Z230" i="21"/>
  <c r="W249" i="21"/>
  <c r="Y255" i="21"/>
  <c r="AA244" i="21"/>
  <c r="W234" i="21"/>
  <c r="Z228" i="21"/>
  <c r="Z212" i="21"/>
  <c r="Z188" i="21"/>
  <c r="W227" i="21"/>
  <c r="Y216" i="21"/>
  <c r="Z247" i="21"/>
  <c r="X224" i="21"/>
  <c r="X208" i="21"/>
  <c r="Z181" i="21"/>
  <c r="W230" i="21"/>
  <c r="W220" i="21"/>
  <c r="Y209" i="21"/>
  <c r="Z255" i="21"/>
  <c r="X221" i="21"/>
  <c r="X205" i="21"/>
  <c r="Z178" i="21"/>
  <c r="Z233" i="21"/>
  <c r="W221" i="21"/>
  <c r="Y210" i="21"/>
  <c r="Y238" i="21"/>
  <c r="Y223" i="21"/>
  <c r="AA212" i="21"/>
  <c r="W202" i="21"/>
  <c r="W261" i="21"/>
  <c r="Y183" i="21"/>
  <c r="Y204" i="21"/>
  <c r="W174" i="21"/>
  <c r="X159" i="21"/>
  <c r="X143" i="21"/>
  <c r="Y206" i="21"/>
  <c r="AA172" i="21"/>
  <c r="AA161" i="21"/>
  <c r="W151" i="21"/>
  <c r="X190" i="21"/>
  <c r="X164" i="21"/>
  <c r="X148" i="21"/>
  <c r="Z219" i="21"/>
  <c r="O9" i="24"/>
  <c r="AA508" i="21"/>
  <c r="Z507" i="21"/>
  <c r="AA511" i="21"/>
  <c r="X489" i="21"/>
  <c r="X473" i="21"/>
  <c r="X476" i="21"/>
  <c r="W488" i="21"/>
  <c r="W451" i="21"/>
  <c r="X448" i="21"/>
  <c r="W440" i="21"/>
  <c r="AA451" i="21"/>
  <c r="W433" i="21"/>
  <c r="Z431" i="21"/>
  <c r="AA432" i="21"/>
  <c r="X431" i="21"/>
  <c r="W446" i="21"/>
  <c r="Y424" i="21"/>
  <c r="X428" i="21"/>
  <c r="X429" i="21"/>
  <c r="X413" i="21"/>
  <c r="W415" i="21"/>
  <c r="AA452" i="21"/>
  <c r="W410" i="21"/>
  <c r="W418" i="21"/>
  <c r="W406" i="21"/>
  <c r="X412" i="21"/>
  <c r="Y413" i="21"/>
  <c r="Y400" i="21"/>
  <c r="Z405" i="21"/>
  <c r="Y409" i="21"/>
  <c r="AA400" i="21"/>
  <c r="Z401" i="21"/>
  <c r="X243" i="21"/>
  <c r="Y256" i="21"/>
  <c r="AA245" i="21"/>
  <c r="X252" i="21"/>
  <c r="AA254" i="21"/>
  <c r="W244" i="21"/>
  <c r="Z258" i="21"/>
  <c r="Z242" i="21"/>
  <c r="W257" i="21"/>
  <c r="Y246" i="21"/>
  <c r="AA252" i="21"/>
  <c r="W242" i="21"/>
  <c r="X254" i="21"/>
  <c r="Z224" i="21"/>
  <c r="Z208" i="21"/>
  <c r="Z184" i="21"/>
  <c r="AA239" i="21"/>
  <c r="Y224" i="21"/>
  <c r="AA213" i="21"/>
  <c r="X234" i="21"/>
  <c r="X220" i="21"/>
  <c r="X204" i="21"/>
  <c r="Z177" i="21"/>
  <c r="W228" i="21"/>
  <c r="Y217" i="21"/>
  <c r="AA206" i="21"/>
  <c r="Y232" i="21"/>
  <c r="X217" i="21"/>
  <c r="Z190" i="21"/>
  <c r="Z174" i="21"/>
  <c r="W455" i="21"/>
  <c r="Z432" i="21"/>
  <c r="Y411" i="21"/>
  <c r="X408" i="21"/>
  <c r="W400" i="21"/>
  <c r="Z253" i="21"/>
  <c r="Y245" i="21"/>
  <c r="X249" i="21"/>
  <c r="AA255" i="21"/>
  <c r="W254" i="21"/>
  <c r="AA230" i="21"/>
  <c r="X183" i="21"/>
  <c r="W223" i="21"/>
  <c r="Z231" i="21"/>
  <c r="X192" i="21"/>
  <c r="AA226" i="21"/>
  <c r="W208" i="21"/>
  <c r="X225" i="21"/>
  <c r="X189" i="21"/>
  <c r="AA235" i="21"/>
  <c r="Y218" i="21"/>
  <c r="AA243" i="21"/>
  <c r="AA224" i="21"/>
  <c r="W210" i="21"/>
  <c r="AA188" i="21"/>
  <c r="X222" i="21"/>
  <c r="X171" i="21"/>
  <c r="X151" i="21"/>
  <c r="AA207" i="21"/>
  <c r="AA169" i="21"/>
  <c r="AA157" i="21"/>
  <c r="Z207" i="21"/>
  <c r="Z169" i="21"/>
  <c r="X152" i="21"/>
  <c r="X236" i="21"/>
  <c r="Y172" i="21"/>
  <c r="Y161" i="21"/>
  <c r="AA150" i="21"/>
  <c r="W140" i="21"/>
  <c r="AA178" i="21"/>
  <c r="Z162" i="21"/>
  <c r="Z146" i="21"/>
  <c r="Z235" i="21"/>
  <c r="AA179" i="21"/>
  <c r="Y170" i="21"/>
  <c r="AA159" i="21"/>
  <c r="W149" i="21"/>
  <c r="Y188" i="21"/>
  <c r="Y171" i="21"/>
  <c r="AA160" i="21"/>
  <c r="W150" i="21"/>
  <c r="Y139" i="21"/>
  <c r="Y202" i="21"/>
  <c r="Y138" i="21"/>
  <c r="X138" i="21"/>
  <c r="Z151" i="21"/>
  <c r="Z155" i="21"/>
  <c r="AA141" i="21"/>
  <c r="Z511" i="24"/>
  <c r="Z495" i="24"/>
  <c r="Z479" i="24"/>
  <c r="Z455" i="24"/>
  <c r="Y452" i="21"/>
  <c r="Y447" i="21"/>
  <c r="W432" i="21"/>
  <c r="AA422" i="21"/>
  <c r="Z249" i="21"/>
  <c r="AA242" i="21"/>
  <c r="X245" i="21"/>
  <c r="Y250" i="21"/>
  <c r="Y251" i="21"/>
  <c r="X227" i="21"/>
  <c r="Z180" i="21"/>
  <c r="AA221" i="21"/>
  <c r="X230" i="21"/>
  <c r="Z189" i="21"/>
  <c r="Y225" i="21"/>
  <c r="Y205" i="21"/>
  <c r="Z222" i="21"/>
  <c r="Z186" i="21"/>
  <c r="X232" i="21"/>
  <c r="W217" i="21"/>
  <c r="W241" i="21"/>
  <c r="W222" i="21"/>
  <c r="AA208" i="21"/>
  <c r="W186" i="21"/>
  <c r="AA190" i="21"/>
  <c r="Z168" i="21"/>
  <c r="X147" i="21"/>
  <c r="AA191" i="21"/>
  <c r="Y168" i="21"/>
  <c r="Y156" i="21"/>
  <c r="X206" i="21"/>
  <c r="X168" i="21"/>
  <c r="Z149" i="21"/>
  <c r="Z203" i="21"/>
  <c r="AA170" i="21"/>
  <c r="W160" i="21"/>
  <c r="Y149" i="21"/>
  <c r="AA138" i="21"/>
  <c r="Y177" i="21"/>
  <c r="X161" i="21"/>
  <c r="X145" i="21"/>
  <c r="W232" i="21"/>
  <c r="Y178" i="21"/>
  <c r="W169" i="21"/>
  <c r="Y158" i="21"/>
  <c r="AA147" i="21"/>
  <c r="W187" i="21"/>
  <c r="W170" i="21"/>
  <c r="Y159" i="21"/>
  <c r="AA148" i="21"/>
  <c r="W138" i="21"/>
  <c r="Z167" i="21"/>
  <c r="Y142" i="21"/>
  <c r="X142" i="21"/>
  <c r="W139" i="21"/>
  <c r="X510" i="24"/>
  <c r="X494" i="24"/>
  <c r="X478" i="24"/>
  <c r="X454" i="24"/>
  <c r="X438" i="24"/>
  <c r="Y515" i="24"/>
  <c r="AA504" i="24"/>
  <c r="W494" i="24"/>
  <c r="Y483" i="24"/>
  <c r="Z516" i="24"/>
  <c r="Z500" i="24"/>
  <c r="Z484" i="24"/>
  <c r="Z468" i="24"/>
  <c r="Z444" i="24"/>
  <c r="W519" i="24"/>
  <c r="Y508" i="24"/>
  <c r="AA497" i="24"/>
  <c r="W487" i="24"/>
  <c r="Y476" i="24"/>
  <c r="Y456" i="24"/>
  <c r="X514" i="21"/>
  <c r="Z449" i="21"/>
  <c r="AA425" i="21"/>
  <c r="Y407" i="21"/>
  <c r="Y410" i="21"/>
  <c r="W402" i="21"/>
  <c r="AA406" i="21"/>
  <c r="AA257" i="21"/>
  <c r="Y237" i="21"/>
  <c r="X241" i="21"/>
  <c r="AA247" i="21"/>
  <c r="W246" i="21"/>
  <c r="X223" i="21"/>
  <c r="AA217" i="21"/>
  <c r="Z225" i="21"/>
  <c r="X184" i="21"/>
  <c r="Y221" i="21"/>
  <c r="W204" i="21"/>
  <c r="Z218" i="21"/>
  <c r="Z182" i="21"/>
  <c r="W229" i="21"/>
  <c r="AA215" i="21"/>
  <c r="Y240" i="21"/>
  <c r="AA220" i="21"/>
  <c r="Y207" i="21"/>
  <c r="AA184" i="21"/>
  <c r="Y189" i="21"/>
  <c r="X167" i="21"/>
  <c r="Z144" i="21"/>
  <c r="Y190" i="21"/>
  <c r="W167" i="21"/>
  <c r="W155" i="21"/>
  <c r="AA203" i="21"/>
  <c r="Z165" i="21"/>
  <c r="Z145" i="21"/>
  <c r="W191" i="21"/>
  <c r="Y169" i="21"/>
  <c r="AA158" i="21"/>
  <c r="W148" i="21"/>
  <c r="Y137" i="21"/>
  <c r="Z223" i="21"/>
  <c r="Z175" i="21"/>
  <c r="Z158" i="21"/>
  <c r="Z142" i="21"/>
  <c r="Z227" i="21"/>
  <c r="W177" i="21"/>
  <c r="AA167" i="21"/>
  <c r="W157" i="21"/>
  <c r="Y146" i="21"/>
  <c r="AA181" i="21"/>
  <c r="AA168" i="21"/>
  <c r="W158" i="21"/>
  <c r="Y147" i="21"/>
  <c r="AA136" i="21"/>
  <c r="X150" i="21"/>
  <c r="Y176" i="21"/>
  <c r="AA137" i="21"/>
  <c r="AA139" i="21"/>
  <c r="Y144" i="21"/>
  <c r="X214" i="21"/>
  <c r="Z522" i="24"/>
  <c r="Z507" i="24"/>
  <c r="Z491" i="24"/>
  <c r="Z475" i="24"/>
  <c r="Z451" i="24"/>
  <c r="Z435" i="24"/>
  <c r="W514" i="24"/>
  <c r="Y503" i="24"/>
  <c r="AA492" i="24"/>
  <c r="W482" i="24"/>
  <c r="X515" i="24"/>
  <c r="X499" i="24"/>
  <c r="X483" i="24"/>
  <c r="X467" i="24"/>
  <c r="X443" i="24"/>
  <c r="AA517" i="24"/>
  <c r="W507" i="24"/>
  <c r="Y496" i="24"/>
  <c r="AA485" i="24"/>
  <c r="W475" i="24"/>
  <c r="W455" i="24"/>
  <c r="AA499" i="21"/>
  <c r="Y441" i="21"/>
  <c r="Z429" i="21"/>
  <c r="Z413" i="21"/>
  <c r="Z406" i="21"/>
  <c r="X400" i="21"/>
  <c r="W255" i="21"/>
  <c r="X233" i="21"/>
  <c r="W245" i="21"/>
  <c r="Y243" i="21"/>
  <c r="X215" i="21"/>
  <c r="X258" i="21"/>
  <c r="W215" i="21"/>
  <c r="Z221" i="21"/>
  <c r="X180" i="21"/>
  <c r="AA218" i="21"/>
  <c r="W192" i="21"/>
  <c r="Z214" i="21"/>
  <c r="X181" i="21"/>
  <c r="AA227" i="21"/>
  <c r="W213" i="21"/>
  <c r="W237" i="21"/>
  <c r="Y219" i="21"/>
  <c r="AA204" i="21"/>
  <c r="W182" i="21"/>
  <c r="W188" i="21"/>
  <c r="X163" i="21"/>
  <c r="Z140" i="21"/>
  <c r="W189" i="21"/>
  <c r="AA165" i="21"/>
  <c r="AA153" i="21"/>
  <c r="Z191" i="21"/>
  <c r="Z161" i="21"/>
  <c r="X144" i="21"/>
  <c r="AA185" i="21"/>
  <c r="W168" i="21"/>
  <c r="Y157" i="21"/>
  <c r="AA146" i="21"/>
  <c r="W136" i="21"/>
  <c r="AA205" i="21"/>
  <c r="X172" i="21"/>
  <c r="X157" i="21"/>
  <c r="X141" i="21"/>
  <c r="X210" i="21"/>
  <c r="Z176" i="21"/>
  <c r="Y166" i="21"/>
  <c r="AA155" i="21"/>
  <c r="Y180" i="21"/>
  <c r="Y167" i="21"/>
  <c r="AA156" i="21"/>
  <c r="W146" i="21"/>
  <c r="AA143" i="21"/>
  <c r="Z171" i="21"/>
  <c r="X158" i="21"/>
  <c r="Y192" i="21"/>
  <c r="W137" i="21"/>
  <c r="X186" i="21"/>
  <c r="Z139" i="21"/>
  <c r="Y522" i="24"/>
  <c r="X506" i="24"/>
  <c r="X490" i="24"/>
  <c r="X474" i="24"/>
  <c r="Z487" i="21"/>
  <c r="W453" i="21"/>
  <c r="Z430" i="21"/>
  <c r="AA414" i="21"/>
  <c r="W247" i="21"/>
  <c r="AA240" i="21"/>
  <c r="X211" i="21"/>
  <c r="Y234" i="21"/>
  <c r="Y212" i="21"/>
  <c r="Z217" i="21"/>
  <c r="W216" i="21"/>
  <c r="X213" i="21"/>
  <c r="X177" i="21"/>
  <c r="Y226" i="21"/>
  <c r="AA211" i="21"/>
  <c r="W235" i="21"/>
  <c r="W218" i="21"/>
  <c r="Y203" i="21"/>
  <c r="AA180" i="21"/>
  <c r="AA182" i="21"/>
  <c r="Z160" i="21"/>
  <c r="X139" i="21"/>
  <c r="AA183" i="21"/>
  <c r="Y164" i="21"/>
  <c r="Y152" i="21"/>
  <c r="Z183" i="21"/>
  <c r="X160" i="21"/>
  <c r="Z141" i="21"/>
  <c r="Y184" i="21"/>
  <c r="AA166" i="21"/>
  <c r="W156" i="21"/>
  <c r="Y145" i="21"/>
  <c r="Y504" i="21"/>
  <c r="Y434" i="21"/>
  <c r="Z414" i="21"/>
  <c r="W412" i="21"/>
  <c r="Z256" i="21"/>
  <c r="Y244" i="21"/>
  <c r="Y235" i="21"/>
  <c r="X207" i="21"/>
  <c r="AA231" i="21"/>
  <c r="W211" i="21"/>
  <c r="X216" i="21"/>
  <c r="Z251" i="21"/>
  <c r="AA214" i="21"/>
  <c r="AA233" i="21"/>
  <c r="X209" i="21"/>
  <c r="X173" i="21"/>
  <c r="AA223" i="21"/>
  <c r="W209" i="21"/>
  <c r="W233" i="21"/>
  <c r="Y215" i="21"/>
  <c r="AA192" i="21"/>
  <c r="Y179" i="21"/>
  <c r="W180" i="21"/>
  <c r="Z156" i="21"/>
  <c r="Z136" i="21"/>
  <c r="W181" i="21"/>
  <c r="W163" i="21"/>
  <c r="AA149" i="21"/>
  <c r="X182" i="21"/>
  <c r="Z157" i="21"/>
  <c r="X140" i="21"/>
  <c r="W183" i="21"/>
  <c r="Y165" i="21"/>
  <c r="AA154" i="21"/>
  <c r="W144" i="21"/>
  <c r="AA186" i="21"/>
  <c r="X169" i="21"/>
  <c r="X153" i="21"/>
  <c r="X137" i="21"/>
  <c r="AA187" i="21"/>
  <c r="AA174" i="21"/>
  <c r="AA163" i="21"/>
  <c r="W153" i="21"/>
  <c r="X218" i="21"/>
  <c r="X176" i="21"/>
  <c r="AA164" i="21"/>
  <c r="W154" i="21"/>
  <c r="Y143" i="21"/>
  <c r="Y136" i="21"/>
  <c r="Z467" i="21"/>
  <c r="W434" i="21"/>
  <c r="AA403" i="21"/>
  <c r="Y429" i="21"/>
  <c r="Z240" i="21"/>
  <c r="Y253" i="21"/>
  <c r="X257" i="21"/>
  <c r="Y258" i="21"/>
  <c r="AA256" i="21"/>
  <c r="Z243" i="21"/>
  <c r="X187" i="21"/>
  <c r="AA225" i="21"/>
  <c r="Z239" i="21"/>
  <c r="Z205" i="21"/>
  <c r="Y229" i="21"/>
  <c r="AA210" i="21"/>
  <c r="X229" i="21"/>
  <c r="Z202" i="21"/>
  <c r="Y236" i="21"/>
  <c r="AA219" i="21"/>
  <c r="X250" i="21"/>
  <c r="W226" i="21"/>
  <c r="Y211" i="21"/>
  <c r="W190" i="21"/>
  <c r="Y175" i="21"/>
  <c r="Z173" i="21"/>
  <c r="Z152" i="21"/>
  <c r="Z211" i="21"/>
  <c r="W171" i="21"/>
  <c r="W159" i="21"/>
  <c r="Z215" i="21"/>
  <c r="Z172" i="21"/>
  <c r="Z153" i="21"/>
  <c r="X136" i="21"/>
  <c r="AA175" i="21"/>
  <c r="AA162" i="21"/>
  <c r="W152" i="21"/>
  <c r="Y141" i="21"/>
  <c r="W184" i="21"/>
  <c r="X165" i="21"/>
  <c r="X149" i="21"/>
  <c r="W185" i="21"/>
  <c r="AA171" i="21"/>
  <c r="W161" i="21"/>
  <c r="Y150" i="21"/>
  <c r="AA189" i="21"/>
  <c r="AA173" i="21"/>
  <c r="W162" i="21"/>
  <c r="Y151" i="21"/>
  <c r="AA140" i="21"/>
  <c r="Z143" i="21"/>
  <c r="W143" i="21"/>
  <c r="Y140" i="21"/>
  <c r="X166" i="21"/>
  <c r="X170" i="21"/>
  <c r="Z163" i="21"/>
  <c r="AA482" i="21"/>
  <c r="Z244" i="21"/>
  <c r="Y228" i="21"/>
  <c r="Y222" i="21"/>
  <c r="Z237" i="21"/>
  <c r="W164" i="21"/>
  <c r="Z154" i="21"/>
  <c r="W165" i="21"/>
  <c r="W166" i="21"/>
  <c r="W141" i="21"/>
  <c r="X146" i="21"/>
  <c r="W145" i="21"/>
  <c r="Z187" i="21"/>
  <c r="X502" i="24"/>
  <c r="X470" i="24"/>
  <c r="Z439" i="24"/>
  <c r="Y511" i="24"/>
  <c r="W498" i="24"/>
  <c r="AA484" i="24"/>
  <c r="X511" i="24"/>
  <c r="X491" i="24"/>
  <c r="X471" i="24"/>
  <c r="X439" i="24"/>
  <c r="Y512" i="24"/>
  <c r="W499" i="24"/>
  <c r="X434" i="21"/>
  <c r="W207" i="21"/>
  <c r="Y173" i="21"/>
  <c r="Y153" i="21"/>
  <c r="Z150" i="21"/>
  <c r="Y162" i="21"/>
  <c r="Y163" i="21"/>
  <c r="W175" i="21"/>
  <c r="Z499" i="24"/>
  <c r="Z467" i="24"/>
  <c r="X434" i="24"/>
  <c r="W510" i="24"/>
  <c r="AA496" i="24"/>
  <c r="AA480" i="24"/>
  <c r="Z508" i="24"/>
  <c r="Z488" i="24"/>
  <c r="Z456" i="24"/>
  <c r="Z436" i="24"/>
  <c r="W511" i="24"/>
  <c r="W495" i="24"/>
  <c r="AA481" i="24"/>
  <c r="Y468" i="24"/>
  <c r="Z521" i="24"/>
  <c r="Z505" i="24"/>
  <c r="Z489" i="24"/>
  <c r="Z473" i="24"/>
  <c r="X448" i="24"/>
  <c r="Y521" i="24"/>
  <c r="AA510" i="24"/>
  <c r="W500" i="24"/>
  <c r="Y489" i="24"/>
  <c r="AA478" i="24"/>
  <c r="W468" i="24"/>
  <c r="W448" i="24"/>
  <c r="W513" i="24"/>
  <c r="Y502" i="24"/>
  <c r="AA491" i="24"/>
  <c r="W481" i="24"/>
  <c r="Y470" i="24"/>
  <c r="Y450" i="24"/>
  <c r="AA439" i="24"/>
  <c r="Z450" i="24"/>
  <c r="Z426" i="24"/>
  <c r="Z410" i="24"/>
  <c r="AA446" i="24"/>
  <c r="Y430" i="24"/>
  <c r="AA419" i="24"/>
  <c r="W409" i="24"/>
  <c r="W470" i="24"/>
  <c r="Z431" i="24"/>
  <c r="Z415" i="24"/>
  <c r="Y455" i="24"/>
  <c r="AA432" i="24"/>
  <c r="W422" i="24"/>
  <c r="Y411" i="24"/>
  <c r="AA400" i="24"/>
  <c r="Y475" i="24"/>
  <c r="AA433" i="24"/>
  <c r="X419" i="24"/>
  <c r="X403" i="24"/>
  <c r="AA442" i="24"/>
  <c r="Y428" i="24"/>
  <c r="AA417" i="24"/>
  <c r="W407" i="24"/>
  <c r="Z466" i="24"/>
  <c r="W432" i="24"/>
  <c r="Y421" i="24"/>
  <c r="AA410" i="24"/>
  <c r="W400" i="24"/>
  <c r="X416" i="24"/>
  <c r="X433" i="24"/>
  <c r="Y416" i="21"/>
  <c r="W256" i="21"/>
  <c r="Z209" i="21"/>
  <c r="AA228" i="21"/>
  <c r="Y160" i="21"/>
  <c r="AA142" i="21"/>
  <c r="Z138" i="21"/>
  <c r="Y154" i="21"/>
  <c r="Y155" i="21"/>
  <c r="Y148" i="21"/>
  <c r="X178" i="21"/>
  <c r="X498" i="24"/>
  <c r="X466" i="24"/>
  <c r="X522" i="24"/>
  <c r="AA508" i="24"/>
  <c r="Y495" i="24"/>
  <c r="Y479" i="24"/>
  <c r="X507" i="24"/>
  <c r="X487" i="24"/>
  <c r="X455" i="24"/>
  <c r="X435" i="24"/>
  <c r="AA509" i="24"/>
  <c r="AA493" i="24"/>
  <c r="Y480" i="24"/>
  <c r="W467" i="24"/>
  <c r="X520" i="24"/>
  <c r="X504" i="24"/>
  <c r="X488" i="24"/>
  <c r="X472" i="24"/>
  <c r="Z445" i="24"/>
  <c r="W520" i="24"/>
  <c r="Y509" i="24"/>
  <c r="AA498" i="24"/>
  <c r="W488" i="24"/>
  <c r="Y477" i="24"/>
  <c r="AA466" i="24"/>
  <c r="AA522" i="24"/>
  <c r="AA511" i="24"/>
  <c r="W501" i="24"/>
  <c r="Y490" i="24"/>
  <c r="AA479" i="24"/>
  <c r="W469" i="24"/>
  <c r="W449" i="24"/>
  <c r="Y438" i="24"/>
  <c r="X449" i="24"/>
  <c r="X425" i="24"/>
  <c r="X409" i="24"/>
  <c r="X505" i="24"/>
  <c r="Y445" i="24"/>
  <c r="W429" i="24"/>
  <c r="Y418" i="24"/>
  <c r="AA407" i="24"/>
  <c r="Z454" i="24"/>
  <c r="X430" i="24"/>
  <c r="X414" i="24"/>
  <c r="W454" i="24"/>
  <c r="Y431" i="24"/>
  <c r="AA420" i="24"/>
  <c r="W410" i="24"/>
  <c r="W474" i="24"/>
  <c r="Z432" i="24"/>
  <c r="Z416" i="24"/>
  <c r="Z400" i="24"/>
  <c r="Y441" i="24"/>
  <c r="W427" i="24"/>
  <c r="Y416" i="24"/>
  <c r="AA405" i="24"/>
  <c r="AA448" i="24"/>
  <c r="AA430" i="24"/>
  <c r="W420" i="24"/>
  <c r="Y409" i="24"/>
  <c r="Z401" i="24"/>
  <c r="X420" i="24"/>
  <c r="AA401" i="21"/>
  <c r="Y231" i="21"/>
  <c r="W214" i="21"/>
  <c r="Y233" i="21"/>
  <c r="AA151" i="21"/>
  <c r="AA152" i="21"/>
  <c r="W147" i="21"/>
  <c r="Z159" i="21"/>
  <c r="Z519" i="24"/>
  <c r="Z487" i="24"/>
  <c r="X450" i="24"/>
  <c r="AA520" i="24"/>
  <c r="Y507" i="24"/>
  <c r="Y491" i="24"/>
  <c r="W478" i="24"/>
  <c r="Z504" i="24"/>
  <c r="Z480" i="24"/>
  <c r="Z452" i="24"/>
  <c r="AA521" i="24"/>
  <c r="AA505" i="24"/>
  <c r="Y492" i="24"/>
  <c r="W479" i="24"/>
  <c r="AA453" i="24"/>
  <c r="Z517" i="24"/>
  <c r="Z501" i="24"/>
  <c r="Z485" i="24"/>
  <c r="Z469" i="24"/>
  <c r="X444" i="24"/>
  <c r="AA518" i="24"/>
  <c r="W508" i="24"/>
  <c r="Y497" i="24"/>
  <c r="AA486" i="24"/>
  <c r="W476" i="24"/>
  <c r="W456" i="24"/>
  <c r="W521" i="24"/>
  <c r="Y510" i="24"/>
  <c r="AA499" i="24"/>
  <c r="W489" i="24"/>
  <c r="Y478" i="24"/>
  <c r="AA467" i="24"/>
  <c r="AA447" i="24"/>
  <c r="Z518" i="24"/>
  <c r="AA445" i="24"/>
  <c r="Z422" i="24"/>
  <c r="Z406" i="24"/>
  <c r="Z490" i="24"/>
  <c r="W444" i="24"/>
  <c r="AA427" i="24"/>
  <c r="W417" i="24"/>
  <c r="Y406" i="24"/>
  <c r="X453" i="24"/>
  <c r="Z427" i="24"/>
  <c r="Z411" i="24"/>
  <c r="X513" i="24"/>
  <c r="W446" i="24"/>
  <c r="W430" i="24"/>
  <c r="Y419" i="24"/>
  <c r="AA408" i="24"/>
  <c r="AA441" i="24"/>
  <c r="X431" i="24"/>
  <c r="X415" i="24"/>
  <c r="W440" i="24"/>
  <c r="AA425" i="24"/>
  <c r="W415" i="24"/>
  <c r="Y404" i="24"/>
  <c r="Y447" i="24"/>
  <c r="Y429" i="24"/>
  <c r="AA418" i="24"/>
  <c r="W408" i="24"/>
  <c r="Z405" i="24"/>
  <c r="W212" i="21"/>
  <c r="Y191" i="21"/>
  <c r="W173" i="21"/>
  <c r="W203" i="21"/>
  <c r="W205" i="21"/>
  <c r="X246" i="21"/>
  <c r="AA144" i="21"/>
  <c r="AA145" i="21"/>
  <c r="X518" i="24"/>
  <c r="X486" i="24"/>
  <c r="Z447" i="24"/>
  <c r="Y519" i="24"/>
  <c r="W506" i="24"/>
  <c r="W490" i="24"/>
  <c r="W522" i="24"/>
  <c r="X503" i="24"/>
  <c r="X479" i="24"/>
  <c r="X451" i="24"/>
  <c r="Y520" i="24"/>
  <c r="Y504" i="24"/>
  <c r="W491" i="24"/>
  <c r="AA477" i="24"/>
  <c r="Y452" i="24"/>
  <c r="X516" i="24"/>
  <c r="X500" i="24"/>
  <c r="X484" i="24"/>
  <c r="X468" i="24"/>
  <c r="Z441" i="24"/>
  <c r="Y517" i="24"/>
  <c r="AA506" i="24"/>
  <c r="W496" i="24"/>
  <c r="Y485" i="24"/>
  <c r="AA474" i="24"/>
  <c r="AA454" i="24"/>
  <c r="AA519" i="24"/>
  <c r="W509" i="24"/>
  <c r="Y498" i="24"/>
  <c r="AA487" i="24"/>
  <c r="W477" i="24"/>
  <c r="Y466" i="24"/>
  <c r="Y525" i="24"/>
  <c r="Y446" i="24"/>
  <c r="X501" i="24"/>
  <c r="Y444" i="24"/>
  <c r="X421" i="24"/>
  <c r="X405" i="24"/>
  <c r="Z470" i="24"/>
  <c r="AA438" i="24"/>
  <c r="Y426" i="24"/>
  <c r="AA415" i="24"/>
  <c r="W405" i="24"/>
  <c r="Z446" i="24"/>
  <c r="X426" i="24"/>
  <c r="X410" i="24"/>
  <c r="Z498" i="24"/>
  <c r="AA440" i="24"/>
  <c r="AA428" i="24"/>
  <c r="W418" i="24"/>
  <c r="Y407" i="24"/>
  <c r="Y440" i="24"/>
  <c r="Z428" i="24"/>
  <c r="Z412" i="24"/>
  <c r="Y436" i="24"/>
  <c r="Y424" i="24"/>
  <c r="AA413" i="24"/>
  <c r="W403" i="24"/>
  <c r="AA444" i="24"/>
  <c r="W428" i="24"/>
  <c r="Y417" i="24"/>
  <c r="AA406" i="24"/>
  <c r="Z510" i="24"/>
  <c r="X432" i="24"/>
  <c r="Y402" i="21"/>
  <c r="W231" i="21"/>
  <c r="W178" i="21"/>
  <c r="X156" i="21"/>
  <c r="Y185" i="21"/>
  <c r="Y186" i="21"/>
  <c r="X202" i="21"/>
  <c r="W142" i="21"/>
  <c r="X191" i="21"/>
  <c r="X155" i="21"/>
  <c r="AA177" i="21"/>
  <c r="Z166" i="21"/>
  <c r="W172" i="21"/>
  <c r="X174" i="21"/>
  <c r="Z147" i="21"/>
  <c r="X162" i="21"/>
  <c r="Z503" i="24"/>
  <c r="Z471" i="24"/>
  <c r="X442" i="24"/>
  <c r="AA512" i="24"/>
  <c r="Y499" i="24"/>
  <c r="W486" i="24"/>
  <c r="Z512" i="24"/>
  <c r="Z492" i="24"/>
  <c r="Z472" i="24"/>
  <c r="Z440" i="24"/>
  <c r="AA513" i="24"/>
  <c r="Y500" i="24"/>
  <c r="Y484" i="24"/>
  <c r="W471" i="24"/>
  <c r="Y448" i="24"/>
  <c r="Z509" i="24"/>
  <c r="Z493" i="24"/>
  <c r="Z477" i="24"/>
  <c r="X452" i="24"/>
  <c r="X436" i="24"/>
  <c r="Y513" i="24"/>
  <c r="AA502" i="24"/>
  <c r="W492" i="24"/>
  <c r="Y481" i="24"/>
  <c r="AA470" i="24"/>
  <c r="AA450" i="24"/>
  <c r="AA515" i="24"/>
  <c r="W505" i="24"/>
  <c r="Y494" i="24"/>
  <c r="AA483" i="24"/>
  <c r="W473" i="24"/>
  <c r="W453" i="24"/>
  <c r="Y442" i="24"/>
  <c r="Y467" i="24"/>
  <c r="Z400" i="21"/>
  <c r="X175" i="21"/>
  <c r="Z483" i="24"/>
  <c r="AA488" i="24"/>
  <c r="Z448" i="24"/>
  <c r="W483" i="24"/>
  <c r="X512" i="24"/>
  <c r="X456" i="24"/>
  <c r="W512" i="24"/>
  <c r="AA482" i="24"/>
  <c r="Y518" i="24"/>
  <c r="W493" i="24"/>
  <c r="Y454" i="24"/>
  <c r="W443" i="24"/>
  <c r="Z402" i="24"/>
  <c r="X469" i="24"/>
  <c r="W425" i="24"/>
  <c r="AA403" i="24"/>
  <c r="X509" i="24"/>
  <c r="Z423" i="24"/>
  <c r="Y439" i="24"/>
  <c r="AA416" i="24"/>
  <c r="W439" i="24"/>
  <c r="X411" i="24"/>
  <c r="X521" i="24"/>
  <c r="W423" i="24"/>
  <c r="AA401" i="24"/>
  <c r="Y443" i="24"/>
  <c r="W416" i="24"/>
  <c r="X493" i="24"/>
  <c r="Z413" i="24"/>
  <c r="X408" i="24"/>
  <c r="Y258" i="24"/>
  <c r="AA247" i="24"/>
  <c r="W237" i="24"/>
  <c r="Y226" i="24"/>
  <c r="AA215" i="24"/>
  <c r="Z243" i="24"/>
  <c r="Z227" i="24"/>
  <c r="Z211" i="24"/>
  <c r="Y255" i="24"/>
  <c r="AA244" i="24"/>
  <c r="W234" i="24"/>
  <c r="Y223" i="24"/>
  <c r="AA212" i="24"/>
  <c r="Z248" i="24"/>
  <c r="Z232" i="24"/>
  <c r="Z216" i="24"/>
  <c r="Y248" i="24"/>
  <c r="AA237" i="24"/>
  <c r="W227" i="24"/>
  <c r="Y216" i="24"/>
  <c r="X244" i="24"/>
  <c r="X228" i="24"/>
  <c r="X212" i="24"/>
  <c r="AA254" i="24"/>
  <c r="W244" i="24"/>
  <c r="Z246" i="24"/>
  <c r="Z230" i="24"/>
  <c r="Z214" i="24"/>
  <c r="W205" i="24"/>
  <c r="Y233" i="24"/>
  <c r="AA222" i="24"/>
  <c r="AA207" i="24"/>
  <c r="AA205" i="24"/>
  <c r="Y212" i="24"/>
  <c r="W236" i="24"/>
  <c r="N8" i="24"/>
  <c r="R10" i="24"/>
  <c r="O23" i="24"/>
  <c r="W179" i="21"/>
  <c r="X482" i="24"/>
  <c r="Y487" i="24"/>
  <c r="X447" i="24"/>
  <c r="AA473" i="24"/>
  <c r="X508" i="24"/>
  <c r="Z453" i="24"/>
  <c r="Y505" i="24"/>
  <c r="W480" i="24"/>
  <c r="W517" i="24"/>
  <c r="Y486" i="24"/>
  <c r="AA451" i="24"/>
  <c r="Y435" i="24"/>
  <c r="X401" i="24"/>
  <c r="AA452" i="24"/>
  <c r="AA423" i="24"/>
  <c r="Y402" i="24"/>
  <c r="Z494" i="24"/>
  <c r="X422" i="24"/>
  <c r="W438" i="24"/>
  <c r="Y415" i="24"/>
  <c r="W437" i="24"/>
  <c r="Z408" i="24"/>
  <c r="Z506" i="24"/>
  <c r="AA421" i="24"/>
  <c r="Y400" i="24"/>
  <c r="W442" i="24"/>
  <c r="AA414" i="24"/>
  <c r="W436" i="24"/>
  <c r="W257" i="24"/>
  <c r="Y246" i="24"/>
  <c r="AA235" i="24"/>
  <c r="W225" i="24"/>
  <c r="Y214" i="24"/>
  <c r="X258" i="24"/>
  <c r="X242" i="24"/>
  <c r="X226" i="24"/>
  <c r="X210" i="24"/>
  <c r="W254" i="24"/>
  <c r="Y243" i="24"/>
  <c r="AA232" i="24"/>
  <c r="W222" i="24"/>
  <c r="Y211" i="24"/>
  <c r="X247" i="24"/>
  <c r="X231" i="24"/>
  <c r="X215" i="24"/>
  <c r="AA257" i="24"/>
  <c r="W247" i="24"/>
  <c r="Y236" i="24"/>
  <c r="AA225" i="24"/>
  <c r="W215" i="24"/>
  <c r="Z257" i="24"/>
  <c r="Z241" i="24"/>
  <c r="Z225" i="24"/>
  <c r="Z209" i="24"/>
  <c r="Y253" i="24"/>
  <c r="AA242" i="24"/>
  <c r="X245" i="24"/>
  <c r="X229" i="24"/>
  <c r="X213" i="24"/>
  <c r="Y229" i="24"/>
  <c r="AA218" i="24"/>
  <c r="W220" i="24"/>
  <c r="AA204" i="24"/>
  <c r="Y204" i="24"/>
  <c r="AA209" i="24"/>
  <c r="Y221" i="24"/>
  <c r="N4" i="24"/>
  <c r="R6" i="24"/>
  <c r="Y174" i="21"/>
  <c r="X446" i="24"/>
  <c r="Z520" i="24"/>
  <c r="Y516" i="24"/>
  <c r="Y472" i="24"/>
  <c r="Z497" i="24"/>
  <c r="Z449" i="24"/>
  <c r="W504" i="24"/>
  <c r="Y473" i="24"/>
  <c r="Y514" i="24"/>
  <c r="W485" i="24"/>
  <c r="W445" i="24"/>
  <c r="Z430" i="24"/>
  <c r="Y451" i="24"/>
  <c r="Y422" i="24"/>
  <c r="W401" i="24"/>
  <c r="AA472" i="24"/>
  <c r="Z419" i="24"/>
  <c r="X437" i="24"/>
  <c r="W414" i="24"/>
  <c r="AA436" i="24"/>
  <c r="X407" i="24"/>
  <c r="X489" i="24"/>
  <c r="Y420" i="24"/>
  <c r="AA435" i="24"/>
  <c r="Y413" i="24"/>
  <c r="X424" i="24"/>
  <c r="AA255" i="24"/>
  <c r="W245" i="24"/>
  <c r="Y234" i="24"/>
  <c r="AA223" i="24"/>
  <c r="Z255" i="24"/>
  <c r="Z239" i="24"/>
  <c r="Z223" i="24"/>
  <c r="Z207" i="24"/>
  <c r="AA252" i="24"/>
  <c r="W242" i="24"/>
  <c r="Y231" i="24"/>
  <c r="AA220" i="24"/>
  <c r="Z244" i="24"/>
  <c r="Z228" i="24"/>
  <c r="Z212" i="24"/>
  <c r="Y256" i="24"/>
  <c r="AA245" i="24"/>
  <c r="W235" i="24"/>
  <c r="Y224" i="24"/>
  <c r="AA213" i="24"/>
  <c r="X256" i="24"/>
  <c r="X240" i="24"/>
  <c r="X224" i="24"/>
  <c r="X208" i="24"/>
  <c r="W252" i="24"/>
  <c r="Z258" i="24"/>
  <c r="Z242" i="24"/>
  <c r="Z226" i="24"/>
  <c r="Z210" i="24"/>
  <c r="AA214" i="24"/>
  <c r="W216" i="24"/>
  <c r="W208" i="24"/>
  <c r="Y203" i="24"/>
  <c r="W203" i="24"/>
  <c r="AO203" i="24"/>
  <c r="W207" i="24"/>
  <c r="W212" i="24"/>
  <c r="O18" i="24"/>
  <c r="R35" i="24"/>
  <c r="X154" i="21"/>
  <c r="Z443" i="24"/>
  <c r="X519" i="24"/>
  <c r="W515" i="24"/>
  <c r="AA469" i="24"/>
  <c r="X496" i="24"/>
  <c r="X440" i="24"/>
  <c r="Y501" i="24"/>
  <c r="W472" i="24"/>
  <c r="AA507" i="24"/>
  <c r="Y482" i="24"/>
  <c r="AA443" i="24"/>
  <c r="X429" i="24"/>
  <c r="W450" i="24"/>
  <c r="W421" i="24"/>
  <c r="Y471" i="24"/>
  <c r="X418" i="24"/>
  <c r="Y434" i="24"/>
  <c r="AA412" i="24"/>
  <c r="W434" i="24"/>
  <c r="Z404" i="24"/>
  <c r="X477" i="24"/>
  <c r="W419" i="24"/>
  <c r="W433" i="24"/>
  <c r="W412" i="24"/>
  <c r="Z409" i="24"/>
  <c r="Z417" i="24"/>
  <c r="Y254" i="24"/>
  <c r="AQ254" i="24"/>
  <c r="AA243" i="24"/>
  <c r="W233" i="24"/>
  <c r="Y222" i="24"/>
  <c r="X254" i="24"/>
  <c r="X238" i="24"/>
  <c r="X222" i="24"/>
  <c r="Y251" i="24"/>
  <c r="AA240" i="24"/>
  <c r="AS240" i="24"/>
  <c r="W230" i="24"/>
  <c r="Y219" i="24"/>
  <c r="X243" i="24"/>
  <c r="X227" i="24"/>
  <c r="X211" i="24"/>
  <c r="W255" i="24"/>
  <c r="Y244" i="24"/>
  <c r="AA233" i="24"/>
  <c r="W223" i="24"/>
  <c r="Z253" i="24"/>
  <c r="Z237" i="24"/>
  <c r="Z221" i="24"/>
  <c r="Z205" i="24"/>
  <c r="AA250" i="24"/>
  <c r="X257" i="24"/>
  <c r="X241" i="24"/>
  <c r="X225" i="24"/>
  <c r="W240" i="24"/>
  <c r="AA211" i="24"/>
  <c r="W211" i="24"/>
  <c r="Z203" i="24"/>
  <c r="Z202" i="24"/>
  <c r="Y202" i="24"/>
  <c r="AA206" i="24"/>
  <c r="AA210" i="24"/>
  <c r="P13" i="24"/>
  <c r="Q24" i="24"/>
  <c r="Z206" i="21"/>
  <c r="W518" i="24"/>
  <c r="Z496" i="24"/>
  <c r="W503" i="24"/>
  <c r="W451" i="24"/>
  <c r="X492" i="24"/>
  <c r="Z437" i="24"/>
  <c r="AA494" i="24"/>
  <c r="Y469" i="24"/>
  <c r="Y506" i="24"/>
  <c r="AA475" i="24"/>
  <c r="W441" i="24"/>
  <c r="Z418" i="24"/>
  <c r="AA437" i="24"/>
  <c r="Y414" i="24"/>
  <c r="X445" i="24"/>
  <c r="Z407" i="24"/>
  <c r="X481" i="24"/>
  <c r="Y427" i="24"/>
  <c r="W406" i="24"/>
  <c r="X517" i="24"/>
  <c r="X427" i="24"/>
  <c r="Y433" i="24"/>
  <c r="Y412" i="24"/>
  <c r="AA426" i="24"/>
  <c r="Y405" i="24"/>
  <c r="X400" i="24"/>
  <c r="W253" i="24"/>
  <c r="Y242" i="24"/>
  <c r="AQ242" i="24"/>
  <c r="AA231" i="24"/>
  <c r="W221" i="24"/>
  <c r="Z251" i="24"/>
  <c r="Z235" i="24"/>
  <c r="Z219" i="24"/>
  <c r="W250" i="24"/>
  <c r="Y239" i="24"/>
  <c r="AA228" i="24"/>
  <c r="W218" i="24"/>
  <c r="Z256" i="24"/>
  <c r="Z240" i="24"/>
  <c r="Z224" i="24"/>
  <c r="Z208" i="24"/>
  <c r="AA253" i="24"/>
  <c r="W243" i="24"/>
  <c r="Y232" i="24"/>
  <c r="AA221" i="24"/>
  <c r="X252" i="24"/>
  <c r="X236" i="24"/>
  <c r="X220" i="24"/>
  <c r="X204" i="24"/>
  <c r="W176" i="21"/>
  <c r="AA516" i="24"/>
  <c r="X495" i="24"/>
  <c r="AA501" i="24"/>
  <c r="AA449" i="24"/>
  <c r="Z481" i="24"/>
  <c r="Z433" i="24"/>
  <c r="Y493" i="24"/>
  <c r="Y453" i="24"/>
  <c r="AA503" i="24"/>
  <c r="Y474" i="24"/>
  <c r="Z486" i="24"/>
  <c r="X417" i="24"/>
  <c r="W435" i="24"/>
  <c r="W413" i="24"/>
  <c r="Z438" i="24"/>
  <c r="X406" i="24"/>
  <c r="Z474" i="24"/>
  <c r="W426" i="24"/>
  <c r="AA404" i="24"/>
  <c r="Z502" i="24"/>
  <c r="Z424" i="24"/>
  <c r="Y432" i="24"/>
  <c r="W411" i="24"/>
  <c r="Z514" i="24"/>
  <c r="Y425" i="24"/>
  <c r="W404" i="24"/>
  <c r="AA251" i="24"/>
  <c r="W241" i="24"/>
  <c r="Y230" i="24"/>
  <c r="AA219" i="24"/>
  <c r="X250" i="24"/>
  <c r="X234" i="24"/>
  <c r="X218" i="24"/>
  <c r="AA248" i="24"/>
  <c r="W238" i="24"/>
  <c r="Y227" i="24"/>
  <c r="AA216" i="24"/>
  <c r="X255" i="24"/>
  <c r="X239" i="24"/>
  <c r="X223" i="24"/>
  <c r="X207" i="24"/>
  <c r="Y252" i="24"/>
  <c r="AA241" i="24"/>
  <c r="W231" i="24"/>
  <c r="Y220" i="24"/>
  <c r="Z249" i="24"/>
  <c r="AR249" i="24"/>
  <c r="Z233" i="24"/>
  <c r="Z217" i="24"/>
  <c r="Z421" i="24"/>
  <c r="AA258" i="24"/>
  <c r="W248" i="24"/>
  <c r="X253" i="24"/>
  <c r="X237" i="24"/>
  <c r="X221" i="24"/>
  <c r="Y210" i="24"/>
  <c r="W209" i="24"/>
  <c r="Z170" i="21"/>
  <c r="X514" i="24"/>
  <c r="AA500" i="24"/>
  <c r="X475" i="24"/>
  <c r="Y488" i="24"/>
  <c r="Z513" i="24"/>
  <c r="X476" i="24"/>
  <c r="AA514" i="24"/>
  <c r="W484" i="24"/>
  <c r="Y449" i="24"/>
  <c r="AA495" i="24"/>
  <c r="AA455" i="24"/>
  <c r="W466" i="24"/>
  <c r="X413" i="24"/>
  <c r="AA431" i="24"/>
  <c r="Y410" i="24"/>
  <c r="Z434" i="24"/>
  <c r="Z137" i="21"/>
  <c r="Z476" i="24"/>
  <c r="AA471" i="24"/>
  <c r="Y437" i="24"/>
  <c r="Y423" i="24"/>
  <c r="X412" i="24"/>
  <c r="X441" i="24"/>
  <c r="Z478" i="24"/>
  <c r="W249" i="24"/>
  <c r="X230" i="24"/>
  <c r="AA256" i="24"/>
  <c r="W214" i="24"/>
  <c r="X235" i="24"/>
  <c r="AA217" i="24"/>
  <c r="Z245" i="24"/>
  <c r="AA246" i="24"/>
  <c r="X233" i="24"/>
  <c r="AA208" i="24"/>
  <c r="AA226" i="24"/>
  <c r="Y217" i="24"/>
  <c r="X205" i="24"/>
  <c r="M22" i="24"/>
  <c r="Z179" i="21"/>
  <c r="AA489" i="24"/>
  <c r="AA468" i="24"/>
  <c r="Z403" i="24"/>
  <c r="Y403" i="24"/>
  <c r="X497" i="24"/>
  <c r="Z442" i="24"/>
  <c r="AA239" i="24"/>
  <c r="Z215" i="24"/>
  <c r="Y247" i="24"/>
  <c r="Z220" i="24"/>
  <c r="W251" i="24"/>
  <c r="X232" i="24"/>
  <c r="Y245" i="24"/>
  <c r="Z222" i="24"/>
  <c r="X206" i="24"/>
  <c r="W224" i="24"/>
  <c r="W213" i="24"/>
  <c r="W202" i="24"/>
  <c r="W447" i="24"/>
  <c r="Z414" i="24"/>
  <c r="X402" i="24"/>
  <c r="W402" i="24"/>
  <c r="Z482" i="24"/>
  <c r="Z425" i="24"/>
  <c r="Y238" i="24"/>
  <c r="X214" i="24"/>
  <c r="W246" i="24"/>
  <c r="X219" i="24"/>
  <c r="AA249" i="24"/>
  <c r="Z229" i="24"/>
  <c r="Z218" i="24"/>
  <c r="Y208" i="24"/>
  <c r="AA230" i="24"/>
  <c r="Y205" i="24"/>
  <c r="N12" i="24"/>
  <c r="M17" i="24"/>
  <c r="P30" i="24"/>
  <c r="X480" i="24"/>
  <c r="X485" i="24"/>
  <c r="W431" i="24"/>
  <c r="W424" i="24"/>
  <c r="W229" i="24"/>
  <c r="AA236" i="24"/>
  <c r="Z204" i="24"/>
  <c r="Y240" i="24"/>
  <c r="X216" i="24"/>
  <c r="Z254" i="24"/>
  <c r="X217" i="24"/>
  <c r="W206" i="24"/>
  <c r="W228" i="24"/>
  <c r="W204" i="24"/>
  <c r="P9" i="24"/>
  <c r="R31" i="24"/>
  <c r="W516" i="24"/>
  <c r="AA476" i="24"/>
  <c r="AA429" i="24"/>
  <c r="AA422" i="24"/>
  <c r="X428" i="24"/>
  <c r="AA227" i="24"/>
  <c r="Y235" i="24"/>
  <c r="X203" i="24"/>
  <c r="W239" i="24"/>
  <c r="Z213" i="24"/>
  <c r="Z250" i="24"/>
  <c r="Y225" i="24"/>
  <c r="AA203" i="24"/>
  <c r="Y213" i="24"/>
  <c r="X202" i="24"/>
  <c r="P5" i="24"/>
  <c r="Q19" i="24"/>
  <c r="AA490" i="24"/>
  <c r="AA434" i="24"/>
  <c r="X473" i="24"/>
  <c r="X423" i="24"/>
  <c r="AA409" i="24"/>
  <c r="AA402" i="24"/>
  <c r="Y218" i="24"/>
  <c r="Z247" i="24"/>
  <c r="W226" i="24"/>
  <c r="Z252" i="24"/>
  <c r="AA229" i="24"/>
  <c r="X404" i="24"/>
  <c r="Y257" i="24"/>
  <c r="X249" i="24"/>
  <c r="X209" i="24"/>
  <c r="Y237" i="24"/>
  <c r="Y207" i="24"/>
  <c r="AA238" i="24"/>
  <c r="N153" i="24"/>
  <c r="R147" i="24"/>
  <c r="Q186" i="24"/>
  <c r="N166" i="24"/>
  <c r="M190" i="24"/>
  <c r="M154" i="24"/>
  <c r="N179" i="24"/>
  <c r="P136" i="24"/>
  <c r="N155" i="24"/>
  <c r="P144" i="24"/>
  <c r="N137" i="24"/>
  <c r="R143" i="24"/>
  <c r="P170" i="24"/>
  <c r="N186" i="24"/>
  <c r="R153" i="24"/>
  <c r="R155" i="24"/>
  <c r="P192" i="24"/>
  <c r="P156" i="24"/>
  <c r="P140" i="24"/>
  <c r="P142" i="24"/>
  <c r="P146" i="24"/>
  <c r="N141" i="24"/>
  <c r="N145" i="24"/>
  <c r="Q172" i="24"/>
  <c r="Q215" i="24"/>
  <c r="O171" i="24"/>
  <c r="R145" i="24"/>
  <c r="P209" i="24"/>
  <c r="Q140" i="24"/>
  <c r="R206" i="24"/>
  <c r="X8" i="24"/>
  <c r="AA23" i="24"/>
  <c r="Y27" i="24"/>
  <c r="X33" i="24"/>
  <c r="W12" i="24"/>
  <c r="X17" i="24"/>
  <c r="X4" i="24"/>
  <c r="W4" i="24"/>
  <c r="AA6" i="24"/>
  <c r="Z18" i="24"/>
  <c r="V21" i="24"/>
  <c r="W28" i="24"/>
  <c r="V7" i="24"/>
  <c r="Z9" i="24"/>
  <c r="Y5" i="24"/>
  <c r="X22" i="24"/>
  <c r="Z23" i="24"/>
  <c r="Z13" i="24"/>
  <c r="W21" i="24"/>
  <c r="W8" i="24"/>
  <c r="Y13" i="24"/>
  <c r="V11" i="24"/>
  <c r="Y17" i="24"/>
  <c r="V32" i="24"/>
  <c r="AA18" i="24"/>
  <c r="W26" i="24"/>
  <c r="Y9" i="24"/>
  <c r="Y22" i="24"/>
  <c r="AA10" i="24"/>
  <c r="AA28" i="24"/>
  <c r="V16" i="24"/>
  <c r="Y29" i="24"/>
  <c r="Z5" i="24"/>
  <c r="W16" i="24"/>
  <c r="X12" i="24"/>
  <c r="Y12" i="24"/>
  <c r="AA17" i="24"/>
  <c r="V20" i="24"/>
  <c r="W32" i="24"/>
  <c r="Y8" i="24"/>
  <c r="Z27" i="24"/>
  <c r="Y33" i="24"/>
  <c r="Y4" i="24"/>
  <c r="W15" i="24"/>
  <c r="X21" i="24"/>
  <c r="W7" i="24"/>
  <c r="Y16" i="24"/>
  <c r="Z22" i="24"/>
  <c r="AA13" i="24"/>
  <c r="AA9" i="24"/>
  <c r="AA65" i="24" s="1"/>
  <c r="V25" i="24"/>
  <c r="Y37" i="24"/>
  <c r="AA5" i="24"/>
  <c r="AR138" i="24"/>
  <c r="AS176" i="24"/>
  <c r="AQ160" i="24"/>
  <c r="AS137" i="24"/>
  <c r="AN139" i="24"/>
  <c r="AS178" i="24"/>
  <c r="AR60" i="24"/>
  <c r="AP39" i="24"/>
  <c r="AS49" i="24"/>
  <c r="AQ145" i="24"/>
  <c r="AR57" i="24"/>
  <c r="AP36" i="24"/>
  <c r="AN31" i="24"/>
  <c r="AQ175" i="24"/>
  <c r="AN194" i="24"/>
  <c r="AQ136" i="24"/>
  <c r="AN151" i="24"/>
  <c r="AS186" i="24"/>
  <c r="AS142" i="24"/>
  <c r="AO55" i="24"/>
  <c r="AS41" i="24"/>
  <c r="AO144" i="24"/>
  <c r="AR49" i="24"/>
  <c r="AS58" i="24"/>
  <c r="AS42" i="24"/>
  <c r="AR50" i="24"/>
  <c r="AR34" i="24"/>
  <c r="AR18" i="24"/>
  <c r="AS152" i="24"/>
  <c r="AR156" i="24"/>
  <c r="AO183" i="24"/>
  <c r="AO151" i="24"/>
  <c r="AN163" i="24"/>
  <c r="AO184" i="24"/>
  <c r="AQ173" i="24"/>
  <c r="AP55" i="24"/>
  <c r="AQ143" i="24"/>
  <c r="AQ60" i="24"/>
  <c r="AS53" i="24"/>
  <c r="AO39" i="24"/>
  <c r="AS25" i="24"/>
  <c r="AN47" i="24"/>
  <c r="AS46" i="24"/>
  <c r="AS30" i="24"/>
  <c r="AR54" i="24"/>
  <c r="AR38" i="24"/>
  <c r="AR22" i="24"/>
  <c r="AO150" i="24"/>
  <c r="AS47" i="24"/>
  <c r="AS31" i="24"/>
  <c r="AP176" i="24"/>
  <c r="AR145" i="24"/>
  <c r="AS162" i="24"/>
  <c r="AR44" i="24"/>
  <c r="AR36" i="24"/>
  <c r="AS177" i="24"/>
  <c r="AP192" i="24"/>
  <c r="AR52" i="24"/>
  <c r="AP35" i="24"/>
  <c r="AS57" i="24"/>
  <c r="AQ44" i="24"/>
  <c r="AS33" i="24"/>
  <c r="AO60" i="24"/>
  <c r="AQ53" i="24"/>
  <c r="AQ45" i="24"/>
  <c r="AO32" i="24"/>
  <c r="AP57" i="24"/>
  <c r="AN36" i="24"/>
  <c r="AP29" i="24"/>
  <c r="AP21" i="24"/>
  <c r="AO41" i="24"/>
  <c r="AS35" i="24"/>
  <c r="AO29" i="24"/>
  <c r="AQ153" i="24"/>
  <c r="AP50" i="24"/>
  <c r="AN45" i="24"/>
  <c r="AP34" i="24"/>
  <c r="AN29" i="24"/>
  <c r="AP18" i="24"/>
  <c r="AO154" i="24"/>
  <c r="AS48" i="24"/>
  <c r="I513" i="21"/>
  <c r="F512" i="21"/>
  <c r="G513" i="21"/>
  <c r="H518" i="21"/>
  <c r="F522" i="21"/>
  <c r="H511" i="21"/>
  <c r="G515" i="21"/>
  <c r="F515" i="21"/>
  <c r="G512" i="21"/>
  <c r="AR191" i="24"/>
  <c r="AR188" i="24"/>
  <c r="AN191" i="24"/>
  <c r="AR157" i="24"/>
  <c r="AO180" i="24"/>
  <c r="AP51" i="24"/>
  <c r="AN34" i="24"/>
  <c r="AO31" i="24"/>
  <c r="AS146" i="24"/>
  <c r="AR37" i="24"/>
  <c r="AS148" i="24"/>
  <c r="AO52" i="24"/>
  <c r="AS38" i="24"/>
  <c r="AP49" i="24"/>
  <c r="AR42" i="24"/>
  <c r="AN28" i="24"/>
  <c r="AR14" i="24"/>
  <c r="AS59" i="24"/>
  <c r="AO53" i="24"/>
  <c r="AQ46" i="24"/>
  <c r="AQ34" i="24"/>
  <c r="AO152" i="24"/>
  <c r="AR55" i="24"/>
  <c r="AR39" i="24"/>
  <c r="AR23" i="24"/>
  <c r="AO58" i="24"/>
  <c r="AQ47" i="24"/>
  <c r="AO42" i="24"/>
  <c r="D524" i="21"/>
  <c r="H521" i="21"/>
  <c r="I522" i="21"/>
  <c r="E512" i="21"/>
  <c r="F517" i="21"/>
  <c r="D521" i="21"/>
  <c r="F510" i="21"/>
  <c r="E514" i="21"/>
  <c r="D514" i="21"/>
  <c r="AN182" i="24"/>
  <c r="AQ157" i="24"/>
  <c r="AN50" i="24"/>
  <c r="AQ52" i="24"/>
  <c r="AR45" i="24"/>
  <c r="AN35" i="24"/>
  <c r="AQ147" i="24"/>
  <c r="AO44" i="24"/>
  <c r="AQ37" i="24"/>
  <c r="AQ29" i="24"/>
  <c r="AR155" i="24"/>
  <c r="AN183" i="24"/>
  <c r="AN147" i="24"/>
  <c r="AQ141" i="24"/>
  <c r="AN46" i="24"/>
  <c r="AS144" i="24"/>
  <c r="AS29" i="24"/>
  <c r="AN55" i="24"/>
  <c r="AP44" i="24"/>
  <c r="AO146" i="24"/>
  <c r="AQ57" i="24"/>
  <c r="AS50" i="24"/>
  <c r="AO36" i="24"/>
  <c r="AP33" i="24"/>
  <c r="AR26" i="24"/>
  <c r="AQ151" i="24"/>
  <c r="AO57" i="24"/>
  <c r="AS51" i="24"/>
  <c r="AO45" i="24"/>
  <c r="AS39" i="24"/>
  <c r="AO33" i="24"/>
  <c r="AS27" i="24"/>
  <c r="AR140" i="24"/>
  <c r="AQ144" i="24"/>
  <c r="AO192" i="24"/>
  <c r="AS170" i="24"/>
  <c r="AN42" i="24"/>
  <c r="AQ28" i="24"/>
  <c r="AR53" i="24"/>
  <c r="AR33" i="24"/>
  <c r="AO56" i="24"/>
  <c r="AQ49" i="24"/>
  <c r="AS150" i="24"/>
  <c r="AP53" i="24"/>
  <c r="AN40" i="24"/>
  <c r="AN32" i="24"/>
  <c r="AP25" i="24"/>
  <c r="AR62" i="24"/>
  <c r="AQ50" i="24"/>
  <c r="AQ38" i="24"/>
  <c r="AQ26" i="24"/>
  <c r="AS138" i="24"/>
  <c r="AP58" i="24"/>
  <c r="AN53" i="24"/>
  <c r="AP42" i="24"/>
  <c r="AN37" i="24"/>
  <c r="AP26" i="24"/>
  <c r="AN21" i="24"/>
  <c r="AO177" i="24"/>
  <c r="AP164" i="24"/>
  <c r="AQ128" i="24"/>
  <c r="AQ185" i="24"/>
  <c r="AO164" i="24"/>
  <c r="AN38" i="24"/>
  <c r="AS45" i="24"/>
  <c r="AP60" i="24"/>
  <c r="AP139" i="24"/>
  <c r="AP32" i="24"/>
  <c r="AO48" i="24"/>
  <c r="AQ149" i="24"/>
  <c r="AR58" i="24"/>
  <c r="AN44" i="24"/>
  <c r="AR30" i="24"/>
  <c r="AQ54" i="24"/>
  <c r="AQ42" i="24"/>
  <c r="AP128" i="24"/>
  <c r="AN57" i="24"/>
  <c r="AR31" i="24"/>
  <c r="AP22" i="24"/>
  <c r="AP14" i="24"/>
  <c r="AS56" i="24"/>
  <c r="G520" i="21"/>
  <c r="F516" i="21"/>
  <c r="I514" i="21"/>
  <c r="H514" i="21"/>
  <c r="H515" i="21"/>
  <c r="I516" i="21"/>
  <c r="F511" i="21"/>
  <c r="G503" i="21"/>
  <c r="E521" i="21"/>
  <c r="H500" i="21"/>
  <c r="I505" i="21"/>
  <c r="E495" i="21"/>
  <c r="F504" i="21"/>
  <c r="H493" i="21"/>
  <c r="I506" i="21"/>
  <c r="D509" i="21"/>
  <c r="I515" i="21"/>
  <c r="D501" i="21"/>
  <c r="G502" i="21"/>
  <c r="E487" i="21"/>
  <c r="G476" i="21"/>
  <c r="D487" i="21"/>
  <c r="F476" i="21"/>
  <c r="E488" i="21"/>
  <c r="G477" i="21"/>
  <c r="I490" i="21"/>
  <c r="D480" i="21"/>
  <c r="G486" i="21"/>
  <c r="F497" i="21"/>
  <c r="F483" i="21"/>
  <c r="G478" i="21"/>
  <c r="F466" i="21"/>
  <c r="G471" i="21"/>
  <c r="E478" i="21"/>
  <c r="D466" i="21"/>
  <c r="D474" i="21"/>
  <c r="G456" i="21"/>
  <c r="D471" i="21"/>
  <c r="F482" i="21"/>
  <c r="E468" i="21"/>
  <c r="E473" i="21"/>
  <c r="G454" i="21"/>
  <c r="F445" i="21"/>
  <c r="H475" i="21"/>
  <c r="I443" i="21"/>
  <c r="I454" i="21"/>
  <c r="H443" i="21"/>
  <c r="G451" i="21"/>
  <c r="I440" i="21"/>
  <c r="F451" i="21"/>
  <c r="AQ189" i="24"/>
  <c r="AO47" i="24"/>
  <c r="AO148" i="24"/>
  <c r="AN56" i="24"/>
  <c r="AP41" i="24"/>
  <c r="AO156" i="24"/>
  <c r="AR47" i="24"/>
  <c r="AP38" i="24"/>
  <c r="AP30" i="24"/>
  <c r="AO143" i="24"/>
  <c r="AQ169" i="24"/>
  <c r="AS37" i="24"/>
  <c r="AQ41" i="24"/>
  <c r="AO25" i="24"/>
  <c r="AP54" i="24"/>
  <c r="AP46" i="24"/>
  <c r="AS40" i="24"/>
  <c r="I517" i="21"/>
  <c r="H513" i="21"/>
  <c r="G509" i="21"/>
  <c r="D512" i="21"/>
  <c r="D513" i="21"/>
  <c r="D522" i="21"/>
  <c r="H508" i="21"/>
  <c r="I500" i="21"/>
  <c r="I508" i="21"/>
  <c r="D498" i="21"/>
  <c r="E503" i="21"/>
  <c r="I511" i="21"/>
  <c r="H501" i="21"/>
  <c r="D491" i="21"/>
  <c r="E504" i="21"/>
  <c r="H506" i="21"/>
  <c r="I512" i="21"/>
  <c r="F498" i="21"/>
  <c r="I493" i="21"/>
  <c r="G484" i="21"/>
  <c r="G506" i="21"/>
  <c r="F484" i="21"/>
  <c r="I498" i="21"/>
  <c r="G485" i="21"/>
  <c r="D511" i="21"/>
  <c r="D488" i="21"/>
  <c r="E501" i="21"/>
  <c r="I483" i="21"/>
  <c r="F491" i="21"/>
  <c r="AO139" i="24"/>
  <c r="AO168" i="24"/>
  <c r="AQ36" i="24"/>
  <c r="AO40" i="24"/>
  <c r="AN52" i="24"/>
  <c r="AP37" i="24"/>
  <c r="AN24" i="24"/>
  <c r="AO49" i="24"/>
  <c r="AO37" i="24"/>
  <c r="AQ62" i="24"/>
  <c r="AO54" i="24"/>
  <c r="AO46" i="24"/>
  <c r="AQ39" i="24"/>
  <c r="G516" i="21"/>
  <c r="G521" i="21"/>
  <c r="I524" i="21"/>
  <c r="H510" i="21"/>
  <c r="F524" i="21"/>
  <c r="H520" i="21"/>
  <c r="I519" i="21"/>
  <c r="G499" i="21"/>
  <c r="F507" i="21"/>
  <c r="H496" i="21"/>
  <c r="I501" i="21"/>
  <c r="G510" i="21"/>
  <c r="F500" i="21"/>
  <c r="G518" i="21"/>
  <c r="I502" i="21"/>
  <c r="F505" i="21"/>
  <c r="H507" i="21"/>
  <c r="D497" i="21"/>
  <c r="G492" i="21"/>
  <c r="E483" i="21"/>
  <c r="I494" i="21"/>
  <c r="D483" i="21"/>
  <c r="E496" i="21"/>
  <c r="E484" i="21"/>
  <c r="I499" i="21"/>
  <c r="H486" i="21"/>
  <c r="AP279" i="24"/>
  <c r="AP52" i="24"/>
  <c r="AS34" i="24"/>
  <c r="AS62" i="24"/>
  <c r="AN48" i="24"/>
  <c r="AN20" i="24"/>
  <c r="AQ58" i="24"/>
  <c r="AR43" i="24"/>
  <c r="AR35" i="24"/>
  <c r="AN17" i="24"/>
  <c r="AQ139" i="24"/>
  <c r="AQ59" i="24"/>
  <c r="AQ51" i="24"/>
  <c r="AN60" i="24"/>
  <c r="AS136" i="24"/>
  <c r="AS195" i="24"/>
  <c r="AS55" i="24"/>
  <c r="AQ137" i="24"/>
  <c r="AN41" i="24"/>
  <c r="AO50" i="24"/>
  <c r="E520" i="21"/>
  <c r="D516" i="21"/>
  <c r="I520" i="21"/>
  <c r="D510" i="21"/>
  <c r="G495" i="21"/>
  <c r="F495" i="21"/>
  <c r="G496" i="21"/>
  <c r="H497" i="21"/>
  <c r="G505" i="21"/>
  <c r="F501" i="21"/>
  <c r="H495" i="21"/>
  <c r="G488" i="21"/>
  <c r="E492" i="21"/>
  <c r="D475" i="21"/>
  <c r="E480" i="21"/>
  <c r="F485" i="21"/>
  <c r="E489" i="21"/>
  <c r="H492" i="21"/>
  <c r="F479" i="21"/>
  <c r="H471" i="21"/>
  <c r="F477" i="21"/>
  <c r="G497" i="21"/>
  <c r="F467" i="21"/>
  <c r="I473" i="21"/>
  <c r="G491" i="21"/>
  <c r="D467" i="21"/>
  <c r="G473" i="21"/>
  <c r="H478" i="21"/>
  <c r="D458" i="21"/>
  <c r="H446" i="21"/>
  <c r="E453" i="21"/>
  <c r="E441" i="21"/>
  <c r="F450" i="21"/>
  <c r="E458" i="21"/>
  <c r="I444" i="21"/>
  <c r="F454" i="21"/>
  <c r="D442" i="21"/>
  <c r="G452" i="21"/>
  <c r="I441" i="21"/>
  <c r="G449" i="21"/>
  <c r="I429" i="21"/>
  <c r="F452" i="21"/>
  <c r="H429" i="21"/>
  <c r="D419" i="21"/>
  <c r="G433" i="21"/>
  <c r="I422" i="21"/>
  <c r="H434" i="21"/>
  <c r="D424" i="21"/>
  <c r="F413" i="21"/>
  <c r="I435" i="21"/>
  <c r="E425" i="21"/>
  <c r="I438" i="21"/>
  <c r="F426" i="21"/>
  <c r="D447" i="21"/>
  <c r="F427" i="21"/>
  <c r="H416" i="21"/>
  <c r="G435" i="21"/>
  <c r="G408" i="21"/>
  <c r="I420" i="21"/>
  <c r="D407" i="21"/>
  <c r="I417" i="21"/>
  <c r="I406" i="21"/>
  <c r="G412" i="21"/>
  <c r="E434" i="21"/>
  <c r="G406" i="21"/>
  <c r="I414" i="21"/>
  <c r="E419" i="21"/>
  <c r="D406" i="21"/>
  <c r="G419" i="21"/>
  <c r="AO136" i="24"/>
  <c r="AR59" i="24"/>
  <c r="AR15" i="24"/>
  <c r="AP62" i="24"/>
  <c r="I521" i="21"/>
  <c r="I518" i="21"/>
  <c r="F513" i="21"/>
  <c r="G519" i="21"/>
  <c r="E517" i="21"/>
  <c r="H524" i="21"/>
  <c r="H509" i="21"/>
  <c r="G514" i="21"/>
  <c r="F496" i="21"/>
  <c r="G501" i="21"/>
  <c r="D500" i="21"/>
  <c r="F494" i="21"/>
  <c r="I485" i="21"/>
  <c r="H489" i="21"/>
  <c r="H494" i="21"/>
  <c r="I478" i="21"/>
  <c r="D484" i="21"/>
  <c r="I487" i="21"/>
  <c r="E490" i="21"/>
  <c r="D478" i="21"/>
  <c r="F470" i="21"/>
  <c r="F474" i="21"/>
  <c r="F490" i="21"/>
  <c r="I458" i="21"/>
  <c r="G472" i="21"/>
  <c r="I480" i="21"/>
  <c r="G458" i="21"/>
  <c r="E472" i="21"/>
  <c r="G475" i="21"/>
  <c r="I455" i="21"/>
  <c r="D444" i="21"/>
  <c r="I451" i="21"/>
  <c r="I439" i="21"/>
  <c r="D449" i="21"/>
  <c r="D456" i="21"/>
  <c r="G443" i="21"/>
  <c r="H452" i="21"/>
  <c r="H440" i="21"/>
  <c r="E451" i="21"/>
  <c r="G440" i="21"/>
  <c r="E448" i="21"/>
  <c r="G428" i="21"/>
  <c r="D451" i="21"/>
  <c r="F428" i="21"/>
  <c r="H417" i="21"/>
  <c r="E432" i="21"/>
  <c r="G421" i="21"/>
  <c r="F433" i="21"/>
  <c r="H422" i="21"/>
  <c r="D412" i="21"/>
  <c r="G434" i="21"/>
  <c r="I423" i="21"/>
  <c r="H435" i="21"/>
  <c r="D425" i="21"/>
  <c r="F440" i="21"/>
  <c r="D426" i="21"/>
  <c r="F415" i="21"/>
  <c r="G418" i="21"/>
  <c r="E407" i="21"/>
  <c r="F418" i="21"/>
  <c r="H405" i="21"/>
  <c r="F416" i="21"/>
  <c r="G405" i="21"/>
  <c r="E411" i="21"/>
  <c r="I419" i="21"/>
  <c r="E405" i="21"/>
  <c r="G413" i="21"/>
  <c r="I418" i="21"/>
  <c r="H404" i="21"/>
  <c r="E413" i="21"/>
  <c r="I400" i="21"/>
  <c r="F401" i="21"/>
  <c r="F520" i="24"/>
  <c r="H509" i="24"/>
  <c r="AS54" i="24"/>
  <c r="AR46" i="24"/>
  <c r="AN33" i="24"/>
  <c r="AS140" i="24"/>
  <c r="AS60" i="24"/>
  <c r="E519" i="21"/>
  <c r="G517" i="21"/>
  <c r="G524" i="21"/>
  <c r="E518" i="21"/>
  <c r="G507" i="21"/>
  <c r="I509" i="21"/>
  <c r="G508" i="21"/>
  <c r="F509" i="21"/>
  <c r="D495" i="21"/>
  <c r="E500" i="21"/>
  <c r="E513" i="21"/>
  <c r="D493" i="21"/>
  <c r="I481" i="21"/>
  <c r="F488" i="21"/>
  <c r="F493" i="21"/>
  <c r="E476" i="21"/>
  <c r="H482" i="21"/>
  <c r="E485" i="21"/>
  <c r="H488" i="21"/>
  <c r="I488" i="21"/>
  <c r="D469" i="21"/>
  <c r="I472" i="21"/>
  <c r="E477" i="21"/>
  <c r="H456" i="21"/>
  <c r="E471" i="21"/>
  <c r="G479" i="21"/>
  <c r="F456" i="21"/>
  <c r="I470" i="21"/>
  <c r="H474" i="21"/>
  <c r="F473" i="21"/>
  <c r="H442" i="21"/>
  <c r="G450" i="21"/>
  <c r="G438" i="21"/>
  <c r="H447" i="21"/>
  <c r="H454" i="21"/>
  <c r="E442" i="21"/>
  <c r="D450" i="21"/>
  <c r="F439" i="21"/>
  <c r="I449" i="21"/>
  <c r="E439" i="21"/>
  <c r="E440" i="21"/>
  <c r="E427" i="21"/>
  <c r="I437" i="21"/>
  <c r="D427" i="21"/>
  <c r="H453" i="21"/>
  <c r="I430" i="21"/>
  <c r="E420" i="21"/>
  <c r="D432" i="21"/>
  <c r="F421" i="21"/>
  <c r="H410" i="21"/>
  <c r="E433" i="21"/>
  <c r="G422" i="21"/>
  <c r="AP45" i="24"/>
  <c r="AS43" i="24"/>
  <c r="AO138" i="24"/>
  <c r="AS44" i="24"/>
  <c r="E515" i="21"/>
  <c r="E516" i="21"/>
  <c r="H519" i="21"/>
  <c r="E524" i="21"/>
  <c r="E506" i="21"/>
  <c r="D506" i="21"/>
  <c r="E507" i="21"/>
  <c r="F508" i="21"/>
  <c r="F492" i="21"/>
  <c r="G522" i="21"/>
  <c r="F506" i="21"/>
  <c r="H491" i="21"/>
  <c r="G480" i="21"/>
  <c r="H485" i="21"/>
  <c r="D492" i="21"/>
  <c r="H498" i="21"/>
  <c r="F481" i="21"/>
  <c r="G482" i="21"/>
  <c r="F487" i="21"/>
  <c r="G487" i="21"/>
  <c r="H467" i="21"/>
  <c r="E470" i="21"/>
  <c r="E474" i="21"/>
  <c r="D494" i="21"/>
  <c r="I469" i="21"/>
  <c r="H476" i="21"/>
  <c r="D455" i="21"/>
  <c r="G469" i="21"/>
  <c r="I471" i="21"/>
  <c r="F453" i="21"/>
  <c r="F441" i="21"/>
  <c r="E449" i="21"/>
  <c r="E437" i="21"/>
  <c r="F446" i="21"/>
  <c r="I452" i="21"/>
  <c r="G439" i="21"/>
  <c r="H448" i="21"/>
  <c r="D438" i="21"/>
  <c r="G448" i="21"/>
  <c r="F469" i="21"/>
  <c r="AQ33" i="24"/>
  <c r="AR51" i="24"/>
  <c r="AR27" i="24"/>
  <c r="AQ43" i="24"/>
  <c r="F520" i="21"/>
  <c r="I510" i="21"/>
  <c r="F518" i="21"/>
  <c r="F519" i="21"/>
  <c r="I504" i="21"/>
  <c r="H504" i="21"/>
  <c r="G504" i="21"/>
  <c r="D507" i="21"/>
  <c r="G511" i="21"/>
  <c r="E511" i="21"/>
  <c r="D505" i="21"/>
  <c r="E497" i="21"/>
  <c r="E479" i="21"/>
  <c r="H481" i="21"/>
  <c r="G489" i="21"/>
  <c r="D496" i="21"/>
  <c r="I503" i="21"/>
  <c r="E481" i="21"/>
  <c r="D486" i="21"/>
  <c r="E486" i="21"/>
  <c r="H455" i="21"/>
  <c r="I468" i="21"/>
  <c r="H472" i="21"/>
  <c r="I491" i="21"/>
  <c r="G468" i="21"/>
  <c r="H473" i="21"/>
  <c r="H483" i="21"/>
  <c r="I495" i="21"/>
  <c r="G470" i="21"/>
  <c r="D452" i="21"/>
  <c r="D440" i="21"/>
  <c r="I447" i="21"/>
  <c r="F458" i="21"/>
  <c r="D445" i="21"/>
  <c r="E450" i="21"/>
  <c r="E438" i="21"/>
  <c r="F447" i="21"/>
  <c r="I492" i="21"/>
  <c r="E447" i="21"/>
  <c r="H466" i="21"/>
  <c r="E435" i="21"/>
  <c r="G424" i="21"/>
  <c r="D435" i="21"/>
  <c r="F424" i="21"/>
  <c r="H439" i="21"/>
  <c r="E428" i="21"/>
  <c r="H441" i="21"/>
  <c r="F429" i="21"/>
  <c r="H418" i="21"/>
  <c r="I442" i="21"/>
  <c r="G430" i="21"/>
  <c r="H445" i="21"/>
  <c r="H431" i="21"/>
  <c r="D421" i="21"/>
  <c r="H432" i="21"/>
  <c r="D422" i="21"/>
  <c r="F411" i="21"/>
  <c r="E414" i="21"/>
  <c r="E403" i="21"/>
  <c r="H411" i="21"/>
  <c r="I428" i="21"/>
  <c r="AN39" i="24"/>
  <c r="AN16" i="24"/>
  <c r="AS154" i="24"/>
  <c r="AR19" i="24"/>
  <c r="D515" i="21"/>
  <c r="D520" i="21"/>
  <c r="E522" i="21"/>
  <c r="H512" i="21"/>
  <c r="I496" i="21"/>
  <c r="F499" i="21"/>
  <c r="I497" i="21"/>
  <c r="D499" i="21"/>
  <c r="E508" i="21"/>
  <c r="H502" i="21"/>
  <c r="H499" i="21"/>
  <c r="I489" i="21"/>
  <c r="G493" i="21"/>
  <c r="H477" i="21"/>
  <c r="G481" i="21"/>
  <c r="F489" i="21"/>
  <c r="H490" i="21"/>
  <c r="E505" i="21"/>
  <c r="H480" i="21"/>
  <c r="D473" i="21"/>
  <c r="F478" i="21"/>
  <c r="I456" i="21"/>
  <c r="H468" i="21"/>
  <c r="I476" i="21"/>
  <c r="E455" i="21"/>
  <c r="F468" i="21"/>
  <c r="I475" i="21"/>
  <c r="D485" i="21"/>
  <c r="G466" i="21"/>
  <c r="D448" i="21"/>
  <c r="D436" i="21"/>
  <c r="G442" i="21"/>
  <c r="H451" i="21"/>
  <c r="D468" i="21"/>
  <c r="E446" i="21"/>
  <c r="D472" i="21"/>
  <c r="F443" i="21"/>
  <c r="I453" i="21"/>
  <c r="E443" i="21"/>
  <c r="I450" i="21"/>
  <c r="E431" i="21"/>
  <c r="I466" i="21"/>
  <c r="D431" i="21"/>
  <c r="F420" i="21"/>
  <c r="I434" i="21"/>
  <c r="E424" i="21"/>
  <c r="F436" i="21"/>
  <c r="F425" i="21"/>
  <c r="H414" i="21"/>
  <c r="E436" i="21"/>
  <c r="G426" i="21"/>
  <c r="D441" i="21"/>
  <c r="H427" i="21"/>
  <c r="F448" i="21"/>
  <c r="H428" i="21"/>
  <c r="D418" i="21"/>
  <c r="F438" i="21"/>
  <c r="I409" i="21"/>
  <c r="E422" i="21"/>
  <c r="F408" i="21"/>
  <c r="E418" i="21"/>
  <c r="E408" i="21"/>
  <c r="I413" i="21"/>
  <c r="H402" i="21"/>
  <c r="I407" i="21"/>
  <c r="D417" i="21"/>
  <c r="G431" i="21"/>
  <c r="F407" i="21"/>
  <c r="D401" i="21"/>
  <c r="G403" i="21"/>
  <c r="H401" i="21"/>
  <c r="I524" i="24"/>
  <c r="F512" i="24"/>
  <c r="D519" i="21"/>
  <c r="E502" i="21"/>
  <c r="E510" i="21"/>
  <c r="I477" i="21"/>
  <c r="G498" i="21"/>
  <c r="G490" i="21"/>
  <c r="E467" i="21"/>
  <c r="E469" i="21"/>
  <c r="E456" i="21"/>
  <c r="D446" i="21"/>
  <c r="I436" i="21"/>
  <c r="F432" i="21"/>
  <c r="I426" i="21"/>
  <c r="D420" i="21"/>
  <c r="I427" i="21"/>
  <c r="H423" i="21"/>
  <c r="H424" i="21"/>
  <c r="I416" i="21"/>
  <c r="G416" i="21"/>
  <c r="D415" i="21"/>
  <c r="G417" i="21"/>
  <c r="H413" i="21"/>
  <c r="H419" i="21"/>
  <c r="D413" i="21"/>
  <c r="I402" i="21"/>
  <c r="D405" i="21"/>
  <c r="E524" i="24"/>
  <c r="F508" i="24"/>
  <c r="H497" i="24"/>
  <c r="D487" i="24"/>
  <c r="F476" i="24"/>
  <c r="G458" i="24"/>
  <c r="D447" i="24"/>
  <c r="F436" i="24"/>
  <c r="G517" i="24"/>
  <c r="I506" i="24"/>
  <c r="E496" i="24"/>
  <c r="G485" i="24"/>
  <c r="D520" i="24"/>
  <c r="F509" i="24"/>
  <c r="H498" i="24"/>
  <c r="D488" i="24"/>
  <c r="F477" i="24"/>
  <c r="H466" i="24"/>
  <c r="D448" i="24"/>
  <c r="F437" i="24"/>
  <c r="G518" i="24"/>
  <c r="I507" i="24"/>
  <c r="E497" i="24"/>
  <c r="G486" i="24"/>
  <c r="I475" i="24"/>
  <c r="D458" i="24"/>
  <c r="D524" i="24"/>
  <c r="D513" i="24"/>
  <c r="F502" i="24"/>
  <c r="H517" i="21"/>
  <c r="E498" i="21"/>
  <c r="E509" i="21"/>
  <c r="E475" i="21"/>
  <c r="E494" i="21"/>
  <c r="D489" i="21"/>
  <c r="H458" i="21"/>
  <c r="I467" i="21"/>
  <c r="D453" i="21"/>
  <c r="H444" i="21"/>
  <c r="I433" i="21"/>
  <c r="H425" i="21"/>
  <c r="G425" i="21"/>
  <c r="F417" i="21"/>
  <c r="E421" i="21"/>
  <c r="F422" i="21"/>
  <c r="F423" i="21"/>
  <c r="G415" i="21"/>
  <c r="E415" i="21"/>
  <c r="I412" i="21"/>
  <c r="E416" i="21"/>
  <c r="F412" i="21"/>
  <c r="E412" i="21"/>
  <c r="I410" i="21"/>
  <c r="H403" i="21"/>
  <c r="I401" i="21"/>
  <c r="H521" i="24"/>
  <c r="D507" i="24"/>
  <c r="F496" i="24"/>
  <c r="H485" i="24"/>
  <c r="D475" i="24"/>
  <c r="F456" i="24"/>
  <c r="H445" i="24"/>
  <c r="D435" i="24"/>
  <c r="E516" i="24"/>
  <c r="G505" i="24"/>
  <c r="I494" i="24"/>
  <c r="E484" i="24"/>
  <c r="H518" i="24"/>
  <c r="D508" i="24"/>
  <c r="F497" i="24"/>
  <c r="H486" i="24"/>
  <c r="D476" i="24"/>
  <c r="E458" i="24"/>
  <c r="H446" i="24"/>
  <c r="D436" i="24"/>
  <c r="E517" i="24"/>
  <c r="G506" i="24"/>
  <c r="I495" i="24"/>
  <c r="E485" i="24"/>
  <c r="G474" i="24"/>
  <c r="I455" i="24"/>
  <c r="F522" i="24"/>
  <c r="H511" i="24"/>
  <c r="D501" i="24"/>
  <c r="F490" i="24"/>
  <c r="H479" i="24"/>
  <c r="D469" i="24"/>
  <c r="D449" i="24"/>
  <c r="F438" i="24"/>
  <c r="E518" i="24"/>
  <c r="G507" i="24"/>
  <c r="I496" i="24"/>
  <c r="E486" i="24"/>
  <c r="G475" i="24"/>
  <c r="I456" i="24"/>
  <c r="I521" i="24"/>
  <c r="E511" i="24"/>
  <c r="G500" i="24"/>
  <c r="I489" i="24"/>
  <c r="E479" i="24"/>
  <c r="G468" i="24"/>
  <c r="I449" i="24"/>
  <c r="E439" i="24"/>
  <c r="G446" i="24"/>
  <c r="H428" i="24"/>
  <c r="D418" i="24"/>
  <c r="F407" i="24"/>
  <c r="F499" i="24"/>
  <c r="I437" i="24"/>
  <c r="I425" i="24"/>
  <c r="E415" i="24"/>
  <c r="G404" i="24"/>
  <c r="AN49" i="24"/>
  <c r="AQ55" i="24"/>
  <c r="H522" i="21"/>
  <c r="F503" i="21"/>
  <c r="D508" i="21"/>
  <c r="F480" i="21"/>
  <c r="I479" i="21"/>
  <c r="G467" i="21"/>
  <c r="F472" i="21"/>
  <c r="H450" i="21"/>
  <c r="F442" i="21"/>
  <c r="G483" i="21"/>
  <c r="G432" i="21"/>
  <c r="D423" i="21"/>
  <c r="E482" i="21"/>
  <c r="D416" i="21"/>
  <c r="F444" i="21"/>
  <c r="D454" i="21"/>
  <c r="H420" i="21"/>
  <c r="I411" i="21"/>
  <c r="F410" i="21"/>
  <c r="G411" i="21"/>
  <c r="F409" i="21"/>
  <c r="D411" i="21"/>
  <c r="D409" i="21"/>
  <c r="H408" i="21"/>
  <c r="F402" i="21"/>
  <c r="G400" i="21"/>
  <c r="G459" i="21"/>
  <c r="D519" i="24"/>
  <c r="H505" i="24"/>
  <c r="D495" i="24"/>
  <c r="F484" i="24"/>
  <c r="H473" i="24"/>
  <c r="D455" i="24"/>
  <c r="F444" i="24"/>
  <c r="H433" i="24"/>
  <c r="I514" i="24"/>
  <c r="E504" i="24"/>
  <c r="G493" i="24"/>
  <c r="I482" i="24"/>
  <c r="F517" i="24"/>
  <c r="H506" i="24"/>
  <c r="D496" i="24"/>
  <c r="F485" i="24"/>
  <c r="H474" i="24"/>
  <c r="D456" i="24"/>
  <c r="F445" i="24"/>
  <c r="H434" i="24"/>
  <c r="I515" i="24"/>
  <c r="E505" i="24"/>
  <c r="G494" i="24"/>
  <c r="I483" i="24"/>
  <c r="E473" i="24"/>
  <c r="G454" i="24"/>
  <c r="D521" i="24"/>
  <c r="F510" i="24"/>
  <c r="H499" i="24"/>
  <c r="D489" i="24"/>
  <c r="F478" i="24"/>
  <c r="H467" i="24"/>
  <c r="H447" i="24"/>
  <c r="D437" i="24"/>
  <c r="I516" i="24"/>
  <c r="E506" i="24"/>
  <c r="G495" i="24"/>
  <c r="I484" i="24"/>
  <c r="E474" i="24"/>
  <c r="G455" i="24"/>
  <c r="G520" i="24"/>
  <c r="I509" i="24"/>
  <c r="E499" i="24"/>
  <c r="G488" i="24"/>
  <c r="I477" i="24"/>
  <c r="E467" i="24"/>
  <c r="G448" i="24"/>
  <c r="H512" i="24"/>
  <c r="E445" i="24"/>
  <c r="F427" i="24"/>
  <c r="H416" i="24"/>
  <c r="D406" i="24"/>
  <c r="H484" i="24"/>
  <c r="E435" i="24"/>
  <c r="G424" i="24"/>
  <c r="I413" i="24"/>
  <c r="AP17" i="24"/>
  <c r="AS52" i="24"/>
  <c r="F521" i="21"/>
  <c r="D502" i="21"/>
  <c r="D504" i="21"/>
  <c r="D479" i="21"/>
  <c r="I507" i="21"/>
  <c r="E466" i="21"/>
  <c r="H469" i="21"/>
  <c r="F449" i="21"/>
  <c r="H470" i="21"/>
  <c r="E454" i="21"/>
  <c r="I425" i="21"/>
  <c r="H421" i="21"/>
  <c r="D439" i="21"/>
  <c r="G455" i="21"/>
  <c r="D443" i="21"/>
  <c r="H449" i="21"/>
  <c r="F419" i="21"/>
  <c r="G410" i="21"/>
  <c r="H409" i="21"/>
  <c r="E410" i="21"/>
  <c r="D408" i="21"/>
  <c r="E409" i="21"/>
  <c r="H407" i="21"/>
  <c r="F403" i="21"/>
  <c r="I415" i="21"/>
  <c r="F400" i="21"/>
  <c r="H517" i="24"/>
  <c r="F504" i="24"/>
  <c r="H493" i="24"/>
  <c r="D483" i="24"/>
  <c r="F472" i="24"/>
  <c r="H453" i="24"/>
  <c r="D443" i="24"/>
  <c r="H524" i="24"/>
  <c r="G513" i="24"/>
  <c r="I502" i="24"/>
  <c r="E492" i="24"/>
  <c r="G481" i="24"/>
  <c r="D516" i="24"/>
  <c r="F505" i="24"/>
  <c r="H494" i="24"/>
  <c r="D484" i="24"/>
  <c r="F473" i="24"/>
  <c r="H454" i="24"/>
  <c r="D444" i="24"/>
  <c r="F433" i="24"/>
  <c r="G514" i="24"/>
  <c r="I503" i="24"/>
  <c r="E493" i="24"/>
  <c r="G482" i="24"/>
  <c r="I471" i="24"/>
  <c r="E453" i="24"/>
  <c r="H519" i="24"/>
  <c r="D509" i="24"/>
  <c r="F498" i="24"/>
  <c r="H487" i="24"/>
  <c r="D477" i="24"/>
  <c r="F466" i="24"/>
  <c r="F525" i="24"/>
  <c r="F446" i="24"/>
  <c r="H435" i="24"/>
  <c r="G515" i="24"/>
  <c r="I504" i="24"/>
  <c r="E494" i="24"/>
  <c r="G483" i="24"/>
  <c r="I472" i="24"/>
  <c r="E454" i="24"/>
  <c r="E519" i="24"/>
  <c r="G508" i="24"/>
  <c r="I497" i="24"/>
  <c r="E487" i="24"/>
  <c r="G476" i="24"/>
  <c r="H458" i="24"/>
  <c r="E447" i="24"/>
  <c r="D510" i="24"/>
  <c r="I439" i="24"/>
  <c r="D426" i="24"/>
  <c r="F415" i="24"/>
  <c r="H404" i="24"/>
  <c r="D482" i="24"/>
  <c r="I434" i="24"/>
  <c r="E423" i="24"/>
  <c r="G412" i="24"/>
  <c r="I401" i="24"/>
  <c r="H448" i="24"/>
  <c r="F432" i="24"/>
  <c r="H421" i="24"/>
  <c r="D411" i="24"/>
  <c r="F400" i="24"/>
  <c r="I450" i="24"/>
  <c r="E434" i="24"/>
  <c r="I422" i="24"/>
  <c r="E412" i="24"/>
  <c r="AR141" i="24"/>
  <c r="F514" i="21"/>
  <c r="E499" i="21"/>
  <c r="F502" i="21"/>
  <c r="I482" i="21"/>
  <c r="D482" i="21"/>
  <c r="D470" i="21"/>
  <c r="D476" i="21"/>
  <c r="F437" i="21"/>
  <c r="G447" i="21"/>
  <c r="G444" i="21"/>
  <c r="I421" i="21"/>
  <c r="H437" i="21"/>
  <c r="H430" i="21"/>
  <c r="D437" i="21"/>
  <c r="D433" i="21"/>
  <c r="D434" i="21"/>
  <c r="H412" i="21"/>
  <c r="G404" i="21"/>
  <c r="D403" i="21"/>
  <c r="E404" i="21"/>
  <c r="F405" i="21"/>
  <c r="G402" i="21"/>
  <c r="G461" i="21"/>
  <c r="I446" i="21"/>
  <c r="H400" i="21"/>
  <c r="E402" i="21"/>
  <c r="G414" i="21"/>
  <c r="D515" i="24"/>
  <c r="H501" i="24"/>
  <c r="D491" i="24"/>
  <c r="F480" i="24"/>
  <c r="H469" i="24"/>
  <c r="D451" i="24"/>
  <c r="F440" i="24"/>
  <c r="G521" i="24"/>
  <c r="D517" i="21"/>
  <c r="D490" i="21"/>
  <c r="H479" i="21"/>
  <c r="I448" i="21"/>
  <c r="H433" i="21"/>
  <c r="I431" i="21"/>
  <c r="D414" i="21"/>
  <c r="G420" i="21"/>
  <c r="E401" i="21"/>
  <c r="I404" i="21"/>
  <c r="D511" i="24"/>
  <c r="D479" i="24"/>
  <c r="H441" i="24"/>
  <c r="G509" i="24"/>
  <c r="E488" i="24"/>
  <c r="D512" i="24"/>
  <c r="H490" i="24"/>
  <c r="F469" i="24"/>
  <c r="D440" i="24"/>
  <c r="G510" i="24"/>
  <c r="E489" i="24"/>
  <c r="I467" i="24"/>
  <c r="H515" i="24"/>
  <c r="F494" i="24"/>
  <c r="H475" i="24"/>
  <c r="H451" i="24"/>
  <c r="D433" i="24"/>
  <c r="I508" i="24"/>
  <c r="E490" i="24"/>
  <c r="G471" i="24"/>
  <c r="I448" i="24"/>
  <c r="I505" i="24"/>
  <c r="E491" i="24"/>
  <c r="G472" i="24"/>
  <c r="I445" i="24"/>
  <c r="G477" i="24"/>
  <c r="F423" i="24"/>
  <c r="H408" i="24"/>
  <c r="I440" i="24"/>
  <c r="I421" i="24"/>
  <c r="E407" i="24"/>
  <c r="D486" i="24"/>
  <c r="G434" i="24"/>
  <c r="F420" i="24"/>
  <c r="F408" i="24"/>
  <c r="H492" i="24"/>
  <c r="G441" i="24"/>
  <c r="I426" i="24"/>
  <c r="I414" i="24"/>
  <c r="I402" i="24"/>
  <c r="G469" i="24"/>
  <c r="H436" i="24"/>
  <c r="F425" i="24"/>
  <c r="H414" i="24"/>
  <c r="D404" i="24"/>
  <c r="H472" i="24"/>
  <c r="E442" i="24"/>
  <c r="E425" i="24"/>
  <c r="G414" i="24"/>
  <c r="I403" i="24"/>
  <c r="D474" i="24"/>
  <c r="I432" i="24"/>
  <c r="E422" i="24"/>
  <c r="G411" i="24"/>
  <c r="I400" i="24"/>
  <c r="D425" i="24"/>
  <c r="D401" i="24"/>
  <c r="H411" i="24"/>
  <c r="F402" i="24"/>
  <c r="F443" i="24"/>
  <c r="AQ7" i="24"/>
  <c r="E10" i="24"/>
  <c r="I12" i="24"/>
  <c r="H17" i="24"/>
  <c r="AS19" i="24"/>
  <c r="AN22" i="24"/>
  <c r="G31" i="24"/>
  <c r="E15" i="24"/>
  <c r="AQ17" i="24"/>
  <c r="AQ30" i="24"/>
  <c r="D518" i="21"/>
  <c r="I486" i="21"/>
  <c r="D477" i="21"/>
  <c r="I484" i="21"/>
  <c r="E452" i="21"/>
  <c r="E429" i="21"/>
  <c r="D410" i="21"/>
  <c r="G409" i="21"/>
  <c r="G423" i="21"/>
  <c r="G427" i="21"/>
  <c r="D503" i="24"/>
  <c r="H477" i="24"/>
  <c r="D439" i="24"/>
  <c r="E508" i="24"/>
  <c r="I486" i="24"/>
  <c r="H510" i="24"/>
  <c r="F489" i="24"/>
  <c r="D468" i="24"/>
  <c r="H438" i="24"/>
  <c r="E509" i="24"/>
  <c r="I487" i="24"/>
  <c r="G466" i="24"/>
  <c r="F514" i="24"/>
  <c r="D493" i="24"/>
  <c r="F474" i="24"/>
  <c r="F450" i="24"/>
  <c r="E522" i="24"/>
  <c r="G503" i="24"/>
  <c r="I488" i="24"/>
  <c r="E470" i="24"/>
  <c r="G447" i="24"/>
  <c r="G504" i="24"/>
  <c r="I485" i="24"/>
  <c r="E471" i="24"/>
  <c r="G444" i="24"/>
  <c r="E476" i="24"/>
  <c r="D422" i="24"/>
  <c r="F403" i="24"/>
  <c r="G439" i="24"/>
  <c r="G420" i="24"/>
  <c r="I405" i="24"/>
  <c r="I466" i="24"/>
  <c r="D431" i="24"/>
  <c r="D419" i="24"/>
  <c r="D407" i="24"/>
  <c r="D490" i="24"/>
  <c r="E440" i="24"/>
  <c r="G425" i="24"/>
  <c r="G413" i="24"/>
  <c r="G401" i="24"/>
  <c r="E468" i="24"/>
  <c r="D434" i="24"/>
  <c r="D424" i="24"/>
  <c r="F413" i="24"/>
  <c r="H402" i="24"/>
  <c r="F471" i="24"/>
  <c r="G436" i="24"/>
  <c r="I423" i="24"/>
  <c r="E413" i="24"/>
  <c r="G402" i="24"/>
  <c r="F458" i="24"/>
  <c r="G431" i="24"/>
  <c r="I420" i="24"/>
  <c r="E410" i="24"/>
  <c r="E472" i="24"/>
  <c r="F410" i="24"/>
  <c r="H444" i="24"/>
  <c r="D409" i="24"/>
  <c r="I435" i="24"/>
  <c r="I474" i="24"/>
  <c r="E6" i="24"/>
  <c r="I8" i="24"/>
  <c r="I23" i="24"/>
  <c r="AO26" i="24"/>
  <c r="I32" i="24"/>
  <c r="AP10" i="24"/>
  <c r="D13" i="24"/>
  <c r="G21" i="24"/>
  <c r="AQ23" i="24"/>
  <c r="E28" i="24"/>
  <c r="G35" i="24"/>
  <c r="AN25" i="24"/>
  <c r="H516" i="21"/>
  <c r="G494" i="21"/>
  <c r="D481" i="21"/>
  <c r="I474" i="21"/>
  <c r="G436" i="21"/>
  <c r="F434" i="21"/>
  <c r="G445" i="21"/>
  <c r="I432" i="21"/>
  <c r="F406" i="21"/>
  <c r="G407" i="21"/>
  <c r="F500" i="24"/>
  <c r="D471" i="24"/>
  <c r="H437" i="24"/>
  <c r="G501" i="24"/>
  <c r="E480" i="24"/>
  <c r="D504" i="24"/>
  <c r="H482" i="24"/>
  <c r="F453" i="24"/>
  <c r="F524" i="24"/>
  <c r="G502" i="24"/>
  <c r="E481" i="24"/>
  <c r="I451" i="24"/>
  <c r="H507" i="24"/>
  <c r="H491" i="24"/>
  <c r="D473" i="24"/>
  <c r="D445" i="24"/>
  <c r="I520" i="24"/>
  <c r="E502" i="24"/>
  <c r="G487" i="24"/>
  <c r="I468" i="24"/>
  <c r="I517" i="24"/>
  <c r="E503" i="24"/>
  <c r="G484" i="24"/>
  <c r="I469" i="24"/>
  <c r="E443" i="24"/>
  <c r="G438" i="24"/>
  <c r="H420" i="24"/>
  <c r="D402" i="24"/>
  <c r="E438" i="24"/>
  <c r="E419" i="24"/>
  <c r="E403" i="24"/>
  <c r="F447" i="24"/>
  <c r="H429" i="24"/>
  <c r="H417" i="24"/>
  <c r="H405" i="24"/>
  <c r="H468" i="24"/>
  <c r="E437" i="24"/>
  <c r="E424" i="24"/>
  <c r="I410" i="24"/>
  <c r="E400" i="24"/>
  <c r="H452" i="24"/>
  <c r="I433" i="24"/>
  <c r="H422" i="24"/>
  <c r="D412" i="24"/>
  <c r="F401" i="24"/>
  <c r="D470" i="24"/>
  <c r="G433" i="24"/>
  <c r="G422" i="24"/>
  <c r="I411" i="24"/>
  <c r="E401" i="24"/>
  <c r="E456" i="24"/>
  <c r="E430" i="24"/>
  <c r="G419" i="24"/>
  <c r="I408" i="24"/>
  <c r="D454" i="24"/>
  <c r="H431" i="24"/>
  <c r="E436" i="24"/>
  <c r="F519" i="24"/>
  <c r="G500" i="21"/>
  <c r="E493" i="21"/>
  <c r="H487" i="21"/>
  <c r="I445" i="21"/>
  <c r="G429" i="21"/>
  <c r="F430" i="21"/>
  <c r="I405" i="21"/>
  <c r="E430" i="21"/>
  <c r="H415" i="21"/>
  <c r="D400" i="21"/>
  <c r="D459" i="21"/>
  <c r="D499" i="24"/>
  <c r="F468" i="24"/>
  <c r="I522" i="24"/>
  <c r="E500" i="24"/>
  <c r="G524" i="24"/>
  <c r="H502" i="24"/>
  <c r="F481" i="24"/>
  <c r="D452" i="24"/>
  <c r="G522" i="24"/>
  <c r="E501" i="24"/>
  <c r="I479" i="24"/>
  <c r="G450" i="24"/>
  <c r="F506" i="24"/>
  <c r="F486" i="24"/>
  <c r="H471" i="24"/>
  <c r="H443" i="24"/>
  <c r="G519" i="24"/>
  <c r="I500" i="24"/>
  <c r="E482" i="24"/>
  <c r="G467" i="24"/>
  <c r="G516" i="24"/>
  <c r="I501" i="24"/>
  <c r="E483" i="24"/>
  <c r="G456" i="24"/>
  <c r="I441" i="24"/>
  <c r="F435" i="24"/>
  <c r="F419" i="24"/>
  <c r="H400" i="24"/>
  <c r="H459" i="24"/>
  <c r="G432" i="24"/>
  <c r="I417" i="24"/>
  <c r="G400" i="24"/>
  <c r="G459" i="24"/>
  <c r="D446" i="24"/>
  <c r="F428" i="24"/>
  <c r="F416" i="24"/>
  <c r="F404" i="24"/>
  <c r="F467" i="24"/>
  <c r="I436" i="24"/>
  <c r="G421" i="24"/>
  <c r="G409" i="24"/>
  <c r="F511" i="24"/>
  <c r="F451" i="24"/>
  <c r="D432" i="24"/>
  <c r="F421" i="24"/>
  <c r="H410" i="24"/>
  <c r="D400" i="24"/>
  <c r="I454" i="24"/>
  <c r="I431" i="24"/>
  <c r="E421" i="24"/>
  <c r="G410" i="24"/>
  <c r="H508" i="24"/>
  <c r="I446" i="24"/>
  <c r="I428" i="24"/>
  <c r="E418" i="24"/>
  <c r="G407" i="24"/>
  <c r="D442" i="24"/>
  <c r="D429" i="24"/>
  <c r="F422" i="24"/>
  <c r="D502" i="24"/>
  <c r="F430" i="24"/>
  <c r="AO10" i="24"/>
  <c r="H505" i="21"/>
  <c r="H484" i="21"/>
  <c r="F486" i="21"/>
  <c r="F455" i="21"/>
  <c r="G437" i="21"/>
  <c r="D429" i="21"/>
  <c r="E444" i="21"/>
  <c r="H406" i="21"/>
  <c r="F414" i="21"/>
  <c r="G401" i="21"/>
  <c r="F492" i="24"/>
  <c r="D467" i="24"/>
  <c r="E520" i="24"/>
  <c r="I498" i="24"/>
  <c r="H522" i="24"/>
  <c r="F501" i="24"/>
  <c r="D480" i="24"/>
  <c r="H450" i="24"/>
  <c r="E521" i="24"/>
  <c r="I499" i="24"/>
  <c r="G478" i="24"/>
  <c r="E449" i="24"/>
  <c r="D505" i="24"/>
  <c r="D485" i="24"/>
  <c r="F470" i="24"/>
  <c r="F442" i="24"/>
  <c r="E514" i="24"/>
  <c r="G499" i="24"/>
  <c r="I480" i="24"/>
  <c r="E466" i="24"/>
  <c r="E515" i="24"/>
  <c r="G496" i="24"/>
  <c r="I481" i="24"/>
  <c r="E455" i="24"/>
  <c r="G440" i="24"/>
  <c r="H432" i="24"/>
  <c r="D414" i="24"/>
  <c r="H516" i="24"/>
  <c r="E431" i="24"/>
  <c r="G416" i="24"/>
  <c r="H520" i="24"/>
  <c r="H440" i="24"/>
  <c r="D427" i="24"/>
  <c r="D415" i="24"/>
  <c r="D403" i="24"/>
  <c r="D466" i="24"/>
  <c r="E432" i="24"/>
  <c r="E420" i="24"/>
  <c r="E408" i="24"/>
  <c r="H496" i="24"/>
  <c r="D450" i="24"/>
  <c r="H430" i="24"/>
  <c r="D420" i="24"/>
  <c r="F409" i="24"/>
  <c r="F515" i="24"/>
  <c r="G453" i="24"/>
  <c r="G430" i="24"/>
  <c r="I419" i="24"/>
  <c r="E409" i="24"/>
  <c r="D506" i="24"/>
  <c r="G445" i="24"/>
  <c r="G427" i="24"/>
  <c r="I416" i="24"/>
  <c r="E406" i="24"/>
  <c r="H423" i="24"/>
  <c r="F414" i="24"/>
  <c r="H407" i="24"/>
  <c r="G473" i="24"/>
  <c r="D413" i="24"/>
  <c r="AO6" i="24"/>
  <c r="AS8" i="24"/>
  <c r="G11" i="24"/>
  <c r="AS36" i="24"/>
  <c r="E491" i="21"/>
  <c r="F471" i="21"/>
  <c r="E445" i="21"/>
  <c r="H436" i="21"/>
  <c r="G441" i="21"/>
  <c r="D430" i="21"/>
  <c r="E426" i="21"/>
  <c r="I403" i="21"/>
  <c r="E406" i="21"/>
  <c r="H513" i="24"/>
  <c r="H481" i="24"/>
  <c r="F448" i="24"/>
  <c r="I510" i="24"/>
  <c r="G489" i="24"/>
  <c r="F513" i="24"/>
  <c r="D492" i="24"/>
  <c r="H470" i="24"/>
  <c r="F441" i="24"/>
  <c r="I511" i="24"/>
  <c r="G490" i="24"/>
  <c r="E469" i="24"/>
  <c r="D517" i="24"/>
  <c r="H495" i="24"/>
  <c r="D481" i="24"/>
  <c r="D453" i="24"/>
  <c r="F434" i="24"/>
  <c r="E510" i="24"/>
  <c r="G491" i="24"/>
  <c r="I476" i="24"/>
  <c r="E450" i="24"/>
  <c r="E507" i="24"/>
  <c r="G492" i="24"/>
  <c r="I473" i="24"/>
  <c r="E451" i="24"/>
  <c r="I478" i="24"/>
  <c r="H424" i="24"/>
  <c r="D410" i="24"/>
  <c r="E446" i="24"/>
  <c r="E427" i="24"/>
  <c r="G408" i="24"/>
  <c r="H488" i="24"/>
  <c r="G437" i="24"/>
  <c r="D423" i="24"/>
  <c r="H409" i="24"/>
  <c r="F507" i="24"/>
  <c r="I442" i="24"/>
  <c r="E428" i="24"/>
  <c r="E416" i="24"/>
  <c r="E404" i="24"/>
  <c r="I470" i="24"/>
  <c r="E441" i="24"/>
  <c r="H426" i="24"/>
  <c r="D416" i="24"/>
  <c r="F405" i="24"/>
  <c r="F483" i="24"/>
  <c r="G443" i="24"/>
  <c r="G426" i="24"/>
  <c r="I415" i="24"/>
  <c r="E405" i="24"/>
  <c r="F475" i="24"/>
  <c r="G435" i="24"/>
  <c r="G423" i="24"/>
  <c r="I412" i="24"/>
  <c r="E402" i="24"/>
  <c r="H427" i="24"/>
  <c r="H403" i="24"/>
  <c r="F426" i="24"/>
  <c r="D417" i="24"/>
  <c r="F487" i="24"/>
  <c r="AQ11" i="24"/>
  <c r="E14" i="24"/>
  <c r="F6" i="24"/>
  <c r="E423" i="21"/>
  <c r="E417" i="21"/>
  <c r="H449" i="24"/>
  <c r="F493" i="24"/>
  <c r="I491" i="24"/>
  <c r="F482" i="24"/>
  <c r="I492" i="24"/>
  <c r="I493" i="24"/>
  <c r="D430" i="24"/>
  <c r="I409" i="24"/>
  <c r="F412" i="24"/>
  <c r="G417" i="24"/>
  <c r="D428" i="24"/>
  <c r="I444" i="24"/>
  <c r="H476" i="24"/>
  <c r="G403" i="24"/>
  <c r="H419" i="24"/>
  <c r="G7" i="24"/>
  <c r="AO17" i="24"/>
  <c r="AN5" i="24"/>
  <c r="F10" i="24"/>
  <c r="AO16" i="24"/>
  <c r="AO24" i="24"/>
  <c r="D503" i="21"/>
  <c r="D428" i="21"/>
  <c r="D402" i="21"/>
  <c r="I518" i="24"/>
  <c r="H478" i="24"/>
  <c r="E477" i="24"/>
  <c r="H455" i="24"/>
  <c r="G479" i="24"/>
  <c r="G480" i="24"/>
  <c r="H412" i="24"/>
  <c r="D518" i="24"/>
  <c r="H401" i="24"/>
  <c r="I406" i="24"/>
  <c r="H418" i="24"/>
  <c r="E429" i="24"/>
  <c r="E444" i="24"/>
  <c r="D421" i="24"/>
  <c r="H415" i="24"/>
  <c r="AS12" i="24"/>
  <c r="AP23" i="24"/>
  <c r="AO34" i="24"/>
  <c r="AP6" i="24"/>
  <c r="H11" i="24"/>
  <c r="AN13" i="24"/>
  <c r="I17" i="24"/>
  <c r="H503" i="21"/>
  <c r="H426" i="21"/>
  <c r="I408" i="21"/>
  <c r="E512" i="24"/>
  <c r="D472" i="24"/>
  <c r="G470" i="24"/>
  <c r="F454" i="24"/>
  <c r="E478" i="24"/>
  <c r="E475" i="24"/>
  <c r="F411" i="24"/>
  <c r="F503" i="24"/>
  <c r="D522" i="24"/>
  <c r="G405" i="24"/>
  <c r="F417" i="24"/>
  <c r="I427" i="24"/>
  <c r="I438" i="24"/>
  <c r="F406" i="24"/>
  <c r="H456" i="24"/>
  <c r="AQ18" i="24"/>
  <c r="H7" i="24"/>
  <c r="F14" i="24"/>
  <c r="AQ25" i="24"/>
  <c r="F475" i="21"/>
  <c r="F435" i="21"/>
  <c r="E400" i="21"/>
  <c r="G497" i="24"/>
  <c r="F449" i="24"/>
  <c r="I447" i="24"/>
  <c r="D441" i="24"/>
  <c r="I452" i="24"/>
  <c r="I453" i="24"/>
  <c r="D514" i="24"/>
  <c r="F439" i="24"/>
  <c r="G449" i="24"/>
  <c r="D494" i="24"/>
  <c r="D408" i="24"/>
  <c r="G418" i="24"/>
  <c r="E426" i="24"/>
  <c r="E433" i="24"/>
  <c r="H504" i="24"/>
  <c r="I22" i="24"/>
  <c r="G474" i="21"/>
  <c r="F431" i="21"/>
  <c r="F516" i="24"/>
  <c r="I490" i="24"/>
  <c r="H442" i="24"/>
  <c r="F518" i="24"/>
  <c r="H439" i="24"/>
  <c r="G451" i="24"/>
  <c r="G452" i="24"/>
  <c r="D478" i="24"/>
  <c r="D438" i="24"/>
  <c r="E448" i="24"/>
  <c r="F479" i="24"/>
  <c r="H406" i="24"/>
  <c r="E417" i="24"/>
  <c r="I424" i="24"/>
  <c r="F418" i="24"/>
  <c r="I4" i="24"/>
  <c r="D15" i="24"/>
  <c r="AR7" i="24"/>
  <c r="AR11" i="24"/>
  <c r="AS18" i="24"/>
  <c r="AS26" i="24"/>
  <c r="AR41" i="24"/>
  <c r="H438" i="21"/>
  <c r="I424" i="21"/>
  <c r="H489" i="24"/>
  <c r="F521" i="24"/>
  <c r="I519" i="24"/>
  <c r="H503" i="24"/>
  <c r="I512" i="24"/>
  <c r="I513" i="24"/>
  <c r="F495" i="24"/>
  <c r="I429" i="24"/>
  <c r="H425" i="24"/>
  <c r="I430" i="24"/>
  <c r="I443" i="24"/>
  <c r="H500" i="24"/>
  <c r="I407" i="24"/>
  <c r="G415" i="24"/>
  <c r="D405" i="24"/>
  <c r="AS4" i="24"/>
  <c r="E21" i="24"/>
  <c r="AQ27" i="24"/>
  <c r="D9" i="24"/>
  <c r="AO22" i="24"/>
  <c r="G453" i="21"/>
  <c r="D404" i="21"/>
  <c r="F452" i="24"/>
  <c r="D500" i="24"/>
  <c r="G498" i="24"/>
  <c r="H483" i="24"/>
  <c r="E498" i="24"/>
  <c r="E495" i="24"/>
  <c r="F431" i="24"/>
  <c r="E411" i="24"/>
  <c r="H413" i="24"/>
  <c r="I418" i="24"/>
  <c r="F429" i="24"/>
  <c r="E452" i="24"/>
  <c r="F491" i="24"/>
  <c r="I404" i="24"/>
  <c r="F455" i="24"/>
  <c r="G22" i="24"/>
  <c r="AN9" i="24"/>
  <c r="E20" i="24"/>
  <c r="F404" i="21"/>
  <c r="G428" i="24"/>
  <c r="F488" i="24"/>
  <c r="F424" i="24"/>
  <c r="G16" i="24"/>
  <c r="H514" i="24"/>
  <c r="G429" i="24"/>
  <c r="F16" i="24"/>
  <c r="E513" i="24"/>
  <c r="G442" i="24"/>
  <c r="D497" i="24"/>
  <c r="D498" i="24"/>
  <c r="AS28" i="24"/>
  <c r="G29" i="24"/>
  <c r="G511" i="24"/>
  <c r="G406" i="24"/>
  <c r="G446" i="21"/>
  <c r="H480" i="24"/>
  <c r="I458" i="24"/>
  <c r="D5" i="24"/>
  <c r="E414" i="24"/>
  <c r="G6" i="24"/>
  <c r="D27" i="24"/>
  <c r="F15" i="24"/>
  <c r="AR17" i="24"/>
  <c r="AQ10" i="24"/>
  <c r="E13" i="24"/>
  <c r="H21" i="24"/>
  <c r="AS23" i="24"/>
  <c r="F28" i="24"/>
  <c r="AQ6" i="24"/>
  <c r="E9" i="24"/>
  <c r="I11" i="24"/>
  <c r="AN15" i="24"/>
  <c r="H29" i="24"/>
  <c r="AS11" i="24"/>
  <c r="AP16" i="24"/>
  <c r="AS7" i="24"/>
  <c r="AQ22" i="24"/>
  <c r="E5" i="24"/>
  <c r="D19" i="24"/>
  <c r="AP24" i="24"/>
  <c r="AO13" i="24"/>
  <c r="AO9" i="24"/>
  <c r="G14" i="24"/>
  <c r="AR25" i="24"/>
  <c r="AJ5" i="24"/>
  <c r="AE10" i="24"/>
  <c r="AI12" i="24"/>
  <c r="AH20" i="24"/>
  <c r="AF14" i="24"/>
  <c r="AE6" i="24"/>
  <c r="AI8" i="24"/>
  <c r="AH8" i="24"/>
  <c r="AH4" i="24"/>
  <c r="AH15" i="24"/>
  <c r="AF7" i="24"/>
  <c r="AJ9" i="24"/>
  <c r="AJ16" i="24"/>
  <c r="AE19" i="24"/>
  <c r="AJ25" i="24"/>
  <c r="AH12" i="24"/>
  <c r="AH24" i="24"/>
  <c r="AJ21" i="24"/>
  <c r="AJ13" i="24"/>
  <c r="AG7" i="24"/>
  <c r="AG11" i="24"/>
  <c r="AG20" i="24"/>
  <c r="AH14" i="24"/>
  <c r="AI4" i="24"/>
  <c r="AJ15" i="24"/>
  <c r="AF11" i="24"/>
  <c r="AF29" i="24"/>
  <c r="AG386" i="21"/>
  <c r="AI375" i="21"/>
  <c r="AH383" i="21"/>
  <c r="AJ372" i="21"/>
  <c r="AI388" i="21"/>
  <c r="AE378" i="21"/>
  <c r="AG367" i="21"/>
  <c r="AI356" i="21"/>
  <c r="AH388" i="21"/>
  <c r="AJ377" i="21"/>
  <c r="AI392" i="21"/>
  <c r="AG380" i="21"/>
  <c r="AI369" i="21"/>
  <c r="AH389" i="21"/>
  <c r="AJ378" i="21"/>
  <c r="AJ383" i="21"/>
  <c r="AF373" i="21"/>
  <c r="AH362" i="21"/>
  <c r="AG369" i="21"/>
  <c r="AG357" i="21"/>
  <c r="AF371" i="21"/>
  <c r="AE357" i="21"/>
  <c r="AG364" i="21"/>
  <c r="AF349" i="21"/>
  <c r="AJ361" i="21"/>
  <c r="AE364" i="21"/>
  <c r="AH351" i="21"/>
  <c r="AF360" i="21"/>
  <c r="AI362" i="21"/>
  <c r="AF351" i="21"/>
  <c r="AG348" i="21"/>
  <c r="AE338" i="21"/>
  <c r="AG319" i="21"/>
  <c r="AI308" i="21"/>
  <c r="AH349" i="21"/>
  <c r="AH336" i="21"/>
  <c r="AH316" i="21"/>
  <c r="AI341" i="21"/>
  <c r="AI321" i="21"/>
  <c r="AE311" i="21"/>
  <c r="AJ358" i="21"/>
  <c r="AJ338" i="21"/>
  <c r="AJ318" i="21"/>
  <c r="AF308" i="21"/>
  <c r="AI342" i="21"/>
  <c r="AI322" i="21"/>
  <c r="AE312" i="21"/>
  <c r="AI345" i="21"/>
  <c r="AH334" i="21"/>
  <c r="AJ344" i="21"/>
  <c r="AF334" i="21"/>
  <c r="AF393" i="21"/>
  <c r="AH315" i="21"/>
  <c r="AH357" i="21"/>
  <c r="AF302" i="21"/>
  <c r="AG291" i="21"/>
  <c r="AI280" i="21"/>
  <c r="AH304" i="21"/>
  <c r="AF295" i="21"/>
  <c r="AH284" i="21"/>
  <c r="AJ311" i="21"/>
  <c r="AG296" i="21"/>
  <c r="AI285" i="21"/>
  <c r="AE275" i="21"/>
  <c r="AI311" i="21"/>
  <c r="AJ294" i="21"/>
  <c r="AF284" i="21"/>
  <c r="AJ313" i="21"/>
  <c r="AE296" i="21"/>
  <c r="AG285" i="21"/>
  <c r="AH345" i="21"/>
  <c r="AF301" i="21"/>
  <c r="AH290" i="21"/>
  <c r="AJ279" i="21"/>
  <c r="AG310" i="21"/>
  <c r="AF298" i="21"/>
  <c r="AH287" i="21"/>
  <c r="AJ276" i="21"/>
  <c r="AG282" i="21"/>
  <c r="AG274" i="21"/>
  <c r="AH270" i="21"/>
  <c r="AG305" i="21"/>
  <c r="AG270" i="21"/>
  <c r="AH277" i="21"/>
  <c r="AJ278" i="21"/>
  <c r="AE301" i="21"/>
  <c r="AJ269" i="21"/>
  <c r="AF19" i="24"/>
  <c r="AE385" i="21"/>
  <c r="AG374" i="21"/>
  <c r="AF382" i="21"/>
  <c r="AH371" i="21"/>
  <c r="AG387" i="21"/>
  <c r="AI376" i="21"/>
  <c r="AE366" i="21"/>
  <c r="AG355" i="21"/>
  <c r="AF387" i="21"/>
  <c r="AH376" i="21"/>
  <c r="AI389" i="21"/>
  <c r="AE379" i="21"/>
  <c r="AG368" i="21"/>
  <c r="AF388" i="21"/>
  <c r="AH377" i="21"/>
  <c r="AH382" i="21"/>
  <c r="AJ371" i="21"/>
  <c r="AF361" i="21"/>
  <c r="AJ368" i="21"/>
  <c r="AE356" i="21"/>
  <c r="AH368" i="21"/>
  <c r="AF354" i="21"/>
  <c r="AE363" i="21"/>
  <c r="AJ347" i="21"/>
  <c r="AH360" i="21"/>
  <c r="AI361" i="21"/>
  <c r="AG392" i="21"/>
  <c r="AJ357" i="21"/>
  <c r="AG361" i="21"/>
  <c r="AJ349" i="21"/>
  <c r="AE347" i="21"/>
  <c r="AI336" i="21"/>
  <c r="AE318" i="21"/>
  <c r="AG307" i="21"/>
  <c r="AF348" i="21"/>
  <c r="AF335" i="21"/>
  <c r="AE380" i="21"/>
  <c r="AG340" i="21"/>
  <c r="AG320" i="21"/>
  <c r="AI309" i="21"/>
  <c r="AG350" i="21"/>
  <c r="AH337" i="21"/>
  <c r="AH317" i="21"/>
  <c r="AJ306" i="21"/>
  <c r="AG341" i="21"/>
  <c r="AG321" i="21"/>
  <c r="AI310" i="21"/>
  <c r="AJ343" i="21"/>
  <c r="AH354" i="21"/>
  <c r="AH343" i="21"/>
  <c r="AJ324" i="21"/>
  <c r="AF314" i="21"/>
  <c r="AG342" i="21"/>
  <c r="AI300" i="21"/>
  <c r="AE290" i="21"/>
  <c r="AG279" i="21"/>
  <c r="AF303" i="21"/>
  <c r="AJ293" i="21"/>
  <c r="AF283" i="21"/>
  <c r="AG309" i="21"/>
  <c r="AE295" i="21"/>
  <c r="AG284" i="21"/>
  <c r="AI273" i="21"/>
  <c r="AF309" i="21"/>
  <c r="AH293" i="21"/>
  <c r="AG351" i="21"/>
  <c r="AF311" i="21"/>
  <c r="AI294" i="21"/>
  <c r="AE284" i="21"/>
  <c r="AI319" i="21"/>
  <c r="AJ299" i="21"/>
  <c r="AF289" i="21"/>
  <c r="AH278" i="21"/>
  <c r="AJ307" i="21"/>
  <c r="AJ296" i="21"/>
  <c r="AF286" i="21"/>
  <c r="AH275" i="21"/>
  <c r="AE281" i="21"/>
  <c r="AE273" i="21"/>
  <c r="AF269" i="21"/>
  <c r="AH302" i="21"/>
  <c r="AE269" i="21"/>
  <c r="AF276" i="21"/>
  <c r="AF277" i="21"/>
  <c r="AG286" i="21"/>
  <c r="AJ268" i="21"/>
  <c r="AI21" i="24"/>
  <c r="AI383" i="21"/>
  <c r="AE373" i="21"/>
  <c r="AJ380" i="21"/>
  <c r="AF370" i="21"/>
  <c r="AE386" i="21"/>
  <c r="AG375" i="21"/>
  <c r="AI364" i="21"/>
  <c r="AE354" i="21"/>
  <c r="AJ385" i="21"/>
  <c r="AF375" i="21"/>
  <c r="AG388" i="21"/>
  <c r="AI377" i="21"/>
  <c r="AE367" i="21"/>
  <c r="AJ386" i="21"/>
  <c r="AF376" i="21"/>
  <c r="AF392" i="21"/>
  <c r="AF381" i="21"/>
  <c r="AH370" i="21"/>
  <c r="AJ359" i="21"/>
  <c r="AH367" i="21"/>
  <c r="AG354" i="21"/>
  <c r="AF367" i="21"/>
  <c r="AH353" i="21"/>
  <c r="AJ360" i="21"/>
  <c r="AH346" i="21"/>
  <c r="AF359" i="21"/>
  <c r="AG360" i="21"/>
  <c r="AG389" i="21"/>
  <c r="AH356" i="21"/>
  <c r="AE360" i="21"/>
  <c r="AH348" i="21"/>
  <c r="AE345" i="21"/>
  <c r="AG335" i="21"/>
  <c r="AI316" i="21"/>
  <c r="AE306" i="21"/>
  <c r="AH344" i="21"/>
  <c r="AH324" i="21"/>
  <c r="AJ353" i="21"/>
  <c r="AE339" i="21"/>
  <c r="AE319" i="21"/>
  <c r="AG308" i="21"/>
  <c r="AE349" i="21"/>
  <c r="AF336" i="21"/>
  <c r="AF316" i="21"/>
  <c r="AH305" i="21"/>
  <c r="AE340" i="21"/>
  <c r="AE320" i="21"/>
  <c r="AI366" i="21"/>
  <c r="AH342" i="21"/>
  <c r="AI352" i="21"/>
  <c r="AF342" i="21"/>
  <c r="AH323" i="21"/>
  <c r="AJ312" i="21"/>
  <c r="AH312" i="21"/>
  <c r="AG299" i="21"/>
  <c r="AI288" i="21"/>
  <c r="AE278" i="21"/>
  <c r="AE302" i="21"/>
  <c r="AH292" i="21"/>
  <c r="AJ281" i="21"/>
  <c r="AE308" i="21"/>
  <c r="AI293" i="21"/>
  <c r="AE283" i="21"/>
  <c r="AG272" i="21"/>
  <c r="AE304" i="21"/>
  <c r="AF292" i="21"/>
  <c r="AJ348" i="21"/>
  <c r="AE309" i="21"/>
  <c r="AG293" i="21"/>
  <c r="AI282" i="21"/>
  <c r="AG318" i="21"/>
  <c r="AH298" i="21"/>
  <c r="AJ287" i="21"/>
  <c r="AH347" i="21"/>
  <c r="AH306" i="21"/>
  <c r="AH295" i="21"/>
  <c r="AJ284" i="21"/>
  <c r="AF274" i="21"/>
  <c r="AH274" i="21"/>
  <c r="AI270" i="21"/>
  <c r="AH310" i="21"/>
  <c r="AF268" i="21"/>
  <c r="AI287" i="21"/>
  <c r="AE268" i="21"/>
  <c r="AF275" i="21"/>
  <c r="AJ273" i="21"/>
  <c r="AJ282" i="21"/>
  <c r="AE313" i="21"/>
  <c r="AG382" i="21"/>
  <c r="AI371" i="21"/>
  <c r="AF390" i="21"/>
  <c r="AH379" i="21"/>
  <c r="AI384" i="21"/>
  <c r="AE374" i="21"/>
  <c r="AG363" i="21"/>
  <c r="AH384" i="21"/>
  <c r="AJ373" i="21"/>
  <c r="AE387" i="21"/>
  <c r="AG376" i="21"/>
  <c r="AH385" i="21"/>
  <c r="AJ374" i="21"/>
  <c r="AH390" i="21"/>
  <c r="AJ379" i="21"/>
  <c r="AF369" i="21"/>
  <c r="AH358" i="21"/>
  <c r="AF366" i="21"/>
  <c r="AI353" i="21"/>
  <c r="AJ365" i="21"/>
  <c r="AE352" i="21"/>
  <c r="AH359" i="21"/>
  <c r="AF345" i="21"/>
  <c r="AJ355" i="21"/>
  <c r="AE359" i="21"/>
  <c r="AI374" i="21"/>
  <c r="AH355" i="21"/>
  <c r="AI357" i="21"/>
  <c r="AF347" i="21"/>
  <c r="AI344" i="21"/>
  <c r="AE334" i="21"/>
  <c r="AG315" i="21"/>
  <c r="AI304" i="21"/>
  <c r="AF343" i="21"/>
  <c r="AF323" i="21"/>
  <c r="AI350" i="21"/>
  <c r="AI337" i="21"/>
  <c r="AI317" i="21"/>
  <c r="AE307" i="21"/>
  <c r="AJ346" i="21"/>
  <c r="AJ334" i="21"/>
  <c r="AJ314" i="21"/>
  <c r="AE355" i="21"/>
  <c r="AI338" i="21"/>
  <c r="AI318" i="21"/>
  <c r="AI363" i="21"/>
  <c r="AF341" i="21"/>
  <c r="AE351" i="21"/>
  <c r="AJ340" i="21"/>
  <c r="AF322" i="21"/>
  <c r="AH311" i="21"/>
  <c r="AI307" i="21"/>
  <c r="AE298" i="21"/>
  <c r="AG287" i="21"/>
  <c r="AI276" i="21"/>
  <c r="AJ301" i="21"/>
  <c r="AF291" i="21"/>
  <c r="AH280" i="21"/>
  <c r="AF304" i="21"/>
  <c r="AG292" i="21"/>
  <c r="AI281" i="21"/>
  <c r="AE271" i="21"/>
  <c r="AH301" i="21"/>
  <c r="AJ290" i="21"/>
  <c r="AI343" i="21"/>
  <c r="AJ302" i="21"/>
  <c r="AE292" i="21"/>
  <c r="AG281" i="21"/>
  <c r="AE317" i="21"/>
  <c r="AF297" i="21"/>
  <c r="AH286" i="21"/>
  <c r="AG338" i="21"/>
  <c r="AF305" i="21"/>
  <c r="AF294" i="21"/>
  <c r="AH283" i="21"/>
  <c r="AJ272" i="21"/>
  <c r="AF273" i="21"/>
  <c r="AG269" i="21"/>
  <c r="AG298" i="21"/>
  <c r="AE285" i="21"/>
  <c r="AE381" i="21"/>
  <c r="AG370" i="21"/>
  <c r="AJ388" i="21"/>
  <c r="AF378" i="21"/>
  <c r="AG383" i="21"/>
  <c r="AI372" i="21"/>
  <c r="AE362" i="21"/>
  <c r="AF383" i="21"/>
  <c r="AH372" i="21"/>
  <c r="AI385" i="21"/>
  <c r="AE375" i="21"/>
  <c r="AF384" i="21"/>
  <c r="AH373" i="21"/>
  <c r="AF389" i="21"/>
  <c r="AH378" i="21"/>
  <c r="AJ367" i="21"/>
  <c r="AF357" i="21"/>
  <c r="AJ364" i="21"/>
  <c r="AF352" i="21"/>
  <c r="AH364" i="21"/>
  <c r="AF358" i="21"/>
  <c r="AG381" i="21"/>
  <c r="AF353" i="21"/>
  <c r="AJ356" i="21"/>
  <c r="AE372" i="21"/>
  <c r="AJ354" i="21"/>
  <c r="AG356" i="21"/>
  <c r="AJ369" i="21"/>
  <c r="AG343" i="21"/>
  <c r="AI324" i="21"/>
  <c r="AE314" i="21"/>
  <c r="AG303" i="21"/>
  <c r="AJ341" i="21"/>
  <c r="AJ321" i="21"/>
  <c r="AG349" i="21"/>
  <c r="AG336" i="21"/>
  <c r="AG316" i="21"/>
  <c r="AI305" i="21"/>
  <c r="AF344" i="21"/>
  <c r="AF324" i="21"/>
  <c r="AH313" i="21"/>
  <c r="AF350" i="21"/>
  <c r="AG337" i="21"/>
  <c r="AG317" i="21"/>
  <c r="AI351" i="21"/>
  <c r="AJ339" i="21"/>
  <c r="AI348" i="21"/>
  <c r="AH339" i="21"/>
  <c r="AJ320" i="21"/>
  <c r="AF310" i="21"/>
  <c r="AG306" i="21"/>
  <c r="AI296" i="21"/>
  <c r="AE286" i="21"/>
  <c r="AH314" i="21"/>
  <c r="AH300" i="21"/>
  <c r="AJ289" i="21"/>
  <c r="AF279" i="21"/>
  <c r="AI301" i="21"/>
  <c r="AE291" i="21"/>
  <c r="AG280" i="21"/>
  <c r="AI269" i="21"/>
  <c r="AF300" i="21"/>
  <c r="AH289" i="21"/>
  <c r="AE341" i="21"/>
  <c r="AG301" i="21"/>
  <c r="AI290" i="21"/>
  <c r="AE280" i="21"/>
  <c r="AJ315" i="21"/>
  <c r="AJ295" i="21"/>
  <c r="AF285" i="21"/>
  <c r="AI323" i="21"/>
  <c r="AI303" i="21"/>
  <c r="AJ292" i="21"/>
  <c r="AF282" i="21"/>
  <c r="AH271" i="21"/>
  <c r="AJ270" i="21"/>
  <c r="AH268" i="21"/>
  <c r="AI283" i="21"/>
  <c r="AJ277" i="21"/>
  <c r="AG271" i="21"/>
  <c r="AF271" i="21"/>
  <c r="AF280" i="21"/>
  <c r="AJ274" i="21"/>
  <c r="AE389" i="21"/>
  <c r="AG378" i="21"/>
  <c r="AI367" i="21"/>
  <c r="AF386" i="21"/>
  <c r="AH375" i="21"/>
  <c r="AI380" i="21"/>
  <c r="AE370" i="21"/>
  <c r="AG359" i="21"/>
  <c r="AJ392" i="21"/>
  <c r="AH380" i="21"/>
  <c r="AE383" i="21"/>
  <c r="AG372" i="21"/>
  <c r="AH392" i="21"/>
  <c r="AH381" i="21"/>
  <c r="AJ370" i="21"/>
  <c r="AH386" i="21"/>
  <c r="AJ375" i="21"/>
  <c r="AF365" i="21"/>
  <c r="AE384" i="21"/>
  <c r="AF362" i="21"/>
  <c r="AE388" i="21"/>
  <c r="AI359" i="21"/>
  <c r="AF368" i="21"/>
  <c r="AJ351" i="21"/>
  <c r="AH365" i="21"/>
  <c r="AG385" i="21"/>
  <c r="AE353" i="21"/>
  <c r="AJ362" i="21"/>
  <c r="AE376" i="21"/>
  <c r="AI354" i="21"/>
  <c r="AG352" i="21"/>
  <c r="AI340" i="21"/>
  <c r="AE322" i="21"/>
  <c r="AG311" i="21"/>
  <c r="AF356" i="21"/>
  <c r="AF339" i="21"/>
  <c r="AF319" i="21"/>
  <c r="AG344" i="21"/>
  <c r="AG324" i="21"/>
  <c r="AI313" i="21"/>
  <c r="AE303" i="21"/>
  <c r="AH341" i="21"/>
  <c r="AH321" i="21"/>
  <c r="AJ310" i="21"/>
  <c r="AJ345" i="21"/>
  <c r="AI334" i="21"/>
  <c r="AI393" i="21"/>
  <c r="AI314" i="21"/>
  <c r="AI347" i="21"/>
  <c r="AF337" i="21"/>
  <c r="AE346" i="21"/>
  <c r="AJ336" i="21"/>
  <c r="AF318" i="21"/>
  <c r="AH307" i="21"/>
  <c r="AJ304" i="21"/>
  <c r="AE294" i="21"/>
  <c r="AG283" i="21"/>
  <c r="AH308" i="21"/>
  <c r="AJ297" i="21"/>
  <c r="AF287" i="21"/>
  <c r="AI335" i="21"/>
  <c r="AE299" i="21"/>
  <c r="AG288" i="21"/>
  <c r="AI277" i="21"/>
  <c r="AI339" i="21"/>
  <c r="AH297" i="21"/>
  <c r="AJ286" i="21"/>
  <c r="AH318" i="21"/>
  <c r="AI298" i="21"/>
  <c r="AE288" i="21"/>
  <c r="AG277" i="21"/>
  <c r="AJ305" i="21"/>
  <c r="AF293" i="21"/>
  <c r="AH282" i="21"/>
  <c r="AE321" i="21"/>
  <c r="AJ300" i="21"/>
  <c r="AF290" i="21"/>
  <c r="AH279" i="21"/>
  <c r="AJ303" i="21"/>
  <c r="AI268" i="21"/>
  <c r="AG294" i="21"/>
  <c r="AE274" i="21"/>
  <c r="AJ323" i="21"/>
  <c r="AG275" i="21"/>
  <c r="AI291" i="21"/>
  <c r="AI295" i="21"/>
  <c r="AG273" i="21"/>
  <c r="AE369" i="21"/>
  <c r="AE382" i="21"/>
  <c r="AJ381" i="21"/>
  <c r="AF377" i="21"/>
  <c r="AI390" i="21"/>
  <c r="AE368" i="21"/>
  <c r="AI378" i="21"/>
  <c r="AG323" i="21"/>
  <c r="AH320" i="21"/>
  <c r="AG304" i="21"/>
  <c r="AI346" i="21"/>
  <c r="AH338" i="21"/>
  <c r="AJ308" i="21"/>
  <c r="AJ309" i="21"/>
  <c r="AG300" i="21"/>
  <c r="AJ298" i="21"/>
  <c r="AG289" i="21"/>
  <c r="AJ283" i="21"/>
  <c r="AJ280" i="21"/>
  <c r="AI306" i="21"/>
  <c r="AG366" i="21"/>
  <c r="AG379" i="21"/>
  <c r="AF379" i="21"/>
  <c r="AJ390" i="21"/>
  <c r="AH374" i="21"/>
  <c r="AG373" i="21"/>
  <c r="AF364" i="21"/>
  <c r="AJ366" i="21"/>
  <c r="AI320" i="21"/>
  <c r="AJ317" i="21"/>
  <c r="AE361" i="21"/>
  <c r="AE344" i="21"/>
  <c r="AJ335" i="21"/>
  <c r="AF306" i="21"/>
  <c r="AF307" i="21"/>
  <c r="AI297" i="21"/>
  <c r="AF296" i="21"/>
  <c r="AI286" i="21"/>
  <c r="AF281" i="21"/>
  <c r="AF278" i="21"/>
  <c r="AJ275" i="21"/>
  <c r="AH387" i="21"/>
  <c r="AG371" i="21"/>
  <c r="AJ382" i="21"/>
  <c r="AH366" i="21"/>
  <c r="AF363" i="21"/>
  <c r="AF355" i="21"/>
  <c r="AI312" i="21"/>
  <c r="AE348" i="21"/>
  <c r="AJ342" i="21"/>
  <c r="AE336" i="21"/>
  <c r="AG347" i="21"/>
  <c r="AE305" i="21"/>
  <c r="AF299" i="21"/>
  <c r="AI289" i="21"/>
  <c r="AF288" i="21"/>
  <c r="AI278" i="21"/>
  <c r="AG322" i="21"/>
  <c r="AF270" i="21"/>
  <c r="AG334" i="21"/>
  <c r="AG393" i="21"/>
  <c r="AG278" i="21"/>
  <c r="AJ384" i="21"/>
  <c r="AI368" i="21"/>
  <c r="AF380" i="21"/>
  <c r="AJ363" i="21"/>
  <c r="AG358" i="21"/>
  <c r="AG365" i="21"/>
  <c r="AH352" i="21"/>
  <c r="AE310" i="21"/>
  <c r="AE343" i="21"/>
  <c r="AF340" i="21"/>
  <c r="AE324" i="21"/>
  <c r="AG345" i="21"/>
  <c r="AH303" i="21"/>
  <c r="AH296" i="21"/>
  <c r="AE287" i="21"/>
  <c r="AH285" i="21"/>
  <c r="AE276" i="21"/>
  <c r="AF315" i="21"/>
  <c r="AG290" i="21"/>
  <c r="AI315" i="21"/>
  <c r="AH322" i="21"/>
  <c r="AE297" i="21"/>
  <c r="AG390" i="21"/>
  <c r="AJ376" i="21"/>
  <c r="AI360" i="21"/>
  <c r="AG384" i="21"/>
  <c r="AF372" i="21"/>
  <c r="AI386" i="21"/>
  <c r="AG377" i="21"/>
  <c r="AI355" i="21"/>
  <c r="AG362" i="21"/>
  <c r="AI382" i="21"/>
  <c r="AE335" i="21"/>
  <c r="AJ322" i="21"/>
  <c r="AE316" i="21"/>
  <c r="AF338" i="21"/>
  <c r="AG295" i="21"/>
  <c r="AH288" i="21"/>
  <c r="AE279" i="21"/>
  <c r="AJ319" i="21"/>
  <c r="AF313" i="21"/>
  <c r="AG302" i="21"/>
  <c r="AH269" i="21"/>
  <c r="AH276" i="21"/>
  <c r="AE289" i="21"/>
  <c r="AF321" i="21"/>
  <c r="AH281" i="21"/>
  <c r="AE277" i="21"/>
  <c r="AH273" i="21"/>
  <c r="AI387" i="21"/>
  <c r="AF374" i="21"/>
  <c r="AE358" i="21"/>
  <c r="AI381" i="21"/>
  <c r="AH369" i="21"/>
  <c r="AI370" i="21"/>
  <c r="AI365" i="21"/>
  <c r="AJ352" i="21"/>
  <c r="AI349" i="21"/>
  <c r="AJ350" i="21"/>
  <c r="AE323" i="21"/>
  <c r="AF320" i="21"/>
  <c r="AG313" i="21"/>
  <c r="AH335" i="21"/>
  <c r="AI292" i="21"/>
  <c r="AJ285" i="21"/>
  <c r="AG276" i="21"/>
  <c r="AF317" i="21"/>
  <c r="AI302" i="21"/>
  <c r="AH299" i="21"/>
  <c r="AI271" i="21"/>
  <c r="AI272" i="21"/>
  <c r="AE293" i="21"/>
  <c r="AI274" i="21"/>
  <c r="AE377" i="21"/>
  <c r="AE390" i="21"/>
  <c r="AJ389" i="21"/>
  <c r="AE371" i="21"/>
  <c r="AF385" i="21"/>
  <c r="AI358" i="21"/>
  <c r="AH350" i="21"/>
  <c r="AH361" i="21"/>
  <c r="AG339" i="21"/>
  <c r="AJ337" i="21"/>
  <c r="AG312" i="21"/>
  <c r="AH309" i="21"/>
  <c r="AG346" i="21"/>
  <c r="AJ316" i="21"/>
  <c r="AE282" i="21"/>
  <c r="AG314" i="21"/>
  <c r="AE337" i="21"/>
  <c r="AG297" i="21"/>
  <c r="AJ291" i="21"/>
  <c r="AJ288" i="21"/>
  <c r="AJ271" i="21"/>
  <c r="AJ387" i="21"/>
  <c r="AE350" i="21"/>
  <c r="AH363" i="21"/>
  <c r="AH319" i="21"/>
  <c r="AI275" i="21"/>
  <c r="AF272" i="21"/>
  <c r="AG388" i="24"/>
  <c r="AI377" i="24"/>
  <c r="AE367" i="24"/>
  <c r="AG356" i="24"/>
  <c r="AJ390" i="24"/>
  <c r="AF380" i="24"/>
  <c r="AG392" i="24"/>
  <c r="AG381" i="24"/>
  <c r="AI370" i="24"/>
  <c r="AE360" i="24"/>
  <c r="AH382" i="24"/>
  <c r="AQ382" i="24"/>
  <c r="AG382" i="24"/>
  <c r="AI371" i="24"/>
  <c r="AE361" i="24"/>
  <c r="AH387" i="24"/>
  <c r="AJ376" i="24"/>
  <c r="AF366" i="24"/>
  <c r="AJ381" i="24"/>
  <c r="AE390" i="24"/>
  <c r="AG357" i="24"/>
  <c r="AJ347" i="24"/>
  <c r="AF337" i="24"/>
  <c r="AF317" i="24"/>
  <c r="AH306" i="24"/>
  <c r="AJ295" i="24"/>
  <c r="AF285" i="24"/>
  <c r="AH362" i="24"/>
  <c r="AG350" i="24"/>
  <c r="AI339" i="24"/>
  <c r="AI319" i="24"/>
  <c r="AE309" i="24"/>
  <c r="AG298" i="24"/>
  <c r="AI287" i="24"/>
  <c r="AE370" i="24"/>
  <c r="AJ352" i="24"/>
  <c r="AS352" i="24"/>
  <c r="AF342" i="24"/>
  <c r="AH323" i="24"/>
  <c r="AJ312" i="24"/>
  <c r="AF302" i="24"/>
  <c r="AH291" i="24"/>
  <c r="AJ280" i="24"/>
  <c r="AG387" i="24"/>
  <c r="AH358" i="24"/>
  <c r="AE346" i="24"/>
  <c r="AG335" i="24"/>
  <c r="AI316" i="24"/>
  <c r="AE306" i="24"/>
  <c r="AG295" i="24"/>
  <c r="AG353" i="21"/>
  <c r="AI284" i="21"/>
  <c r="AE387" i="24"/>
  <c r="AG376" i="24"/>
  <c r="AI365" i="24"/>
  <c r="AH389" i="24"/>
  <c r="AJ378" i="24"/>
  <c r="AI390" i="24"/>
  <c r="AE380" i="24"/>
  <c r="AG369" i="24"/>
  <c r="AI358" i="24"/>
  <c r="AF392" i="24"/>
  <c r="AF381" i="24"/>
  <c r="AE381" i="24"/>
  <c r="AG370" i="24"/>
  <c r="AI359" i="24"/>
  <c r="AF386" i="24"/>
  <c r="AH375" i="24"/>
  <c r="AJ364" i="24"/>
  <c r="AJ392" i="24"/>
  <c r="AH380" i="24"/>
  <c r="AJ370" i="24"/>
  <c r="AE356" i="24"/>
  <c r="AH346" i="24"/>
  <c r="AJ335" i="24"/>
  <c r="AJ315" i="24"/>
  <c r="AF305" i="24"/>
  <c r="AH294" i="24"/>
  <c r="AJ283" i="24"/>
  <c r="AF361" i="24"/>
  <c r="AE349" i="24"/>
  <c r="AG338" i="24"/>
  <c r="AG318" i="24"/>
  <c r="AI307" i="24"/>
  <c r="AE297" i="24"/>
  <c r="AG286" i="24"/>
  <c r="AE365" i="21"/>
  <c r="AF346" i="21"/>
  <c r="AE270" i="21"/>
  <c r="AI385" i="24"/>
  <c r="AE375" i="24"/>
  <c r="AG364" i="24"/>
  <c r="AF388" i="24"/>
  <c r="AO388" i="24"/>
  <c r="AH377" i="24"/>
  <c r="AG389" i="24"/>
  <c r="AI378" i="24"/>
  <c r="AE368" i="24"/>
  <c r="AH390" i="24"/>
  <c r="AJ379" i="24"/>
  <c r="AG390" i="24"/>
  <c r="AI379" i="24"/>
  <c r="AE369" i="24"/>
  <c r="AG358" i="24"/>
  <c r="AJ384" i="24"/>
  <c r="AF374" i="24"/>
  <c r="AH363" i="24"/>
  <c r="AJ389" i="24"/>
  <c r="AF379" i="24"/>
  <c r="AH369" i="24"/>
  <c r="AJ355" i="24"/>
  <c r="AF345" i="24"/>
  <c r="AH334" i="24"/>
  <c r="AH393" i="24"/>
  <c r="AH314" i="24"/>
  <c r="AJ303" i="24"/>
  <c r="AF293" i="24"/>
  <c r="AH282" i="24"/>
  <c r="AG379" i="24"/>
  <c r="AG359" i="24"/>
  <c r="AI347" i="24"/>
  <c r="AE337" i="24"/>
  <c r="AE317" i="24"/>
  <c r="AG306" i="24"/>
  <c r="AI295" i="24"/>
  <c r="AE285" i="24"/>
  <c r="AG363" i="24"/>
  <c r="AF350" i="24"/>
  <c r="AH339" i="24"/>
  <c r="AJ320" i="24"/>
  <c r="AF310" i="24"/>
  <c r="AH299" i="24"/>
  <c r="AJ288" i="24"/>
  <c r="AF278" i="24"/>
  <c r="AJ373" i="24"/>
  <c r="AE354" i="24"/>
  <c r="AG343" i="24"/>
  <c r="AI324" i="24"/>
  <c r="AE314" i="24"/>
  <c r="AG303" i="24"/>
  <c r="AI292" i="24"/>
  <c r="AJ374" i="24"/>
  <c r="AF355" i="24"/>
  <c r="AH344" i="24"/>
  <c r="AH324" i="24"/>
  <c r="AJ313" i="24"/>
  <c r="AF303" i="24"/>
  <c r="AH292" i="24"/>
  <c r="AJ281" i="24"/>
  <c r="AJ367" i="24"/>
  <c r="AE351" i="24"/>
  <c r="AG340" i="24"/>
  <c r="AG320" i="24"/>
  <c r="AI309" i="24"/>
  <c r="AE299" i="24"/>
  <c r="AG288" i="24"/>
  <c r="AH368" i="24"/>
  <c r="AG353" i="24"/>
  <c r="AI342" i="24"/>
  <c r="AI379" i="21"/>
  <c r="AE342" i="21"/>
  <c r="AG268" i="21"/>
  <c r="AH272" i="21"/>
  <c r="AG384" i="24"/>
  <c r="AI373" i="24"/>
  <c r="AE363" i="24"/>
  <c r="AJ386" i="24"/>
  <c r="AF376" i="24"/>
  <c r="AE388" i="24"/>
  <c r="AG377" i="24"/>
  <c r="AI366" i="24"/>
  <c r="AF389" i="24"/>
  <c r="AH378" i="24"/>
  <c r="AE389" i="24"/>
  <c r="AG378" i="24"/>
  <c r="AI367" i="24"/>
  <c r="AE357" i="24"/>
  <c r="AH383" i="24"/>
  <c r="AJ372" i="24"/>
  <c r="AF362" i="24"/>
  <c r="AH388" i="24"/>
  <c r="AJ377" i="24"/>
  <c r="AF368" i="24"/>
  <c r="AO368" i="24"/>
  <c r="AH354" i="24"/>
  <c r="AJ343" i="24"/>
  <c r="AJ323" i="24"/>
  <c r="AF313" i="24"/>
  <c r="AH302" i="24"/>
  <c r="AJ291" i="24"/>
  <c r="AF281" i="24"/>
  <c r="AJ375" i="24"/>
  <c r="AF357" i="24"/>
  <c r="AG346" i="24"/>
  <c r="AI335" i="24"/>
  <c r="AI315" i="24"/>
  <c r="AE305" i="24"/>
  <c r="AG294" i="24"/>
  <c r="AI283" i="24"/>
  <c r="AG383" i="24"/>
  <c r="AE362" i="24"/>
  <c r="AJ348" i="24"/>
  <c r="AF338" i="24"/>
  <c r="AH319" i="24"/>
  <c r="AJ308" i="24"/>
  <c r="AF298" i="24"/>
  <c r="AH287" i="24"/>
  <c r="AH372" i="24"/>
  <c r="AI352" i="24"/>
  <c r="AE342" i="24"/>
  <c r="AG323" i="24"/>
  <c r="AI312" i="24"/>
  <c r="AE302" i="24"/>
  <c r="AG291" i="24"/>
  <c r="AH373" i="24"/>
  <c r="AJ353" i="24"/>
  <c r="AF343" i="24"/>
  <c r="AF323" i="24"/>
  <c r="AH312" i="24"/>
  <c r="AJ301" i="24"/>
  <c r="AF291" i="24"/>
  <c r="AH366" i="24"/>
  <c r="AI349" i="24"/>
  <c r="AE339" i="24"/>
  <c r="AE319" i="24"/>
  <c r="AG308" i="24"/>
  <c r="AI297" i="24"/>
  <c r="AH340" i="21"/>
  <c r="AE300" i="21"/>
  <c r="AE272" i="21"/>
  <c r="AI373" i="21"/>
  <c r="AF312" i="21"/>
  <c r="AH291" i="21"/>
  <c r="AI299" i="21"/>
  <c r="AG372" i="24"/>
  <c r="AI386" i="24"/>
  <c r="AG365" i="24"/>
  <c r="AJ387" i="24"/>
  <c r="AE377" i="24"/>
  <c r="AH371" i="24"/>
  <c r="AQ371" i="24"/>
  <c r="AF387" i="24"/>
  <c r="AJ362" i="24"/>
  <c r="AH342" i="24"/>
  <c r="AJ311" i="24"/>
  <c r="AH290" i="24"/>
  <c r="AJ371" i="24"/>
  <c r="AE345" i="24"/>
  <c r="AG314" i="24"/>
  <c r="AE293" i="24"/>
  <c r="AI376" i="24"/>
  <c r="AF354" i="24"/>
  <c r="AH335" i="24"/>
  <c r="AH311" i="24"/>
  <c r="AF294" i="24"/>
  <c r="AF363" i="24"/>
  <c r="AG339" i="24"/>
  <c r="AG315" i="24"/>
  <c r="AE298" i="24"/>
  <c r="AF351" i="24"/>
  <c r="AJ337" i="24"/>
  <c r="AF315" i="24"/>
  <c r="AF299" i="24"/>
  <c r="AJ285" i="24"/>
  <c r="AF373" i="24"/>
  <c r="AE347" i="24"/>
  <c r="AG324" i="24"/>
  <c r="AE311" i="24"/>
  <c r="AE295" i="24"/>
  <c r="AH357" i="24"/>
  <c r="AG345" i="24"/>
  <c r="AI360" i="24"/>
  <c r="AF304" i="24"/>
  <c r="AE278" i="24"/>
  <c r="AE320" i="24"/>
  <c r="AF284" i="24"/>
  <c r="AE268" i="24"/>
  <c r="AE327" i="24"/>
  <c r="AH309" i="24"/>
  <c r="AJ275" i="24"/>
  <c r="AE308" i="24"/>
  <c r="AE273" i="24"/>
  <c r="AH349" i="24"/>
  <c r="AI280" i="24"/>
  <c r="AJ268" i="24"/>
  <c r="AG313" i="24"/>
  <c r="AJ278" i="24"/>
  <c r="AI268" i="24"/>
  <c r="AJ342" i="24"/>
  <c r="AJ286" i="24"/>
  <c r="AJ273" i="24"/>
  <c r="AE316" i="24"/>
  <c r="AF280" i="24"/>
  <c r="AI269" i="24"/>
  <c r="AI14" i="24"/>
  <c r="AH517" i="21"/>
  <c r="AI514" i="21"/>
  <c r="AH514" i="21"/>
  <c r="AI515" i="21"/>
  <c r="AI512" i="21"/>
  <c r="AJ513" i="21"/>
  <c r="AI509" i="21"/>
  <c r="AH500" i="21"/>
  <c r="AJ510" i="21"/>
  <c r="AJ520" i="21"/>
  <c r="AF504" i="21"/>
  <c r="AF522" i="21"/>
  <c r="AG497" i="21"/>
  <c r="AF505" i="21"/>
  <c r="AF508" i="21"/>
  <c r="AG503" i="21"/>
  <c r="AI491" i="21"/>
  <c r="AH481" i="21"/>
  <c r="AH491" i="21"/>
  <c r="AG477" i="21"/>
  <c r="AJ487" i="21"/>
  <c r="AF477" i="21"/>
  <c r="AG486" i="21"/>
  <c r="AH487" i="21"/>
  <c r="AJ500" i="21"/>
  <c r="AI485" i="21"/>
  <c r="AF479" i="21"/>
  <c r="AI456" i="21"/>
  <c r="AF471" i="21"/>
  <c r="AG476" i="21"/>
  <c r="AE315" i="21"/>
  <c r="AE371" i="24"/>
  <c r="AG385" i="24"/>
  <c r="AE364" i="24"/>
  <c r="AH386" i="24"/>
  <c r="AI375" i="24"/>
  <c r="AF370" i="24"/>
  <c r="AJ385" i="24"/>
  <c r="AH361" i="24"/>
  <c r="AF341" i="24"/>
  <c r="AH310" i="24"/>
  <c r="AF289" i="24"/>
  <c r="AH370" i="24"/>
  <c r="AI343" i="24"/>
  <c r="AE313" i="24"/>
  <c r="AI291" i="24"/>
  <c r="AG375" i="24"/>
  <c r="AH351" i="24"/>
  <c r="AF334" i="24"/>
  <c r="AH307" i="24"/>
  <c r="AJ292" i="24"/>
  <c r="AG355" i="24"/>
  <c r="AE338" i="24"/>
  <c r="AG311" i="24"/>
  <c r="AI296" i="24"/>
  <c r="AF372" i="24"/>
  <c r="AJ349" i="24"/>
  <c r="AH336" i="24"/>
  <c r="AF311" i="24"/>
  <c r="AJ297" i="24"/>
  <c r="AH284" i="24"/>
  <c r="AF365" i="24"/>
  <c r="AI345" i="24"/>
  <c r="AE323" i="24"/>
  <c r="AE307" i="24"/>
  <c r="AI293" i="24"/>
  <c r="AI388" i="24"/>
  <c r="AF356" i="24"/>
  <c r="AE344" i="24"/>
  <c r="AJ350" i="24"/>
  <c r="AJ290" i="24"/>
  <c r="AF276" i="24"/>
  <c r="AI306" i="24"/>
  <c r="AF279" i="24"/>
  <c r="AF308" i="24"/>
  <c r="AH274" i="24"/>
  <c r="AI294" i="24"/>
  <c r="AI271" i="24"/>
  <c r="AJ314" i="24"/>
  <c r="AI277" i="24"/>
  <c r="AE312" i="24"/>
  <c r="AH277" i="24"/>
  <c r="AF340" i="24"/>
  <c r="AI282" i="24"/>
  <c r="AH272" i="24"/>
  <c r="AI302" i="24"/>
  <c r="AG278" i="24"/>
  <c r="AG268" i="24"/>
  <c r="AF10" i="24"/>
  <c r="AJ12" i="24"/>
  <c r="AJ20" i="24"/>
  <c r="AE23" i="24"/>
  <c r="AF516" i="21"/>
  <c r="AG513" i="21"/>
  <c r="AF513" i="21"/>
  <c r="AG514" i="21"/>
  <c r="AG511" i="21"/>
  <c r="AH512" i="21"/>
  <c r="AG508" i="21"/>
  <c r="AF499" i="21"/>
  <c r="AH509" i="21"/>
  <c r="AF518" i="21"/>
  <c r="AJ502" i="21"/>
  <c r="AF510" i="21"/>
  <c r="AI494" i="21"/>
  <c r="AJ503" i="21"/>
  <c r="AI507" i="21"/>
  <c r="AI500" i="21"/>
  <c r="AG490" i="21"/>
  <c r="AF480" i="21"/>
  <c r="AF490" i="21"/>
  <c r="AI474" i="21"/>
  <c r="AH486" i="21"/>
  <c r="AJ475" i="21"/>
  <c r="AI483" i="21"/>
  <c r="AF486" i="21"/>
  <c r="AG498" i="21"/>
  <c r="AG484" i="21"/>
  <c r="AF478" i="21"/>
  <c r="AG455" i="21"/>
  <c r="AJ469" i="21"/>
  <c r="AI475" i="21"/>
  <c r="AG487" i="21"/>
  <c r="AF456" i="21"/>
  <c r="AI470" i="21"/>
  <c r="AJ471" i="21"/>
  <c r="AH294" i="21"/>
  <c r="AI392" i="24"/>
  <c r="AI369" i="24"/>
  <c r="AE384" i="24"/>
  <c r="AI362" i="24"/>
  <c r="AR362" i="24"/>
  <c r="AF385" i="24"/>
  <c r="AG374" i="24"/>
  <c r="AF390" i="24"/>
  <c r="AJ368" i="24"/>
  <c r="AH384" i="24"/>
  <c r="AF360" i="24"/>
  <c r="AJ339" i="24"/>
  <c r="AF309" i="24"/>
  <c r="AJ287" i="24"/>
  <c r="AF369" i="24"/>
  <c r="AG342" i="24"/>
  <c r="AI311" i="24"/>
  <c r="AG290" i="24"/>
  <c r="AI372" i="24"/>
  <c r="AH347" i="24"/>
  <c r="AJ324" i="24"/>
  <c r="AF306" i="24"/>
  <c r="AF290" i="24"/>
  <c r="AG351" i="24"/>
  <c r="AI336" i="24"/>
  <c r="AE310" i="24"/>
  <c r="AE294" i="24"/>
  <c r="AJ366" i="24"/>
  <c r="AH348" i="24"/>
  <c r="AF335" i="24"/>
  <c r="AJ309" i="24"/>
  <c r="AH296" i="24"/>
  <c r="AF283" i="24"/>
  <c r="AE358" i="24"/>
  <c r="AG344" i="24"/>
  <c r="AI321" i="24"/>
  <c r="AI305" i="24"/>
  <c r="AG292" i="24"/>
  <c r="AE386" i="24"/>
  <c r="AI354" i="24"/>
  <c r="AG341" i="24"/>
  <c r="AF348" i="24"/>
  <c r="AH289" i="24"/>
  <c r="AJ274" i="24"/>
  <c r="AI368" i="24"/>
  <c r="AG305" i="24"/>
  <c r="AE276" i="24"/>
  <c r="AJ294" i="24"/>
  <c r="AF273" i="24"/>
  <c r="AG367" i="24"/>
  <c r="AG293" i="24"/>
  <c r="AG270" i="24"/>
  <c r="AH313" i="24"/>
  <c r="AJ276" i="24"/>
  <c r="AI298" i="24"/>
  <c r="AI276" i="24"/>
  <c r="AJ318" i="24"/>
  <c r="AG281" i="24"/>
  <c r="AF271" i="24"/>
  <c r="AI384" i="24"/>
  <c r="AG301" i="24"/>
  <c r="AE277" i="24"/>
  <c r="AF6" i="24"/>
  <c r="AJ8" i="24"/>
  <c r="AJ514" i="21"/>
  <c r="AH522" i="21"/>
  <c r="AJ511" i="21"/>
  <c r="AI511" i="21"/>
  <c r="AJ521" i="21"/>
  <c r="AI521" i="21"/>
  <c r="AJ509" i="21"/>
  <c r="AI279" i="21"/>
  <c r="AI389" i="24"/>
  <c r="AG368" i="24"/>
  <c r="AH392" i="24"/>
  <c r="AI382" i="24"/>
  <c r="AG361" i="24"/>
  <c r="AP361" i="24"/>
  <c r="AJ383" i="24"/>
  <c r="AE373" i="24"/>
  <c r="AJ388" i="24"/>
  <c r="AH367" i="24"/>
  <c r="AF383" i="24"/>
  <c r="AH359" i="24"/>
  <c r="AH338" i="24"/>
  <c r="AJ307" i="24"/>
  <c r="AH286" i="24"/>
  <c r="AJ363" i="24"/>
  <c r="AE341" i="24"/>
  <c r="AG310" i="24"/>
  <c r="AE289" i="24"/>
  <c r="AG371" i="24"/>
  <c r="AF346" i="24"/>
  <c r="AF322" i="24"/>
  <c r="AJ304" i="24"/>
  <c r="AF286" i="24"/>
  <c r="AE350" i="24"/>
  <c r="AE334" i="24"/>
  <c r="AI308" i="24"/>
  <c r="AE290" i="24"/>
  <c r="AH365" i="24"/>
  <c r="AF347" i="24"/>
  <c r="AJ321" i="24"/>
  <c r="AH308" i="24"/>
  <c r="AF295" i="24"/>
  <c r="AI356" i="24"/>
  <c r="AE343" i="24"/>
  <c r="AI317" i="24"/>
  <c r="AG304" i="24"/>
  <c r="AE291" i="24"/>
  <c r="AJ369" i="24"/>
  <c r="AE352" i="24"/>
  <c r="AE340" i="24"/>
  <c r="AJ322" i="24"/>
  <c r="AF288" i="24"/>
  <c r="AH273" i="24"/>
  <c r="AJ354" i="24"/>
  <c r="AE304" i="24"/>
  <c r="AI274" i="24"/>
  <c r="AH356" i="24"/>
  <c r="AH293" i="24"/>
  <c r="AJ271" i="24"/>
  <c r="AH345" i="24"/>
  <c r="AE292" i="24"/>
  <c r="AE269" i="24"/>
  <c r="AF312" i="24"/>
  <c r="AH275" i="24"/>
  <c r="AE366" i="24"/>
  <c r="AG297" i="24"/>
  <c r="AG275" i="24"/>
  <c r="AH317" i="24"/>
  <c r="AG280" i="24"/>
  <c r="AJ269" i="24"/>
  <c r="AJ357" i="24"/>
  <c r="AE300" i="24"/>
  <c r="AG276" i="24"/>
  <c r="AJ4" i="24"/>
  <c r="AJ63" i="24" s="1"/>
  <c r="AF18" i="24"/>
  <c r="AE383" i="24"/>
  <c r="AI361" i="24"/>
  <c r="AH385" i="24"/>
  <c r="AE376" i="24"/>
  <c r="AI387" i="24"/>
  <c r="AG366" i="24"/>
  <c r="AF382" i="24"/>
  <c r="AJ360" i="24"/>
  <c r="AH376" i="24"/>
  <c r="AF353" i="24"/>
  <c r="AH322" i="24"/>
  <c r="AF301" i="24"/>
  <c r="AJ279" i="24"/>
  <c r="AI355" i="24"/>
  <c r="AG334" i="24"/>
  <c r="AG393" i="24"/>
  <c r="AI303" i="24"/>
  <c r="AG282" i="24"/>
  <c r="AI364" i="24"/>
  <c r="AJ344" i="24"/>
  <c r="AF318" i="24"/>
  <c r="AH303" i="24"/>
  <c r="AJ284" i="24"/>
  <c r="AF377" i="24"/>
  <c r="AI348" i="24"/>
  <c r="AE322" i="24"/>
  <c r="AG307" i="24"/>
  <c r="AI288" i="24"/>
  <c r="AF364" i="24"/>
  <c r="AJ345" i="24"/>
  <c r="AH320" i="24"/>
  <c r="AF307" i="24"/>
  <c r="AJ293" i="24"/>
  <c r="AE355" i="24"/>
  <c r="AI341" i="24"/>
  <c r="AG316" i="24"/>
  <c r="AE303" i="24"/>
  <c r="AI289" i="24"/>
  <c r="AF367" i="24"/>
  <c r="AI350" i="24"/>
  <c r="AI338" i="24"/>
  <c r="AH321" i="24"/>
  <c r="AG284" i="24"/>
  <c r="AF272" i="24"/>
  <c r="AF352" i="24"/>
  <c r="AI290" i="24"/>
  <c r="AG273" i="24"/>
  <c r="AH341" i="24"/>
  <c r="AF292" i="24"/>
  <c r="AH270" i="24"/>
  <c r="AI334" i="24"/>
  <c r="AG285" i="24"/>
  <c r="AJ298" i="24"/>
  <c r="AF274" i="24"/>
  <c r="AH353" i="24"/>
  <c r="AE296" i="24"/>
  <c r="AE274" i="24"/>
  <c r="AF316" i="24"/>
  <c r="AI381" i="24"/>
  <c r="AG360" i="24"/>
  <c r="AF384" i="24"/>
  <c r="AI374" i="24"/>
  <c r="AG386" i="24"/>
  <c r="AE365" i="24"/>
  <c r="AJ380" i="24"/>
  <c r="AF375" i="24"/>
  <c r="AJ351" i="24"/>
  <c r="AF321" i="24"/>
  <c r="AJ299" i="24"/>
  <c r="AH278" i="24"/>
  <c r="AG354" i="24"/>
  <c r="AI323" i="24"/>
  <c r="AG302" i="24"/>
  <c r="AE281" i="24"/>
  <c r="AF359" i="24"/>
  <c r="AH343" i="24"/>
  <c r="AJ316" i="24"/>
  <c r="AJ300" i="24"/>
  <c r="AH283" i="24"/>
  <c r="AF371" i="24"/>
  <c r="AG347" i="24"/>
  <c r="AI320" i="24"/>
  <c r="AI304" i="24"/>
  <c r="AG287" i="24"/>
  <c r="AF358" i="24"/>
  <c r="AJ341" i="24"/>
  <c r="AF319" i="24"/>
  <c r="AJ305" i="24"/>
  <c r="AJ289" i="24"/>
  <c r="AI380" i="24"/>
  <c r="AI353" i="24"/>
  <c r="AI337" i="24"/>
  <c r="AE315" i="24"/>
  <c r="AI301" i="24"/>
  <c r="AE287" i="24"/>
  <c r="AJ361" i="24"/>
  <c r="AG349" i="24"/>
  <c r="AG337" i="24"/>
  <c r="AF320" i="24"/>
  <c r="AE283" i="24"/>
  <c r="AJ270" i="24"/>
  <c r="AH337" i="24"/>
  <c r="AG289" i="24"/>
  <c r="AE272" i="24"/>
  <c r="AJ334" i="24"/>
  <c r="AH285" i="24"/>
  <c r="AF269" i="24"/>
  <c r="AE324" i="24"/>
  <c r="AJ277" i="24"/>
  <c r="AH297" i="24"/>
  <c r="AJ272" i="24"/>
  <c r="AJ338" i="24"/>
  <c r="AJ282" i="24"/>
  <c r="AI272" i="24"/>
  <c r="AJ302" i="24"/>
  <c r="AG277" i="24"/>
  <c r="AF344" i="24"/>
  <c r="AI284" i="24"/>
  <c r="AI273" i="24"/>
  <c r="AE379" i="24"/>
  <c r="AI357" i="24"/>
  <c r="AH381" i="24"/>
  <c r="AI383" i="24"/>
  <c r="AF378" i="24"/>
  <c r="AH295" i="24"/>
  <c r="AE318" i="24"/>
  <c r="AF339" i="24"/>
  <c r="AH374" i="24"/>
  <c r="AG296" i="24"/>
  <c r="AE382" i="24"/>
  <c r="AG321" i="24"/>
  <c r="AF270" i="24"/>
  <c r="AF300" i="24"/>
  <c r="AE275" i="24"/>
  <c r="AH11" i="24"/>
  <c r="AJ518" i="21"/>
  <c r="AH518" i="21"/>
  <c r="AG510" i="21"/>
  <c r="AH516" i="21"/>
  <c r="AJ505" i="21"/>
  <c r="AF514" i="21"/>
  <c r="AF512" i="21"/>
  <c r="AJ498" i="21"/>
  <c r="AG501" i="21"/>
  <c r="AH502" i="21"/>
  <c r="AG502" i="21"/>
  <c r="AG491" i="21"/>
  <c r="AJ478" i="21"/>
  <c r="AG485" i="21"/>
  <c r="AF491" i="21"/>
  <c r="AH507" i="21"/>
  <c r="AG478" i="21"/>
  <c r="AH479" i="21"/>
  <c r="AI481" i="21"/>
  <c r="AI472" i="21"/>
  <c r="AJ473" i="21"/>
  <c r="AF474" i="21"/>
  <c r="AH473" i="21"/>
  <c r="AJ489" i="21"/>
  <c r="AJ495" i="21"/>
  <c r="AG479" i="21"/>
  <c r="AF466" i="21"/>
  <c r="AI443" i="21"/>
  <c r="AF450" i="21"/>
  <c r="AH439" i="21"/>
  <c r="AI444" i="21"/>
  <c r="AH448" i="21"/>
  <c r="AJ437" i="21"/>
  <c r="AG444" i="21"/>
  <c r="AI453" i="21"/>
  <c r="AJ442" i="21"/>
  <c r="AJ443" i="21"/>
  <c r="AH429" i="21"/>
  <c r="AI446" i="21"/>
  <c r="AG425" i="21"/>
  <c r="AF445" i="21"/>
  <c r="AJ427" i="21"/>
  <c r="AI363" i="24"/>
  <c r="AH350" i="24"/>
  <c r="AE353" i="24"/>
  <c r="AJ358" i="24"/>
  <c r="AF282" i="24"/>
  <c r="AI300" i="24"/>
  <c r="AJ317" i="24"/>
  <c r="AG352" i="24"/>
  <c r="AJ306" i="24"/>
  <c r="AE288" i="24"/>
  <c r="AI310" i="24"/>
  <c r="AF336" i="24"/>
  <c r="AI278" i="24"/>
  <c r="AG272" i="24"/>
  <c r="AH7" i="24"/>
  <c r="AG29" i="24"/>
  <c r="AH513" i="21"/>
  <c r="AF517" i="21"/>
  <c r="AI520" i="21"/>
  <c r="AF515" i="21"/>
  <c r="AH504" i="21"/>
  <c r="AJ512" i="21"/>
  <c r="AI510" i="21"/>
  <c r="AH497" i="21"/>
  <c r="AI498" i="21"/>
  <c r="AF501" i="21"/>
  <c r="AI499" i="21"/>
  <c r="AF497" i="21"/>
  <c r="AH477" i="21"/>
  <c r="AI482" i="21"/>
  <c r="AF489" i="21"/>
  <c r="AJ496" i="21"/>
  <c r="AH493" i="21"/>
  <c r="AH519" i="21"/>
  <c r="AG480" i="21"/>
  <c r="AG471" i="21"/>
  <c r="AH472" i="21"/>
  <c r="AI473" i="21"/>
  <c r="AF472" i="21"/>
  <c r="AH488" i="21"/>
  <c r="AF493" i="21"/>
  <c r="AJ476" i="21"/>
  <c r="AJ456" i="21"/>
  <c r="AG442" i="21"/>
  <c r="AJ448" i="21"/>
  <c r="AF438" i="21"/>
  <c r="AG443" i="21"/>
  <c r="AF447" i="21"/>
  <c r="AI467" i="21"/>
  <c r="AI441" i="21"/>
  <c r="AF452" i="21"/>
  <c r="AH441" i="21"/>
  <c r="AH442" i="21"/>
  <c r="AF428" i="21"/>
  <c r="AG445" i="21"/>
  <c r="AI422" i="21"/>
  <c r="AG437" i="21"/>
  <c r="AH426" i="21"/>
  <c r="AG449" i="21"/>
  <c r="AI427" i="21"/>
  <c r="AI411" i="21"/>
  <c r="AF434" i="21"/>
  <c r="AH423" i="21"/>
  <c r="AG427" i="21"/>
  <c r="AI433" i="21"/>
  <c r="AI417" i="21"/>
  <c r="AG413" i="21"/>
  <c r="AJ415" i="21"/>
  <c r="AJ421" i="21"/>
  <c r="AF405" i="21"/>
  <c r="AF409" i="21"/>
  <c r="AH416" i="21"/>
  <c r="AJ404" i="21"/>
  <c r="AI412" i="21"/>
  <c r="AJ414" i="21"/>
  <c r="AF435" i="21"/>
  <c r="AF407" i="21"/>
  <c r="AH402" i="21"/>
  <c r="AI255" i="21"/>
  <c r="AI239" i="21"/>
  <c r="AH255" i="21"/>
  <c r="AJ244" i="21"/>
  <c r="AI248" i="21"/>
  <c r="AF255" i="21"/>
  <c r="AH244" i="21"/>
  <c r="AG256" i="21"/>
  <c r="AG240" i="21"/>
  <c r="AJ254" i="21"/>
  <c r="AH258" i="21"/>
  <c r="AJ247" i="21"/>
  <c r="AF237" i="21"/>
  <c r="AI227" i="21"/>
  <c r="AI211" i="21"/>
  <c r="AI187" i="21"/>
  <c r="AH233" i="21"/>
  <c r="AJ220" i="21"/>
  <c r="AF210" i="21"/>
  <c r="AI228" i="21"/>
  <c r="AI212" i="21"/>
  <c r="AI188" i="21"/>
  <c r="AH237" i="21"/>
  <c r="AJ225" i="21"/>
  <c r="AF215" i="21"/>
  <c r="AH204" i="21"/>
  <c r="AI230" i="21"/>
  <c r="AG216" i="21"/>
  <c r="AI189" i="21"/>
  <c r="AI173" i="21"/>
  <c r="AJ231" i="21"/>
  <c r="AH221" i="21"/>
  <c r="AJ210" i="21"/>
  <c r="AG362" i="24"/>
  <c r="AF349" i="24"/>
  <c r="AI351" i="24"/>
  <c r="AH355" i="24"/>
  <c r="AH279" i="24"/>
  <c r="AG299" i="24"/>
  <c r="AH316" i="24"/>
  <c r="AG348" i="24"/>
  <c r="AH305" i="24"/>
  <c r="AI285" i="24"/>
  <c r="AG309" i="24"/>
  <c r="AI314" i="24"/>
  <c r="AH276" i="24"/>
  <c r="AJ346" i="24"/>
  <c r="AE271" i="24"/>
  <c r="AI522" i="21"/>
  <c r="AJ515" i="21"/>
  <c r="AG519" i="21"/>
  <c r="AG520" i="21"/>
  <c r="AF503" i="21"/>
  <c r="AI505" i="21"/>
  <c r="AG509" i="21"/>
  <c r="AF496" i="21"/>
  <c r="AG493" i="21"/>
  <c r="AJ499" i="21"/>
  <c r="AG507" i="21"/>
  <c r="AH489" i="21"/>
  <c r="AF476" i="21"/>
  <c r="AG481" i="21"/>
  <c r="AF485" i="21"/>
  <c r="AF494" i="21"/>
  <c r="AF492" i="21"/>
  <c r="AG380" i="24"/>
  <c r="AG373" i="24"/>
  <c r="AJ319" i="24"/>
  <c r="AG322" i="24"/>
  <c r="AJ340" i="24"/>
  <c r="AJ365" i="24"/>
  <c r="AE286" i="24"/>
  <c r="AH304" i="24"/>
  <c r="AG336" i="24"/>
  <c r="AH360" i="24"/>
  <c r="AE280" i="24"/>
  <c r="AI270" i="24"/>
  <c r="AF324" i="24"/>
  <c r="AI275" i="24"/>
  <c r="AH281" i="24"/>
  <c r="AF275" i="24"/>
  <c r="AI318" i="24"/>
  <c r="AG521" i="21"/>
  <c r="AH510" i="21"/>
  <c r="AI516" i="21"/>
  <c r="AI517" i="21"/>
  <c r="AJ501" i="21"/>
  <c r="AG504" i="21"/>
  <c r="AJ508" i="21"/>
  <c r="AJ494" i="21"/>
  <c r="AI490" i="21"/>
  <c r="AH498" i="21"/>
  <c r="AI504" i="21"/>
  <c r="AF488" i="21"/>
  <c r="AH499" i="21"/>
  <c r="AI478" i="21"/>
  <c r="AJ483" i="21"/>
  <c r="AI493" i="21"/>
  <c r="AJ488" i="21"/>
  <c r="AH495" i="21"/>
  <c r="AF498" i="21"/>
  <c r="AG467" i="21"/>
  <c r="AF467" i="21"/>
  <c r="AI469" i="21"/>
  <c r="AH469" i="21"/>
  <c r="AG475" i="21"/>
  <c r="AF473" i="21"/>
  <c r="AJ472" i="21"/>
  <c r="AF454" i="21"/>
  <c r="AG438" i="21"/>
  <c r="AF446" i="21"/>
  <c r="AH466" i="21"/>
  <c r="AJ477" i="21"/>
  <c r="AH444" i="21"/>
  <c r="AJ453" i="21"/>
  <c r="AI437" i="21"/>
  <c r="AH449" i="21"/>
  <c r="AJ438" i="21"/>
  <c r="AI440" i="21"/>
  <c r="AH425" i="21"/>
  <c r="AI434" i="21"/>
  <c r="AI418" i="21"/>
  <c r="AH434" i="21"/>
  <c r="AJ423" i="21"/>
  <c r="AF437" i="21"/>
  <c r="AI423" i="21"/>
  <c r="AJ451" i="21"/>
  <c r="AH431" i="21"/>
  <c r="AJ420" i="21"/>
  <c r="AG423" i="21"/>
  <c r="AI429" i="21"/>
  <c r="AI413" i="21"/>
  <c r="AF408" i="21"/>
  <c r="AF413" i="21"/>
  <c r="AH415" i="21"/>
  <c r="AJ425" i="21"/>
  <c r="AG406" i="21"/>
  <c r="AJ412" i="21"/>
  <c r="AF402" i="21"/>
  <c r="AI408" i="21"/>
  <c r="AF412" i="21"/>
  <c r="AJ401" i="21"/>
  <c r="AF401" i="21"/>
  <c r="AH408" i="21"/>
  <c r="AI251" i="21"/>
  <c r="AI235" i="21"/>
  <c r="AJ252" i="21"/>
  <c r="AF242" i="21"/>
  <c r="AI244" i="21"/>
  <c r="AH252" i="21"/>
  <c r="AJ241" i="21"/>
  <c r="AG252" i="21"/>
  <c r="AG236" i="21"/>
  <c r="AF252" i="21"/>
  <c r="AJ255" i="21"/>
  <c r="AF245" i="21"/>
  <c r="AH234" i="21"/>
  <c r="AI223" i="21"/>
  <c r="AI207" i="21"/>
  <c r="AI183" i="21"/>
  <c r="AJ228" i="21"/>
  <c r="AF218" i="21"/>
  <c r="AH207" i="21"/>
  <c r="AI224" i="21"/>
  <c r="AI208" i="21"/>
  <c r="AI184" i="21"/>
  <c r="AG235" i="21"/>
  <c r="AF223" i="21"/>
  <c r="AH212" i="21"/>
  <c r="AH192" i="21"/>
  <c r="AG228" i="21"/>
  <c r="AG212" i="21"/>
  <c r="AI185" i="21"/>
  <c r="AI246" i="21"/>
  <c r="AH229" i="21"/>
  <c r="AJ218" i="21"/>
  <c r="AF208" i="21"/>
  <c r="AF225" i="21"/>
  <c r="AH214" i="21"/>
  <c r="AJ203" i="21"/>
  <c r="AJ183" i="21"/>
  <c r="AG209" i="21"/>
  <c r="AH175" i="21"/>
  <c r="AI159" i="21"/>
  <c r="AI143" i="21"/>
  <c r="AH185" i="21"/>
  <c r="AF170" i="21"/>
  <c r="AH159" i="21"/>
  <c r="AI242" i="21"/>
  <c r="AH176" i="21"/>
  <c r="AG163" i="21"/>
  <c r="AG147" i="21"/>
  <c r="AG205" i="21"/>
  <c r="AF178" i="21"/>
  <c r="AJ165" i="21"/>
  <c r="AF155" i="21"/>
  <c r="AH144" i="21"/>
  <c r="AH124" i="21"/>
  <c r="AF192" i="21"/>
  <c r="AJ172" i="21"/>
  <c r="AG156" i="21"/>
  <c r="AG140" i="21"/>
  <c r="AF202" i="21"/>
  <c r="AI172" i="21"/>
  <c r="AH161" i="21"/>
  <c r="AJ150" i="21"/>
  <c r="AH191" i="21"/>
  <c r="AJ171" i="21"/>
  <c r="AF161" i="21"/>
  <c r="AH150" i="21"/>
  <c r="AJ139" i="21"/>
  <c r="AG189" i="21"/>
  <c r="AF138" i="21"/>
  <c r="AG108" i="21"/>
  <c r="AG92" i="21"/>
  <c r="AE359" i="24"/>
  <c r="AE372" i="24"/>
  <c r="AH318" i="24"/>
  <c r="AE321" i="24"/>
  <c r="AJ336" i="24"/>
  <c r="AH364" i="24"/>
  <c r="AH300" i="24"/>
  <c r="AE335" i="24"/>
  <c r="AJ359" i="24"/>
  <c r="AG279" i="24"/>
  <c r="AG269" i="24"/>
  <c r="AJ310" i="24"/>
  <c r="AG274" i="24"/>
  <c r="AH280" i="24"/>
  <c r="AH268" i="24"/>
  <c r="AG317" i="24"/>
  <c r="AI518" i="21"/>
  <c r="AF509" i="21"/>
  <c r="AG515" i="21"/>
  <c r="AG516" i="21"/>
  <c r="AJ497" i="21"/>
  <c r="AI501" i="21"/>
  <c r="AJ506" i="21"/>
  <c r="AI508" i="21"/>
  <c r="AH511" i="21"/>
  <c r="AH515" i="21"/>
  <c r="AG499" i="21"/>
  <c r="AJ486" i="21"/>
  <c r="AH494" i="21"/>
  <c r="AH503" i="21"/>
  <c r="AH482" i="21"/>
  <c r="AG492" i="21"/>
  <c r="AJ484" i="21"/>
  <c r="AJ491" i="21"/>
  <c r="AJ481" i="21"/>
  <c r="AI484" i="21"/>
  <c r="AH456" i="21"/>
  <c r="AG468" i="21"/>
  <c r="AF468" i="21"/>
  <c r="AG473" i="21"/>
  <c r="AH470" i="21"/>
  <c r="AH471" i="21"/>
  <c r="AI451" i="21"/>
  <c r="AI435" i="21"/>
  <c r="AJ444" i="21"/>
  <c r="AI452" i="21"/>
  <c r="AG466" i="21"/>
  <c r="AF443" i="21"/>
  <c r="AG452" i="21"/>
  <c r="AG436" i="21"/>
  <c r="AF448" i="21"/>
  <c r="AH437" i="21"/>
  <c r="AJ434" i="21"/>
  <c r="AF424" i="21"/>
  <c r="AG433" i="21"/>
  <c r="AG417" i="21"/>
  <c r="AF433" i="21"/>
  <c r="AH422" i="21"/>
  <c r="AH436" i="21"/>
  <c r="AG422" i="21"/>
  <c r="AH450" i="21"/>
  <c r="AF430" i="21"/>
  <c r="AH454" i="21"/>
  <c r="AI420" i="21"/>
  <c r="AG428" i="21"/>
  <c r="AG412" i="21"/>
  <c r="AJ406" i="21"/>
  <c r="AJ410" i="21"/>
  <c r="AF414" i="21"/>
  <c r="AF423" i="21"/>
  <c r="AI403" i="21"/>
  <c r="AH411" i="21"/>
  <c r="AJ400" i="21"/>
  <c r="AG407" i="21"/>
  <c r="AG408" i="21"/>
  <c r="AF400" i="21"/>
  <c r="AF411" i="21"/>
  <c r="AI400" i="21"/>
  <c r="AG250" i="21"/>
  <c r="AG234" i="21"/>
  <c r="AH251" i="21"/>
  <c r="AJ240" i="21"/>
  <c r="AG243" i="21"/>
  <c r="AF251" i="21"/>
  <c r="AH240" i="21"/>
  <c r="AI249" i="21"/>
  <c r="AI233" i="21"/>
  <c r="AJ250" i="21"/>
  <c r="AH254" i="21"/>
  <c r="AJ243" i="21"/>
  <c r="AI258" i="21"/>
  <c r="AG222" i="21"/>
  <c r="AG206" i="21"/>
  <c r="AG182" i="21"/>
  <c r="AH227" i="21"/>
  <c r="AJ216" i="21"/>
  <c r="AF206" i="21"/>
  <c r="AG223" i="21"/>
  <c r="AG207" i="21"/>
  <c r="AG183" i="21"/>
  <c r="AF233" i="21"/>
  <c r="AJ221" i="21"/>
  <c r="AF211" i="21"/>
  <c r="AG257" i="21"/>
  <c r="AI225" i="21"/>
  <c r="AI209" i="21"/>
  <c r="AG184" i="21"/>
  <c r="AJ242" i="21"/>
  <c r="AF228" i="21"/>
  <c r="AH217" i="21"/>
  <c r="AI254" i="21"/>
  <c r="AJ223" i="21"/>
  <c r="AF213" i="21"/>
  <c r="AH202" i="21"/>
  <c r="AH182" i="21"/>
  <c r="AI206" i="21"/>
  <c r="AI174" i="21"/>
  <c r="AG158" i="21"/>
  <c r="AG142" i="21"/>
  <c r="AF184" i="21"/>
  <c r="AJ168" i="21"/>
  <c r="AF158" i="21"/>
  <c r="AF230" i="21"/>
  <c r="AF175" i="21"/>
  <c r="AI160" i="21"/>
  <c r="AI144" i="21"/>
  <c r="AJ202" i="21"/>
  <c r="AF176" i="21"/>
  <c r="AH164" i="21"/>
  <c r="AJ153" i="21"/>
  <c r="AF143" i="21"/>
  <c r="AF123" i="21"/>
  <c r="AJ189" i="21"/>
  <c r="AI169" i="21"/>
  <c r="AI153" i="21"/>
  <c r="AI137" i="21"/>
  <c r="AJ190" i="21"/>
  <c r="AJ170" i="21"/>
  <c r="AF160" i="21"/>
  <c r="AH149" i="21"/>
  <c r="AF190" i="21"/>
  <c r="AH170" i="21"/>
  <c r="AJ159" i="21"/>
  <c r="AF149" i="21"/>
  <c r="AH138" i="21"/>
  <c r="AG169" i="21"/>
  <c r="AI124" i="21"/>
  <c r="AI105" i="21"/>
  <c r="AH298" i="24"/>
  <c r="AE301" i="24"/>
  <c r="AH315" i="24"/>
  <c r="AI344" i="24"/>
  <c r="AJ356" i="24"/>
  <c r="AH288" i="24"/>
  <c r="AI313" i="24"/>
  <c r="AE348" i="24"/>
  <c r="AH269" i="24"/>
  <c r="AE284" i="24"/>
  <c r="AF296" i="24"/>
  <c r="AG271" i="24"/>
  <c r="AI286" i="24"/>
  <c r="AH19" i="24"/>
  <c r="AJ522" i="21"/>
  <c r="AG517" i="21"/>
  <c r="AG522" i="21"/>
  <c r="AH520" i="21"/>
  <c r="AI513" i="21"/>
  <c r="AH496" i="21"/>
  <c r="AG500" i="21"/>
  <c r="AH505" i="21"/>
  <c r="AI506" i="21"/>
  <c r="AH508" i="21"/>
  <c r="AF511" i="21"/>
  <c r="AI496" i="21"/>
  <c r="AH485" i="21"/>
  <c r="AJ492" i="21"/>
  <c r="AG494" i="21"/>
  <c r="AF481" i="21"/>
  <c r="AI487" i="21"/>
  <c r="AH483" i="21"/>
  <c r="AH490" i="21"/>
  <c r="AH480" i="21"/>
  <c r="AG483" i="21"/>
  <c r="AJ485" i="21"/>
  <c r="AG456" i="21"/>
  <c r="AJ466" i="21"/>
  <c r="AJ525" i="21"/>
  <c r="AG469" i="21"/>
  <c r="AF469" i="21"/>
  <c r="AF470" i="21"/>
  <c r="AG450" i="21"/>
  <c r="AG470" i="21"/>
  <c r="AH443" i="21"/>
  <c r="AG451" i="21"/>
  <c r="AH452" i="21"/>
  <c r="AJ441" i="21"/>
  <c r="AI449" i="21"/>
  <c r="AI471" i="21"/>
  <c r="AJ446" i="21"/>
  <c r="AG454" i="21"/>
  <c r="AH433" i="21"/>
  <c r="AJ422" i="21"/>
  <c r="AI430" i="21"/>
  <c r="AJ490" i="21"/>
  <c r="AJ431" i="21"/>
  <c r="AF421" i="21"/>
  <c r="AJ435" i="21"/>
  <c r="AI419" i="21"/>
  <c r="AF449" i="21"/>
  <c r="AJ428" i="21"/>
  <c r="AG435" i="21"/>
  <c r="AG419" i="21"/>
  <c r="AI425" i="21"/>
  <c r="AI409" i="21"/>
  <c r="AH405" i="21"/>
  <c r="AH409" i="21"/>
  <c r="AI410" i="21"/>
  <c r="AI416" i="21"/>
  <c r="AG402" i="21"/>
  <c r="AF410" i="21"/>
  <c r="AJ433" i="21"/>
  <c r="AI438" i="21"/>
  <c r="AI405" i="21"/>
  <c r="AJ405" i="21"/>
  <c r="AH420" i="21"/>
  <c r="AI404" i="21"/>
  <c r="AI247" i="21"/>
  <c r="AI231" i="21"/>
  <c r="Y121" i="21"/>
  <c r="Z121" i="21"/>
  <c r="Z106" i="21"/>
  <c r="Z90" i="21"/>
  <c r="AA115" i="21"/>
  <c r="W105" i="21"/>
  <c r="Y94" i="21"/>
  <c r="X114" i="21"/>
  <c r="X98" i="21"/>
  <c r="X82" i="21"/>
  <c r="Z123" i="21"/>
  <c r="Y111" i="21"/>
  <c r="AA100" i="21"/>
  <c r="Z112" i="21"/>
  <c r="Z96" i="21"/>
  <c r="Y116" i="21"/>
  <c r="AA105" i="21"/>
  <c r="W95" i="21"/>
  <c r="Y113" i="21"/>
  <c r="AA102" i="21"/>
  <c r="W92" i="21"/>
  <c r="Y81" i="21"/>
  <c r="Y82" i="21"/>
  <c r="W60" i="21"/>
  <c r="Y49" i="21"/>
  <c r="AA38" i="21"/>
  <c r="W28" i="21"/>
  <c r="X100" i="21"/>
  <c r="X76" i="21"/>
  <c r="Z50" i="21"/>
  <c r="Z34" i="21"/>
  <c r="Z18" i="21"/>
  <c r="X104" i="21"/>
  <c r="W76" i="21"/>
  <c r="W57" i="21"/>
  <c r="Y46" i="21"/>
  <c r="AA35" i="21"/>
  <c r="W25" i="21"/>
  <c r="AA85" i="21"/>
  <c r="Z71" i="21"/>
  <c r="Z47" i="21"/>
  <c r="Z31" i="21"/>
  <c r="Z15" i="21"/>
  <c r="X84" i="21"/>
  <c r="Y71" i="21"/>
  <c r="AA52" i="21"/>
  <c r="W42" i="21"/>
  <c r="Y31" i="21"/>
  <c r="AA20" i="21"/>
  <c r="W10" i="21"/>
  <c r="Z86" i="21"/>
  <c r="Z72" i="21"/>
  <c r="Z48" i="21"/>
  <c r="Z32" i="21"/>
  <c r="W85" i="21"/>
  <c r="Z82" i="21"/>
  <c r="X56" i="21"/>
  <c r="X40" i="21"/>
  <c r="X24" i="21"/>
  <c r="X8" i="21"/>
  <c r="W27" i="21"/>
  <c r="Y48" i="21"/>
  <c r="AA5" i="21"/>
  <c r="X11" i="21"/>
  <c r="W11" i="21"/>
  <c r="W43" i="21"/>
  <c r="W47" i="21"/>
  <c r="Y4" i="21"/>
  <c r="Y13" i="21"/>
  <c r="Y40" i="21"/>
  <c r="Y9" i="21"/>
  <c r="W120" i="21"/>
  <c r="X120" i="21"/>
  <c r="X105" i="21"/>
  <c r="X89" i="21"/>
  <c r="X126" i="21"/>
  <c r="Y114" i="21"/>
  <c r="AA103" i="21"/>
  <c r="W93" i="21"/>
  <c r="W125" i="21"/>
  <c r="Z111" i="21"/>
  <c r="Z95" i="21"/>
  <c r="Z79" i="21"/>
  <c r="X122" i="21"/>
  <c r="W110" i="21"/>
  <c r="Y99" i="21"/>
  <c r="X111" i="21"/>
  <c r="X95" i="21"/>
  <c r="W115" i="21"/>
  <c r="Y104" i="21"/>
  <c r="AA93" i="21"/>
  <c r="W112" i="21"/>
  <c r="Y101" i="21"/>
  <c r="AA90" i="21"/>
  <c r="W80" i="21"/>
  <c r="W81" i="21"/>
  <c r="AA58" i="21"/>
  <c r="W48" i="21"/>
  <c r="Y37" i="21"/>
  <c r="AA26" i="21"/>
  <c r="AA92" i="21"/>
  <c r="Z74" i="21"/>
  <c r="X49" i="21"/>
  <c r="X33" i="21"/>
  <c r="X17" i="21"/>
  <c r="Z93" i="21"/>
  <c r="AA75" i="21"/>
  <c r="AA55" i="21"/>
  <c r="W45" i="21"/>
  <c r="Y34" i="21"/>
  <c r="AA23" i="21"/>
  <c r="Y84" i="21"/>
  <c r="X70" i="21"/>
  <c r="X46" i="21"/>
  <c r="X30" i="21"/>
  <c r="X14" i="21"/>
  <c r="Z80" i="21"/>
  <c r="W70" i="21"/>
  <c r="Y51" i="21"/>
  <c r="AA40" i="21"/>
  <c r="W30" i="21"/>
  <c r="Y19" i="21"/>
  <c r="AA8" i="21"/>
  <c r="X85" i="21"/>
  <c r="X71" i="21"/>
  <c r="X47" i="21"/>
  <c r="X31" i="21"/>
  <c r="Z81" i="21"/>
  <c r="X81" i="21"/>
  <c r="Z53" i="21"/>
  <c r="Z37" i="21"/>
  <c r="Z21" i="21"/>
  <c r="Z5" i="21"/>
  <c r="Z16" i="21"/>
  <c r="AA33" i="21"/>
  <c r="Y77" i="21"/>
  <c r="Y8" i="21"/>
  <c r="AA10" i="21"/>
  <c r="Y28" i="21"/>
  <c r="Y32" i="21"/>
  <c r="AA53" i="21"/>
  <c r="Z12" i="21"/>
  <c r="AA25" i="21"/>
  <c r="Y6" i="21"/>
  <c r="Z118" i="21"/>
  <c r="Z102" i="21"/>
  <c r="Z125" i="21"/>
  <c r="W113" i="21"/>
  <c r="Y102" i="21"/>
  <c r="AA91" i="21"/>
  <c r="AA123" i="21"/>
  <c r="X110" i="21"/>
  <c r="X94" i="21"/>
  <c r="X78" i="21"/>
  <c r="Y119" i="21"/>
  <c r="AA108" i="21"/>
  <c r="W98" i="21"/>
  <c r="Z108" i="21"/>
  <c r="Z92" i="21"/>
  <c r="AA113" i="21"/>
  <c r="W103" i="21"/>
  <c r="Y92" i="21"/>
  <c r="AA121" i="21"/>
  <c r="AA110" i="21"/>
  <c r="W100" i="21"/>
  <c r="Y89" i="21"/>
  <c r="W77" i="21"/>
  <c r="Y57" i="21"/>
  <c r="AA46" i="21"/>
  <c r="W36" i="21"/>
  <c r="Y25" i="21"/>
  <c r="Y91" i="21"/>
  <c r="X73" i="21"/>
  <c r="Z46" i="21"/>
  <c r="Z30" i="21"/>
  <c r="Z14" i="21"/>
  <c r="X92" i="21"/>
  <c r="Y74" i="21"/>
  <c r="Y54" i="21"/>
  <c r="AA43" i="21"/>
  <c r="W33" i="21"/>
  <c r="Y22" i="21"/>
  <c r="W83" i="21"/>
  <c r="Z59" i="21"/>
  <c r="Z43" i="21"/>
  <c r="Z27" i="21"/>
  <c r="X79" i="21"/>
  <c r="AA60" i="21"/>
  <c r="W50" i="21"/>
  <c r="Y39" i="21"/>
  <c r="AA28" i="21"/>
  <c r="W18" i="21"/>
  <c r="Y7" i="21"/>
  <c r="AA81" i="21"/>
  <c r="Z60" i="21"/>
  <c r="Z44" i="21"/>
  <c r="Z28" i="21"/>
  <c r="X80" i="21"/>
  <c r="X77" i="21"/>
  <c r="X52" i="21"/>
  <c r="X36" i="21"/>
  <c r="X20" i="21"/>
  <c r="X4" i="21"/>
  <c r="X15" i="21"/>
  <c r="W31" i="21"/>
  <c r="Y52" i="21"/>
  <c r="Y5" i="21"/>
  <c r="W8" i="21"/>
  <c r="Z20" i="21"/>
  <c r="AA21" i="21"/>
  <c r="W51" i="21"/>
  <c r="AA9" i="21"/>
  <c r="Y24" i="21"/>
  <c r="W126" i="21"/>
  <c r="X117" i="21"/>
  <c r="X101" i="21"/>
  <c r="Z122" i="21"/>
  <c r="AA111" i="21"/>
  <c r="W101" i="21"/>
  <c r="Y122" i="21"/>
  <c r="Z107" i="21"/>
  <c r="Z91" i="21"/>
  <c r="W118" i="21"/>
  <c r="Y107" i="21"/>
  <c r="AA96" i="21"/>
  <c r="Z124" i="21"/>
  <c r="X107" i="21"/>
  <c r="X91" i="21"/>
  <c r="Y112" i="21"/>
  <c r="AA101" i="21"/>
  <c r="W91" i="21"/>
  <c r="Y120" i="21"/>
  <c r="Y109" i="21"/>
  <c r="AA98" i="21"/>
  <c r="W88" i="21"/>
  <c r="Z113" i="21"/>
  <c r="Y76" i="21"/>
  <c r="W56" i="21"/>
  <c r="Y45" i="21"/>
  <c r="AA34" i="21"/>
  <c r="W24" i="21"/>
  <c r="Y90" i="21"/>
  <c r="Z70" i="21"/>
  <c r="Z129" i="21"/>
  <c r="X45" i="21"/>
  <c r="X29" i="21"/>
  <c r="X13" i="21"/>
  <c r="W90" i="21"/>
  <c r="W73" i="21"/>
  <c r="W53" i="21"/>
  <c r="Y42" i="21"/>
  <c r="AA31" i="21"/>
  <c r="W21" i="21"/>
  <c r="AA80" i="21"/>
  <c r="X58" i="21"/>
  <c r="X42" i="21"/>
  <c r="X26" i="21"/>
  <c r="Y78" i="21"/>
  <c r="Y59" i="21"/>
  <c r="AA48" i="21"/>
  <c r="W38" i="21"/>
  <c r="Y27" i="21"/>
  <c r="AA16" i="21"/>
  <c r="W6" i="21"/>
  <c r="Y80" i="21"/>
  <c r="X59" i="21"/>
  <c r="X43" i="21"/>
  <c r="X27" i="21"/>
  <c r="Z76" i="21"/>
  <c r="Z49" i="21"/>
  <c r="Z33" i="21"/>
  <c r="Z17" i="21"/>
  <c r="AA73" i="21"/>
  <c r="W12" i="21"/>
  <c r="AA17" i="21"/>
  <c r="AA37" i="21"/>
  <c r="Y56" i="21"/>
  <c r="AA7" i="21"/>
  <c r="Y10" i="21"/>
  <c r="Y20" i="21"/>
  <c r="Y36" i="21"/>
  <c r="W7" i="21"/>
  <c r="W23" i="21"/>
  <c r="AA126" i="21"/>
  <c r="Y125" i="21"/>
  <c r="Y123" i="21"/>
  <c r="X113" i="21"/>
  <c r="X97" i="21"/>
  <c r="AA122" i="21"/>
  <c r="X125" i="21"/>
  <c r="AA120" i="21"/>
  <c r="AA125" i="21"/>
  <c r="X109" i="21"/>
  <c r="X93" i="21"/>
  <c r="W117" i="21"/>
  <c r="Y106" i="21"/>
  <c r="AA95" i="21"/>
  <c r="Z115" i="21"/>
  <c r="Z99" i="21"/>
  <c r="Z83" i="21"/>
  <c r="AA112" i="21"/>
  <c r="W102" i="21"/>
  <c r="X115" i="21"/>
  <c r="X99" i="21"/>
  <c r="AA117" i="21"/>
  <c r="W107" i="21"/>
  <c r="Y96" i="21"/>
  <c r="AA114" i="21"/>
  <c r="W104" i="21"/>
  <c r="Y93" i="21"/>
  <c r="AA82" i="21"/>
  <c r="AA83" i="21"/>
  <c r="AA70" i="21"/>
  <c r="AA50" i="21"/>
  <c r="W40" i="21"/>
  <c r="Y29" i="21"/>
  <c r="Z117" i="21"/>
  <c r="W82" i="21"/>
  <c r="X53" i="21"/>
  <c r="X37" i="21"/>
  <c r="X21" i="21"/>
  <c r="X5" i="21"/>
  <c r="AA78" i="21"/>
  <c r="Y58" i="21"/>
  <c r="AA47" i="21"/>
  <c r="W37" i="21"/>
  <c r="Y26" i="21"/>
  <c r="W94" i="21"/>
  <c r="X74" i="21"/>
  <c r="X50" i="21"/>
  <c r="X34" i="21"/>
  <c r="X18" i="21"/>
  <c r="Z85" i="21"/>
  <c r="AA72" i="21"/>
  <c r="W54" i="21"/>
  <c r="Y43" i="21"/>
  <c r="AA32" i="21"/>
  <c r="W22" i="21"/>
  <c r="Y11" i="21"/>
  <c r="W89" i="21"/>
  <c r="X75" i="21"/>
  <c r="X51" i="21"/>
  <c r="X35" i="21"/>
  <c r="Y86" i="21"/>
  <c r="W86" i="21"/>
  <c r="Z57" i="21"/>
  <c r="Z41" i="21"/>
  <c r="Y98" i="21"/>
  <c r="X106" i="21"/>
  <c r="Z88" i="21"/>
  <c r="Y108" i="21"/>
  <c r="Y117" i="21"/>
  <c r="AA86" i="21"/>
  <c r="W72" i="21"/>
  <c r="W32" i="21"/>
  <c r="Z58" i="21"/>
  <c r="Z22" i="21"/>
  <c r="Y70" i="21"/>
  <c r="Y30" i="21"/>
  <c r="Z75" i="21"/>
  <c r="X22" i="21"/>
  <c r="W58" i="21"/>
  <c r="W34" i="21"/>
  <c r="X116" i="21"/>
  <c r="Z40" i="21"/>
  <c r="AA87" i="21"/>
  <c r="Z29" i="21"/>
  <c r="W59" i="21"/>
  <c r="W15" i="21"/>
  <c r="W39" i="21"/>
  <c r="Z4" i="21"/>
  <c r="X23" i="21"/>
  <c r="Y14" i="21"/>
  <c r="Y126" i="21"/>
  <c r="X121" i="21"/>
  <c r="W97" i="21"/>
  <c r="Z103" i="21"/>
  <c r="AA116" i="21"/>
  <c r="X87" i="21"/>
  <c r="Y100" i="21"/>
  <c r="W116" i="21"/>
  <c r="Y85" i="21"/>
  <c r="AA54" i="21"/>
  <c r="AA30" i="21"/>
  <c r="X57" i="21"/>
  <c r="Z10" i="21"/>
  <c r="AA59" i="21"/>
  <c r="W29" i="21"/>
  <c r="Z55" i="21"/>
  <c r="Z19" i="21"/>
  <c r="AA56" i="21"/>
  <c r="W26" i="21"/>
  <c r="Z101" i="21"/>
  <c r="X39" i="21"/>
  <c r="Z73" i="21"/>
  <c r="X28" i="21"/>
  <c r="Y44" i="21"/>
  <c r="Z11" i="21"/>
  <c r="Y18" i="21"/>
  <c r="AA76" i="21"/>
  <c r="W19" i="21"/>
  <c r="W13" i="21"/>
  <c r="Z114" i="21"/>
  <c r="AA119" i="21"/>
  <c r="X102" i="21"/>
  <c r="Y115" i="21"/>
  <c r="X123" i="21"/>
  <c r="W99" i="21"/>
  <c r="W108" i="21"/>
  <c r="W84" i="21"/>
  <c r="Y53" i="21"/>
  <c r="AA22" i="21"/>
  <c r="Z54" i="21"/>
  <c r="X9" i="21"/>
  <c r="AA51" i="21"/>
  <c r="AA27" i="21"/>
  <c r="X54" i="21"/>
  <c r="X112" i="21"/>
  <c r="Y55" i="21"/>
  <c r="AA24" i="21"/>
  <c r="W79" i="21"/>
  <c r="Z36" i="21"/>
  <c r="X72" i="21"/>
  <c r="Z25" i="21"/>
  <c r="AA29" i="21"/>
  <c r="Z8" i="21"/>
  <c r="W17" i="21"/>
  <c r="AA49" i="21"/>
  <c r="AA14" i="21"/>
  <c r="Y12" i="21"/>
  <c r="W124" i="21"/>
  <c r="Z126" i="21"/>
  <c r="Z110" i="21"/>
  <c r="Y118" i="21"/>
  <c r="X90" i="21"/>
  <c r="W114" i="21"/>
  <c r="X119" i="21"/>
  <c r="Y124" i="21"/>
  <c r="AA97" i="21"/>
  <c r="AA106" i="21"/>
  <c r="X96" i="21"/>
  <c r="W52" i="21"/>
  <c r="Y21" i="21"/>
  <c r="Z42" i="21"/>
  <c r="Z6" i="21"/>
  <c r="Y50" i="21"/>
  <c r="AA19" i="21"/>
  <c r="Z51" i="21"/>
  <c r="Z97" i="21"/>
  <c r="Y47" i="21"/>
  <c r="Y23" i="21"/>
  <c r="W78" i="21"/>
  <c r="X60" i="21"/>
  <c r="X16" i="21"/>
  <c r="AA11" i="21"/>
  <c r="W35" i="21"/>
  <c r="W5" i="21"/>
  <c r="X19" i="21"/>
  <c r="AA6" i="21"/>
  <c r="Z98" i="21"/>
  <c r="Y110" i="21"/>
  <c r="Z87" i="21"/>
  <c r="W106" i="21"/>
  <c r="Z116" i="21"/>
  <c r="W123" i="21"/>
  <c r="AA89" i="21"/>
  <c r="Y105" i="21"/>
  <c r="X88" i="21"/>
  <c r="W44" i="21"/>
  <c r="W20" i="21"/>
  <c r="X41" i="21"/>
  <c r="Z84" i="21"/>
  <c r="W49" i="21"/>
  <c r="X124" i="21"/>
  <c r="Z39" i="21"/>
  <c r="Z89" i="21"/>
  <c r="W46" i="21"/>
  <c r="Y15" i="21"/>
  <c r="Z77" i="21"/>
  <c r="Z120" i="21"/>
  <c r="X48" i="21"/>
  <c r="Z13" i="21"/>
  <c r="W9" i="21"/>
  <c r="AA18" i="21"/>
  <c r="Y72" i="21"/>
  <c r="AA13" i="21"/>
  <c r="W4" i="21"/>
  <c r="Z94" i="21"/>
  <c r="W109" i="21"/>
  <c r="W121" i="21"/>
  <c r="X86" i="21"/>
  <c r="AA104" i="21"/>
  <c r="Z104" i="21"/>
  <c r="W119" i="21"/>
  <c r="Y88" i="21"/>
  <c r="Y97" i="21"/>
  <c r="Y87" i="21"/>
  <c r="AA42" i="21"/>
  <c r="W87" i="21"/>
  <c r="Z38" i="21"/>
  <c r="X83" i="21"/>
  <c r="W41" i="21"/>
  <c r="W122" i="21"/>
  <c r="AA99" i="21"/>
  <c r="X118" i="21"/>
  <c r="Y95" i="21"/>
  <c r="Z100" i="21"/>
  <c r="AA109" i="21"/>
  <c r="AA118" i="21"/>
  <c r="AA94" i="21"/>
  <c r="Y73" i="21"/>
  <c r="Y33" i="21"/>
  <c r="Y83" i="21"/>
  <c r="X25" i="21"/>
  <c r="AA71" i="21"/>
  <c r="Y38" i="21"/>
  <c r="Z78" i="21"/>
  <c r="Z23" i="21"/>
  <c r="W74" i="21"/>
  <c r="Y35" i="21"/>
  <c r="AA4" i="21"/>
  <c r="Z52" i="21"/>
  <c r="AA88" i="21"/>
  <c r="X32" i="21"/>
  <c r="W71" i="21"/>
  <c r="Y16" i="21"/>
  <c r="AA41" i="21"/>
  <c r="Z7" i="21"/>
  <c r="Z24" i="21"/>
  <c r="AA15" i="21"/>
  <c r="X103" i="21"/>
  <c r="AA79" i="21"/>
  <c r="AA44" i="21"/>
  <c r="Z45" i="21"/>
  <c r="Y60" i="21"/>
  <c r="W111" i="21"/>
  <c r="AA39" i="21"/>
  <c r="AA36" i="21"/>
  <c r="X44" i="21"/>
  <c r="AA45" i="21"/>
  <c r="AA124" i="21"/>
  <c r="X108" i="21"/>
  <c r="W14" i="21"/>
  <c r="X12" i="21"/>
  <c r="X10" i="21"/>
  <c r="W96" i="21"/>
  <c r="Y79" i="21"/>
  <c r="AA12" i="21"/>
  <c r="Z9" i="21"/>
  <c r="X7" i="21"/>
  <c r="AA107" i="21"/>
  <c r="AA74" i="21"/>
  <c r="X38" i="21"/>
  <c r="Z56" i="21"/>
  <c r="X6" i="21"/>
  <c r="AA57" i="21"/>
  <c r="Z119" i="21"/>
  <c r="Y41" i="21"/>
  <c r="Z35" i="21"/>
  <c r="X55" i="21"/>
  <c r="W75" i="21"/>
  <c r="W55" i="21"/>
  <c r="Y103" i="21"/>
  <c r="Z26" i="21"/>
  <c r="Y75" i="21"/>
  <c r="Z109" i="21"/>
  <c r="W16" i="21"/>
  <c r="AA84" i="21"/>
  <c r="AA77" i="21"/>
  <c r="Z105" i="21"/>
  <c r="Y17" i="21"/>
  <c r="AF440" i="21"/>
  <c r="AG448" i="21"/>
  <c r="AG447" i="21"/>
  <c r="AI439" i="21"/>
  <c r="AJ467" i="21"/>
  <c r="AH475" i="21"/>
  <c r="AI468" i="21"/>
  <c r="AF482" i="21"/>
  <c r="AG489" i="21"/>
  <c r="AJ507" i="21"/>
  <c r="AF495" i="21"/>
  <c r="AF521" i="21"/>
  <c r="R14" i="24"/>
  <c r="W232" i="24"/>
  <c r="AE282" i="24"/>
  <c r="W219" i="24"/>
  <c r="W258" i="24"/>
  <c r="AE336" i="24"/>
  <c r="AG319" i="24"/>
  <c r="Z429" i="24"/>
  <c r="AJ382" i="24"/>
  <c r="AG446" i="21"/>
  <c r="AF475" i="21"/>
  <c r="AI488" i="21"/>
  <c r="AH474" i="21"/>
  <c r="AI479" i="21"/>
  <c r="AJ482" i="21"/>
  <c r="AI502" i="21"/>
  <c r="AF507" i="21"/>
  <c r="AF520" i="21"/>
  <c r="W11" i="24"/>
  <c r="AA234" i="24"/>
  <c r="AG283" i="24"/>
  <c r="Y228" i="24"/>
  <c r="AE279" i="24"/>
  <c r="AI346" i="24"/>
  <c r="AI340" i="24"/>
  <c r="Y401" i="24"/>
  <c r="AA411" i="24"/>
  <c r="AJ296" i="24"/>
  <c r="AH379" i="24"/>
  <c r="W497" i="24"/>
  <c r="AJ430" i="21"/>
  <c r="AJ450" i="21"/>
  <c r="AH440" i="21"/>
  <c r="AJ440" i="21"/>
  <c r="AH455" i="21"/>
  <c r="AI466" i="21"/>
  <c r="AF483" i="21"/>
  <c r="AI477" i="21"/>
  <c r="AH478" i="21"/>
  <c r="AI492" i="21"/>
  <c r="AF500" i="21"/>
  <c r="AJ517" i="21"/>
  <c r="AE28" i="24"/>
  <c r="I7" i="24"/>
  <c r="AA202" i="24"/>
  <c r="W256" i="24"/>
  <c r="AI281" i="24"/>
  <c r="X246" i="24"/>
  <c r="AG312" i="24"/>
  <c r="AF314" i="24"/>
  <c r="Y408" i="24"/>
  <c r="W452" i="24"/>
  <c r="AF442" i="21"/>
  <c r="AH467" i="21"/>
  <c r="AH484" i="21"/>
  <c r="AG488" i="21"/>
  <c r="AJ479" i="21"/>
  <c r="AG495" i="21"/>
  <c r="AH501" i="21"/>
  <c r="AF519" i="21"/>
  <c r="X26" i="24"/>
  <c r="AO5" i="24"/>
  <c r="W210" i="24"/>
  <c r="AH301" i="24"/>
  <c r="Z236" i="24"/>
  <c r="AI322" i="24"/>
  <c r="AE378" i="24"/>
  <c r="AI279" i="24"/>
  <c r="AE385" i="24"/>
  <c r="W502" i="24"/>
  <c r="Z515" i="24"/>
  <c r="AO175" i="24"/>
  <c r="Q151" i="24"/>
  <c r="AP147" i="24"/>
  <c r="AO191" i="24"/>
  <c r="AN178" i="24"/>
  <c r="O161" i="24"/>
  <c r="Q167" i="24"/>
  <c r="Q123" i="24"/>
  <c r="M186" i="24"/>
  <c r="M170" i="24"/>
  <c r="Q152" i="24"/>
  <c r="O115" i="24"/>
  <c r="R189" i="24"/>
  <c r="P168" i="24"/>
  <c r="R157" i="24"/>
  <c r="M109" i="24"/>
  <c r="Q87" i="24"/>
  <c r="O50" i="24"/>
  <c r="R151" i="24"/>
  <c r="P113" i="24"/>
  <c r="P99" i="24"/>
  <c r="N86" i="24"/>
  <c r="P71" i="24"/>
  <c r="AQ71" i="24"/>
  <c r="R56" i="24"/>
  <c r="N42" i="24"/>
  <c r="P35" i="24"/>
  <c r="R28" i="24"/>
  <c r="N116" i="24"/>
  <c r="M102" i="24"/>
  <c r="O87" i="24"/>
  <c r="Q72" i="24"/>
  <c r="AR72" i="24"/>
  <c r="M50" i="24"/>
  <c r="O43" i="24"/>
  <c r="R139" i="24"/>
  <c r="N119" i="24"/>
  <c r="R105" i="24"/>
  <c r="N95" i="24"/>
  <c r="P84" i="24"/>
  <c r="AQ84" i="24"/>
  <c r="R73" i="24"/>
  <c r="N188" i="24"/>
  <c r="M156" i="24"/>
  <c r="M161" i="24"/>
  <c r="P159" i="24"/>
  <c r="Q184" i="24"/>
  <c r="M166" i="24"/>
  <c r="Q136" i="24"/>
  <c r="Q195" i="24"/>
  <c r="N217" i="24"/>
  <c r="AO217" i="24"/>
  <c r="P176" i="24"/>
  <c r="R165" i="24"/>
  <c r="Q103" i="24"/>
  <c r="AR103" i="24"/>
  <c r="O82" i="24"/>
  <c r="O58" i="24"/>
  <c r="Q47" i="24"/>
  <c r="Q39" i="24"/>
  <c r="N149" i="24"/>
  <c r="N112" i="24"/>
  <c r="N98" i="24"/>
  <c r="P83" i="24"/>
  <c r="N70" i="24"/>
  <c r="R48" i="24"/>
  <c r="N34" i="24"/>
  <c r="P27" i="24"/>
  <c r="R115" i="24"/>
  <c r="O99" i="24"/>
  <c r="AP99" i="24"/>
  <c r="M86" i="24"/>
  <c r="O71" i="24"/>
  <c r="AP71" i="24"/>
  <c r="Q56" i="24"/>
  <c r="M42" i="24"/>
  <c r="Q36" i="24"/>
  <c r="O31" i="24"/>
  <c r="P138" i="24"/>
  <c r="P118" i="24"/>
  <c r="P104" i="24"/>
  <c r="R93" i="24"/>
  <c r="AS93" i="24"/>
  <c r="N83" i="24"/>
  <c r="AO83" i="24"/>
  <c r="P72" i="24"/>
  <c r="R53" i="24"/>
  <c r="P48" i="24"/>
  <c r="R37" i="24"/>
  <c r="P32" i="24"/>
  <c r="R141" i="24"/>
  <c r="O108" i="24"/>
  <c r="AP108" i="24"/>
  <c r="Q97" i="24"/>
  <c r="M87" i="24"/>
  <c r="O76" i="24"/>
  <c r="O62" i="24"/>
  <c r="O56" i="24"/>
  <c r="Q45" i="24"/>
  <c r="O40" i="24"/>
  <c r="Q29" i="24"/>
  <c r="O24" i="24"/>
  <c r="N118" i="24"/>
  <c r="P105" i="24"/>
  <c r="R94" i="24"/>
  <c r="AS94" i="24"/>
  <c r="P177" i="24"/>
  <c r="M148" i="24"/>
  <c r="P166" i="24"/>
  <c r="P230" i="24"/>
  <c r="AQ230" i="24"/>
  <c r="O179" i="24"/>
  <c r="M146" i="24"/>
  <c r="W128" i="24"/>
  <c r="R207" i="24"/>
  <c r="N163" i="24"/>
  <c r="AF128" i="24"/>
  <c r="Q99" i="24"/>
  <c r="O78" i="24"/>
  <c r="AP78" i="24"/>
  <c r="M45" i="24"/>
  <c r="M37" i="24"/>
  <c r="R108" i="24"/>
  <c r="N94" i="24"/>
  <c r="AO94" i="24"/>
  <c r="R80" i="24"/>
  <c r="AS80" i="24"/>
  <c r="P47" i="24"/>
  <c r="R32" i="24"/>
  <c r="V128" i="24"/>
  <c r="V129" i="24"/>
  <c r="M110" i="24"/>
  <c r="Q96" i="24"/>
  <c r="M82" i="24"/>
  <c r="Q62" i="24"/>
  <c r="O55" i="24"/>
  <c r="Q40" i="24"/>
  <c r="O35" i="24"/>
  <c r="P154" i="24"/>
  <c r="P128" i="24"/>
  <c r="M113" i="24"/>
  <c r="R101" i="24"/>
  <c r="N91" i="24"/>
  <c r="AO91" i="24"/>
  <c r="P80" i="24"/>
  <c r="AJ62" i="24"/>
  <c r="R57" i="24"/>
  <c r="P52" i="24"/>
  <c r="R41" i="24"/>
  <c r="P36" i="24"/>
  <c r="N139" i="24"/>
  <c r="Q105" i="24"/>
  <c r="AR105" i="24"/>
  <c r="M95" i="24"/>
  <c r="O84" i="24"/>
  <c r="Q73" i="24"/>
  <c r="O60" i="24"/>
  <c r="Q49" i="24"/>
  <c r="O44" i="24"/>
  <c r="Q33" i="24"/>
  <c r="O28" i="24"/>
  <c r="Q17" i="24"/>
  <c r="N115" i="24"/>
  <c r="R102" i="24"/>
  <c r="N92" i="24"/>
  <c r="AO92" i="24"/>
  <c r="P81" i="24"/>
  <c r="AQ81" i="24"/>
  <c r="R70" i="24"/>
  <c r="R58" i="24"/>
  <c r="P53" i="24"/>
  <c r="R42" i="24"/>
  <c r="P37" i="24"/>
  <c r="R26" i="24"/>
  <c r="N143" i="24"/>
  <c r="Q110" i="24"/>
  <c r="M100" i="24"/>
  <c r="O89" i="24"/>
  <c r="Q78" i="24"/>
  <c r="O343" i="24"/>
  <c r="P125" i="24"/>
  <c r="M124" i="24"/>
  <c r="AE194" i="24"/>
  <c r="M149" i="24"/>
  <c r="P183" i="24"/>
  <c r="P151" i="24"/>
  <c r="R215" i="24"/>
  <c r="AS215" i="24"/>
  <c r="Q160" i="24"/>
  <c r="M128" i="24"/>
  <c r="Q203" i="24"/>
  <c r="P184" i="24"/>
  <c r="R173" i="24"/>
  <c r="R119" i="24"/>
  <c r="O98" i="24"/>
  <c r="M77" i="24"/>
  <c r="AN77" i="24"/>
  <c r="Q55" i="24"/>
  <c r="Z128" i="24"/>
  <c r="P107" i="24"/>
  <c r="R92" i="24"/>
  <c r="AS92" i="24"/>
  <c r="Q71" i="24"/>
  <c r="R113" i="24"/>
  <c r="M142" i="24"/>
  <c r="Q176" i="24"/>
  <c r="M112" i="24"/>
  <c r="AN112" i="24"/>
  <c r="M306" i="24"/>
  <c r="N175" i="24"/>
  <c r="N213" i="24"/>
  <c r="AO213" i="24"/>
  <c r="N158" i="24"/>
  <c r="M157" i="24"/>
  <c r="O59" i="24"/>
  <c r="O83" i="24"/>
  <c r="AP83" i="24"/>
  <c r="O107" i="24"/>
  <c r="AP107" i="24"/>
  <c r="R44" i="24"/>
  <c r="P55" i="24"/>
  <c r="R76" i="24"/>
  <c r="P103" i="24"/>
  <c r="Q91" i="24"/>
  <c r="N159" i="24"/>
  <c r="O119" i="24"/>
  <c r="AP119" i="24"/>
  <c r="N174" i="24"/>
  <c r="Q60" i="24"/>
  <c r="Q88" i="24"/>
  <c r="Q108" i="24"/>
  <c r="AR108" i="24"/>
  <c r="P152" i="24"/>
  <c r="N78" i="24"/>
  <c r="AO78" i="24"/>
  <c r="R104" i="24"/>
  <c r="M93" i="24"/>
  <c r="AN93" i="24"/>
  <c r="P160" i="24"/>
  <c r="R181" i="24"/>
  <c r="Q120" i="24"/>
  <c r="M158" i="24"/>
  <c r="M189" i="24"/>
  <c r="R231" i="24"/>
  <c r="M227" i="24"/>
  <c r="M253" i="24"/>
  <c r="AN253" i="24"/>
  <c r="M191" i="24"/>
  <c r="P181" i="24"/>
  <c r="N152" i="24"/>
  <c r="N144" i="24"/>
  <c r="N136" i="24"/>
  <c r="N229" i="24"/>
  <c r="O189" i="24"/>
  <c r="O177" i="24"/>
  <c r="Q170" i="24"/>
  <c r="M164" i="24"/>
  <c r="Q158" i="24"/>
  <c r="M152" i="24"/>
  <c r="Q146" i="24"/>
  <c r="O141" i="24"/>
  <c r="AA128" i="24"/>
  <c r="Q118" i="24"/>
  <c r="AR118" i="24"/>
  <c r="P218" i="24"/>
  <c r="N189" i="24"/>
  <c r="N173" i="24"/>
  <c r="N157" i="24"/>
  <c r="N209" i="24"/>
  <c r="Q191" i="24"/>
  <c r="O186" i="24"/>
  <c r="Q175" i="24"/>
  <c r="O170" i="24"/>
  <c r="Q159" i="24"/>
  <c r="O154" i="24"/>
  <c r="Q143" i="24"/>
  <c r="O138" i="24"/>
  <c r="M125" i="24"/>
  <c r="O206" i="24"/>
  <c r="P191" i="24"/>
  <c r="R180" i="24"/>
  <c r="P175" i="24"/>
  <c r="R164" i="24"/>
  <c r="AJ260" i="24"/>
  <c r="Q239" i="24"/>
  <c r="AR239" i="24"/>
  <c r="Q137" i="24"/>
  <c r="AH194" i="24"/>
  <c r="R170" i="24"/>
  <c r="P161" i="24"/>
  <c r="P214" i="24"/>
  <c r="AG194" i="24"/>
  <c r="M188" i="24"/>
  <c r="Q182" i="24"/>
  <c r="M140" i="24"/>
  <c r="Q128" i="24"/>
  <c r="O117" i="24"/>
  <c r="AP117" i="24"/>
  <c r="R211" i="24"/>
  <c r="AF194" i="24"/>
  <c r="R183" i="24"/>
  <c r="P178" i="24"/>
  <c r="R167" i="24"/>
  <c r="P162" i="24"/>
  <c r="P206" i="24"/>
  <c r="M185" i="24"/>
  <c r="M169" i="24"/>
  <c r="R258" i="24"/>
  <c r="P242" i="24"/>
  <c r="M229" i="24"/>
  <c r="AN229" i="24"/>
  <c r="Q169" i="24"/>
  <c r="Q149" i="24"/>
  <c r="O124" i="24"/>
  <c r="R178" i="24"/>
  <c r="N168" i="24"/>
  <c r="R128" i="24"/>
  <c r="R210" i="24"/>
  <c r="W194" i="24"/>
  <c r="O181" i="24"/>
  <c r="O169" i="24"/>
  <c r="O157" i="24"/>
  <c r="O145" i="24"/>
  <c r="Q126" i="24"/>
  <c r="M116" i="24"/>
  <c r="P210" i="24"/>
  <c r="V194" i="24"/>
  <c r="V195" i="24"/>
  <c r="N177" i="24"/>
  <c r="N161" i="24"/>
  <c r="N205" i="24"/>
  <c r="O190" i="24"/>
  <c r="Q179" i="24"/>
  <c r="O174" i="24"/>
  <c r="Q163" i="24"/>
  <c r="O158" i="24"/>
  <c r="Q147" i="24"/>
  <c r="O142" i="24"/>
  <c r="O122" i="24"/>
  <c r="N202" i="24"/>
  <c r="R184" i="24"/>
  <c r="P179" i="24"/>
  <c r="R168" i="24"/>
  <c r="P163" i="24"/>
  <c r="R152" i="24"/>
  <c r="P147" i="24"/>
  <c r="R136" i="24"/>
  <c r="N122" i="24"/>
  <c r="AO122" i="24"/>
  <c r="Q194" i="24"/>
  <c r="Q188" i="24"/>
  <c r="O183" i="24"/>
  <c r="R225" i="24"/>
  <c r="O233" i="24"/>
  <c r="Q207" i="24"/>
  <c r="O180" i="24"/>
  <c r="O160" i="24"/>
  <c r="O144" i="24"/>
  <c r="R227" i="24"/>
  <c r="R186" i="24"/>
  <c r="R166" i="24"/>
  <c r="N156" i="24"/>
  <c r="R146" i="24"/>
  <c r="N124" i="24"/>
  <c r="P204" i="24"/>
  <c r="AQ204" i="24"/>
  <c r="O185" i="24"/>
  <c r="O173" i="24"/>
  <c r="M216" i="24"/>
  <c r="R204" i="24"/>
  <c r="O176" i="24"/>
  <c r="M159" i="24"/>
  <c r="M143" i="24"/>
  <c r="N225" i="24"/>
  <c r="AO225" i="24"/>
  <c r="N184" i="24"/>
  <c r="N120" i="24"/>
  <c r="N203" i="24"/>
  <c r="Q190" i="24"/>
  <c r="M184" i="24"/>
  <c r="Q178" i="24"/>
  <c r="M172" i="24"/>
  <c r="Q166" i="24"/>
  <c r="Q142" i="24"/>
  <c r="O137" i="24"/>
  <c r="O121" i="24"/>
  <c r="R235" i="24"/>
  <c r="AS235" i="24"/>
  <c r="N204" i="24"/>
  <c r="N185" i="24"/>
  <c r="N169" i="24"/>
  <c r="P211" i="24"/>
  <c r="AQ211" i="24"/>
  <c r="Q187" i="24"/>
  <c r="O182" i="24"/>
  <c r="Q171" i="24"/>
  <c r="O166" i="24"/>
  <c r="Q155" i="24"/>
  <c r="O150" i="24"/>
  <c r="Q139" i="24"/>
  <c r="O128" i="24"/>
  <c r="M209" i="24"/>
  <c r="R192" i="24"/>
  <c r="P187" i="24"/>
  <c r="R176" i="24"/>
  <c r="P171" i="24"/>
  <c r="R160" i="24"/>
  <c r="P155" i="24"/>
  <c r="R144" i="24"/>
  <c r="P139" i="24"/>
  <c r="N128" i="24"/>
  <c r="N206" i="24"/>
  <c r="O191" i="24"/>
  <c r="Q180" i="24"/>
  <c r="O175" i="24"/>
  <c r="Q164" i="24"/>
  <c r="O159" i="24"/>
  <c r="Q148" i="24"/>
  <c r="O143" i="24"/>
  <c r="Q124" i="24"/>
  <c r="M114" i="24"/>
  <c r="AN114" i="24"/>
  <c r="M206" i="24"/>
  <c r="M123" i="24"/>
  <c r="N172" i="24"/>
  <c r="P149" i="24"/>
  <c r="R209" i="24"/>
  <c r="AS209" i="24"/>
  <c r="Q154" i="24"/>
  <c r="Q122" i="24"/>
  <c r="P205" i="24"/>
  <c r="P186" i="24"/>
  <c r="R175" i="24"/>
  <c r="P222" i="24"/>
  <c r="M177" i="24"/>
  <c r="P226" i="24"/>
  <c r="N190" i="24"/>
  <c r="N182" i="24"/>
  <c r="N150" i="24"/>
  <c r="P143" i="24"/>
  <c r="P208" i="24"/>
  <c r="M182" i="24"/>
  <c r="O163" i="24"/>
  <c r="O151" i="24"/>
  <c r="O139" i="24"/>
  <c r="M126" i="24"/>
  <c r="Q112" i="24"/>
  <c r="AR112" i="24"/>
  <c r="AJ194" i="24"/>
  <c r="N183" i="24"/>
  <c r="AO172" i="24"/>
  <c r="N167" i="24"/>
  <c r="AQ161" i="24"/>
  <c r="R149" i="24"/>
  <c r="M117" i="24"/>
  <c r="Q107" i="24"/>
  <c r="AR107" i="24"/>
  <c r="M97" i="24"/>
  <c r="O86" i="24"/>
  <c r="Q75" i="24"/>
  <c r="AP59" i="24"/>
  <c r="AN54" i="24"/>
  <c r="M49" i="24"/>
  <c r="AP43" i="24"/>
  <c r="M175" i="24"/>
  <c r="Q113" i="24"/>
  <c r="P145" i="24"/>
  <c r="N207" i="24"/>
  <c r="M180" i="24"/>
  <c r="O165" i="24"/>
  <c r="O153" i="24"/>
  <c r="M120" i="24"/>
  <c r="P202" i="24"/>
  <c r="AQ202" i="24"/>
  <c r="P174" i="24"/>
  <c r="R163" i="24"/>
  <c r="N210" i="24"/>
  <c r="M165" i="24"/>
  <c r="O146" i="24"/>
  <c r="M137" i="24"/>
  <c r="N211" i="24"/>
  <c r="R172" i="24"/>
  <c r="R156" i="24"/>
  <c r="N142" i="24"/>
  <c r="AH128" i="24"/>
  <c r="R203" i="24"/>
  <c r="M174" i="24"/>
  <c r="Q168" i="24"/>
  <c r="M162" i="24"/>
  <c r="Q156" i="24"/>
  <c r="M150" i="24"/>
  <c r="Q144" i="24"/>
  <c r="M138" i="24"/>
  <c r="O123" i="24"/>
  <c r="AP123" i="24"/>
  <c r="P234" i="24"/>
  <c r="Z194" i="24"/>
  <c r="P188" i="24"/>
  <c r="R177" i="24"/>
  <c r="P172" i="24"/>
  <c r="R161" i="24"/>
  <c r="P148" i="24"/>
  <c r="R116" i="24"/>
  <c r="AS116" i="24"/>
  <c r="O106" i="24"/>
  <c r="AP106" i="24"/>
  <c r="Q95" i="24"/>
  <c r="M85" i="24"/>
  <c r="O74" i="24"/>
  <c r="AP74" i="24"/>
  <c r="Q59" i="24"/>
  <c r="O54" i="24"/>
  <c r="Q43" i="24"/>
  <c r="O38" i="24"/>
  <c r="P150" i="24"/>
  <c r="Q119" i="24"/>
  <c r="N106" i="24"/>
  <c r="P95" i="24"/>
  <c r="AQ95" i="24"/>
  <c r="R84" i="24"/>
  <c r="AS84" i="24"/>
  <c r="N74" i="24"/>
  <c r="N54" i="24"/>
  <c r="AQ48" i="24"/>
  <c r="AO43" i="24"/>
  <c r="N38" i="24"/>
  <c r="AQ32" i="24"/>
  <c r="AO27" i="24"/>
  <c r="N151" i="24"/>
  <c r="P124" i="24"/>
  <c r="O111" i="24"/>
  <c r="Q100" i="24"/>
  <c r="M90" i="24"/>
  <c r="O79" i="24"/>
  <c r="AA62" i="24"/>
  <c r="AP56" i="24"/>
  <c r="AN51" i="24"/>
  <c r="M46" i="24"/>
  <c r="AP40" i="24"/>
  <c r="Q165" i="24"/>
  <c r="Q204" i="24"/>
  <c r="AR204" i="24"/>
  <c r="P141" i="24"/>
  <c r="Q202" i="24"/>
  <c r="Q162" i="24"/>
  <c r="Q150" i="24"/>
  <c r="Q114" i="24"/>
  <c r="AR114" i="24"/>
  <c r="P182" i="24"/>
  <c r="R171" i="24"/>
  <c r="O202" i="24"/>
  <c r="M173" i="24"/>
  <c r="M153" i="24"/>
  <c r="M145" i="24"/>
  <c r="R208" i="24"/>
  <c r="AS208" i="24"/>
  <c r="R188" i="24"/>
  <c r="N162" i="24"/>
  <c r="R148" i="24"/>
  <c r="X128" i="24"/>
  <c r="M202" i="24"/>
  <c r="M122" i="24"/>
  <c r="R219" i="24"/>
  <c r="P194" i="24"/>
  <c r="N187" i="24"/>
  <c r="N171" i="24"/>
  <c r="AQ165" i="24"/>
  <c r="AO160" i="24"/>
  <c r="N147" i="24"/>
  <c r="N114" i="24"/>
  <c r="M105" i="24"/>
  <c r="AN105" i="24"/>
  <c r="O94" i="24"/>
  <c r="Q83" i="24"/>
  <c r="M73" i="24"/>
  <c r="AN58" i="24"/>
  <c r="M53" i="24"/>
  <c r="AP47" i="24"/>
  <c r="M257" i="24"/>
  <c r="P189" i="24"/>
  <c r="R162" i="24"/>
  <c r="N140" i="24"/>
  <c r="M194" i="24"/>
  <c r="O149" i="24"/>
  <c r="Q138" i="24"/>
  <c r="O113" i="24"/>
  <c r="N181" i="24"/>
  <c r="Q183" i="24"/>
  <c r="O162" i="24"/>
  <c r="AI128" i="24"/>
  <c r="M205" i="24"/>
  <c r="N178" i="24"/>
  <c r="N170" i="24"/>
  <c r="AS161" i="24"/>
  <c r="N154" i="24"/>
  <c r="AO147" i="24"/>
  <c r="R140" i="24"/>
  <c r="N126" i="24"/>
  <c r="AA194" i="24"/>
  <c r="O187" i="24"/>
  <c r="AN179" i="24"/>
  <c r="AP172" i="24"/>
  <c r="O167" i="24"/>
  <c r="AP160" i="24"/>
  <c r="O155" i="24"/>
  <c r="AP148" i="24"/>
  <c r="Q249" i="24"/>
  <c r="O214" i="24"/>
  <c r="P157" i="24"/>
  <c r="R126" i="24"/>
  <c r="M136" i="24"/>
  <c r="N233" i="24"/>
  <c r="AO233" i="24"/>
  <c r="P190" i="24"/>
  <c r="R179" i="24"/>
  <c r="P158" i="24"/>
  <c r="M181" i="24"/>
  <c r="M141" i="24"/>
  <c r="O126" i="24"/>
  <c r="R194" i="24"/>
  <c r="N138" i="24"/>
  <c r="P123" i="24"/>
  <c r="AQ123" i="24"/>
  <c r="Q192" i="24"/>
  <c r="M178" i="24"/>
  <c r="O147" i="24"/>
  <c r="AG128" i="24"/>
  <c r="M118" i="24"/>
  <c r="N208" i="24"/>
  <c r="N191" i="24"/>
  <c r="R185" i="24"/>
  <c r="P180" i="24"/>
  <c r="R169" i="24"/>
  <c r="P164" i="24"/>
  <c r="Q111" i="24"/>
  <c r="AR111" i="24"/>
  <c r="M101" i="24"/>
  <c r="O90" i="24"/>
  <c r="Q79" i="24"/>
  <c r="Q51" i="24"/>
  <c r="O46" i="24"/>
  <c r="Q35" i="24"/>
  <c r="P111" i="24"/>
  <c r="AQ111" i="24"/>
  <c r="R100" i="24"/>
  <c r="N90" i="24"/>
  <c r="P79" i="24"/>
  <c r="AO51" i="24"/>
  <c r="N46" i="24"/>
  <c r="AQ40" i="24"/>
  <c r="AO35" i="24"/>
  <c r="N30" i="24"/>
  <c r="AQ24" i="24"/>
  <c r="R137" i="24"/>
  <c r="R118" i="24"/>
  <c r="M106" i="24"/>
  <c r="O95" i="24"/>
  <c r="Q84" i="24"/>
  <c r="M74" i="24"/>
  <c r="AN59" i="24"/>
  <c r="M54" i="24"/>
  <c r="AP48" i="24"/>
  <c r="AN43" i="24"/>
  <c r="AN148" i="24"/>
  <c r="N146" i="24"/>
  <c r="P167" i="24"/>
  <c r="AN142" i="24"/>
  <c r="AP167" i="24"/>
  <c r="N237" i="24"/>
  <c r="AS180" i="24"/>
  <c r="O125" i="24"/>
  <c r="M168" i="24"/>
  <c r="R138" i="24"/>
  <c r="O148" i="24"/>
  <c r="AQ168" i="24"/>
  <c r="AQ192" i="24"/>
  <c r="AP171" i="24"/>
  <c r="R239" i="24"/>
  <c r="AO186" i="24"/>
  <c r="AN137" i="24"/>
  <c r="AR171" i="24"/>
  <c r="R150" i="24"/>
  <c r="AR158" i="24"/>
  <c r="O178" i="24"/>
  <c r="R159" i="24"/>
  <c r="R187" i="24"/>
  <c r="AR143" i="24"/>
  <c r="Q174" i="24"/>
  <c r="R154" i="24"/>
  <c r="Q181" i="24"/>
  <c r="AS153" i="24"/>
  <c r="N241" i="24"/>
  <c r="N165" i="24"/>
  <c r="R191" i="24"/>
  <c r="M144" i="24"/>
  <c r="AN185" i="24"/>
  <c r="AO157" i="24"/>
  <c r="O192" i="24"/>
  <c r="AQ56" i="24"/>
  <c r="AN62" i="24"/>
  <c r="AO142" i="24"/>
  <c r="AR40" i="24"/>
  <c r="AR56" i="24"/>
  <c r="AO62" i="24"/>
  <c r="AO140" i="24"/>
  <c r="AS158" i="24"/>
  <c r="AS174" i="24"/>
  <c r="AP140" i="24"/>
  <c r="AP152" i="24"/>
  <c r="AN159" i="24"/>
  <c r="AR165" i="24"/>
  <c r="AN171" i="24"/>
  <c r="AP184" i="24"/>
  <c r="AS145" i="24"/>
  <c r="AQ152" i="24"/>
  <c r="AO159" i="24"/>
  <c r="AO167" i="24"/>
  <c r="AQ176" i="24"/>
  <c r="AQ184" i="24"/>
  <c r="AN150" i="24"/>
  <c r="AP159" i="24"/>
  <c r="AN170" i="24"/>
  <c r="AP191" i="24"/>
  <c r="AS168" i="24"/>
  <c r="AP146" i="24"/>
  <c r="AP158" i="24"/>
  <c r="AN173" i="24"/>
  <c r="AN189" i="24"/>
  <c r="AS183" i="24"/>
  <c r="AQ288" i="24"/>
  <c r="AR170" i="24"/>
  <c r="AR154" i="24"/>
  <c r="AP137" i="24"/>
  <c r="AR194" i="24"/>
  <c r="AS171" i="24"/>
  <c r="AO161" i="24"/>
  <c r="AQ194" i="24"/>
  <c r="AP182" i="24"/>
  <c r="AP194" i="24"/>
  <c r="AQ183" i="24"/>
  <c r="AO178" i="24"/>
  <c r="AQ167" i="24"/>
  <c r="AO162" i="24"/>
  <c r="AR180" i="24"/>
  <c r="AR164" i="24"/>
  <c r="AR148" i="24"/>
  <c r="AS185" i="24"/>
  <c r="AS169" i="24"/>
  <c r="AQ279" i="24"/>
  <c r="AR186" i="24"/>
  <c r="AP169" i="24"/>
  <c r="AP153" i="24"/>
  <c r="AQ178" i="24"/>
  <c r="AS151" i="24"/>
  <c r="AS143" i="24"/>
  <c r="AN128" i="24"/>
  <c r="AR175" i="24"/>
  <c r="AN169" i="24"/>
  <c r="AR163" i="24"/>
  <c r="AN157" i="24"/>
  <c r="AR151" i="24"/>
  <c r="AN145" i="24"/>
  <c r="AS188" i="24"/>
  <c r="AS172" i="24"/>
  <c r="AS156" i="24"/>
  <c r="AN190" i="24"/>
  <c r="AP179" i="24"/>
  <c r="AN174" i="24"/>
  <c r="AP163" i="24"/>
  <c r="AN158" i="24"/>
  <c r="AP185" i="24"/>
  <c r="AO189" i="24"/>
  <c r="AS159" i="24"/>
  <c r="AQ150" i="24"/>
  <c r="AO141" i="24"/>
  <c r="AR187" i="24"/>
  <c r="AP174" i="24"/>
  <c r="AP162" i="24"/>
  <c r="AP150" i="24"/>
  <c r="AR139" i="24"/>
  <c r="AQ187" i="24"/>
  <c r="AO182" i="24"/>
  <c r="AQ171" i="24"/>
  <c r="AO166" i="24"/>
  <c r="AQ155" i="24"/>
  <c r="AR184" i="24"/>
  <c r="AR168" i="24"/>
  <c r="AR152" i="24"/>
  <c r="AR136" i="24"/>
  <c r="AS189" i="24"/>
  <c r="AS173" i="24"/>
  <c r="AS157" i="24"/>
  <c r="AS141" i="24"/>
  <c r="AR177" i="24"/>
  <c r="O274" i="24"/>
  <c r="AS175" i="24"/>
  <c r="AS139" i="24"/>
  <c r="AP190" i="24"/>
  <c r="AP178" i="24"/>
  <c r="AP166" i="24"/>
  <c r="AA326" i="24"/>
  <c r="M273" i="24"/>
  <c r="AO173" i="24"/>
  <c r="AQ162" i="24"/>
  <c r="AS155" i="24"/>
  <c r="AO145" i="24"/>
  <c r="AQ138" i="24"/>
  <c r="AR159" i="24"/>
  <c r="AN153" i="24"/>
  <c r="AR147" i="24"/>
  <c r="AO190" i="24"/>
  <c r="AQ179" i="24"/>
  <c r="AO174" i="24"/>
  <c r="AQ163" i="24"/>
  <c r="AO158" i="24"/>
  <c r="AR192" i="24"/>
  <c r="AR176" i="24"/>
  <c r="AR160" i="24"/>
  <c r="AR144" i="24"/>
  <c r="AS181" i="24"/>
  <c r="AS165" i="24"/>
  <c r="AS149" i="24"/>
  <c r="AR185" i="24"/>
  <c r="AR169" i="24"/>
  <c r="AR153" i="24"/>
  <c r="AR137" i="24"/>
  <c r="AS190" i="24"/>
  <c r="AO187" i="24"/>
  <c r="AP143" i="24"/>
  <c r="AP151" i="24"/>
  <c r="AR172" i="24"/>
  <c r="AO194" i="24"/>
  <c r="AQ159" i="24"/>
  <c r="AO170" i="24"/>
  <c r="AQ191" i="24"/>
  <c r="AN161" i="24"/>
  <c r="AN177" i="24"/>
  <c r="AN164" i="24"/>
  <c r="AO176" i="24"/>
  <c r="AQ181" i="24"/>
  <c r="AP136" i="24"/>
  <c r="AN143" i="24"/>
  <c r="AR149" i="24"/>
  <c r="AN155" i="24"/>
  <c r="AR161" i="24"/>
  <c r="AN167" i="24"/>
  <c r="AR173" i="24"/>
  <c r="AP180" i="24"/>
  <c r="AN187" i="24"/>
  <c r="AQ140" i="24"/>
  <c r="AO155" i="24"/>
  <c r="AO171" i="24"/>
  <c r="AO179" i="24"/>
  <c r="AS128" i="24"/>
  <c r="AN162" i="24"/>
  <c r="AP183" i="24"/>
  <c r="AS160" i="24"/>
  <c r="AS192" i="24"/>
  <c r="AP138" i="24"/>
  <c r="AR179" i="24"/>
  <c r="AQ166" i="24"/>
  <c r="AN287" i="24"/>
  <c r="AO59" i="24"/>
  <c r="AR48" i="24"/>
  <c r="AS166" i="24"/>
  <c r="AS182" i="24"/>
  <c r="AR181" i="24"/>
  <c r="AP188" i="24"/>
  <c r="AQ148" i="24"/>
  <c r="AO163" i="24"/>
  <c r="AQ180" i="24"/>
  <c r="AQ188" i="24"/>
  <c r="AN154" i="24"/>
  <c r="AP175" i="24"/>
  <c r="AN186" i="24"/>
  <c r="AS184" i="24"/>
  <c r="AN141" i="24"/>
  <c r="AS167" i="24"/>
  <c r="O311" i="24"/>
  <c r="AQ177" i="24"/>
  <c r="AO188" i="24"/>
  <c r="AP144" i="24"/>
  <c r="AP156" i="24"/>
  <c r="AP168" i="24"/>
  <c r="AN175" i="24"/>
  <c r="AR189" i="24"/>
  <c r="AR128" i="24"/>
  <c r="AQ156" i="24"/>
  <c r="AQ164" i="24"/>
  <c r="AQ172" i="24"/>
  <c r="AN138" i="24"/>
  <c r="AN146" i="24"/>
  <c r="AP155" i="24"/>
  <c r="AN166" i="24"/>
  <c r="AP187" i="24"/>
  <c r="AS164" i="24"/>
  <c r="AP142" i="24"/>
  <c r="AR167" i="24"/>
  <c r="AR183" i="24"/>
  <c r="AN180" i="24"/>
  <c r="AQ320" i="24"/>
  <c r="M119" i="24"/>
  <c r="AR190" i="24"/>
  <c r="Q258" i="24"/>
  <c r="Q270" i="24"/>
  <c r="AN156" i="24"/>
  <c r="AN278" i="24"/>
  <c r="N294" i="24"/>
  <c r="Q211" i="24"/>
  <c r="AR211" i="24"/>
  <c r="O242" i="24"/>
  <c r="AS285" i="24"/>
  <c r="N257" i="24"/>
  <c r="M232" i="24"/>
  <c r="AR301" i="24"/>
  <c r="O248" i="24"/>
  <c r="P224" i="24"/>
  <c r="N260" i="24"/>
  <c r="AP154" i="24"/>
  <c r="AQ319" i="24"/>
  <c r="Q324" i="24"/>
  <c r="AS268" i="24"/>
  <c r="AS321" i="24"/>
  <c r="O245" i="24"/>
  <c r="N216" i="24"/>
  <c r="N306" i="24"/>
  <c r="O272" i="24"/>
  <c r="P248" i="24"/>
  <c r="Q315" i="24"/>
  <c r="M298" i="24"/>
  <c r="P247" i="24"/>
  <c r="AS191" i="24"/>
  <c r="Q117" i="24"/>
  <c r="AR117" i="24"/>
  <c r="AN140" i="24"/>
  <c r="M151" i="24"/>
  <c r="AP161" i="24"/>
  <c r="AN172" i="24"/>
  <c r="M183" i="24"/>
  <c r="Y194" i="24"/>
  <c r="O226" i="24"/>
  <c r="O258" i="24"/>
  <c r="AP258" i="24"/>
  <c r="Q312" i="24"/>
  <c r="AO274" i="24"/>
  <c r="R336" i="24"/>
  <c r="M248" i="24"/>
  <c r="AN248" i="24"/>
  <c r="P217" i="24"/>
  <c r="P307" i="24"/>
  <c r="AN272" i="24"/>
  <c r="P276" i="24"/>
  <c r="AN309" i="24"/>
  <c r="AQ146" i="24"/>
  <c r="P165" i="24"/>
  <c r="P173" i="24"/>
  <c r="AQ182" i="24"/>
  <c r="X194" i="24"/>
  <c r="X195" i="24"/>
  <c r="Q121" i="24"/>
  <c r="AR142" i="24"/>
  <c r="Q153" i="24"/>
  <c r="O164" i="24"/>
  <c r="AR174" i="24"/>
  <c r="Q185" i="24"/>
  <c r="P203" i="24"/>
  <c r="Q227" i="24"/>
  <c r="AP271" i="24"/>
  <c r="AR321" i="24"/>
  <c r="AQ275" i="24"/>
  <c r="M212" i="24"/>
  <c r="AN269" i="24"/>
  <c r="P237" i="24"/>
  <c r="Q205" i="24"/>
  <c r="AR205" i="24"/>
  <c r="AR283" i="24"/>
  <c r="P319" i="24"/>
  <c r="AN438" i="24"/>
  <c r="AS276" i="24"/>
  <c r="O213" i="24"/>
  <c r="R238" i="24"/>
  <c r="M207" i="24"/>
  <c r="O286" i="24"/>
  <c r="O227" i="24"/>
  <c r="M258" i="24"/>
  <c r="AO128" i="24"/>
  <c r="AP145" i="24"/>
  <c r="M167" i="24"/>
  <c r="AP177" i="24"/>
  <c r="AN188" i="24"/>
  <c r="R223" i="24"/>
  <c r="AS223" i="24"/>
  <c r="M241" i="24"/>
  <c r="O285" i="24"/>
  <c r="N245" i="24"/>
  <c r="AS289" i="24"/>
  <c r="M228" i="24"/>
  <c r="Q280" i="24"/>
  <c r="R260" i="24"/>
  <c r="O228" i="24"/>
  <c r="P339" i="24"/>
  <c r="AQ339" i="24"/>
  <c r="Q316" i="24"/>
  <c r="R182" i="24"/>
  <c r="AS187" i="24"/>
  <c r="N194" i="24"/>
  <c r="N212" i="24"/>
  <c r="O120" i="24"/>
  <c r="AP120" i="24"/>
  <c r="AN136" i="24"/>
  <c r="AP141" i="24"/>
  <c r="M147" i="24"/>
  <c r="AN152" i="24"/>
  <c r="AP157" i="24"/>
  <c r="M163" i="24"/>
  <c r="AN168" i="24"/>
  <c r="AP173" i="24"/>
  <c r="M179" i="24"/>
  <c r="AN184" i="24"/>
  <c r="AP189" i="24"/>
  <c r="AS194" i="24"/>
  <c r="O210" i="24"/>
  <c r="M225" i="24"/>
  <c r="O238" i="24"/>
  <c r="Q251" i="24"/>
  <c r="AR251" i="24"/>
  <c r="Q271" i="24"/>
  <c r="R279" i="24"/>
  <c r="AR305" i="24"/>
  <c r="Q402" i="24"/>
  <c r="R255" i="24"/>
  <c r="P274" i="24"/>
  <c r="Q284" i="24"/>
  <c r="R312" i="24"/>
  <c r="Q210" i="24"/>
  <c r="Q226" i="24"/>
  <c r="AR226" i="24"/>
  <c r="M244" i="24"/>
  <c r="Q260" i="24"/>
  <c r="M276" i="24"/>
  <c r="AP300" i="24"/>
  <c r="Q362" i="24"/>
  <c r="P233" i="24"/>
  <c r="R254" i="24"/>
  <c r="AQ274" i="24"/>
  <c r="AO299" i="24"/>
  <c r="M521" i="24"/>
  <c r="M223" i="24"/>
  <c r="O244" i="24"/>
  <c r="AP269" i="24"/>
  <c r="AN281" i="24"/>
  <c r="M318" i="24"/>
  <c r="P220" i="24"/>
  <c r="N247" i="24"/>
  <c r="R273" i="24"/>
  <c r="AQ312" i="24"/>
  <c r="M226" i="24"/>
  <c r="Q252" i="24"/>
  <c r="O299" i="24"/>
  <c r="N258" i="24"/>
  <c r="M342" i="24"/>
  <c r="M313" i="24"/>
  <c r="M304" i="24"/>
  <c r="P252" i="24"/>
  <c r="AO276" i="24"/>
  <c r="M368" i="24"/>
  <c r="O231" i="24"/>
  <c r="M260" i="24"/>
  <c r="P215" i="24"/>
  <c r="AQ215" i="24"/>
  <c r="P271" i="24"/>
  <c r="P362" i="24"/>
  <c r="O389" i="24"/>
  <c r="O381" i="24"/>
  <c r="O249" i="24"/>
  <c r="AP270" i="24"/>
  <c r="AO283" i="24"/>
  <c r="Q308" i="24"/>
  <c r="R218" i="24"/>
  <c r="N240" i="24"/>
  <c r="AN260" i="24"/>
  <c r="R280" i="24"/>
  <c r="R308" i="24"/>
  <c r="O208" i="24"/>
  <c r="Q229" i="24"/>
  <c r="M251" i="24"/>
  <c r="Q273" i="24"/>
  <c r="O287" i="24"/>
  <c r="N354" i="24"/>
  <c r="N227" i="24"/>
  <c r="R257" i="24"/>
  <c r="AP278" i="24"/>
  <c r="Q378" i="24"/>
  <c r="Q236" i="24"/>
  <c r="AP268" i="24"/>
  <c r="R216" i="24"/>
  <c r="AS216" i="24"/>
  <c r="R276" i="24"/>
  <c r="R363" i="24"/>
  <c r="M428" i="24"/>
  <c r="R310" i="24"/>
  <c r="AN149" i="24"/>
  <c r="M160" i="24"/>
  <c r="AN165" i="24"/>
  <c r="AP170" i="24"/>
  <c r="M176" i="24"/>
  <c r="AN181" i="24"/>
  <c r="AP186" i="24"/>
  <c r="M192" i="24"/>
  <c r="R205" i="24"/>
  <c r="P121" i="24"/>
  <c r="P137" i="24"/>
  <c r="R142" i="24"/>
  <c r="AS147" i="24"/>
  <c r="P153" i="24"/>
  <c r="R158" i="24"/>
  <c r="AS163" i="24"/>
  <c r="P169" i="24"/>
  <c r="R174" i="24"/>
  <c r="AS179" i="24"/>
  <c r="P185" i="24"/>
  <c r="R190" i="24"/>
  <c r="R202" i="24"/>
  <c r="M115" i="24"/>
  <c r="Q125" i="24"/>
  <c r="AR125" i="24"/>
  <c r="M139" i="24"/>
  <c r="AN144" i="24"/>
  <c r="AP149" i="24"/>
  <c r="M155" i="24"/>
  <c r="AN160" i="24"/>
  <c r="AP165" i="24"/>
  <c r="M171" i="24"/>
  <c r="AN176" i="24"/>
  <c r="AP181" i="24"/>
  <c r="M187" i="24"/>
  <c r="AN192" i="24"/>
  <c r="R212" i="24"/>
  <c r="AS212" i="24"/>
  <c r="M217" i="24"/>
  <c r="O230" i="24"/>
  <c r="O246" i="24"/>
  <c r="O260" i="24"/>
  <c r="AP275" i="24"/>
  <c r="AR289" i="24"/>
  <c r="M334" i="24"/>
  <c r="P246" i="24"/>
  <c r="N269" i="24"/>
  <c r="AO279" i="24"/>
  <c r="R296" i="24"/>
  <c r="P351" i="24"/>
  <c r="O217" i="24"/>
  <c r="AP217" i="24"/>
  <c r="Q234" i="24"/>
  <c r="O253" i="24"/>
  <c r="M272" i="24"/>
  <c r="R284" i="24"/>
  <c r="AN315" i="24"/>
  <c r="R222" i="24"/>
  <c r="N244" i="24"/>
  <c r="AO269" i="24"/>
  <c r="AN282" i="24"/>
  <c r="AS317" i="24"/>
  <c r="O212" i="24"/>
  <c r="AP212" i="24"/>
  <c r="Q233" i="24"/>
  <c r="M255" i="24"/>
  <c r="M275" i="24"/>
  <c r="AP296" i="24"/>
  <c r="AP410" i="24"/>
  <c r="N231" i="24"/>
  <c r="V260" i="24"/>
  <c r="P287" i="24"/>
  <c r="M210" i="24"/>
  <c r="AN210" i="24"/>
  <c r="M238" i="24"/>
  <c r="AP272" i="24"/>
  <c r="N226" i="24"/>
  <c r="AQ276" i="24"/>
  <c r="AN286" i="24"/>
  <c r="AO294" i="24"/>
  <c r="R122" i="24"/>
  <c r="AS122" i="24"/>
  <c r="AO137" i="24"/>
  <c r="AQ142" i="24"/>
  <c r="N148" i="24"/>
  <c r="AO153" i="24"/>
  <c r="AQ158" i="24"/>
  <c r="N164" i="24"/>
  <c r="AO169" i="24"/>
  <c r="AQ174" i="24"/>
  <c r="N180" i="24"/>
  <c r="AO185" i="24"/>
  <c r="AQ190" i="24"/>
  <c r="O203" i="24"/>
  <c r="O116" i="24"/>
  <c r="AP116" i="24"/>
  <c r="AE128" i="24"/>
  <c r="O140" i="24"/>
  <c r="Q145" i="24"/>
  <c r="AR150" i="24"/>
  <c r="O156" i="24"/>
  <c r="Q161" i="24"/>
  <c r="AR166" i="24"/>
  <c r="O172" i="24"/>
  <c r="Q177" i="24"/>
  <c r="AR182" i="24"/>
  <c r="O188" i="24"/>
  <c r="O194" i="24"/>
  <c r="N221" i="24"/>
  <c r="O218" i="24"/>
  <c r="Q231" i="24"/>
  <c r="AR231" i="24"/>
  <c r="Q247" i="24"/>
  <c r="AS260" i="24"/>
  <c r="AR276" i="24"/>
  <c r="M294" i="24"/>
  <c r="O335" i="24"/>
  <c r="P250" i="24"/>
  <c r="AQ250" i="24"/>
  <c r="AO270" i="24"/>
  <c r="M280" i="24"/>
  <c r="AO303" i="24"/>
  <c r="Q370" i="24"/>
  <c r="O221" i="24"/>
  <c r="O237" i="24"/>
  <c r="Q254" i="24"/>
  <c r="AR254" i="24"/>
  <c r="O273" i="24"/>
  <c r="AQ284" i="24"/>
  <c r="M322" i="24"/>
  <c r="R226" i="24"/>
  <c r="N248" i="24"/>
  <c r="AS271" i="24"/>
  <c r="AR284" i="24"/>
  <c r="R324" i="24"/>
  <c r="O216" i="24"/>
  <c r="Q237" i="24"/>
  <c r="AE260" i="24"/>
  <c r="AE261" i="24"/>
  <c r="AO278" i="24"/>
  <c r="O303" i="24"/>
  <c r="R213" i="24"/>
  <c r="P236" i="24"/>
  <c r="AQ236" i="24"/>
  <c r="P268" i="24"/>
  <c r="R288" i="24"/>
  <c r="O215" i="24"/>
  <c r="M242" i="24"/>
  <c r="AN242" i="24"/>
  <c r="AR273" i="24"/>
  <c r="R236" i="24"/>
  <c r="AR285" i="24"/>
  <c r="Q287" i="24"/>
  <c r="AO298" i="24"/>
  <c r="Q219" i="24"/>
  <c r="Q235" i="24"/>
  <c r="M249" i="24"/>
  <c r="AR268" i="24"/>
  <c r="N277" i="24"/>
  <c r="AN303" i="24"/>
  <c r="N338" i="24"/>
  <c r="AO338" i="24"/>
  <c r="R251" i="24"/>
  <c r="R271" i="24"/>
  <c r="M282" i="24"/>
  <c r="N310" i="24"/>
  <c r="O205" i="24"/>
  <c r="Q222" i="24"/>
  <c r="Q238" i="24"/>
  <c r="M256" i="24"/>
  <c r="AN256" i="24"/>
  <c r="AP274" i="24"/>
  <c r="M290" i="24"/>
  <c r="O323" i="24"/>
  <c r="N228" i="24"/>
  <c r="P249" i="24"/>
  <c r="N272" i="24"/>
  <c r="N286" i="24"/>
  <c r="R326" i="24"/>
  <c r="Q217" i="24"/>
  <c r="M239" i="24"/>
  <c r="AO260" i="24"/>
  <c r="M279" i="24"/>
  <c r="Q304" i="24"/>
  <c r="N215" i="24"/>
  <c r="R237" i="24"/>
  <c r="AS270" i="24"/>
  <c r="AS297" i="24"/>
  <c r="Q216" i="24"/>
  <c r="O247" i="24"/>
  <c r="N278" i="24"/>
  <c r="N238" i="24"/>
  <c r="AO238" i="24"/>
  <c r="AQ308" i="24"/>
  <c r="Q299" i="24"/>
  <c r="AQ315" i="24"/>
  <c r="AO149" i="24"/>
  <c r="AQ154" i="24"/>
  <c r="N160" i="24"/>
  <c r="AO165" i="24"/>
  <c r="AQ170" i="24"/>
  <c r="N176" i="24"/>
  <c r="AO181" i="24"/>
  <c r="AQ186" i="24"/>
  <c r="N192" i="24"/>
  <c r="P207" i="24"/>
  <c r="O136" i="24"/>
  <c r="Q141" i="24"/>
  <c r="AR146" i="24"/>
  <c r="O152" i="24"/>
  <c r="Q157" i="24"/>
  <c r="AR162" i="24"/>
  <c r="O168" i="24"/>
  <c r="Q173" i="24"/>
  <c r="AR178" i="24"/>
  <c r="O184" i="24"/>
  <c r="Q189" i="24"/>
  <c r="AI194" i="24"/>
  <c r="P238" i="24"/>
  <c r="M221" i="24"/>
  <c r="AN221" i="24"/>
  <c r="M237" i="24"/>
  <c r="AN237" i="24"/>
  <c r="O250" i="24"/>
  <c r="AN270" i="24"/>
  <c r="P278" i="24"/>
  <c r="AP304" i="24"/>
  <c r="R340" i="24"/>
  <c r="N253" i="24"/>
  <c r="N273" i="24"/>
  <c r="AN283" i="24"/>
  <c r="P311" i="24"/>
  <c r="Q206" i="24"/>
  <c r="M224" i="24"/>
  <c r="Q242" i="24"/>
  <c r="AR242" i="24"/>
  <c r="AR275" i="24"/>
  <c r="O291" i="24"/>
  <c r="P229" i="24"/>
  <c r="AQ229" i="24"/>
  <c r="R250" i="24"/>
  <c r="P273" i="24"/>
  <c r="N290" i="24"/>
  <c r="P343" i="24"/>
  <c r="M219" i="24"/>
  <c r="O240" i="24"/>
  <c r="O268" i="24"/>
  <c r="AR279" i="24"/>
  <c r="AN311" i="24"/>
  <c r="P216" i="24"/>
  <c r="R241" i="24"/>
  <c r="N271" i="24"/>
  <c r="AO311" i="24"/>
  <c r="Q220" i="24"/>
  <c r="Q248" i="24"/>
  <c r="AS309" i="24"/>
  <c r="AR300" i="24"/>
  <c r="AQ407" i="24"/>
  <c r="AP298" i="24"/>
  <c r="AO310" i="24"/>
  <c r="AP323" i="24"/>
  <c r="AN429" i="24"/>
  <c r="AS293" i="24"/>
  <c r="AQ272" i="24"/>
  <c r="AR280" i="24"/>
  <c r="AQ280" i="24"/>
  <c r="AS274" i="24"/>
  <c r="AP282" i="24"/>
  <c r="AN276" i="24"/>
  <c r="AS301" i="24"/>
  <c r="AP283" i="24"/>
  <c r="AQ270" i="24"/>
  <c r="AR317" i="24"/>
  <c r="AN299" i="24"/>
  <c r="AS305" i="24"/>
  <c r="AO287" i="24"/>
  <c r="AS272" i="24"/>
  <c r="AP320" i="24"/>
  <c r="AN293" i="24"/>
  <c r="AQ287" i="24"/>
  <c r="AP307" i="24"/>
  <c r="AP414" i="24"/>
  <c r="AO291" i="24"/>
  <c r="AO271" i="24"/>
  <c r="AN323" i="24"/>
  <c r="AR278" i="24"/>
  <c r="AR269" i="24"/>
  <c r="AQ273" i="24"/>
  <c r="AO268" i="24"/>
  <c r="AR427" i="24"/>
  <c r="AR297" i="24"/>
  <c r="AR270" i="24"/>
  <c r="AQ300" i="24"/>
  <c r="AS275" i="24"/>
  <c r="AP316" i="24"/>
  <c r="AN273" i="24"/>
  <c r="AQ304" i="24"/>
  <c r="AP284" i="24"/>
  <c r="AQ271" i="24"/>
  <c r="AN319" i="24"/>
  <c r="AN279" i="24"/>
  <c r="AN274" i="24"/>
  <c r="AN321" i="24"/>
  <c r="AN289" i="24"/>
  <c r="AQ283" i="24"/>
  <c r="AR320" i="24"/>
  <c r="AP291" i="24"/>
  <c r="AQ303" i="24"/>
  <c r="AO282" i="24"/>
  <c r="AN318" i="24"/>
  <c r="AR304" i="24"/>
  <c r="AO323" i="24"/>
  <c r="AQ268" i="24"/>
  <c r="AR309" i="24"/>
  <c r="AQ296" i="24"/>
  <c r="AO272" i="24"/>
  <c r="AP260" i="24"/>
  <c r="AR313" i="24"/>
  <c r="AN295" i="24"/>
  <c r="AR274" i="24"/>
  <c r="AN425" i="24"/>
  <c r="AQ316" i="24"/>
  <c r="AP314" i="24"/>
  <c r="AQ299" i="24"/>
  <c r="AR316" i="24"/>
  <c r="AN302" i="24"/>
  <c r="AR288" i="24"/>
  <c r="AR277" i="24"/>
  <c r="AR260" i="24"/>
  <c r="AN307" i="24"/>
  <c r="AQ260" i="24"/>
  <c r="AS313" i="24"/>
  <c r="AO295" i="24"/>
  <c r="AN277" i="24"/>
  <c r="AP312" i="24"/>
  <c r="AP280" i="24"/>
  <c r="AP273" i="24"/>
  <c r="AN268" i="24"/>
  <c r="AO315" i="24"/>
  <c r="AO273" i="24"/>
  <c r="AR271" i="24"/>
  <c r="AO319" i="24"/>
  <c r="AP288" i="24"/>
  <c r="AS277" i="24"/>
  <c r="AR272" i="24"/>
  <c r="AO314" i="24"/>
  <c r="AO326" i="24"/>
  <c r="AN291" i="24"/>
  <c r="AR281" i="24"/>
  <c r="AQ269" i="24"/>
  <c r="M271" i="24"/>
  <c r="P323" i="24"/>
  <c r="N276" i="24"/>
  <c r="P283" i="24"/>
  <c r="Q274" i="24"/>
  <c r="O269" i="24"/>
  <c r="P335" i="24"/>
  <c r="Q278" i="24"/>
  <c r="O361" i="24"/>
  <c r="Q296" i="24"/>
  <c r="M284" i="24"/>
  <c r="Q275" i="24"/>
  <c r="O270" i="24"/>
  <c r="Q282" i="24"/>
  <c r="O276" i="24"/>
  <c r="N322" i="24"/>
  <c r="Q283" i="24"/>
  <c r="R270" i="24"/>
  <c r="Q292" i="24"/>
  <c r="N282" i="24"/>
  <c r="M268" i="24"/>
  <c r="N334" i="24"/>
  <c r="AO334" i="24"/>
  <c r="O277" i="24"/>
  <c r="P355" i="24"/>
  <c r="O295" i="24"/>
  <c r="M269" i="24"/>
  <c r="M347" i="24"/>
  <c r="N341" i="24"/>
  <c r="AO341" i="24"/>
  <c r="N305" i="24"/>
  <c r="O350" i="24"/>
  <c r="O306" i="24"/>
  <c r="Q352" i="24"/>
  <c r="N342" i="24"/>
  <c r="O377" i="24"/>
  <c r="AP377" i="24"/>
  <c r="O281" i="24"/>
  <c r="Q269" i="24"/>
  <c r="R292" i="24"/>
  <c r="O282" i="24"/>
  <c r="R274" i="24"/>
  <c r="P269" i="24"/>
  <c r="P347" i="24"/>
  <c r="M376" i="24"/>
  <c r="P291" i="24"/>
  <c r="M281" i="24"/>
  <c r="N268" i="24"/>
  <c r="Q326" i="24"/>
  <c r="O307" i="24"/>
  <c r="M286" i="24"/>
  <c r="Q277" i="24"/>
  <c r="P295" i="24"/>
  <c r="O283" i="24"/>
  <c r="R275" i="24"/>
  <c r="P270" i="24"/>
  <c r="Q336" i="24"/>
  <c r="M310" i="24"/>
  <c r="N373" i="24"/>
  <c r="M300" i="24"/>
  <c r="P354" i="24"/>
  <c r="AQ354" i="24"/>
  <c r="N293" i="24"/>
  <c r="P376" i="24"/>
  <c r="Q311" i="24"/>
  <c r="M297" i="24"/>
  <c r="R359" i="24"/>
  <c r="M338" i="24"/>
  <c r="P299" i="24"/>
  <c r="N274" i="24"/>
  <c r="N360" i="24"/>
  <c r="O271" i="24"/>
  <c r="R352" i="24"/>
  <c r="R304" i="24"/>
  <c r="N275" i="24"/>
  <c r="M400" i="24"/>
  <c r="P251" i="24"/>
  <c r="N230" i="24"/>
  <c r="AO230" i="24"/>
  <c r="O255" i="24"/>
  <c r="AP255" i="24"/>
  <c r="Q244" i="24"/>
  <c r="M234" i="24"/>
  <c r="O223" i="24"/>
  <c r="Q212" i="24"/>
  <c r="AR212" i="24"/>
  <c r="N255" i="24"/>
  <c r="P244" i="24"/>
  <c r="R233" i="24"/>
  <c r="N223" i="24"/>
  <c r="AO223" i="24"/>
  <c r="P212" i="24"/>
  <c r="Q257" i="24"/>
  <c r="M247" i="24"/>
  <c r="O236" i="24"/>
  <c r="Q225" i="24"/>
  <c r="M215" i="24"/>
  <c r="O204" i="24"/>
  <c r="AP204" i="24"/>
  <c r="P257" i="24"/>
  <c r="AQ257" i="24"/>
  <c r="R246" i="24"/>
  <c r="N236" i="24"/>
  <c r="P225" i="24"/>
  <c r="AQ225" i="24"/>
  <c r="R214" i="24"/>
  <c r="M252" i="24"/>
  <c r="O241" i="24"/>
  <c r="Q230" i="24"/>
  <c r="AR230" i="24"/>
  <c r="M220" i="24"/>
  <c r="AN220" i="24"/>
  <c r="O209" i="24"/>
  <c r="P260" i="24"/>
  <c r="N249" i="24"/>
  <c r="Q255" i="24"/>
  <c r="M245" i="24"/>
  <c r="O234" i="24"/>
  <c r="Q223" i="24"/>
  <c r="AR223" i="24"/>
  <c r="M213" i="24"/>
  <c r="Q410" i="24"/>
  <c r="R248" i="24"/>
  <c r="P227" i="24"/>
  <c r="AQ227" i="24"/>
  <c r="M254" i="24"/>
  <c r="O243" i="24"/>
  <c r="Q232" i="24"/>
  <c r="M222" i="24"/>
  <c r="AN222" i="24"/>
  <c r="O211" i="24"/>
  <c r="R253" i="24"/>
  <c r="N243" i="24"/>
  <c r="P232" i="24"/>
  <c r="R221" i="24"/>
  <c r="AS221" i="24"/>
  <c r="O256" i="24"/>
  <c r="Q245" i="24"/>
  <c r="M235" i="24"/>
  <c r="O224" i="24"/>
  <c r="AP224" i="24"/>
  <c r="Q213" i="24"/>
  <c r="M203" i="24"/>
  <c r="N256" i="24"/>
  <c r="P245" i="24"/>
  <c r="R234" i="24"/>
  <c r="N224" i="24"/>
  <c r="P213" i="24"/>
  <c r="AQ213" i="24"/>
  <c r="Q250" i="24"/>
  <c r="M240" i="24"/>
  <c r="AN240" i="24"/>
  <c r="O229" i="24"/>
  <c r="Q218" i="24"/>
  <c r="M208" i="24"/>
  <c r="P258" i="24"/>
  <c r="AQ258" i="24"/>
  <c r="R247" i="24"/>
  <c r="O254" i="24"/>
  <c r="Q243" i="24"/>
  <c r="M233" i="24"/>
  <c r="O222" i="24"/>
  <c r="Q406" i="24"/>
  <c r="P243" i="24"/>
  <c r="N222" i="24"/>
  <c r="O251" i="24"/>
  <c r="Q240" i="24"/>
  <c r="M230" i="24"/>
  <c r="O219" i="24"/>
  <c r="Q208" i="24"/>
  <c r="N251" i="24"/>
  <c r="AO251" i="24"/>
  <c r="P240" i="24"/>
  <c r="R229" i="24"/>
  <c r="N219" i="24"/>
  <c r="Q253" i="24"/>
  <c r="M243" i="24"/>
  <c r="AN243" i="24"/>
  <c r="O232" i="24"/>
  <c r="Q221" i="24"/>
  <c r="M211" i="24"/>
  <c r="AN211" i="24"/>
  <c r="P253" i="24"/>
  <c r="R242" i="24"/>
  <c r="N232" i="24"/>
  <c r="P221" i="24"/>
  <c r="Q426" i="24"/>
  <c r="Q439" i="24"/>
  <c r="R240" i="24"/>
  <c r="P219" i="24"/>
  <c r="AQ219" i="24"/>
  <c r="M250" i="24"/>
  <c r="AN250" i="24"/>
  <c r="O239" i="24"/>
  <c r="Q228" i="24"/>
  <c r="M218" i="24"/>
  <c r="AN218" i="24"/>
  <c r="O207" i="24"/>
  <c r="AF260" i="24"/>
  <c r="R249" i="24"/>
  <c r="N239" i="24"/>
  <c r="P228" i="24"/>
  <c r="R217" i="24"/>
  <c r="AS217" i="24"/>
  <c r="O252" i="24"/>
  <c r="Q241" i="24"/>
  <c r="AR241" i="24"/>
  <c r="M231" i="24"/>
  <c r="O220" i="24"/>
  <c r="Q209" i="24"/>
  <c r="N252" i="24"/>
  <c r="AO252" i="24"/>
  <c r="P241" i="24"/>
  <c r="R230" i="24"/>
  <c r="N220" i="24"/>
  <c r="O257" i="24"/>
  <c r="AP257" i="24"/>
  <c r="Q246" i="24"/>
  <c r="M236" i="24"/>
  <c r="O225" i="24"/>
  <c r="Q214" i="24"/>
  <c r="M204" i="24"/>
  <c r="P254" i="24"/>
  <c r="R243" i="24"/>
  <c r="AI260" i="24"/>
  <c r="O438" i="24"/>
  <c r="N254" i="24"/>
  <c r="R232" i="24"/>
  <c r="Q256" i="24"/>
  <c r="AR256" i="24"/>
  <c r="M246" i="24"/>
  <c r="O235" i="24"/>
  <c r="Q224" i="24"/>
  <c r="M214" i="24"/>
  <c r="P256" i="24"/>
  <c r="AQ256" i="24"/>
  <c r="R245" i="24"/>
  <c r="N235" i="24"/>
  <c r="M302" i="24"/>
  <c r="M352" i="24"/>
  <c r="Q335" i="24"/>
  <c r="R368" i="24"/>
  <c r="Q339" i="24"/>
  <c r="AR339" i="24"/>
  <c r="O385" i="24"/>
  <c r="AP294" i="24"/>
  <c r="M316" i="24"/>
  <c r="AO468" i="24"/>
  <c r="AS291" i="24"/>
  <c r="Q288" i="24"/>
  <c r="R356" i="24"/>
  <c r="P272" i="24"/>
  <c r="O275" i="24"/>
  <c r="P315" i="24"/>
  <c r="M346" i="24"/>
  <c r="P370" i="24"/>
  <c r="Q343" i="24"/>
  <c r="N321" i="24"/>
  <c r="N320" i="24"/>
  <c r="M278" i="24"/>
  <c r="N318" i="24"/>
  <c r="Q268" i="24"/>
  <c r="Q276" i="24"/>
  <c r="Q279" i="24"/>
  <c r="Q348" i="24"/>
  <c r="AR348" i="24"/>
  <c r="M380" i="24"/>
  <c r="O290" i="24"/>
  <c r="O346" i="24"/>
  <c r="AP346" i="24"/>
  <c r="V326" i="24"/>
  <c r="M288" i="24"/>
  <c r="M320" i="24"/>
  <c r="M323" i="24"/>
  <c r="O319" i="24"/>
  <c r="O279" i="24"/>
  <c r="N302" i="24"/>
  <c r="R320" i="24"/>
  <c r="R344" i="24"/>
  <c r="M354" i="24"/>
  <c r="AN354" i="24"/>
  <c r="O294" i="24"/>
  <c r="O322" i="24"/>
  <c r="O354" i="24"/>
  <c r="N309" i="24"/>
  <c r="R343" i="24"/>
  <c r="O341" i="24"/>
  <c r="Q320" i="24"/>
  <c r="R269" i="24"/>
  <c r="P303" i="24"/>
  <c r="N350" i="24"/>
  <c r="M270" i="24"/>
  <c r="N346" i="24"/>
  <c r="Q356" i="24"/>
  <c r="Q295" i="24"/>
  <c r="O310" i="24"/>
  <c r="P360" i="24"/>
  <c r="N289" i="24"/>
  <c r="R351" i="24"/>
  <c r="AS351" i="24"/>
  <c r="N614" i="24"/>
  <c r="AO614" i="24"/>
  <c r="M538" i="24"/>
  <c r="R565" i="24"/>
  <c r="M583" i="24"/>
  <c r="Q621" i="24"/>
  <c r="P585" i="24"/>
  <c r="N548" i="24"/>
  <c r="O507" i="24"/>
  <c r="Q496" i="24"/>
  <c r="O487" i="24"/>
  <c r="O479" i="24"/>
  <c r="O471" i="24"/>
  <c r="Q456" i="24"/>
  <c r="O451" i="24"/>
  <c r="Q440" i="24"/>
  <c r="O435" i="24"/>
  <c r="N533" i="24"/>
  <c r="R513" i="24"/>
  <c r="P508" i="24"/>
  <c r="R497" i="24"/>
  <c r="P492" i="24"/>
  <c r="R481" i="24"/>
  <c r="P535" i="24"/>
  <c r="R555" i="24"/>
  <c r="O589" i="24"/>
  <c r="P560" i="24"/>
  <c r="R613" i="24"/>
  <c r="N584" i="24"/>
  <c r="P569" i="24"/>
  <c r="R558" i="24"/>
  <c r="M506" i="24"/>
  <c r="M450" i="24"/>
  <c r="M434" i="24"/>
  <c r="N507" i="24"/>
  <c r="N491" i="24"/>
  <c r="N534" i="24"/>
  <c r="M507" i="24"/>
  <c r="M491" i="24"/>
  <c r="M475" i="24"/>
  <c r="Y458" i="24"/>
  <c r="M447" i="24"/>
  <c r="R524" i="24"/>
  <c r="N512" i="24"/>
  <c r="N496" i="24"/>
  <c r="N480" i="24"/>
  <c r="X458" i="24"/>
  <c r="N452" i="24"/>
  <c r="N536" i="24"/>
  <c r="M508" i="24"/>
  <c r="M492" i="24"/>
  <c r="M476" i="24"/>
  <c r="M448" i="24"/>
  <c r="N509" i="24"/>
  <c r="N493" i="24"/>
  <c r="P630" i="24"/>
  <c r="R549" i="24"/>
  <c r="M607" i="24"/>
  <c r="N568" i="24"/>
  <c r="Q516" i="24"/>
  <c r="O495" i="24"/>
  <c r="Q476" i="24"/>
  <c r="O455" i="24"/>
  <c r="Q444" i="24"/>
  <c r="O439" i="24"/>
  <c r="R517" i="24"/>
  <c r="P512" i="24"/>
  <c r="R501" i="24"/>
  <c r="P496" i="24"/>
  <c r="R485" i="24"/>
  <c r="P480" i="24"/>
  <c r="V524" i="24"/>
  <c r="Q517" i="24"/>
  <c r="O512" i="24"/>
  <c r="Q501" i="24"/>
  <c r="O496" i="24"/>
  <c r="Q485" i="24"/>
  <c r="O480" i="24"/>
  <c r="Q469" i="24"/>
  <c r="O458" i="24"/>
  <c r="O452" i="24"/>
  <c r="Q441" i="24"/>
  <c r="O436" i="24"/>
  <c r="R522" i="24"/>
  <c r="P517" i="24"/>
  <c r="R506" i="24"/>
  <c r="P501" i="24"/>
  <c r="R490" i="24"/>
  <c r="P485" i="24"/>
  <c r="R474" i="24"/>
  <c r="P469" i="24"/>
  <c r="N458" i="24"/>
  <c r="Q518" i="24"/>
  <c r="O513" i="24"/>
  <c r="Q502" i="24"/>
  <c r="O497" i="24"/>
  <c r="Q486" i="24"/>
  <c r="O481" i="24"/>
  <c r="Q470" i="24"/>
  <c r="AG458" i="24"/>
  <c r="O453" i="24"/>
  <c r="Q442" i="24"/>
  <c r="O437" i="24"/>
  <c r="R519" i="24"/>
  <c r="O534" i="24"/>
  <c r="Q572" i="24"/>
  <c r="P600" i="24"/>
  <c r="P544" i="24"/>
  <c r="M567" i="24"/>
  <c r="Q537" i="24"/>
  <c r="R606" i="24"/>
  <c r="N544" i="24"/>
  <c r="N532" i="24"/>
  <c r="O503" i="24"/>
  <c r="Q492" i="24"/>
  <c r="Q484" i="24"/>
  <c r="O475" i="24"/>
  <c r="Q468" i="24"/>
  <c r="M454" i="24"/>
  <c r="M438" i="24"/>
  <c r="R537" i="24"/>
  <c r="N511" i="24"/>
  <c r="N495" i="24"/>
  <c r="N479" i="24"/>
  <c r="M511" i="24"/>
  <c r="M495" i="24"/>
  <c r="M479" i="24"/>
  <c r="M451" i="24"/>
  <c r="M435" i="24"/>
  <c r="N516" i="24"/>
  <c r="N500" i="24"/>
  <c r="N484" i="24"/>
  <c r="N468" i="24"/>
  <c r="N456" i="24"/>
  <c r="Q524" i="24"/>
  <c r="M512" i="24"/>
  <c r="M496" i="24"/>
  <c r="M480" i="24"/>
  <c r="W458" i="24"/>
  <c r="M452" i="24"/>
  <c r="M436" i="24"/>
  <c r="N513" i="24"/>
  <c r="N497" i="24"/>
  <c r="R584" i="24"/>
  <c r="M554" i="24"/>
  <c r="R581" i="24"/>
  <c r="Q617" i="24"/>
  <c r="P597" i="24"/>
  <c r="N576" i="24"/>
  <c r="P553" i="24"/>
  <c r="R542" i="24"/>
  <c r="M522" i="24"/>
  <c r="M490" i="24"/>
  <c r="O467" i="24"/>
  <c r="M442" i="24"/>
  <c r="R535" i="24"/>
  <c r="N515" i="24"/>
  <c r="N499" i="24"/>
  <c r="N483" i="24"/>
  <c r="P537" i="24"/>
  <c r="M515" i="24"/>
  <c r="P563" i="24"/>
  <c r="P576" i="24"/>
  <c r="O604" i="24"/>
  <c r="M551" i="24"/>
  <c r="O532" i="24"/>
  <c r="R574" i="24"/>
  <c r="N552" i="24"/>
  <c r="O511" i="24"/>
  <c r="Q500" i="24"/>
  <c r="Q480" i="24"/>
  <c r="AA458" i="24"/>
  <c r="Q452" i="24"/>
  <c r="O447" i="24"/>
  <c r="Q436" i="24"/>
  <c r="P520" i="24"/>
  <c r="R509" i="24"/>
  <c r="P504" i="24"/>
  <c r="R493" i="24"/>
  <c r="P488" i="24"/>
  <c r="R536" i="24"/>
  <c r="O520" i="24"/>
  <c r="Q509" i="24"/>
  <c r="O504" i="24"/>
  <c r="Q493" i="24"/>
  <c r="O488" i="24"/>
  <c r="Q477" i="24"/>
  <c r="O472" i="24"/>
  <c r="Q449" i="24"/>
  <c r="O444" i="24"/>
  <c r="Q433" i="24"/>
  <c r="R514" i="24"/>
  <c r="P509" i="24"/>
  <c r="R498" i="24"/>
  <c r="P493" i="24"/>
  <c r="R482" i="24"/>
  <c r="P477" i="24"/>
  <c r="R466" i="24"/>
  <c r="R454" i="24"/>
  <c r="P449" i="24"/>
  <c r="O521" i="24"/>
  <c r="Q510" i="24"/>
  <c r="O505" i="24"/>
  <c r="Q494" i="24"/>
  <c r="O489" i="24"/>
  <c r="Q478" i="24"/>
  <c r="AS570" i="24"/>
  <c r="AQ586" i="24"/>
  <c r="AQ538" i="24"/>
  <c r="Q488" i="24"/>
  <c r="AN451" i="24"/>
  <c r="P534" i="24"/>
  <c r="N503" i="24"/>
  <c r="AQ481" i="24"/>
  <c r="AR510" i="24"/>
  <c r="O500" i="24"/>
  <c r="Q489" i="24"/>
  <c r="AR478" i="24"/>
  <c r="O468" i="24"/>
  <c r="AR450" i="24"/>
  <c r="O440" i="24"/>
  <c r="P521" i="24"/>
  <c r="R510" i="24"/>
  <c r="AS499" i="24"/>
  <c r="P489" i="24"/>
  <c r="R478" i="24"/>
  <c r="AS467" i="24"/>
  <c r="R450" i="24"/>
  <c r="O517" i="24"/>
  <c r="Q506" i="24"/>
  <c r="AR495" i="24"/>
  <c r="O485" i="24"/>
  <c r="Q474" i="24"/>
  <c r="AP466" i="24"/>
  <c r="AP450" i="24"/>
  <c r="AR443" i="24"/>
  <c r="Q434" i="24"/>
  <c r="P518" i="24"/>
  <c r="R511" i="24"/>
  <c r="AS504" i="24"/>
  <c r="AS496" i="24"/>
  <c r="P490" i="24"/>
  <c r="R483" i="24"/>
  <c r="P478" i="24"/>
  <c r="AS472" i="24"/>
  <c r="R467" i="24"/>
  <c r="R455" i="24"/>
  <c r="P450" i="24"/>
  <c r="AO532" i="24"/>
  <c r="AQ520" i="24"/>
  <c r="AO515" i="24"/>
  <c r="N510" i="24"/>
  <c r="AQ504" i="24"/>
  <c r="AO499" i="24"/>
  <c r="N494" i="24"/>
  <c r="AQ488" i="24"/>
  <c r="AO483" i="24"/>
  <c r="N478" i="24"/>
  <c r="AQ472" i="24"/>
  <c r="AO467" i="24"/>
  <c r="P455" i="24"/>
  <c r="AS449" i="24"/>
  <c r="R444" i="24"/>
  <c r="P439" i="24"/>
  <c r="M497" i="24"/>
  <c r="AR456" i="24"/>
  <c r="AS538" i="24"/>
  <c r="AQ578" i="24"/>
  <c r="AP522" i="24"/>
  <c r="O483" i="24"/>
  <c r="Q448" i="24"/>
  <c r="R521" i="24"/>
  <c r="P500" i="24"/>
  <c r="AS478" i="24"/>
  <c r="AP509" i="24"/>
  <c r="M499" i="24"/>
  <c r="AN488" i="24"/>
  <c r="AP477" i="24"/>
  <c r="M467" i="24"/>
  <c r="AP449" i="24"/>
  <c r="M439" i="24"/>
  <c r="N520" i="24"/>
  <c r="AO509" i="24"/>
  <c r="AQ498" i="24"/>
  <c r="N488" i="24"/>
  <c r="AO477" i="24"/>
  <c r="AQ466" i="24"/>
  <c r="AO449" i="24"/>
  <c r="M516" i="24"/>
  <c r="AN505" i="24"/>
  <c r="AP494" i="24"/>
  <c r="M484" i="24"/>
  <c r="AN473" i="24"/>
  <c r="Q466" i="24"/>
  <c r="Q450" i="24"/>
  <c r="O441" i="24"/>
  <c r="AN433" i="24"/>
  <c r="N517" i="24"/>
  <c r="AO510" i="24"/>
  <c r="R503" i="24"/>
  <c r="AQ495" i="24"/>
  <c r="N489" i="24"/>
  <c r="AO482" i="24"/>
  <c r="N477" i="24"/>
  <c r="AQ471" i="24"/>
  <c r="AO466" i="24"/>
  <c r="AO454" i="24"/>
  <c r="N449" i="24"/>
  <c r="P532" i="24"/>
  <c r="R520" i="24"/>
  <c r="P515" i="24"/>
  <c r="AS509" i="24"/>
  <c r="R504" i="24"/>
  <c r="P499" i="24"/>
  <c r="AS493" i="24"/>
  <c r="R488" i="24"/>
  <c r="P483" i="24"/>
  <c r="AS477" i="24"/>
  <c r="R472" i="24"/>
  <c r="P467" i="24"/>
  <c r="N454" i="24"/>
  <c r="AQ448" i="24"/>
  <c r="AO443" i="24"/>
  <c r="N438" i="24"/>
  <c r="AR492" i="24"/>
  <c r="AP455" i="24"/>
  <c r="N440" i="24"/>
  <c r="Q431" i="24"/>
  <c r="O426" i="24"/>
  <c r="AR420" i="24"/>
  <c r="Q415" i="24"/>
  <c r="O410" i="24"/>
  <c r="AR404" i="24"/>
  <c r="O392" i="24"/>
  <c r="M381" i="24"/>
  <c r="O370" i="24"/>
  <c r="Q359" i="24"/>
  <c r="AR496" i="24"/>
  <c r="M56" i="21"/>
  <c r="W589" i="24"/>
  <c r="AO573" i="24"/>
  <c r="O519" i="24"/>
  <c r="AN479" i="24"/>
  <c r="M446" i="24"/>
  <c r="N519" i="24"/>
  <c r="AQ497" i="24"/>
  <c r="AO535" i="24"/>
  <c r="AN508" i="24"/>
  <c r="AP497" i="24"/>
  <c r="M487" i="24"/>
  <c r="AN476" i="24"/>
  <c r="AS458" i="24"/>
  <c r="AN448" i="24"/>
  <c r="AP437" i="24"/>
  <c r="AQ518" i="24"/>
  <c r="N508" i="24"/>
  <c r="AO497" i="24"/>
  <c r="AQ486" i="24"/>
  <c r="N476" i="24"/>
  <c r="AR458" i="24"/>
  <c r="N448" i="24"/>
  <c r="AP514" i="24"/>
  <c r="M504" i="24"/>
  <c r="AN493" i="24"/>
  <c r="AP482" i="24"/>
  <c r="O473" i="24"/>
  <c r="M458" i="24"/>
  <c r="AN449" i="24"/>
  <c r="M440" i="24"/>
  <c r="O433" i="24"/>
  <c r="AS516" i="24"/>
  <c r="P510" i="24"/>
  <c r="P502" i="24"/>
  <c r="R495" i="24"/>
  <c r="AS488" i="24"/>
  <c r="P482" i="24"/>
  <c r="AS476" i="24"/>
  <c r="R471" i="24"/>
  <c r="P466" i="24"/>
  <c r="P454" i="24"/>
  <c r="AS448" i="24"/>
  <c r="N531" i="24"/>
  <c r="AO519" i="24"/>
  <c r="N514" i="24"/>
  <c r="AQ508" i="24"/>
  <c r="AO503" i="24"/>
  <c r="N498" i="24"/>
  <c r="AQ492" i="24"/>
  <c r="AO487" i="24"/>
  <c r="N482" i="24"/>
  <c r="AQ476" i="24"/>
  <c r="AO471" i="24"/>
  <c r="N466" i="24"/>
  <c r="AS453" i="24"/>
  <c r="R448" i="24"/>
  <c r="P443" i="24"/>
  <c r="AS437" i="24"/>
  <c r="AN490" i="24"/>
  <c r="AN454" i="24"/>
  <c r="M437" i="24"/>
  <c r="AN430" i="24"/>
  <c r="M425" i="24"/>
  <c r="AP419" i="24"/>
  <c r="AN414" i="24"/>
  <c r="M409" i="24"/>
  <c r="AP403" i="24"/>
  <c r="O390" i="24"/>
  <c r="Q379" i="24"/>
  <c r="M369" i="24"/>
  <c r="AN369" i="24"/>
  <c r="O358" i="24"/>
  <c r="AN494" i="24"/>
  <c r="AJ458" i="24"/>
  <c r="AO442" i="24"/>
  <c r="AO431" i="24"/>
  <c r="N426" i="24"/>
  <c r="AQ420" i="24"/>
  <c r="AO415" i="24"/>
  <c r="N410" i="24"/>
  <c r="AQ404" i="24"/>
  <c r="AR392" i="24"/>
  <c r="N382" i="24"/>
  <c r="AP515" i="24"/>
  <c r="AO476" i="24"/>
  <c r="R607" i="24"/>
  <c r="AS607" i="24"/>
  <c r="AP561" i="24"/>
  <c r="N564" i="24"/>
  <c r="Q512" i="24"/>
  <c r="M474" i="24"/>
  <c r="O443" i="24"/>
  <c r="P516" i="24"/>
  <c r="AS494" i="24"/>
  <c r="Q521" i="24"/>
  <c r="O508" i="24"/>
  <c r="Q497" i="24"/>
  <c r="AR486" i="24"/>
  <c r="O476" i="24"/>
  <c r="AI458" i="24"/>
  <c r="O448" i="24"/>
  <c r="Q437" i="24"/>
  <c r="R518" i="24"/>
  <c r="AS507" i="24"/>
  <c r="P497" i="24"/>
  <c r="R486" i="24"/>
  <c r="AS475" i="24"/>
  <c r="AH458" i="24"/>
  <c r="AS447" i="24"/>
  <c r="Q514" i="24"/>
  <c r="AR503" i="24"/>
  <c r="O493" i="24"/>
  <c r="Q482" i="24"/>
  <c r="M472" i="24"/>
  <c r="M456" i="24"/>
  <c r="O449" i="24"/>
  <c r="AR439" i="24"/>
  <c r="R531" i="24"/>
  <c r="AQ515" i="24"/>
  <c r="R552" i="24"/>
  <c r="O548" i="24"/>
  <c r="N560" i="24"/>
  <c r="Q508" i="24"/>
  <c r="Q472" i="24"/>
  <c r="AP440" i="24"/>
  <c r="AQ513" i="24"/>
  <c r="AO492" i="24"/>
  <c r="M519" i="24"/>
  <c r="Q505" i="24"/>
  <c r="AR494" i="24"/>
  <c r="O484" i="24"/>
  <c r="Q473" i="24"/>
  <c r="O456" i="24"/>
  <c r="Q445" i="24"/>
  <c r="AR434" i="24"/>
  <c r="AS515" i="24"/>
  <c r="P505" i="24"/>
  <c r="R494" i="24"/>
  <c r="AS483" i="24"/>
  <c r="P473" i="24"/>
  <c r="AS455" i="24"/>
  <c r="Q522" i="24"/>
  <c r="AR511" i="24"/>
  <c r="O501" i="24"/>
  <c r="Q490" i="24"/>
  <c r="AR479" i="24"/>
  <c r="AR471" i="24"/>
  <c r="AR455" i="24"/>
  <c r="Q446" i="24"/>
  <c r="AP438" i="24"/>
  <c r="P524" i="24"/>
  <c r="R515" i="24"/>
  <c r="R507" i="24"/>
  <c r="AN559" i="24"/>
  <c r="M535" i="24"/>
  <c r="AO553" i="24"/>
  <c r="AR501" i="24"/>
  <c r="AN467" i="24"/>
  <c r="AR437" i="24"/>
  <c r="AS510" i="24"/>
  <c r="R489" i="24"/>
  <c r="O516" i="24"/>
  <c r="AN504" i="24"/>
  <c r="AP493" i="24"/>
  <c r="M483" i="24"/>
  <c r="AN472" i="24"/>
  <c r="M455" i="24"/>
  <c r="AN444" i="24"/>
  <c r="AP433" i="24"/>
  <c r="AQ514" i="24"/>
  <c r="N504" i="24"/>
  <c r="AO493" i="24"/>
  <c r="AQ482" i="24"/>
  <c r="N472" i="24"/>
  <c r="AQ454" i="24"/>
  <c r="AN521" i="24"/>
  <c r="AP510" i="24"/>
  <c r="M500" i="24"/>
  <c r="AN489" i="24"/>
  <c r="AP478" i="24"/>
  <c r="O469" i="24"/>
  <c r="AP454" i="24"/>
  <c r="AN445" i="24"/>
  <c r="Q438" i="24"/>
  <c r="P522" i="24"/>
  <c r="P514" i="24"/>
  <c r="AO506" i="24"/>
  <c r="AQ499" i="24"/>
  <c r="AS492" i="24"/>
  <c r="N485" i="24"/>
  <c r="AQ479" i="24"/>
  <c r="AO474" i="24"/>
  <c r="N469" i="24"/>
  <c r="V458" i="24"/>
  <c r="AQ451" i="24"/>
  <c r="AS534" i="24"/>
  <c r="AQ522" i="24"/>
  <c r="AS517" i="24"/>
  <c r="R512" i="24"/>
  <c r="P507" i="24"/>
  <c r="AS501" i="24"/>
  <c r="R496" i="24"/>
  <c r="P491" i="24"/>
  <c r="AS485" i="24"/>
  <c r="R480" i="24"/>
  <c r="P475" i="24"/>
  <c r="AS469" i="24"/>
  <c r="AQ456" i="24"/>
  <c r="AO451" i="24"/>
  <c r="N446" i="24"/>
  <c r="AQ440" i="24"/>
  <c r="O514" i="24"/>
  <c r="AQ473" i="24"/>
  <c r="AQ442" i="24"/>
  <c r="N434" i="24"/>
  <c r="AR428" i="24"/>
  <c r="Q423" i="24"/>
  <c r="O418" i="24"/>
  <c r="AR412" i="24"/>
  <c r="Q407" i="24"/>
  <c r="O402" i="24"/>
  <c r="O386" i="24"/>
  <c r="Q375" i="24"/>
  <c r="M365" i="24"/>
  <c r="AN365" i="24"/>
  <c r="O518" i="24"/>
  <c r="AR476" i="24"/>
  <c r="AN543" i="24"/>
  <c r="AP456" i="24"/>
  <c r="AP513" i="24"/>
  <c r="M471" i="24"/>
  <c r="AO513" i="24"/>
  <c r="AQ470" i="24"/>
  <c r="AP498" i="24"/>
  <c r="Q454" i="24"/>
  <c r="AS512" i="24"/>
  <c r="P498" i="24"/>
  <c r="AQ483" i="24"/>
  <c r="N473" i="24"/>
  <c r="AQ455" i="24"/>
  <c r="R533" i="24"/>
  <c r="R516" i="24"/>
  <c r="AS505" i="24"/>
  <c r="P495" i="24"/>
  <c r="R484" i="24"/>
  <c r="AS473" i="24"/>
  <c r="AO455" i="24"/>
  <c r="AQ444" i="24"/>
  <c r="Q499" i="24"/>
  <c r="AO441" i="24"/>
  <c r="M429" i="24"/>
  <c r="M421" i="24"/>
  <c r="AP411" i="24"/>
  <c r="Q403" i="24"/>
  <c r="Q383" i="24"/>
  <c r="O366" i="24"/>
  <c r="M501" i="24"/>
  <c r="R449" i="24"/>
  <c r="P436" i="24"/>
  <c r="AQ428" i="24"/>
  <c r="P423" i="24"/>
  <c r="AQ416" i="24"/>
  <c r="P411" i="24"/>
  <c r="R404" i="24"/>
  <c r="N390" i="24"/>
  <c r="AO390" i="24"/>
  <c r="N378" i="24"/>
  <c r="AN498" i="24"/>
  <c r="Q451" i="24"/>
  <c r="M441" i="24"/>
  <c r="AN431" i="24"/>
  <c r="M426" i="24"/>
  <c r="AP420" i="24"/>
  <c r="AN415" i="24"/>
  <c r="M410" i="24"/>
  <c r="AP404" i="24"/>
  <c r="AQ392" i="24"/>
  <c r="M382" i="24"/>
  <c r="AN382" i="24"/>
  <c r="O371" i="24"/>
  <c r="AP371" i="24"/>
  <c r="Q360" i="24"/>
  <c r="O494" i="24"/>
  <c r="P452" i="24"/>
  <c r="AS438" i="24"/>
  <c r="AS430" i="24"/>
  <c r="R425" i="24"/>
  <c r="P420" i="24"/>
  <c r="AS414" i="24"/>
  <c r="R409" i="24"/>
  <c r="P404" i="24"/>
  <c r="V392" i="24"/>
  <c r="V393" i="24"/>
  <c r="P380" i="24"/>
  <c r="AQ380" i="24"/>
  <c r="Q483" i="24"/>
  <c r="M453" i="24"/>
  <c r="AS439" i="24"/>
  <c r="O432" i="24"/>
  <c r="AS586" i="24"/>
  <c r="AR453" i="24"/>
  <c r="Q513" i="24"/>
  <c r="AR470" i="24"/>
  <c r="P513" i="24"/>
  <c r="R470" i="24"/>
  <c r="Q498" i="24"/>
  <c r="AR451" i="24"/>
  <c r="AQ511" i="24"/>
  <c r="AO494" i="24"/>
  <c r="N481" i="24"/>
  <c r="AO470" i="24"/>
  <c r="N453" i="24"/>
  <c r="AR524" i="24"/>
  <c r="AS513" i="24"/>
  <c r="P503" i="24"/>
  <c r="R492" i="24"/>
  <c r="AS481" i="24"/>
  <c r="P471" i="24"/>
  <c r="AQ452" i="24"/>
  <c r="N442" i="24"/>
  <c r="O482" i="24"/>
  <c r="P441" i="24"/>
  <c r="AP427" i="24"/>
  <c r="Q419" i="24"/>
  <c r="Q411" i="24"/>
  <c r="AN402" i="24"/>
  <c r="O382" i="24"/>
  <c r="AP382" i="24"/>
  <c r="Q363" i="24"/>
  <c r="O486" i="24"/>
  <c r="P448" i="24"/>
  <c r="AP435" i="24"/>
  <c r="R428" i="24"/>
  <c r="N422" i="24"/>
  <c r="R416" i="24"/>
  <c r="AS409" i="24"/>
  <c r="AO403" i="24"/>
  <c r="R388" i="24"/>
  <c r="R376" i="24"/>
  <c r="AS376" i="24"/>
  <c r="O490" i="24"/>
  <c r="O450" i="24"/>
  <c r="N436" i="24"/>
  <c r="N622" i="24"/>
  <c r="AO622" i="24"/>
  <c r="AN435" i="24"/>
  <c r="M503" i="24"/>
  <c r="AP453" i="24"/>
  <c r="AQ502" i="24"/>
  <c r="AO453" i="24"/>
  <c r="M488" i="24"/>
  <c r="O445" i="24"/>
  <c r="AS508" i="24"/>
  <c r="P494" i="24"/>
  <c r="AS480" i="24"/>
  <c r="P470" i="24"/>
  <c r="AS452" i="24"/>
  <c r="M524" i="24"/>
  <c r="AQ512" i="24"/>
  <c r="N502" i="24"/>
  <c r="AO491" i="24"/>
  <c r="AQ480" i="24"/>
  <c r="N470" i="24"/>
  <c r="R452" i="24"/>
  <c r="AS441" i="24"/>
  <c r="AS474" i="24"/>
  <c r="R436" i="24"/>
  <c r="Q427" i="24"/>
  <c r="AN418" i="24"/>
  <c r="AN410" i="24"/>
  <c r="M401" i="24"/>
  <c r="O378" i="24"/>
  <c r="O362" i="24"/>
  <c r="AP479" i="24"/>
  <c r="N447" i="24"/>
  <c r="P433" i="24"/>
  <c r="AO427" i="24"/>
  <c r="AS421" i="24"/>
  <c r="P415" i="24"/>
  <c r="AQ408" i="24"/>
  <c r="P403" i="24"/>
  <c r="P387" i="24"/>
  <c r="P375" i="24"/>
  <c r="AP483" i="24"/>
  <c r="M449" i="24"/>
  <c r="AO435" i="24"/>
  <c r="M430" i="24"/>
  <c r="AP424" i="24"/>
  <c r="AN419" i="24"/>
  <c r="M414" i="24"/>
  <c r="AP408" i="24"/>
  <c r="AN403" i="24"/>
  <c r="M390" i="24"/>
  <c r="O379" i="24"/>
  <c r="AP379" i="24"/>
  <c r="Q368" i="24"/>
  <c r="M358" i="24"/>
  <c r="Q479" i="24"/>
  <c r="AS446" i="24"/>
  <c r="Q435" i="24"/>
  <c r="R429" i="24"/>
  <c r="P424" i="24"/>
  <c r="AS418" i="24"/>
  <c r="R413" i="24"/>
  <c r="P408" i="24"/>
  <c r="AS402" i="24"/>
  <c r="P388" i="24"/>
  <c r="Q515" i="24"/>
  <c r="R473" i="24"/>
  <c r="AP447" i="24"/>
  <c r="R438" i="24"/>
  <c r="AR430" i="24"/>
  <c r="Q425" i="24"/>
  <c r="O420" i="24"/>
  <c r="AR414" i="24"/>
  <c r="Q409" i="24"/>
  <c r="O404" i="24"/>
  <c r="AE392" i="24"/>
  <c r="O380" i="24"/>
  <c r="Q369" i="24"/>
  <c r="M359" i="24"/>
  <c r="AP495" i="24"/>
  <c r="AR468" i="24"/>
  <c r="AO448" i="24"/>
  <c r="P438" i="24"/>
  <c r="AS431" i="24"/>
  <c r="R426" i="24"/>
  <c r="P421" i="24"/>
  <c r="AS415" i="24"/>
  <c r="R410" i="24"/>
  <c r="P405" i="24"/>
  <c r="P601" i="24"/>
  <c r="AQ601" i="24"/>
  <c r="AQ535" i="24"/>
  <c r="AR502" i="24"/>
  <c r="Q453" i="24"/>
  <c r="R502" i="24"/>
  <c r="P453" i="24"/>
  <c r="AR487" i="24"/>
  <c r="M444" i="24"/>
  <c r="P506" i="24"/>
  <c r="R491" i="24"/>
  <c r="R479" i="24"/>
  <c r="AS468" i="24"/>
  <c r="R451" i="24"/>
  <c r="N522" i="24"/>
  <c r="AO511" i="24"/>
  <c r="AQ500" i="24"/>
  <c r="N490" i="24"/>
  <c r="AO479" i="24"/>
  <c r="AQ468" i="24"/>
  <c r="P451" i="24"/>
  <c r="R440" i="24"/>
  <c r="AO472" i="24"/>
  <c r="AQ435" i="24"/>
  <c r="AN426" i="24"/>
  <c r="M417" i="24"/>
  <c r="AR408" i="24"/>
  <c r="AR400" i="24"/>
  <c r="M377" i="24"/>
  <c r="M361" i="24"/>
  <c r="AP475" i="24"/>
  <c r="AS444" i="24"/>
  <c r="AQ432" i="24"/>
  <c r="P427" i="24"/>
  <c r="R420" i="24"/>
  <c r="N414" i="24"/>
  <c r="R408" i="24"/>
  <c r="N402" i="24"/>
  <c r="N386" i="24"/>
  <c r="P531" i="24"/>
  <c r="AQ477" i="24"/>
  <c r="AR444" i="24"/>
  <c r="R435" i="24"/>
  <c r="AR429" i="24"/>
  <c r="Q424" i="24"/>
  <c r="O419" i="24"/>
  <c r="AR413" i="24"/>
  <c r="Q408" i="24"/>
  <c r="O403" i="24"/>
  <c r="Q388" i="24"/>
  <c r="M378" i="24"/>
  <c r="O367" i="24"/>
  <c r="AP367" i="24"/>
  <c r="AP519" i="24"/>
  <c r="Q471" i="24"/>
  <c r="AQ445" i="24"/>
  <c r="AQ434" i="24"/>
  <c r="AO428" i="24"/>
  <c r="N423" i="24"/>
  <c r="AQ417" i="24"/>
  <c r="AO549" i="24"/>
  <c r="AO508" i="24"/>
  <c r="AN492" i="24"/>
  <c r="M443" i="24"/>
  <c r="N492" i="24"/>
  <c r="M520" i="24"/>
  <c r="AN477" i="24"/>
  <c r="AR435" i="24"/>
  <c r="N505" i="24"/>
  <c r="AO490" i="24"/>
  <c r="AO478" i="24"/>
  <c r="AQ467" i="24"/>
  <c r="AO450" i="24"/>
  <c r="AS521" i="24"/>
  <c r="P511" i="24"/>
  <c r="R500" i="24"/>
  <c r="AS489" i="24"/>
  <c r="P479" i="24"/>
  <c r="R468" i="24"/>
  <c r="N450" i="24"/>
  <c r="AO439" i="24"/>
  <c r="AO458" i="24"/>
  <c r="R433" i="24"/>
  <c r="AR424" i="24"/>
  <c r="AR416" i="24"/>
  <c r="AP407" i="24"/>
  <c r="AS392" i="24"/>
  <c r="O374" i="24"/>
  <c r="M357" i="24"/>
  <c r="AN474" i="24"/>
  <c r="AQ443" i="24"/>
  <c r="R432" i="24"/>
  <c r="AS425" i="24"/>
  <c r="AO419" i="24"/>
  <c r="AS413" i="24"/>
  <c r="AO407" i="24"/>
  <c r="AS401" i="24"/>
  <c r="R384" i="24"/>
  <c r="O522" i="24"/>
  <c r="R469" i="24"/>
  <c r="AP443" i="24"/>
  <c r="AS434" i="24"/>
  <c r="AP428" i="24"/>
  <c r="AN423" i="24"/>
  <c r="M418" i="24"/>
  <c r="AP412" i="24"/>
  <c r="AN407" i="24"/>
  <c r="M402" i="24"/>
  <c r="O387" i="24"/>
  <c r="AP387" i="24"/>
  <c r="Q376" i="24"/>
  <c r="M366" i="24"/>
  <c r="Q511" i="24"/>
  <c r="O470" i="24"/>
  <c r="R445" i="24"/>
  <c r="M433" i="24"/>
  <c r="P428" i="24"/>
  <c r="AS422" i="24"/>
  <c r="R417" i="24"/>
  <c r="P412" i="24"/>
  <c r="AS406" i="24"/>
  <c r="R401" i="24"/>
  <c r="R385" i="24"/>
  <c r="AR508" i="24"/>
  <c r="N471" i="24"/>
  <c r="R446" i="24"/>
  <c r="AS436" i="24"/>
  <c r="Q429" i="24"/>
  <c r="O424" i="24"/>
  <c r="AR418" i="24"/>
  <c r="Q413" i="24"/>
  <c r="O408" i="24"/>
  <c r="AR402" i="24"/>
  <c r="O388" i="24"/>
  <c r="AP388" i="24"/>
  <c r="Q377" i="24"/>
  <c r="M367" i="24"/>
  <c r="AS533" i="24"/>
  <c r="M485" i="24"/>
  <c r="AN466" i="24"/>
  <c r="P446" i="24"/>
  <c r="AR436" i="24"/>
  <c r="R430" i="24"/>
  <c r="P425" i="24"/>
  <c r="AS419" i="24"/>
  <c r="R414" i="24"/>
  <c r="P409" i="24"/>
  <c r="AQ542" i="24"/>
  <c r="R505" i="24"/>
  <c r="O492" i="24"/>
  <c r="AR442" i="24"/>
  <c r="AS491" i="24"/>
  <c r="AR519" i="24"/>
  <c r="O477" i="24"/>
  <c r="AP434" i="24"/>
  <c r="N501" i="24"/>
  <c r="R487" i="24"/>
  <c r="AQ475" i="24"/>
  <c r="AP458" i="24"/>
  <c r="AQ447" i="24"/>
  <c r="P519" i="24"/>
  <c r="R508" i="24"/>
  <c r="AS497" i="24"/>
  <c r="P487" i="24"/>
  <c r="R476" i="24"/>
  <c r="AN458" i="24"/>
  <c r="AO447" i="24"/>
  <c r="R532" i="24"/>
  <c r="Q447" i="24"/>
  <c r="AR432" i="24"/>
  <c r="AP423" i="24"/>
  <c r="AP415" i="24"/>
  <c r="AN406" i="24"/>
  <c r="M389" i="24"/>
  <c r="M373" i="24"/>
  <c r="AN373" i="24"/>
  <c r="AO531" i="24"/>
  <c r="Q467" i="24"/>
  <c r="R443" i="24"/>
  <c r="P431" i="24"/>
  <c r="AQ424" i="24"/>
  <c r="P419" i="24"/>
  <c r="AQ412" i="24"/>
  <c r="P407" i="24"/>
  <c r="AQ400" i="24"/>
  <c r="P383" i="24"/>
  <c r="Q507" i="24"/>
  <c r="P468" i="24"/>
  <c r="Q443" i="24"/>
  <c r="N433" i="24"/>
  <c r="Q428" i="24"/>
  <c r="O423" i="24"/>
  <c r="AR417" i="24"/>
  <c r="Q412" i="24"/>
  <c r="O407" i="24"/>
  <c r="AR401" i="24"/>
  <c r="M386" i="24"/>
  <c r="AN386" i="24"/>
  <c r="O375" i="24"/>
  <c r="Q364" i="24"/>
  <c r="M509" i="24"/>
  <c r="M469" i="24"/>
  <c r="AO444" i="24"/>
  <c r="AO432" i="24"/>
  <c r="N427" i="24"/>
  <c r="AQ421" i="24"/>
  <c r="AO416" i="24"/>
  <c r="N411" i="24"/>
  <c r="AQ405" i="24"/>
  <c r="AO400" i="24"/>
  <c r="P384" i="24"/>
  <c r="AQ384" i="24"/>
  <c r="AN506" i="24"/>
  <c r="AS466" i="24"/>
  <c r="AO445" i="24"/>
  <c r="AR497" i="24"/>
  <c r="N487" i="24"/>
  <c r="AP481" i="24"/>
  <c r="P536" i="24"/>
  <c r="AO481" i="24"/>
  <c r="AN509" i="24"/>
  <c r="M468" i="24"/>
  <c r="N521" i="24"/>
  <c r="AS500" i="24"/>
  <c r="P486" i="24"/>
  <c r="R475" i="24"/>
  <c r="AF458" i="24"/>
  <c r="R447" i="24"/>
  <c r="N518" i="24"/>
  <c r="AO507" i="24"/>
  <c r="AQ496" i="24"/>
  <c r="N486" i="24"/>
  <c r="AO475" i="24"/>
  <c r="R458" i="24"/>
  <c r="P447" i="24"/>
  <c r="AS522" i="24"/>
  <c r="AS443" i="24"/>
  <c r="AP431" i="24"/>
  <c r="AN422" i="24"/>
  <c r="O414" i="24"/>
  <c r="O406" i="24"/>
  <c r="O491" i="24"/>
  <c r="R499" i="24"/>
  <c r="AQ484" i="24"/>
  <c r="M413" i="24"/>
  <c r="O466" i="24"/>
  <c r="N418" i="24"/>
  <c r="R380" i="24"/>
  <c r="AP432" i="24"/>
  <c r="Q420" i="24"/>
  <c r="AR405" i="24"/>
  <c r="M374" i="24"/>
  <c r="AP487" i="24"/>
  <c r="N431" i="24"/>
  <c r="P416" i="24"/>
  <c r="R405" i="24"/>
  <c r="N383" i="24"/>
  <c r="Q455" i="24"/>
  <c r="P435" i="24"/>
  <c r="AR426" i="24"/>
  <c r="M419" i="24"/>
  <c r="O412" i="24"/>
  <c r="Q405" i="24"/>
  <c r="Q389" i="24"/>
  <c r="M375" i="24"/>
  <c r="Q361" i="24"/>
  <c r="AR361" i="24"/>
  <c r="Q487" i="24"/>
  <c r="P456" i="24"/>
  <c r="R439" i="24"/>
  <c r="AQ430" i="24"/>
  <c r="AS423" i="24"/>
  <c r="P417" i="24"/>
  <c r="AO409" i="24"/>
  <c r="AQ402" i="24"/>
  <c r="P484" i="24"/>
  <c r="AS484" i="24"/>
  <c r="N474" i="24"/>
  <c r="M405" i="24"/>
  <c r="AO456" i="24"/>
  <c r="AS417" i="24"/>
  <c r="P379" i="24"/>
  <c r="Q432" i="24"/>
  <c r="AP416" i="24"/>
  <c r="Q404" i="24"/>
  <c r="Q372" i="24"/>
  <c r="Z458" i="24"/>
  <c r="AQ429" i="24"/>
  <c r="N415" i="24"/>
  <c r="AO404" i="24"/>
  <c r="R381" i="24"/>
  <c r="O454" i="24"/>
  <c r="AO434" i="24"/>
  <c r="AP425" i="24"/>
  <c r="AP417" i="24"/>
  <c r="M411" i="24"/>
  <c r="AN404" i="24"/>
  <c r="M387" i="24"/>
  <c r="Q373" i="24"/>
  <c r="AR373" i="24"/>
  <c r="O360" i="24"/>
  <c r="AR480" i="24"/>
  <c r="N455" i="24"/>
  <c r="AO438" i="24"/>
  <c r="AO429" i="24"/>
  <c r="AQ422" i="24"/>
  <c r="N416" i="24"/>
  <c r="N408" i="24"/>
  <c r="R402" i="24"/>
  <c r="N388" i="24"/>
  <c r="P377" i="24"/>
  <c r="R366" i="24"/>
  <c r="AS366" i="24"/>
  <c r="AN518" i="24"/>
  <c r="M477" i="24"/>
  <c r="AQ441" i="24"/>
  <c r="O434" i="24"/>
  <c r="AS428" i="24"/>
  <c r="R423" i="24"/>
  <c r="P418" i="24"/>
  <c r="AS412" i="24"/>
  <c r="R407" i="24"/>
  <c r="P402" i="24"/>
  <c r="N385" i="24"/>
  <c r="AR516" i="24"/>
  <c r="M408" i="24"/>
  <c r="R364" i="24"/>
  <c r="P352" i="24"/>
  <c r="R341" i="24"/>
  <c r="AS341" i="24"/>
  <c r="P326" i="24"/>
  <c r="P320" i="24"/>
  <c r="AS314" i="24"/>
  <c r="R309" i="24"/>
  <c r="P304" i="24"/>
  <c r="AS298" i="24"/>
  <c r="R293" i="24"/>
  <c r="P288" i="24"/>
  <c r="AS282" i="24"/>
  <c r="R277" i="24"/>
  <c r="Q414" i="24"/>
  <c r="N371" i="24"/>
  <c r="AO371" i="24"/>
  <c r="M355" i="24"/>
  <c r="O344" i="24"/>
  <c r="AS326" i="24"/>
  <c r="AP321" i="24"/>
  <c r="AN316" i="24"/>
  <c r="M311" i="24"/>
  <c r="AP305" i="24"/>
  <c r="AN300" i="24"/>
  <c r="M295" i="24"/>
  <c r="AP289" i="24"/>
  <c r="AN284" i="24"/>
  <c r="AQ469" i="24"/>
  <c r="AR411" i="24"/>
  <c r="M364" i="24"/>
  <c r="P349" i="24"/>
  <c r="R338" i="24"/>
  <c r="N324" i="24"/>
  <c r="AQ318" i="24"/>
  <c r="AO313" i="24"/>
  <c r="Q481" i="24"/>
  <c r="P474" i="24"/>
  <c r="R456" i="24"/>
  <c r="Q387" i="24"/>
  <c r="P442" i="24"/>
  <c r="R412" i="24"/>
  <c r="M505" i="24"/>
  <c r="O431" i="24"/>
  <c r="Q416" i="24"/>
  <c r="AP400" i="24"/>
  <c r="M370" i="24"/>
  <c r="R453" i="24"/>
  <c r="AS426" i="24"/>
  <c r="AQ413" i="24"/>
  <c r="N403" i="24"/>
  <c r="N379" i="24"/>
  <c r="AR448" i="24"/>
  <c r="AN432" i="24"/>
  <c r="AN424" i="24"/>
  <c r="Q417" i="24"/>
  <c r="AR410" i="24"/>
  <c r="M403" i="24"/>
  <c r="Q385" i="24"/>
  <c r="O372" i="24"/>
  <c r="Q357" i="24"/>
  <c r="AN478" i="24"/>
  <c r="AS450" i="24"/>
  <c r="R437" i="24"/>
  <c r="P429" i="24"/>
  <c r="R422" i="24"/>
  <c r="AQ414" i="24"/>
  <c r="AS407" i="24"/>
  <c r="AO401" i="24"/>
  <c r="R386" i="24"/>
  <c r="AS386" i="24"/>
  <c r="N376" i="24"/>
  <c r="P365" i="24"/>
  <c r="O510" i="24"/>
  <c r="AR472" i="24"/>
  <c r="R441" i="24"/>
  <c r="AO433" i="24"/>
  <c r="AQ427" i="24"/>
  <c r="AO422" i="24"/>
  <c r="N417" i="24"/>
  <c r="AQ411" i="24"/>
  <c r="AO406" i="24"/>
  <c r="N401" i="24"/>
  <c r="R383" i="24"/>
  <c r="AP499" i="24"/>
  <c r="AR403" i="24"/>
  <c r="P363" i="24"/>
  <c r="N351" i="24"/>
  <c r="P340" i="24"/>
  <c r="AQ340" i="24"/>
  <c r="AO324" i="24"/>
  <c r="N535" i="24"/>
  <c r="AS456" i="24"/>
  <c r="AS445" i="24"/>
  <c r="M385" i="24"/>
  <c r="N441" i="24"/>
  <c r="AO411" i="24"/>
  <c r="AR500" i="24"/>
  <c r="AN427" i="24"/>
  <c r="O415" i="24"/>
  <c r="Q400" i="24"/>
  <c r="O363" i="24"/>
  <c r="N451" i="24"/>
  <c r="AQ425" i="24"/>
  <c r="AO412" i="24"/>
  <c r="AQ401" i="24"/>
  <c r="M513" i="24"/>
  <c r="AQ446" i="24"/>
  <c r="M431" i="24"/>
  <c r="M423" i="24"/>
  <c r="AN416" i="24"/>
  <c r="AP409" i="24"/>
  <c r="AP401" i="24"/>
  <c r="O384" i="24"/>
  <c r="M371" i="24"/>
  <c r="AN371" i="24"/>
  <c r="Q519" i="24"/>
  <c r="Q475" i="24"/>
  <c r="AQ449" i="24"/>
  <c r="N435" i="24"/>
  <c r="N428" i="24"/>
  <c r="AO421" i="24"/>
  <c r="AO413" i="24"/>
  <c r="AQ406" i="24"/>
  <c r="P401" i="24"/>
  <c r="P385" i="24"/>
  <c r="R374" i="24"/>
  <c r="N364" i="24"/>
  <c r="AP503" i="24"/>
  <c r="AP471" i="24"/>
  <c r="AO440" i="24"/>
  <c r="AS432" i="24"/>
  <c r="R427" i="24"/>
  <c r="P422" i="24"/>
  <c r="AS416" i="24"/>
  <c r="R411" i="24"/>
  <c r="P406" i="24"/>
  <c r="AS400" i="24"/>
  <c r="P382" i="24"/>
  <c r="AN482" i="24"/>
  <c r="AN401" i="24"/>
  <c r="N362" i="24"/>
  <c r="R349" i="24"/>
  <c r="AS349" i="24"/>
  <c r="N339" i="24"/>
  <c r="AO339" i="24"/>
  <c r="P324" i="24"/>
  <c r="AS318" i="24"/>
  <c r="R313" i="24"/>
  <c r="P308" i="24"/>
  <c r="AS302" i="24"/>
  <c r="R297" i="24"/>
  <c r="P292" i="24"/>
  <c r="AS286" i="24"/>
  <c r="R281" i="24"/>
  <c r="AS470" i="24"/>
  <c r="AR407" i="24"/>
  <c r="P364" i="24"/>
  <c r="O352" i="24"/>
  <c r="Q341" i="24"/>
  <c r="Y326" i="24"/>
  <c r="AN320" i="24"/>
  <c r="M315" i="24"/>
  <c r="AP309" i="24"/>
  <c r="AN304" i="24"/>
  <c r="M299" i="24"/>
  <c r="AP293" i="24"/>
  <c r="AN288" i="24"/>
  <c r="M283" i="24"/>
  <c r="M445" i="24"/>
  <c r="O401" i="24"/>
  <c r="N357" i="24"/>
  <c r="R346" i="24"/>
  <c r="N336" i="24"/>
  <c r="AQ322" i="24"/>
  <c r="AO317" i="24"/>
  <c r="N312" i="24"/>
  <c r="AQ306" i="24"/>
  <c r="AO301" i="24"/>
  <c r="P481" i="24"/>
  <c r="AQ533" i="24"/>
  <c r="AP507" i="24"/>
  <c r="Q371" i="24"/>
  <c r="N430" i="24"/>
  <c r="N406" i="24"/>
  <c r="N467" i="24"/>
  <c r="O427" i="24"/>
  <c r="AN411" i="24"/>
  <c r="M392" i="24"/>
  <c r="M362" i="24"/>
  <c r="P444" i="24"/>
  <c r="AO424" i="24"/>
  <c r="AS410" i="24"/>
  <c r="P400" i="24"/>
  <c r="O498" i="24"/>
  <c r="P445" i="24"/>
  <c r="AP429" i="24"/>
  <c r="AR422" i="24"/>
  <c r="O416" i="24"/>
  <c r="AN408" i="24"/>
  <c r="Q401" i="24"/>
  <c r="M383" i="24"/>
  <c r="O368" i="24"/>
  <c r="M517" i="24"/>
  <c r="O474" i="24"/>
  <c r="AO446" i="24"/>
  <c r="AN434" i="24"/>
  <c r="AS427" i="24"/>
  <c r="N420" i="24"/>
  <c r="P413" i="24"/>
  <c r="R406" i="24"/>
  <c r="N400" i="24"/>
  <c r="N384" i="24"/>
  <c r="P373" i="24"/>
  <c r="R362" i="24"/>
  <c r="Q495" i="24"/>
  <c r="AN470" i="24"/>
  <c r="P440" i="24"/>
  <c r="AQ431" i="24"/>
  <c r="AO426" i="24"/>
  <c r="N421" i="24"/>
  <c r="AQ415" i="24"/>
  <c r="AO410" i="24"/>
  <c r="N405" i="24"/>
  <c r="P392" i="24"/>
  <c r="N381" i="24"/>
  <c r="O446" i="24"/>
  <c r="Q386" i="24"/>
  <c r="P359" i="24"/>
  <c r="P348" i="24"/>
  <c r="R337" i="24"/>
  <c r="AS337" i="24"/>
  <c r="N323" i="24"/>
  <c r="AQ317" i="24"/>
  <c r="AO312" i="24"/>
  <c r="N307" i="24"/>
  <c r="AQ301" i="24"/>
  <c r="AO296" i="24"/>
  <c r="N291" i="24"/>
  <c r="AQ285" i="24"/>
  <c r="AO280" i="24"/>
  <c r="AR452" i="24"/>
  <c r="AN405" i="24"/>
  <c r="N363" i="24"/>
  <c r="M351" i="24"/>
  <c r="O340" i="24"/>
  <c r="O326" i="24"/>
  <c r="O320" i="24"/>
  <c r="AR314" i="24"/>
  <c r="Q309" i="24"/>
  <c r="O304" i="24"/>
  <c r="AR298" i="24"/>
  <c r="Q293" i="24"/>
  <c r="O288" i="24"/>
  <c r="AR282" i="24"/>
  <c r="AR440" i="24"/>
  <c r="Q374" i="24"/>
  <c r="AR374" i="24"/>
  <c r="N356" i="24"/>
  <c r="P345" i="24"/>
  <c r="R334" i="24"/>
  <c r="R322" i="24"/>
  <c r="P317" i="24"/>
  <c r="AS311" i="24"/>
  <c r="R306" i="24"/>
  <c r="P301" i="24"/>
  <c r="O509" i="24"/>
  <c r="AQ516" i="24"/>
  <c r="R442" i="24"/>
  <c r="Q367" i="24"/>
  <c r="AS429" i="24"/>
  <c r="AS405" i="24"/>
  <c r="AE458" i="24"/>
  <c r="AR425" i="24"/>
  <c r="O411" i="24"/>
  <c r="Q384" i="24"/>
  <c r="AR384" i="24"/>
  <c r="O359" i="24"/>
  <c r="N443" i="24"/>
  <c r="R421" i="24"/>
  <c r="AQ409" i="24"/>
  <c r="AP392" i="24"/>
  <c r="AP491" i="24"/>
  <c r="N444" i="24"/>
  <c r="AN428" i="24"/>
  <c r="AP421" i="24"/>
  <c r="M415" i="24"/>
  <c r="M407" i="24"/>
  <c r="AN400" i="24"/>
  <c r="Q381" i="24"/>
  <c r="AR381" i="24"/>
  <c r="Q365" i="24"/>
  <c r="AR512" i="24"/>
  <c r="M473" i="24"/>
  <c r="N445" i="24"/>
  <c r="R434" i="24"/>
  <c r="AQ426" i="24"/>
  <c r="AQ418" i="24"/>
  <c r="N412" i="24"/>
  <c r="AO405" i="24"/>
  <c r="AN392" i="24"/>
  <c r="R382" i="24"/>
  <c r="N372" i="24"/>
  <c r="P361" i="24"/>
  <c r="M493" i="24"/>
  <c r="AS454" i="24"/>
  <c r="N439" i="24"/>
  <c r="R431" i="24"/>
  <c r="P426" i="24"/>
  <c r="AS420" i="24"/>
  <c r="R415" i="24"/>
  <c r="P410" i="24"/>
  <c r="AS404" i="24"/>
  <c r="P390" i="24"/>
  <c r="AQ390" i="24"/>
  <c r="R379" i="24"/>
  <c r="P434" i="24"/>
  <c r="M384" i="24"/>
  <c r="P357" i="24"/>
  <c r="N347" i="24"/>
  <c r="P336" i="24"/>
  <c r="AS322" i="24"/>
  <c r="R317" i="24"/>
  <c r="AR467" i="24"/>
  <c r="N506" i="24"/>
  <c r="O430" i="24"/>
  <c r="AP511" i="24"/>
  <c r="R424" i="24"/>
  <c r="R400" i="24"/>
  <c r="AN442" i="24"/>
  <c r="M422" i="24"/>
  <c r="AR409" i="24"/>
  <c r="O383" i="24"/>
  <c r="AR504" i="24"/>
  <c r="AQ437" i="24"/>
  <c r="AO420" i="24"/>
  <c r="AO408" i="24"/>
  <c r="R389" i="24"/>
  <c r="M481" i="24"/>
  <c r="AQ438" i="24"/>
  <c r="O428" i="24"/>
  <c r="Q421" i="24"/>
  <c r="AP413" i="24"/>
  <c r="AR406" i="24"/>
  <c r="O400" i="24"/>
  <c r="M379" i="24"/>
  <c r="O364" i="24"/>
  <c r="AP364" i="24"/>
  <c r="AN510" i="24"/>
  <c r="AP467" i="24"/>
  <c r="AS440" i="24"/>
  <c r="AS433" i="24"/>
  <c r="AO425" i="24"/>
  <c r="R418" i="24"/>
  <c r="AS411" i="24"/>
  <c r="N404" i="24"/>
  <c r="R392" i="24"/>
  <c r="P381" i="24"/>
  <c r="AQ381" i="24"/>
  <c r="R370" i="24"/>
  <c r="AQ532" i="24"/>
  <c r="AR488" i="24"/>
  <c r="AQ453" i="24"/>
  <c r="N437" i="24"/>
  <c r="AO430" i="24"/>
  <c r="N425" i="24"/>
  <c r="AQ419" i="24"/>
  <c r="AO414" i="24"/>
  <c r="N409" i="24"/>
  <c r="AQ403" i="24"/>
  <c r="N389" i="24"/>
  <c r="P378" i="24"/>
  <c r="O425" i="24"/>
  <c r="R372" i="24"/>
  <c r="P356" i="24"/>
  <c r="R345" i="24"/>
  <c r="N335" i="24"/>
  <c r="AQ321" i="24"/>
  <c r="AO316" i="24"/>
  <c r="N311" i="24"/>
  <c r="AQ305" i="24"/>
  <c r="AO300" i="24"/>
  <c r="N295" i="24"/>
  <c r="AQ289" i="24"/>
  <c r="AO284" i="24"/>
  <c r="N279" i="24"/>
  <c r="AQ433" i="24"/>
  <c r="M388" i="24"/>
  <c r="R358" i="24"/>
  <c r="O348" i="24"/>
  <c r="Q337" i="24"/>
  <c r="O324" i="24"/>
  <c r="AR318" i="24"/>
  <c r="Q313" i="24"/>
  <c r="O308" i="24"/>
  <c r="AR302" i="24"/>
  <c r="Q297" i="24"/>
  <c r="O292" i="24"/>
  <c r="AR286" i="24"/>
  <c r="Q281" i="24"/>
  <c r="AP426" i="24"/>
  <c r="M372" i="24"/>
  <c r="P353" i="24"/>
  <c r="R342" i="24"/>
  <c r="AH326" i="24"/>
  <c r="P321" i="24"/>
  <c r="AS315" i="24"/>
  <c r="AS520" i="24"/>
  <c r="M406" i="24"/>
  <c r="AO437" i="24"/>
  <c r="O502" i="24"/>
  <c r="R390" i="24"/>
  <c r="AN486" i="24"/>
  <c r="AS424" i="24"/>
  <c r="R403" i="24"/>
  <c r="P371" i="24"/>
  <c r="R321" i="24"/>
  <c r="AQ309" i="24"/>
  <c r="N299" i="24"/>
  <c r="AO288" i="24"/>
  <c r="AQ277" i="24"/>
  <c r="P372" i="24"/>
  <c r="Q345" i="24"/>
  <c r="AR322" i="24"/>
  <c r="O312" i="24"/>
  <c r="Q301" i="24"/>
  <c r="AR290" i="24"/>
  <c r="O280" i="24"/>
  <c r="O365" i="24"/>
  <c r="AP365" i="24"/>
  <c r="N340" i="24"/>
  <c r="AS319" i="24"/>
  <c r="AO309" i="24"/>
  <c r="AQ302" i="24"/>
  <c r="N296" i="24"/>
  <c r="AQ290" i="24"/>
  <c r="AO285" i="24"/>
  <c r="N280" i="24"/>
  <c r="AN450" i="24"/>
  <c r="P374" i="24"/>
  <c r="O353" i="24"/>
  <c r="Q342" i="24"/>
  <c r="AG326" i="24"/>
  <c r="O321" i="24"/>
  <c r="AR315" i="24"/>
  <c r="Q310" i="24"/>
  <c r="O305" i="24"/>
  <c r="AR299" i="24"/>
  <c r="Q294" i="24"/>
  <c r="O289" i="24"/>
  <c r="AP439" i="24"/>
  <c r="N374" i="24"/>
  <c r="N353" i="24"/>
  <c r="P342" i="24"/>
  <c r="AQ342" i="24"/>
  <c r="AF326" i="24"/>
  <c r="AS320" i="24"/>
  <c r="R315" i="24"/>
  <c r="P310" i="24"/>
  <c r="AS304" i="24"/>
  <c r="R299" i="24"/>
  <c r="P294" i="24"/>
  <c r="AS288" i="24"/>
  <c r="R283" i="24"/>
  <c r="Q430" i="24"/>
  <c r="R377" i="24"/>
  <c r="Q355" i="24"/>
  <c r="AR355" i="24"/>
  <c r="M345" i="24"/>
  <c r="O334" i="24"/>
  <c r="M321" i="24"/>
  <c r="AP315" i="24"/>
  <c r="AN310" i="24"/>
  <c r="M305" i="24"/>
  <c r="AP299" i="24"/>
  <c r="AN294" i="24"/>
  <c r="M289" i="24"/>
  <c r="AR431" i="24"/>
  <c r="R371" i="24"/>
  <c r="R357" i="24"/>
  <c r="O347" i="24"/>
  <c r="O417" i="24"/>
  <c r="R316" i="24"/>
  <c r="N298" i="24"/>
  <c r="O278" i="24"/>
  <c r="AS273" i="24"/>
  <c r="R268" i="24"/>
  <c r="R252" i="24"/>
  <c r="N242" i="24"/>
  <c r="AO242" i="24"/>
  <c r="P231" i="24"/>
  <c r="R220" i="24"/>
  <c r="R348" i="24"/>
  <c r="AP308" i="24"/>
  <c r="AS281" i="24"/>
  <c r="AN275" i="24"/>
  <c r="AO495" i="24"/>
  <c r="Q380" i="24"/>
  <c r="AR380" i="24"/>
  <c r="M427" i="24"/>
  <c r="P458" i="24"/>
  <c r="P389" i="24"/>
  <c r="O478" i="24"/>
  <c r="AQ423" i="24"/>
  <c r="AO402" i="24"/>
  <c r="N370" i="24"/>
  <c r="AO320" i="24"/>
  <c r="AO308" i="24"/>
  <c r="AQ297" i="24"/>
  <c r="N287" i="24"/>
  <c r="AN514" i="24"/>
  <c r="R365" i="24"/>
  <c r="M343" i="24"/>
  <c r="Q321" i="24"/>
  <c r="AR310" i="24"/>
  <c r="O300" i="24"/>
  <c r="Q289" i="24"/>
  <c r="AP451" i="24"/>
  <c r="Q358" i="24"/>
  <c r="AR358" i="24"/>
  <c r="P337" i="24"/>
  <c r="R318" i="24"/>
  <c r="P309" i="24"/>
  <c r="R302" i="24"/>
  <c r="AS295" i="24"/>
  <c r="R290" i="24"/>
  <c r="P285" i="24"/>
  <c r="AS279" i="24"/>
  <c r="AP430" i="24"/>
  <c r="O422" i="24"/>
  <c r="AN502" i="24"/>
  <c r="AN420" i="24"/>
  <c r="AQ439" i="24"/>
  <c r="N380" i="24"/>
  <c r="AO452" i="24"/>
  <c r="R419" i="24"/>
  <c r="R387" i="24"/>
  <c r="N355" i="24"/>
  <c r="N319" i="24"/>
  <c r="AS306" i="24"/>
  <c r="P296" i="24"/>
  <c r="R285" i="24"/>
  <c r="P437" i="24"/>
  <c r="N359" i="24"/>
  <c r="M339" i="24"/>
  <c r="M319" i="24"/>
  <c r="AN308" i="24"/>
  <c r="AP297" i="24"/>
  <c r="M287" i="24"/>
  <c r="AQ436" i="24"/>
  <c r="R354" i="24"/>
  <c r="AS354" i="24"/>
  <c r="AR326" i="24"/>
  <c r="N316" i="24"/>
  <c r="N308" i="24"/>
  <c r="N300" i="24"/>
  <c r="AQ294" i="24"/>
  <c r="AO289" i="24"/>
  <c r="N284" i="24"/>
  <c r="AQ278" i="24"/>
  <c r="Q422" i="24"/>
  <c r="R367" i="24"/>
  <c r="Q350" i="24"/>
  <c r="M340" i="24"/>
  <c r="AN340" i="24"/>
  <c r="M326" i="24"/>
  <c r="AR319" i="24"/>
  <c r="Q314" i="24"/>
  <c r="O309" i="24"/>
  <c r="AR303" i="24"/>
  <c r="Q298" i="24"/>
  <c r="O293" i="24"/>
  <c r="AR287" i="24"/>
  <c r="M424" i="24"/>
  <c r="P367" i="24"/>
  <c r="P350" i="24"/>
  <c r="AQ350" i="24"/>
  <c r="R339" i="24"/>
  <c r="AS339" i="24"/>
  <c r="AS324" i="24"/>
  <c r="R319" i="24"/>
  <c r="P314" i="24"/>
  <c r="AS308" i="24"/>
  <c r="R303" i="24"/>
  <c r="P298" i="24"/>
  <c r="AS292" i="24"/>
  <c r="R287" i="24"/>
  <c r="P282" i="24"/>
  <c r="AR423" i="24"/>
  <c r="N375" i="24"/>
  <c r="M353" i="24"/>
  <c r="O342" i="24"/>
  <c r="AE326" i="24"/>
  <c r="AP319" i="24"/>
  <c r="AN314" i="24"/>
  <c r="M309" i="24"/>
  <c r="AP303" i="24"/>
  <c r="AN298" i="24"/>
  <c r="M293" i="24"/>
  <c r="AP287" i="24"/>
  <c r="O421" i="24"/>
  <c r="N369" i="24"/>
  <c r="O355" i="24"/>
  <c r="AP355" i="24"/>
  <c r="Q344" i="24"/>
  <c r="O369" i="24"/>
  <c r="N314" i="24"/>
  <c r="AQ292" i="24"/>
  <c r="M277" i="24"/>
  <c r="R272" i="24"/>
  <c r="AH260" i="24"/>
  <c r="N250" i="24"/>
  <c r="AO250" i="24"/>
  <c r="P239" i="24"/>
  <c r="R228" i="24"/>
  <c r="N218" i="24"/>
  <c r="AP324" i="24"/>
  <c r="Q300" i="24"/>
  <c r="P279" i="24"/>
  <c r="M274" i="24"/>
  <c r="Q503" i="24"/>
  <c r="P432" i="24"/>
  <c r="AN412" i="24"/>
  <c r="N432" i="24"/>
  <c r="R378" i="24"/>
  <c r="AS442" i="24"/>
  <c r="AO418" i="24"/>
  <c r="P386" i="24"/>
  <c r="R353" i="24"/>
  <c r="P316" i="24"/>
  <c r="R305" i="24"/>
  <c r="AS294" i="24"/>
  <c r="P284" i="24"/>
  <c r="O429" i="24"/>
  <c r="O357" i="24"/>
  <c r="O336" i="24"/>
  <c r="AP317" i="24"/>
  <c r="M307" i="24"/>
  <c r="AN296" i="24"/>
  <c r="AP285" i="24"/>
  <c r="Q418" i="24"/>
  <c r="N352" i="24"/>
  <c r="X326" i="24"/>
  <c r="AQ314" i="24"/>
  <c r="AS307" i="24"/>
  <c r="AS299" i="24"/>
  <c r="R294" i="24"/>
  <c r="P289" i="24"/>
  <c r="AS283" i="24"/>
  <c r="R278" i="24"/>
  <c r="M420" i="24"/>
  <c r="P366" i="24"/>
  <c r="O349" i="24"/>
  <c r="Q338" i="24"/>
  <c r="M324" i="24"/>
  <c r="AP318" i="24"/>
  <c r="AN313" i="24"/>
  <c r="M308" i="24"/>
  <c r="AP302" i="24"/>
  <c r="AN297" i="24"/>
  <c r="M292" i="24"/>
  <c r="AP286" i="24"/>
  <c r="AR419" i="24"/>
  <c r="N366" i="24"/>
  <c r="N349" i="24"/>
  <c r="P338" i="24"/>
  <c r="AQ323" i="24"/>
  <c r="AO318" i="24"/>
  <c r="N313" i="24"/>
  <c r="AQ307" i="24"/>
  <c r="AO302" i="24"/>
  <c r="N297" i="24"/>
  <c r="AQ291" i="24"/>
  <c r="AO286" i="24"/>
  <c r="N281" i="24"/>
  <c r="AN421" i="24"/>
  <c r="R369" i="24"/>
  <c r="Q351" i="24"/>
  <c r="M341" i="24"/>
  <c r="AR324" i="24"/>
  <c r="Q319" i="24"/>
  <c r="O314" i="24"/>
  <c r="AR308" i="24"/>
  <c r="Q303" i="24"/>
  <c r="O298" i="24"/>
  <c r="AR292" i="24"/>
  <c r="AO423" i="24"/>
  <c r="N419" i="24"/>
  <c r="AP405" i="24"/>
  <c r="N424" i="24"/>
  <c r="P369" i="24"/>
  <c r="AO436" i="24"/>
  <c r="P414" i="24"/>
  <c r="N377" i="24"/>
  <c r="P344" i="24"/>
  <c r="N315" i="24"/>
  <c r="AO304" i="24"/>
  <c r="AQ293" i="24"/>
  <c r="N283" i="24"/>
  <c r="AP422" i="24"/>
  <c r="O356" i="24"/>
  <c r="AP356" i="24"/>
  <c r="M335" i="24"/>
  <c r="Q317" i="24"/>
  <c r="AR306" i="24"/>
  <c r="O296" i="24"/>
  <c r="Q285" i="24"/>
  <c r="M416" i="24"/>
  <c r="R350" i="24"/>
  <c r="N326" i="24"/>
  <c r="R314" i="24"/>
  <c r="AO305" i="24"/>
  <c r="AQ298" i="24"/>
  <c r="AO293" i="24"/>
  <c r="N288" i="24"/>
  <c r="AQ282" i="24"/>
  <c r="AO277" i="24"/>
  <c r="AR415" i="24"/>
  <c r="N365" i="24"/>
  <c r="M348" i="24"/>
  <c r="O337" i="24"/>
  <c r="AR323" i="24"/>
  <c r="Q318" i="24"/>
  <c r="O313" i="24"/>
  <c r="AR307" i="24"/>
  <c r="Q302" i="24"/>
  <c r="O297" i="24"/>
  <c r="AR291" i="24"/>
  <c r="Q286" i="24"/>
  <c r="AN417" i="24"/>
  <c r="R360" i="24"/>
  <c r="AS360" i="24"/>
  <c r="R347" i="24"/>
  <c r="N337" i="24"/>
  <c r="R323" i="24"/>
  <c r="P318" i="24"/>
  <c r="AS312" i="24"/>
  <c r="R307" i="24"/>
  <c r="P302" i="24"/>
  <c r="AS296" i="24"/>
  <c r="R291" i="24"/>
  <c r="P286" i="24"/>
  <c r="O506" i="24"/>
  <c r="O413" i="24"/>
  <c r="P368" i="24"/>
  <c r="AQ368" i="24"/>
  <c r="N392" i="24"/>
  <c r="N407" i="24"/>
  <c r="AO392" i="24"/>
  <c r="AO417" i="24"/>
  <c r="N368" i="24"/>
  <c r="AS435" i="24"/>
  <c r="N413" i="24"/>
  <c r="R375" i="24"/>
  <c r="N343" i="24"/>
  <c r="AQ313" i="24"/>
  <c r="N303" i="24"/>
  <c r="AO292" i="24"/>
  <c r="AQ281" i="24"/>
  <c r="M412" i="24"/>
  <c r="Q353" i="24"/>
  <c r="AR353" i="24"/>
  <c r="AI326" i="24"/>
  <c r="O316" i="24"/>
  <c r="Q305" i="24"/>
  <c r="AR294" i="24"/>
  <c r="O284" i="24"/>
  <c r="AN409" i="24"/>
  <c r="N348" i="24"/>
  <c r="AO348" i="24"/>
  <c r="AS323" i="24"/>
  <c r="P313" i="24"/>
  <c r="P305" i="24"/>
  <c r="R298" i="24"/>
  <c r="P293" i="24"/>
  <c r="AS287" i="24"/>
  <c r="R282" i="24"/>
  <c r="P277" i="24"/>
  <c r="AN413" i="24"/>
  <c r="P358" i="24"/>
  <c r="Q346" i="24"/>
  <c r="M336" i="24"/>
  <c r="AP322" i="24"/>
  <c r="AN317" i="24"/>
  <c r="M312" i="24"/>
  <c r="AP306" i="24"/>
  <c r="AN301" i="24"/>
  <c r="M296" i="24"/>
  <c r="AP290" i="24"/>
  <c r="AN285" i="24"/>
  <c r="O409" i="24"/>
  <c r="N358" i="24"/>
  <c r="P346" i="24"/>
  <c r="R335" i="24"/>
  <c r="AS335" i="24"/>
  <c r="AO322" i="24"/>
  <c r="N317" i="24"/>
  <c r="AQ311" i="24"/>
  <c r="AO306" i="24"/>
  <c r="N301" i="24"/>
  <c r="AQ295" i="24"/>
  <c r="AO290" i="24"/>
  <c r="N285" i="24"/>
  <c r="M489" i="24"/>
  <c r="AP406" i="24"/>
  <c r="N367" i="24"/>
  <c r="M349" i="24"/>
  <c r="O338" i="24"/>
  <c r="AP338" i="24"/>
  <c r="Q323" i="24"/>
  <c r="O318" i="24"/>
  <c r="AR312" i="24"/>
  <c r="Q307" i="24"/>
  <c r="O302" i="24"/>
  <c r="AR296" i="24"/>
  <c r="Q291" i="24"/>
  <c r="AR484" i="24"/>
  <c r="M404" i="24"/>
  <c r="N361" i="24"/>
  <c r="O351" i="24"/>
  <c r="Q340" i="24"/>
  <c r="AN326" i="24"/>
  <c r="AO307" i="24"/>
  <c r="M285" i="24"/>
  <c r="AO275" i="24"/>
  <c r="N270" i="24"/>
  <c r="R256" i="24"/>
  <c r="AS256" i="24"/>
  <c r="N246" i="24"/>
  <c r="P235" i="24"/>
  <c r="R224" i="24"/>
  <c r="AS224" i="24"/>
  <c r="N214" i="24"/>
  <c r="O315" i="24"/>
  <c r="AR293" i="24"/>
  <c r="AP277" i="24"/>
  <c r="Q272" i="24"/>
  <c r="O442" i="24"/>
  <c r="N387" i="24"/>
  <c r="AO387" i="24"/>
  <c r="O376" i="24"/>
  <c r="AP376" i="24"/>
  <c r="AQ410" i="24"/>
  <c r="N524" i="24"/>
  <c r="P430" i="24"/>
  <c r="AS408" i="24"/>
  <c r="AP418" i="24"/>
  <c r="AJ326" i="24"/>
  <c r="P312" i="24"/>
  <c r="R301" i="24"/>
  <c r="AS290" i="24"/>
  <c r="P280" i="24"/>
  <c r="Q390" i="24"/>
  <c r="Q349" i="24"/>
  <c r="AN324" i="24"/>
  <c r="AP313" i="24"/>
  <c r="M303" i="24"/>
  <c r="AN292" i="24"/>
  <c r="AP281" i="24"/>
  <c r="O373" i="24"/>
  <c r="AP373" i="24"/>
  <c r="N344" i="24"/>
  <c r="AO344" i="24"/>
  <c r="AO321" i="24"/>
  <c r="AQ310" i="24"/>
  <c r="N304" i="24"/>
  <c r="AO297" i="24"/>
  <c r="N292" i="24"/>
  <c r="AQ286" i="24"/>
  <c r="AO281" i="24"/>
  <c r="R477" i="24"/>
  <c r="O405" i="24"/>
  <c r="M356" i="24"/>
  <c r="O345" i="24"/>
  <c r="Q334" i="24"/>
  <c r="Q322" i="24"/>
  <c r="O317" i="24"/>
  <c r="AR311" i="24"/>
  <c r="Q306" i="24"/>
  <c r="O301" i="24"/>
  <c r="AR295" i="24"/>
  <c r="Q290" i="24"/>
  <c r="Q491" i="24"/>
  <c r="AP402" i="24"/>
  <c r="R355" i="24"/>
  <c r="N345" i="24"/>
  <c r="P334" i="24"/>
  <c r="P322" i="24"/>
  <c r="AS316" i="24"/>
  <c r="R311" i="24"/>
  <c r="P306" i="24"/>
  <c r="AS300" i="24"/>
  <c r="R295" i="24"/>
  <c r="P290" i="24"/>
  <c r="AS284" i="24"/>
  <c r="N475" i="24"/>
  <c r="Q392" i="24"/>
  <c r="R361" i="24"/>
  <c r="AS361" i="24"/>
  <c r="Q347" i="24"/>
  <c r="M337" i="24"/>
  <c r="AN322" i="24"/>
  <c r="M317" i="24"/>
  <c r="AP311" i="24"/>
  <c r="AN306" i="24"/>
  <c r="M301" i="24"/>
  <c r="AP295" i="24"/>
  <c r="AN290" i="24"/>
  <c r="AN446" i="24"/>
  <c r="Q382" i="24"/>
  <c r="M360" i="24"/>
  <c r="M350" i="24"/>
  <c r="O339" i="24"/>
  <c r="AQ324" i="24"/>
  <c r="R300" i="24"/>
  <c r="AS280" i="24"/>
  <c r="P275" i="24"/>
  <c r="AS269" i="24"/>
  <c r="P255" i="24"/>
  <c r="R244" i="24"/>
  <c r="N234" i="24"/>
  <c r="P223" i="24"/>
  <c r="M432" i="24"/>
  <c r="M314" i="24"/>
  <c r="AP292" i="24"/>
  <c r="AP276" i="24"/>
  <c r="AN271" i="24"/>
  <c r="W326" i="24"/>
  <c r="P341" i="24"/>
  <c r="R373" i="24"/>
  <c r="N429" i="24"/>
  <c r="AP326" i="24"/>
  <c r="P476" i="24"/>
  <c r="AN305" i="24"/>
  <c r="AQ326" i="24"/>
  <c r="P281" i="24"/>
  <c r="Q366" i="24"/>
  <c r="AS278" i="24"/>
  <c r="AR520" i="24"/>
  <c r="R286" i="24"/>
  <c r="AN280" i="24"/>
  <c r="R289" i="24"/>
  <c r="AS403" i="24"/>
  <c r="AP310" i="24"/>
  <c r="M344" i="24"/>
  <c r="M291" i="24"/>
  <c r="P300" i="24"/>
  <c r="M363" i="24"/>
  <c r="P297" i="24"/>
  <c r="AP301" i="24"/>
  <c r="AS310" i="24"/>
  <c r="P472" i="24"/>
  <c r="Q354" i="24"/>
  <c r="AS303" i="24"/>
  <c r="AN312" i="24"/>
  <c r="Z326" i="24"/>
  <c r="AR421" i="24"/>
  <c r="AO570" i="24"/>
  <c r="AR483" i="24"/>
  <c r="AR499" i="24"/>
  <c r="AR515" i="24"/>
  <c r="AS471" i="24"/>
  <c r="AS487" i="24"/>
  <c r="AS503" i="24"/>
  <c r="AS519" i="24"/>
  <c r="AR438" i="24"/>
  <c r="AR454" i="24"/>
  <c r="AR466" i="24"/>
  <c r="AR482" i="24"/>
  <c r="AR498" i="24"/>
  <c r="AR514" i="24"/>
  <c r="AS482" i="24"/>
  <c r="AS498" i="24"/>
  <c r="AS514" i="24"/>
  <c r="AO534" i="24"/>
  <c r="AR441" i="24"/>
  <c r="AP472" i="24"/>
  <c r="AR489" i="24"/>
  <c r="AR521" i="24"/>
  <c r="AO541" i="24"/>
  <c r="AQ562" i="24"/>
  <c r="AP589" i="24"/>
  <c r="AP548" i="24"/>
  <c r="AQ521" i="21"/>
  <c r="AN520" i="24"/>
  <c r="AO488" i="24"/>
  <c r="AQ493" i="24"/>
  <c r="AO504" i="24"/>
  <c r="AQ509" i="24"/>
  <c r="AO520" i="24"/>
  <c r="AP436" i="24"/>
  <c r="AN447" i="24"/>
  <c r="AP452" i="24"/>
  <c r="AR473" i="24"/>
  <c r="AR481" i="24"/>
  <c r="AP500" i="24"/>
  <c r="AN511" i="24"/>
  <c r="AS563" i="24"/>
  <c r="AR534" i="24"/>
  <c r="AN556" i="24"/>
  <c r="AO486" i="24"/>
  <c r="AQ491" i="24"/>
  <c r="AO502" i="24"/>
  <c r="AQ507" i="24"/>
  <c r="AO518" i="24"/>
  <c r="AQ531" i="24"/>
  <c r="AN441" i="24"/>
  <c r="AP446" i="24"/>
  <c r="AN469" i="24"/>
  <c r="AP474" i="24"/>
  <c r="AN485" i="24"/>
  <c r="AP490" i="24"/>
  <c r="AN501" i="24"/>
  <c r="AP506" i="24"/>
  <c r="AN517" i="24"/>
  <c r="AQ450" i="24"/>
  <c r="AO473" i="24"/>
  <c r="AQ478" i="24"/>
  <c r="AO489" i="24"/>
  <c r="AQ494" i="24"/>
  <c r="AO505" i="24"/>
  <c r="AQ510" i="24"/>
  <c r="AO521" i="24"/>
  <c r="AN440" i="24"/>
  <c r="AP445" i="24"/>
  <c r="AN456" i="24"/>
  <c r="AN468" i="24"/>
  <c r="AP473" i="24"/>
  <c r="AN484" i="24"/>
  <c r="AP489" i="24"/>
  <c r="AN500" i="24"/>
  <c r="AP505" i="24"/>
  <c r="AN516" i="24"/>
  <c r="AP521" i="24"/>
  <c r="AO484" i="24"/>
  <c r="AQ489" i="24"/>
  <c r="AO500" i="24"/>
  <c r="AQ505" i="24"/>
  <c r="AO516" i="24"/>
  <c r="AQ521" i="24"/>
  <c r="AN443" i="24"/>
  <c r="AP448" i="24"/>
  <c r="AR513" i="24"/>
  <c r="AQ554" i="24"/>
  <c r="AO565" i="24"/>
  <c r="AS579" i="24"/>
  <c r="AS532" i="24"/>
  <c r="AR447" i="24"/>
  <c r="AR475" i="24"/>
  <c r="AR491" i="24"/>
  <c r="AR507" i="24"/>
  <c r="AS531" i="24"/>
  <c r="AS590" i="24" s="1"/>
  <c r="AS591" i="24" s="1"/>
  <c r="AS451" i="24"/>
  <c r="AS479" i="24"/>
  <c r="AS495" i="24"/>
  <c r="AS511" i="24"/>
  <c r="AR446" i="24"/>
  <c r="AR474" i="24"/>
  <c r="AR490" i="24"/>
  <c r="AR506" i="24"/>
  <c r="AS490" i="24"/>
  <c r="AS506" i="24"/>
  <c r="AO522" i="24"/>
  <c r="AR433" i="24"/>
  <c r="AR449" i="24"/>
  <c r="AP468" i="24"/>
  <c r="AP484" i="24"/>
  <c r="AR505" i="24"/>
  <c r="AQ534" i="24"/>
  <c r="AQ546" i="24"/>
  <c r="AO557" i="24"/>
  <c r="AO581" i="24"/>
  <c r="AN540" i="24"/>
  <c r="AN572" i="24"/>
  <c r="AN579" i="24"/>
  <c r="AR544" i="24"/>
  <c r="AQ487" i="24"/>
  <c r="AO498" i="24"/>
  <c r="AQ503" i="24"/>
  <c r="AO514" i="24"/>
  <c r="AQ519" i="24"/>
  <c r="AO536" i="24"/>
  <c r="AN437" i="24"/>
  <c r="AP442" i="24"/>
  <c r="AN453" i="24"/>
  <c r="AQ458" i="24"/>
  <c r="AP470" i="24"/>
  <c r="AN481" i="24"/>
  <c r="AP486" i="24"/>
  <c r="AN497" i="24"/>
  <c r="AP502" i="24"/>
  <c r="AN513" i="24"/>
  <c r="AP518" i="24"/>
  <c r="AO469" i="24"/>
  <c r="AQ474" i="24"/>
  <c r="AO485" i="24"/>
  <c r="AQ490" i="24"/>
  <c r="AO501" i="24"/>
  <c r="AQ506" i="24"/>
  <c r="AO517" i="24"/>
  <c r="AN436" i="24"/>
  <c r="AP441" i="24"/>
  <c r="AN452" i="24"/>
  <c r="AP469" i="24"/>
  <c r="AN480" i="24"/>
  <c r="AP485" i="24"/>
  <c r="AN496" i="24"/>
  <c r="AP501" i="24"/>
  <c r="AN512" i="24"/>
  <c r="AP517" i="24"/>
  <c r="AO480" i="24"/>
  <c r="AQ485" i="24"/>
  <c r="AO496" i="24"/>
  <c r="AQ501" i="24"/>
  <c r="AO512" i="24"/>
  <c r="AQ517" i="24"/>
  <c r="AN524" i="24"/>
  <c r="AN439" i="24"/>
  <c r="AP444" i="24"/>
  <c r="AN455" i="24"/>
  <c r="AR469" i="24"/>
  <c r="AR477" i="24"/>
  <c r="AR485" i="24"/>
  <c r="AN495" i="24"/>
  <c r="AP516" i="24"/>
  <c r="AS535" i="24"/>
  <c r="AS547" i="24"/>
  <c r="AR542" i="24"/>
  <c r="AP577" i="24"/>
  <c r="AP532" i="24"/>
  <c r="AR518" i="24"/>
  <c r="AS486" i="24"/>
  <c r="AS502" i="24"/>
  <c r="AS518" i="24"/>
  <c r="AR445" i="24"/>
  <c r="AR517" i="24"/>
  <c r="AO537" i="24"/>
  <c r="AQ558" i="24"/>
  <c r="AQ570" i="24"/>
  <c r="AP545" i="24"/>
  <c r="P51" i="21"/>
  <c r="Q48" i="21"/>
  <c r="R17" i="21"/>
  <c r="Q57" i="21"/>
  <c r="P83" i="21"/>
  <c r="Q655" i="24"/>
  <c r="Q641" i="24"/>
  <c r="AR641" i="24"/>
  <c r="N4" i="21"/>
  <c r="N624" i="24"/>
  <c r="M644" i="24"/>
  <c r="AH655" i="24"/>
  <c r="Q647" i="24"/>
  <c r="Q623" i="24"/>
  <c r="P18" i="21"/>
  <c r="N650" i="24"/>
  <c r="AO650" i="24"/>
  <c r="R628" i="24"/>
  <c r="Q651" i="24"/>
  <c r="M630" i="24"/>
  <c r="Q608" i="24"/>
  <c r="M600" i="24"/>
  <c r="AN600" i="24"/>
  <c r="Q582" i="24"/>
  <c r="O577" i="24"/>
  <c r="Q566" i="24"/>
  <c r="O561" i="24"/>
  <c r="Q550" i="24"/>
  <c r="O545" i="24"/>
  <c r="Q534" i="24"/>
  <c r="N626" i="24"/>
  <c r="AO626" i="24"/>
  <c r="M612" i="24"/>
  <c r="AN612" i="24"/>
  <c r="R599" i="24"/>
  <c r="P586" i="24"/>
  <c r="R575" i="24"/>
  <c r="P570" i="24"/>
  <c r="R559" i="24"/>
  <c r="P554" i="24"/>
  <c r="M109" i="21"/>
  <c r="P60" i="21"/>
  <c r="P12" i="21"/>
  <c r="O52" i="21"/>
  <c r="M40" i="21"/>
  <c r="N40" i="21"/>
  <c r="R646" i="24"/>
  <c r="P621" i="24"/>
  <c r="AQ621" i="24"/>
  <c r="O637" i="24"/>
  <c r="P41" i="21"/>
  <c r="V655" i="24"/>
  <c r="V656" i="24"/>
  <c r="N28" i="21"/>
  <c r="M645" i="24"/>
  <c r="P643" i="24"/>
  <c r="Q644" i="24"/>
  <c r="O623" i="24"/>
  <c r="R619" i="24"/>
  <c r="O597" i="24"/>
  <c r="AP597" i="24"/>
  <c r="M576" i="24"/>
  <c r="M560" i="24"/>
  <c r="M544" i="24"/>
  <c r="R623" i="24"/>
  <c r="R609" i="24"/>
  <c r="P598" i="24"/>
  <c r="AQ598" i="24"/>
  <c r="N585" i="24"/>
  <c r="N569" i="24"/>
  <c r="N553" i="24"/>
  <c r="N537" i="24"/>
  <c r="N613" i="24"/>
  <c r="AO613" i="24"/>
  <c r="Q599" i="24"/>
  <c r="O586" i="24"/>
  <c r="Q575" i="24"/>
  <c r="O570" i="24"/>
  <c r="Q559" i="24"/>
  <c r="O554" i="24"/>
  <c r="Q543" i="24"/>
  <c r="O538" i="24"/>
  <c r="Q615" i="24"/>
  <c r="R604" i="24"/>
  <c r="P589" i="24"/>
  <c r="P583" i="24"/>
  <c r="R572" i="24"/>
  <c r="P567" i="24"/>
  <c r="R556" i="24"/>
  <c r="P551" i="24"/>
  <c r="R540" i="24"/>
  <c r="R627" i="24"/>
  <c r="P610" i="24"/>
  <c r="AQ610" i="24"/>
  <c r="Q600" i="24"/>
  <c r="P108" i="21"/>
  <c r="O46" i="21"/>
  <c r="R36" i="21"/>
  <c r="M34" i="21"/>
  <c r="R14" i="21"/>
  <c r="P645" i="24"/>
  <c r="R614" i="24"/>
  <c r="AS614" i="24"/>
  <c r="M636" i="24"/>
  <c r="P650" i="24"/>
  <c r="AQ650" i="24"/>
  <c r="O638" i="24"/>
  <c r="O8" i="21"/>
  <c r="N642" i="24"/>
  <c r="R38" i="21"/>
  <c r="R7" i="21"/>
  <c r="O643" i="24"/>
  <c r="AP643" i="24"/>
  <c r="M622" i="24"/>
  <c r="AN622" i="24"/>
  <c r="P618" i="24"/>
  <c r="O581" i="24"/>
  <c r="Q570" i="24"/>
  <c r="O565" i="24"/>
  <c r="Q554" i="24"/>
  <c r="O549" i="24"/>
  <c r="Q538" i="24"/>
  <c r="O533" i="24"/>
  <c r="M621" i="24"/>
  <c r="R608" i="24"/>
  <c r="N597" i="24"/>
  <c r="AO597" i="24"/>
  <c r="R579" i="24"/>
  <c r="P574" i="24"/>
  <c r="R563" i="24"/>
  <c r="P558" i="24"/>
  <c r="R547" i="24"/>
  <c r="P542" i="24"/>
  <c r="Q609" i="24"/>
  <c r="O598" i="24"/>
  <c r="AP598" i="24"/>
  <c r="M585" i="24"/>
  <c r="M569" i="24"/>
  <c r="M553" i="24"/>
  <c r="M537" i="24"/>
  <c r="O614" i="24"/>
  <c r="P603" i="24"/>
  <c r="N582" i="24"/>
  <c r="N566" i="24"/>
  <c r="N550" i="24"/>
  <c r="N625" i="24"/>
  <c r="N609" i="24"/>
  <c r="AO609" i="24"/>
  <c r="O599" i="24"/>
  <c r="AP599" i="24"/>
  <c r="M586" i="24"/>
  <c r="O27" i="21"/>
  <c r="P44" i="21"/>
  <c r="Q41" i="21"/>
  <c r="Q79" i="21"/>
  <c r="R642" i="24"/>
  <c r="P613" i="24"/>
  <c r="P9" i="21"/>
  <c r="O633" i="24"/>
  <c r="Q17" i="21"/>
  <c r="R643" i="24"/>
  <c r="AS643" i="24"/>
  <c r="M637" i="24"/>
  <c r="AN637" i="24"/>
  <c r="P49" i="21"/>
  <c r="R640" i="24"/>
  <c r="AS640" i="24"/>
  <c r="N36" i="21"/>
  <c r="M642" i="24"/>
  <c r="AN642" i="24"/>
  <c r="Q620" i="24"/>
  <c r="AR620" i="24"/>
  <c r="N617" i="24"/>
  <c r="M580" i="24"/>
  <c r="M564" i="24"/>
  <c r="M548" i="24"/>
  <c r="M532" i="24"/>
  <c r="Q619" i="24"/>
  <c r="P606" i="24"/>
  <c r="AQ606" i="24"/>
  <c r="N573" i="24"/>
  <c r="N557" i="24"/>
  <c r="N541" i="24"/>
  <c r="P623" i="24"/>
  <c r="AQ623" i="24"/>
  <c r="P608" i="24"/>
  <c r="AQ608" i="24"/>
  <c r="M597" i="24"/>
  <c r="Q579" i="24"/>
  <c r="O574" i="24"/>
  <c r="Q563" i="24"/>
  <c r="O558" i="24"/>
  <c r="Q547" i="24"/>
  <c r="O542" i="24"/>
  <c r="Q531" i="24"/>
  <c r="M613" i="24"/>
  <c r="AN613" i="24"/>
  <c r="N602" i="24"/>
  <c r="P587" i="24"/>
  <c r="R576" i="24"/>
  <c r="P571" i="24"/>
  <c r="R560" i="24"/>
  <c r="P555" i="24"/>
  <c r="R544" i="24"/>
  <c r="P539" i="24"/>
  <c r="O620" i="24"/>
  <c r="N608" i="24"/>
  <c r="AO608" i="24"/>
  <c r="M598" i="24"/>
  <c r="Q580" i="24"/>
  <c r="O575" i="24"/>
  <c r="Q564" i="24"/>
  <c r="M17" i="21"/>
  <c r="N22" i="21"/>
  <c r="N95" i="21"/>
  <c r="O36" i="21"/>
  <c r="M24" i="21"/>
  <c r="R645" i="24"/>
  <c r="N636" i="24"/>
  <c r="AO636" i="24"/>
  <c r="R610" i="24"/>
  <c r="AS610" i="24"/>
  <c r="Q626" i="24"/>
  <c r="O16" i="21"/>
  <c r="P642" i="24"/>
  <c r="Q8" i="21"/>
  <c r="O634" i="24"/>
  <c r="P5" i="21"/>
  <c r="P639" i="24"/>
  <c r="AQ639" i="24"/>
  <c r="N5" i="21"/>
  <c r="Q640" i="24"/>
  <c r="O619" i="24"/>
  <c r="Q613" i="24"/>
  <c r="Q586" i="24"/>
  <c r="Q574" i="24"/>
  <c r="O569" i="24"/>
  <c r="AI655" i="24"/>
  <c r="AI656" i="24"/>
  <c r="R33" i="21"/>
  <c r="W62" i="21"/>
  <c r="N635" i="24"/>
  <c r="M655" i="24"/>
  <c r="N13" i="21"/>
  <c r="R634" i="24"/>
  <c r="AS634" i="24"/>
  <c r="N52" i="21"/>
  <c r="O625" i="24"/>
  <c r="R639" i="24"/>
  <c r="Q627" i="24"/>
  <c r="AR627" i="24"/>
  <c r="Q21" i="21"/>
  <c r="R653" i="24"/>
  <c r="R632" i="24"/>
  <c r="AS632" i="24"/>
  <c r="R19" i="21"/>
  <c r="P655" i="24"/>
  <c r="M634" i="24"/>
  <c r="Q612" i="24"/>
  <c r="AR612" i="24"/>
  <c r="M604" i="24"/>
  <c r="M568" i="24"/>
  <c r="M552" i="24"/>
  <c r="M536" i="24"/>
  <c r="M617" i="24"/>
  <c r="AN617" i="24"/>
  <c r="R603" i="24"/>
  <c r="N577" i="24"/>
  <c r="N561" i="24"/>
  <c r="N545" i="24"/>
  <c r="P619" i="24"/>
  <c r="M605" i="24"/>
  <c r="Q589" i="24"/>
  <c r="Q583" i="24"/>
  <c r="O578" i="24"/>
  <c r="Q567" i="24"/>
  <c r="O562" i="24"/>
  <c r="Q551" i="24"/>
  <c r="O546" i="24"/>
  <c r="Q535" i="24"/>
  <c r="Q592" i="24" s="1"/>
  <c r="Q625" i="24"/>
  <c r="AR625" i="24"/>
  <c r="O609" i="24"/>
  <c r="P599" i="24"/>
  <c r="R580" i="24"/>
  <c r="P575" i="24"/>
  <c r="R564" i="24"/>
  <c r="P559" i="24"/>
  <c r="R548" i="24"/>
  <c r="P543" i="24"/>
  <c r="R616" i="24"/>
  <c r="AS616" i="24"/>
  <c r="M606" i="24"/>
  <c r="AI589" i="24"/>
  <c r="Q584" i="24"/>
  <c r="O579" i="24"/>
  <c r="Q568" i="24"/>
  <c r="AI62" i="21"/>
  <c r="O101" i="21"/>
  <c r="M8" i="21"/>
  <c r="N44" i="21"/>
  <c r="M643" i="24"/>
  <c r="P625" i="24"/>
  <c r="AQ625" i="24"/>
  <c r="P37" i="21"/>
  <c r="Q646" i="24"/>
  <c r="N56" i="21"/>
  <c r="R8" i="21"/>
  <c r="N72" i="21"/>
  <c r="M649" i="24"/>
  <c r="M625" i="24"/>
  <c r="R651" i="24"/>
  <c r="AS651" i="24"/>
  <c r="N630" i="24"/>
  <c r="N652" i="24"/>
  <c r="O631" i="24"/>
  <c r="M610" i="24"/>
  <c r="AN610" i="24"/>
  <c r="O601" i="24"/>
  <c r="M572" i="24"/>
  <c r="M556" i="24"/>
  <c r="M540" i="24"/>
  <c r="P88" i="21"/>
  <c r="P624" i="24"/>
  <c r="R74" i="21"/>
  <c r="Q632" i="24"/>
  <c r="AR632" i="24"/>
  <c r="Q562" i="24"/>
  <c r="O541" i="24"/>
  <c r="N605" i="24"/>
  <c r="N581" i="24"/>
  <c r="P566" i="24"/>
  <c r="R551" i="24"/>
  <c r="O606" i="24"/>
  <c r="AP606" i="24"/>
  <c r="M573" i="24"/>
  <c r="M541" i="24"/>
  <c r="R600" i="24"/>
  <c r="N570" i="24"/>
  <c r="N538" i="24"/>
  <c r="Q607" i="24"/>
  <c r="O587" i="24"/>
  <c r="O571" i="24"/>
  <c r="M558" i="24"/>
  <c r="M542" i="24"/>
  <c r="P627" i="24"/>
  <c r="M608" i="24"/>
  <c r="R597" i="24"/>
  <c r="AS597" i="24"/>
  <c r="R585" i="24"/>
  <c r="P580" i="24"/>
  <c r="R569" i="24"/>
  <c r="P564" i="24"/>
  <c r="R553" i="24"/>
  <c r="P548" i="24"/>
  <c r="O632" i="24"/>
  <c r="M615" i="24"/>
  <c r="AN615" i="24"/>
  <c r="Q601" i="24"/>
  <c r="M587" i="24"/>
  <c r="M571" i="24"/>
  <c r="M555" i="24"/>
  <c r="M539" i="24"/>
  <c r="Q618" i="24"/>
  <c r="P605" i="24"/>
  <c r="AF589" i="24"/>
  <c r="R578" i="24"/>
  <c r="P573" i="24"/>
  <c r="R562" i="24"/>
  <c r="P557" i="24"/>
  <c r="R546" i="24"/>
  <c r="P541" i="24"/>
  <c r="R534" i="24"/>
  <c r="AA62" i="21"/>
  <c r="M653" i="24"/>
  <c r="Q5" i="21"/>
  <c r="O611" i="24"/>
  <c r="AP611" i="24"/>
  <c r="Q558" i="24"/>
  <c r="O537" i="24"/>
  <c r="P602" i="24"/>
  <c r="AQ602" i="24"/>
  <c r="P578" i="24"/>
  <c r="N565" i="24"/>
  <c r="P550" i="24"/>
  <c r="R539" i="24"/>
  <c r="Q603" i="24"/>
  <c r="M561" i="24"/>
  <c r="M623" i="24"/>
  <c r="N598" i="24"/>
  <c r="AO598" i="24"/>
  <c r="N558" i="24"/>
  <c r="Q604" i="24"/>
  <c r="AR604" i="24"/>
  <c r="M570" i="24"/>
  <c r="O563" i="24"/>
  <c r="Q552" i="24"/>
  <c r="O547" i="24"/>
  <c r="Q536" i="24"/>
  <c r="O531" i="24"/>
  <c r="O590" i="24" s="1"/>
  <c r="M620" i="24"/>
  <c r="P607" i="24"/>
  <c r="AQ607" i="24"/>
  <c r="N579" i="24"/>
  <c r="N563" i="24"/>
  <c r="N547" i="24"/>
  <c r="M631" i="24"/>
  <c r="AN631" i="24"/>
  <c r="R612" i="24"/>
  <c r="O600" i="24"/>
  <c r="AP600" i="24"/>
  <c r="Q581" i="24"/>
  <c r="O576" i="24"/>
  <c r="Q565" i="24"/>
  <c r="O560" i="24"/>
  <c r="Q549" i="24"/>
  <c r="O544" i="24"/>
  <c r="Q533" i="24"/>
  <c r="O617" i="24"/>
  <c r="N604" i="24"/>
  <c r="V589" i="24"/>
  <c r="V590" i="24"/>
  <c r="N572" i="24"/>
  <c r="N556" i="24"/>
  <c r="N540" i="24"/>
  <c r="N592" i="24" s="1"/>
  <c r="N86" i="21"/>
  <c r="Q12" i="21"/>
  <c r="O626" i="24"/>
  <c r="Q602" i="24"/>
  <c r="AR602" i="24"/>
  <c r="O557" i="24"/>
  <c r="N601" i="24"/>
  <c r="P562" i="24"/>
  <c r="N549" i="24"/>
  <c r="O602" i="24"/>
  <c r="AP602" i="24"/>
  <c r="O582" i="24"/>
  <c r="Q571" i="24"/>
  <c r="O550" i="24"/>
  <c r="Q539" i="24"/>
  <c r="P620" i="24"/>
  <c r="AQ620" i="24"/>
  <c r="AJ589" i="24"/>
  <c r="P579" i="24"/>
  <c r="R568" i="24"/>
  <c r="P547" i="24"/>
  <c r="Q629" i="24"/>
  <c r="AR629" i="24"/>
  <c r="O603" i="24"/>
  <c r="Q576" i="24"/>
  <c r="M562" i="24"/>
  <c r="M546" i="24"/>
  <c r="R617" i="24"/>
  <c r="AS617" i="24"/>
  <c r="R605" i="24"/>
  <c r="AS605" i="24"/>
  <c r="AH589" i="24"/>
  <c r="P584" i="24"/>
  <c r="R573" i="24"/>
  <c r="P568" i="24"/>
  <c r="R557" i="24"/>
  <c r="P552" i="24"/>
  <c r="R541" i="24"/>
  <c r="M627" i="24"/>
  <c r="AN627" i="24"/>
  <c r="P611" i="24"/>
  <c r="AQ611" i="24"/>
  <c r="M599" i="24"/>
  <c r="M575" i="24"/>
  <c r="M559" i="24"/>
  <c r="M543" i="24"/>
  <c r="M616" i="24"/>
  <c r="R602" i="24"/>
  <c r="R582" i="24"/>
  <c r="P577" i="24"/>
  <c r="R566" i="24"/>
  <c r="P561" i="24"/>
  <c r="R550" i="24"/>
  <c r="P545" i="24"/>
  <c r="P533" i="24"/>
  <c r="P592" i="24" s="1"/>
  <c r="P28" i="21"/>
  <c r="N632" i="24"/>
  <c r="AO632" i="24"/>
  <c r="O20" i="21"/>
  <c r="M584" i="24"/>
  <c r="O553" i="24"/>
  <c r="R589" i="24"/>
  <c r="P538" i="24"/>
  <c r="M601" i="24"/>
  <c r="M581" i="24"/>
  <c r="M549" i="24"/>
  <c r="N619" i="24"/>
  <c r="AO619" i="24"/>
  <c r="Z589" i="24"/>
  <c r="N578" i="24"/>
  <c r="N546" i="24"/>
  <c r="O628" i="24"/>
  <c r="M602" i="24"/>
  <c r="O583" i="24"/>
  <c r="Q556" i="24"/>
  <c r="O551" i="24"/>
  <c r="Q540" i="24"/>
  <c r="O535" i="24"/>
  <c r="P616" i="24"/>
  <c r="AQ616" i="24"/>
  <c r="P604" i="24"/>
  <c r="X589" i="24"/>
  <c r="N583" i="24"/>
  <c r="N567" i="24"/>
  <c r="N551" i="24"/>
  <c r="R624" i="24"/>
  <c r="AS624" i="24"/>
  <c r="N610" i="24"/>
  <c r="Q597" i="24"/>
  <c r="AR597" i="24"/>
  <c r="Q585" i="24"/>
  <c r="O580" i="24"/>
  <c r="Q569" i="24"/>
  <c r="O564" i="24"/>
  <c r="Q553" i="24"/>
  <c r="P652" i="24"/>
  <c r="AQ652" i="24"/>
  <c r="Q578" i="24"/>
  <c r="R587" i="24"/>
  <c r="P546" i="24"/>
  <c r="R620" i="24"/>
  <c r="AA589" i="24"/>
  <c r="M557" i="24"/>
  <c r="Q610" i="24"/>
  <c r="N586" i="24"/>
  <c r="N554" i="24"/>
  <c r="M619" i="24"/>
  <c r="AN619" i="24"/>
  <c r="M582" i="24"/>
  <c r="M574" i="24"/>
  <c r="O567" i="24"/>
  <c r="M550" i="24"/>
  <c r="M534" i="24"/>
  <c r="N615" i="24"/>
  <c r="N603" i="24"/>
  <c r="N589" i="24"/>
  <c r="R577" i="24"/>
  <c r="P572" i="24"/>
  <c r="R561" i="24"/>
  <c r="P556" i="24"/>
  <c r="R545" i="24"/>
  <c r="P540" i="24"/>
  <c r="P622" i="24"/>
  <c r="N607" i="24"/>
  <c r="AO607" i="24"/>
  <c r="M579" i="24"/>
  <c r="M563" i="24"/>
  <c r="M547" i="24"/>
  <c r="M531" i="24"/>
  <c r="P612" i="24"/>
  <c r="N600" i="24"/>
  <c r="R586" i="24"/>
  <c r="P581" i="24"/>
  <c r="R570" i="24"/>
  <c r="P565" i="24"/>
  <c r="R554" i="24"/>
  <c r="P549" i="24"/>
  <c r="R538" i="24"/>
  <c r="M648" i="24"/>
  <c r="P631" i="24"/>
  <c r="O573" i="24"/>
  <c r="O618" i="24"/>
  <c r="R571" i="24"/>
  <c r="N618" i="24"/>
  <c r="M577" i="24"/>
  <c r="M545" i="24"/>
  <c r="O608" i="24"/>
  <c r="N574" i="24"/>
  <c r="N542" i="24"/>
  <c r="P615" i="24"/>
  <c r="Y589" i="24"/>
  <c r="M566" i="24"/>
  <c r="Q560" i="24"/>
  <c r="O555" i="24"/>
  <c r="Q544" i="24"/>
  <c r="O539" i="24"/>
  <c r="R631" i="24"/>
  <c r="AS631" i="24"/>
  <c r="Q611" i="24"/>
  <c r="AR611" i="24"/>
  <c r="R601" i="24"/>
  <c r="N587" i="24"/>
  <c r="N571" i="24"/>
  <c r="N555" i="24"/>
  <c r="N539" i="24"/>
  <c r="R621" i="24"/>
  <c r="Q605" i="24"/>
  <c r="AR605" i="24"/>
  <c r="AG589" i="24"/>
  <c r="O584" i="24"/>
  <c r="Q573" i="24"/>
  <c r="O568" i="24"/>
  <c r="Q557" i="24"/>
  <c r="O552" i="24"/>
  <c r="Q541" i="24"/>
  <c r="O536" i="24"/>
  <c r="O624" i="24"/>
  <c r="N611" i="24"/>
  <c r="R598" i="24"/>
  <c r="N580" i="24"/>
  <c r="R80" i="21"/>
  <c r="N9" i="21"/>
  <c r="P653" i="24"/>
  <c r="Q542" i="24"/>
  <c r="O613" i="24"/>
  <c r="P582" i="24"/>
  <c r="R567" i="24"/>
  <c r="R543" i="24"/>
  <c r="P614" i="24"/>
  <c r="AQ614" i="24"/>
  <c r="M565" i="24"/>
  <c r="M533" i="24"/>
  <c r="N606" i="24"/>
  <c r="AO606" i="24"/>
  <c r="N562" i="24"/>
  <c r="R611" i="24"/>
  <c r="AS611" i="24"/>
  <c r="M578" i="24"/>
  <c r="O559" i="24"/>
  <c r="Q548" i="24"/>
  <c r="O543" i="24"/>
  <c r="Q532" i="24"/>
  <c r="N629" i="24"/>
  <c r="AO629" i="24"/>
  <c r="M609" i="24"/>
  <c r="N599" i="24"/>
  <c r="N575" i="24"/>
  <c r="N559" i="24"/>
  <c r="N543" i="24"/>
  <c r="O616" i="24"/>
  <c r="M603" i="24"/>
  <c r="M589" i="24"/>
  <c r="Q577" i="24"/>
  <c r="O572" i="24"/>
  <c r="Q561" i="24"/>
  <c r="O556" i="24"/>
  <c r="Q545" i="24"/>
  <c r="O540" i="24"/>
  <c r="AN74" i="21"/>
  <c r="AO58" i="21"/>
  <c r="O163" i="21"/>
  <c r="Q212" i="21"/>
  <c r="N142" i="21"/>
  <c r="N203" i="21"/>
  <c r="M510" i="24"/>
  <c r="M494" i="24"/>
  <c r="M478" i="24"/>
  <c r="Q520" i="24"/>
  <c r="O515" i="24"/>
  <c r="Q504" i="24"/>
  <c r="O499" i="24"/>
  <c r="M514" i="24"/>
  <c r="M498" i="24"/>
  <c r="M482" i="24"/>
  <c r="M466" i="24"/>
  <c r="AE524" i="24"/>
  <c r="AE525" i="24"/>
  <c r="O524" i="24"/>
  <c r="M518" i="24"/>
  <c r="M502" i="24"/>
  <c r="M486" i="24"/>
  <c r="M470" i="24"/>
  <c r="Q458" i="24"/>
  <c r="AP106" i="21"/>
  <c r="AO72" i="21"/>
  <c r="AN45" i="21"/>
  <c r="AS39" i="21"/>
  <c r="AS17" i="21"/>
  <c r="AS51" i="21"/>
  <c r="AS55" i="21"/>
  <c r="AQ12" i="21"/>
  <c r="AR571" i="24"/>
  <c r="AR555" i="24"/>
  <c r="AR539" i="24"/>
  <c r="AS580" i="24"/>
  <c r="AS564" i="24"/>
  <c r="AP83" i="21"/>
  <c r="AO43" i="21"/>
  <c r="AP40" i="21"/>
  <c r="AN113" i="21"/>
  <c r="AQ14" i="21"/>
  <c r="AQ70" i="21"/>
  <c r="AQ16" i="21"/>
  <c r="AS59" i="21"/>
  <c r="AS9" i="21"/>
  <c r="AQ46" i="21"/>
  <c r="AN7" i="21"/>
  <c r="AN581" i="24"/>
  <c r="AP570" i="24"/>
  <c r="AN565" i="24"/>
  <c r="AP554" i="24"/>
  <c r="AN549" i="24"/>
  <c r="AP538" i="24"/>
  <c r="AN533" i="24"/>
  <c r="AQ579" i="24"/>
  <c r="AO574" i="24"/>
  <c r="AQ563" i="24"/>
  <c r="AO558" i="24"/>
  <c r="AQ547" i="24"/>
  <c r="AO542" i="24"/>
  <c r="AR580" i="24"/>
  <c r="AR564" i="24"/>
  <c r="AR548" i="24"/>
  <c r="AR532" i="24"/>
  <c r="AS577" i="24"/>
  <c r="AS561" i="24"/>
  <c r="AS545" i="24"/>
  <c r="AS54" i="21"/>
  <c r="AS6" i="21"/>
  <c r="AR46" i="21"/>
  <c r="AS87" i="21"/>
  <c r="AP34" i="21"/>
  <c r="AP13" i="21"/>
  <c r="AQ58" i="21"/>
  <c r="AO15" i="21"/>
  <c r="AP17" i="21"/>
  <c r="AQ18" i="21"/>
  <c r="AO57" i="21"/>
  <c r="AR587" i="24"/>
  <c r="AR575" i="24"/>
  <c r="AR559" i="24"/>
  <c r="AR543" i="24"/>
  <c r="AS584" i="24"/>
  <c r="AS568" i="24"/>
  <c r="AS552" i="24"/>
  <c r="AS536" i="24"/>
  <c r="AP579" i="24"/>
  <c r="AN574" i="24"/>
  <c r="AP563" i="24"/>
  <c r="AN558" i="24"/>
  <c r="AP547" i="24"/>
  <c r="AN542" i="24"/>
  <c r="AP531" i="24"/>
  <c r="AO587" i="24"/>
  <c r="AQ576" i="24"/>
  <c r="AO571" i="24"/>
  <c r="AQ560" i="24"/>
  <c r="AO555" i="24"/>
  <c r="AQ544" i="24"/>
  <c r="AO539" i="24"/>
  <c r="AP580" i="24"/>
  <c r="AN155" i="21"/>
  <c r="AR24" i="21"/>
  <c r="AS29" i="21"/>
  <c r="AQ140" i="21"/>
  <c r="AN29" i="21"/>
  <c r="AP655" i="24"/>
  <c r="AO9" i="21"/>
  <c r="AR22" i="21"/>
  <c r="AO17" i="21"/>
  <c r="AO7" i="21"/>
  <c r="AR6" i="21"/>
  <c r="AP586" i="24"/>
  <c r="AP574" i="24"/>
  <c r="AN569" i="24"/>
  <c r="AP558" i="24"/>
  <c r="AN553" i="24"/>
  <c r="AP542" i="24"/>
  <c r="AN537" i="24"/>
  <c r="AN589" i="24"/>
  <c r="AQ583" i="24"/>
  <c r="AO578" i="24"/>
  <c r="AQ567" i="24"/>
  <c r="AO562" i="24"/>
  <c r="AQ551" i="24"/>
  <c r="AO546" i="24"/>
  <c r="AR584" i="24"/>
  <c r="AR568" i="24"/>
  <c r="AR552" i="24"/>
  <c r="AR536" i="24"/>
  <c r="AS581" i="24"/>
  <c r="AS565" i="24"/>
  <c r="AS549" i="24"/>
  <c r="AR585" i="24"/>
  <c r="AR569" i="24"/>
  <c r="AR13" i="21"/>
  <c r="AS38" i="21"/>
  <c r="AN73" i="21"/>
  <c r="AS8" i="21"/>
  <c r="AP21" i="21"/>
  <c r="AP8" i="21"/>
  <c r="AQ42" i="21"/>
  <c r="AS31" i="21"/>
  <c r="AR579" i="24"/>
  <c r="AR99" i="21"/>
  <c r="AN101" i="21"/>
  <c r="AQ81" i="21"/>
  <c r="AR30" i="21"/>
  <c r="AP18" i="21"/>
  <c r="AP5" i="21"/>
  <c r="AR10" i="21"/>
  <c r="AQ7" i="21"/>
  <c r="AN585" i="24"/>
  <c r="AP578" i="24"/>
  <c r="AN573" i="24"/>
  <c r="AP562" i="24"/>
  <c r="AN557" i="24"/>
  <c r="AP546" i="24"/>
  <c r="AN541" i="24"/>
  <c r="AS524" i="24"/>
  <c r="AQ587" i="24"/>
  <c r="AO582" i="24"/>
  <c r="AQ571" i="24"/>
  <c r="AO566" i="24"/>
  <c r="AQ555" i="24"/>
  <c r="AO550" i="24"/>
  <c r="AQ539" i="24"/>
  <c r="AR572" i="24"/>
  <c r="AR556" i="24"/>
  <c r="AR540" i="24"/>
  <c r="AS585" i="24"/>
  <c r="AS569" i="24"/>
  <c r="AS553" i="24"/>
  <c r="AS537" i="24"/>
  <c r="AR573" i="24"/>
  <c r="AS72" i="21"/>
  <c r="AR79" i="21"/>
  <c r="AN55" i="21"/>
  <c r="AN78" i="21"/>
  <c r="AS22" i="21"/>
  <c r="AP50" i="21"/>
  <c r="AR5" i="21"/>
  <c r="AO18" i="21"/>
  <c r="AS13" i="21"/>
  <c r="AP582" i="24"/>
  <c r="AN577" i="24"/>
  <c r="AP566" i="24"/>
  <c r="AN561" i="24"/>
  <c r="AP550" i="24"/>
  <c r="AN545" i="24"/>
  <c r="AP534" i="24"/>
  <c r="AN522" i="24"/>
  <c r="AS540" i="24"/>
  <c r="AP583" i="24"/>
  <c r="AN562" i="24"/>
  <c r="AP551" i="24"/>
  <c r="AQ524" i="24"/>
  <c r="AQ580" i="24"/>
  <c r="AO559" i="24"/>
  <c r="AQ548" i="24"/>
  <c r="AR577" i="24"/>
  <c r="AN563" i="24"/>
  <c r="AP552" i="24"/>
  <c r="AN547" i="24"/>
  <c r="AP536" i="24"/>
  <c r="AN531" i="24"/>
  <c r="AS574" i="24"/>
  <c r="AS558" i="24"/>
  <c r="AS542" i="24"/>
  <c r="AP581" i="24"/>
  <c r="AN576" i="24"/>
  <c r="AP565" i="24"/>
  <c r="AN560" i="24"/>
  <c r="AP549" i="24"/>
  <c r="AN544" i="24"/>
  <c r="AP533" i="24"/>
  <c r="AS583" i="24"/>
  <c r="AS567" i="24"/>
  <c r="AS551" i="24"/>
  <c r="AP520" i="24"/>
  <c r="AN515" i="24"/>
  <c r="AP504" i="24"/>
  <c r="AN499" i="24"/>
  <c r="AP488" i="24"/>
  <c r="AN483" i="24"/>
  <c r="AN582" i="24"/>
  <c r="AP571" i="24"/>
  <c r="AN550" i="24"/>
  <c r="AP539" i="24"/>
  <c r="AO579" i="24"/>
  <c r="AQ568" i="24"/>
  <c r="AO547" i="24"/>
  <c r="AQ536" i="24"/>
  <c r="AP584" i="24"/>
  <c r="AP576" i="24"/>
  <c r="AR557" i="24"/>
  <c r="AR541" i="24"/>
  <c r="AR589" i="24"/>
  <c r="AO584" i="24"/>
  <c r="AQ573" i="24"/>
  <c r="AO568" i="24"/>
  <c r="AQ557" i="24"/>
  <c r="AO552" i="24"/>
  <c r="AQ541" i="24"/>
  <c r="AR586" i="24"/>
  <c r="AR570" i="24"/>
  <c r="AR554" i="24"/>
  <c r="AR538" i="24"/>
  <c r="AQ582" i="24"/>
  <c r="AO577" i="24"/>
  <c r="AQ566" i="24"/>
  <c r="AO561" i="24"/>
  <c r="AQ550" i="24"/>
  <c r="AO545" i="24"/>
  <c r="AO533" i="24"/>
  <c r="AR509" i="24"/>
  <c r="AR493" i="24"/>
  <c r="AR535" i="24"/>
  <c r="AS576" i="24"/>
  <c r="AO538" i="24"/>
  <c r="AR560" i="24"/>
  <c r="AS557" i="24"/>
  <c r="AN583" i="24"/>
  <c r="AP568" i="24"/>
  <c r="AP556" i="24"/>
  <c r="AN551" i="24"/>
  <c r="AP540" i="24"/>
  <c r="AN535" i="24"/>
  <c r="AO524" i="24"/>
  <c r="AS578" i="24"/>
  <c r="AS562" i="24"/>
  <c r="AS546" i="24"/>
  <c r="AP585" i="24"/>
  <c r="AN580" i="24"/>
  <c r="AP569" i="24"/>
  <c r="AN564" i="24"/>
  <c r="AP553" i="24"/>
  <c r="AN548" i="24"/>
  <c r="AP537" i="24"/>
  <c r="AN532" i="24"/>
  <c r="AS587" i="24"/>
  <c r="AS571" i="24"/>
  <c r="AS555" i="24"/>
  <c r="AS539" i="24"/>
  <c r="AN519" i="24"/>
  <c r="AP508" i="24"/>
  <c r="AN503" i="24"/>
  <c r="AP492" i="24"/>
  <c r="AN487" i="24"/>
  <c r="AP476" i="24"/>
  <c r="AN471" i="24"/>
  <c r="AR531" i="24"/>
  <c r="AR590" i="24" s="1"/>
  <c r="AR591" i="24" s="1"/>
  <c r="AQ575" i="24"/>
  <c r="AS560" i="24"/>
  <c r="AS548" i="24"/>
  <c r="AN570" i="24"/>
  <c r="AP559" i="24"/>
  <c r="AN538" i="24"/>
  <c r="AO567" i="24"/>
  <c r="AQ556" i="24"/>
  <c r="AN575" i="24"/>
  <c r="AN567" i="24"/>
  <c r="AR561" i="24"/>
  <c r="AR545" i="24"/>
  <c r="AQ577" i="24"/>
  <c r="AO572" i="24"/>
  <c r="AQ561" i="24"/>
  <c r="AO556" i="24"/>
  <c r="AQ545" i="24"/>
  <c r="AO540" i="24"/>
  <c r="AR574" i="24"/>
  <c r="AR558" i="24"/>
  <c r="AR74" i="21"/>
  <c r="AS47" i="21"/>
  <c r="AR551" i="24"/>
  <c r="AS572" i="24"/>
  <c r="AQ559" i="24"/>
  <c r="AN578" i="24"/>
  <c r="AP567" i="24"/>
  <c r="AN546" i="24"/>
  <c r="AP535" i="24"/>
  <c r="AO575" i="24"/>
  <c r="AQ564" i="24"/>
  <c r="AO543" i="24"/>
  <c r="AS589" i="24"/>
  <c r="AP560" i="24"/>
  <c r="AN555" i="24"/>
  <c r="AP544" i="24"/>
  <c r="AN539" i="24"/>
  <c r="AR522" i="24"/>
  <c r="AS582" i="24"/>
  <c r="AS566" i="24"/>
  <c r="AS550" i="24"/>
  <c r="AQ589" i="24"/>
  <c r="AN584" i="24"/>
  <c r="AP573" i="24"/>
  <c r="AN568" i="24"/>
  <c r="AP557" i="24"/>
  <c r="AN552" i="24"/>
  <c r="AP541" i="24"/>
  <c r="AN536" i="24"/>
  <c r="AS575" i="24"/>
  <c r="AS559" i="24"/>
  <c r="AS543" i="24"/>
  <c r="AP524" i="24"/>
  <c r="AP512" i="24"/>
  <c r="AN507" i="24"/>
  <c r="AP496" i="24"/>
  <c r="AN491" i="24"/>
  <c r="AP480" i="24"/>
  <c r="AN475" i="24"/>
  <c r="AO422" i="21"/>
  <c r="AR547" i="24"/>
  <c r="AO586" i="24"/>
  <c r="AS556" i="24"/>
  <c r="AS544" i="24"/>
  <c r="AP587" i="24"/>
  <c r="AN566" i="24"/>
  <c r="AP555" i="24"/>
  <c r="AN534" i="24"/>
  <c r="AQ584" i="24"/>
  <c r="AO563" i="24"/>
  <c r="AQ552" i="24"/>
  <c r="AR581" i="24"/>
  <c r="AP572" i="24"/>
  <c r="AR549" i="24"/>
  <c r="AR533" i="24"/>
  <c r="AQ581" i="24"/>
  <c r="AO576" i="24"/>
  <c r="AQ565" i="24"/>
  <c r="AO560" i="24"/>
  <c r="AQ549" i="24"/>
  <c r="AO544" i="24"/>
  <c r="AR578" i="24"/>
  <c r="AR562" i="24"/>
  <c r="AR546" i="24"/>
  <c r="AO585" i="24"/>
  <c r="AQ574" i="24"/>
  <c r="AO569" i="24"/>
  <c r="AN13" i="21"/>
  <c r="AR563" i="24"/>
  <c r="AO554" i="24"/>
  <c r="AN586" i="24"/>
  <c r="AP575" i="24"/>
  <c r="AN554" i="24"/>
  <c r="AP543" i="24"/>
  <c r="AO583" i="24"/>
  <c r="AQ572" i="24"/>
  <c r="AO551" i="24"/>
  <c r="AQ540" i="24"/>
  <c r="AN587" i="24"/>
  <c r="AN571" i="24"/>
  <c r="AP564" i="24"/>
  <c r="AR553" i="24"/>
  <c r="AR537" i="24"/>
  <c r="AQ585" i="24"/>
  <c r="AO580" i="24"/>
  <c r="AQ569" i="24"/>
  <c r="AO564" i="24"/>
  <c r="AQ553" i="24"/>
  <c r="AO548" i="24"/>
  <c r="AQ537" i="24"/>
  <c r="AR582" i="24"/>
  <c r="AR566" i="24"/>
  <c r="AR550" i="24"/>
  <c r="AS541" i="24"/>
  <c r="Q555" i="24"/>
  <c r="R583" i="24"/>
  <c r="O566" i="24"/>
  <c r="Q614" i="24"/>
  <c r="AR576" i="24"/>
  <c r="Q546" i="24"/>
  <c r="AS554" i="24"/>
  <c r="O610" i="24"/>
  <c r="AR565" i="24"/>
  <c r="AS573" i="24"/>
  <c r="Q587" i="24"/>
  <c r="AR567" i="24"/>
  <c r="R615" i="24"/>
  <c r="N18" i="21"/>
  <c r="AQ543" i="24"/>
  <c r="Q622" i="24"/>
  <c r="AR622" i="24"/>
  <c r="Z128" i="21"/>
  <c r="Q128" i="21"/>
  <c r="N121" i="21"/>
  <c r="AE128" i="21"/>
  <c r="Q126" i="21"/>
  <c r="N125" i="21"/>
  <c r="M125" i="21"/>
  <c r="Q119" i="21"/>
  <c r="O114" i="21"/>
  <c r="Q103" i="21"/>
  <c r="O98" i="21"/>
  <c r="R116" i="21"/>
  <c r="P111" i="21"/>
  <c r="R100" i="21"/>
  <c r="P95" i="21"/>
  <c r="M123" i="21"/>
  <c r="M106" i="21"/>
  <c r="M90" i="21"/>
  <c r="N126" i="21"/>
  <c r="N107" i="21"/>
  <c r="O120" i="21"/>
  <c r="Q109" i="21"/>
  <c r="O104" i="21"/>
  <c r="Q93" i="21"/>
  <c r="O88" i="21"/>
  <c r="N112" i="21"/>
  <c r="N96" i="21"/>
  <c r="R125" i="21"/>
  <c r="P120" i="21"/>
  <c r="R124" i="21"/>
  <c r="M113" i="21"/>
  <c r="M97" i="21"/>
  <c r="M122" i="21"/>
  <c r="N110" i="21"/>
  <c r="N94" i="21"/>
  <c r="Q116" i="21"/>
  <c r="O111" i="21"/>
  <c r="Q100" i="21"/>
  <c r="O95" i="21"/>
  <c r="Q84" i="21"/>
  <c r="O79" i="21"/>
  <c r="R117" i="21"/>
  <c r="P112" i="21"/>
  <c r="R101" i="21"/>
  <c r="P96" i="21"/>
  <c r="M126" i="21"/>
  <c r="M119" i="21"/>
  <c r="M103" i="21"/>
  <c r="R122" i="21"/>
  <c r="AJ128" i="21"/>
  <c r="P123" i="21"/>
  <c r="O118" i="21"/>
  <c r="Q107" i="21"/>
  <c r="O102" i="21"/>
  <c r="Q91" i="21"/>
  <c r="P115" i="21"/>
  <c r="R104" i="21"/>
  <c r="P99" i="21"/>
  <c r="M110" i="21"/>
  <c r="M94" i="21"/>
  <c r="M78" i="21"/>
  <c r="N124" i="21"/>
  <c r="N111" i="21"/>
  <c r="Q113" i="21"/>
  <c r="O108" i="21"/>
  <c r="Q97" i="21"/>
  <c r="O92" i="21"/>
  <c r="P121" i="21"/>
  <c r="N116" i="21"/>
  <c r="N100" i="21"/>
  <c r="R115" i="21"/>
  <c r="P110" i="21"/>
  <c r="R99" i="21"/>
  <c r="P94" i="21"/>
  <c r="R83" i="21"/>
  <c r="P79" i="21"/>
  <c r="P74" i="21"/>
  <c r="AF62" i="21"/>
  <c r="R51" i="21"/>
  <c r="P46" i="21"/>
  <c r="R35" i="21"/>
  <c r="P30" i="21"/>
  <c r="O58" i="21"/>
  <c r="Q47" i="21"/>
  <c r="O42" i="21"/>
  <c r="Q31" i="21"/>
  <c r="O26" i="21"/>
  <c r="Q15" i="21"/>
  <c r="O10" i="21"/>
  <c r="O117" i="21"/>
  <c r="M79" i="21"/>
  <c r="N50" i="21"/>
  <c r="N34" i="21"/>
  <c r="P92" i="21"/>
  <c r="Q60" i="21"/>
  <c r="O55" i="21"/>
  <c r="Q44" i="21"/>
  <c r="O39" i="21"/>
  <c r="Q28" i="21"/>
  <c r="O23" i="21"/>
  <c r="P128" i="21"/>
  <c r="P124" i="21"/>
  <c r="M117" i="21"/>
  <c r="M101" i="21"/>
  <c r="AH128" i="21"/>
  <c r="N114" i="21"/>
  <c r="N98" i="21"/>
  <c r="AG128" i="21"/>
  <c r="R120" i="21"/>
  <c r="O115" i="21"/>
  <c r="Q104" i="21"/>
  <c r="O99" i="21"/>
  <c r="Q88" i="21"/>
  <c r="O83" i="21"/>
  <c r="P116" i="21"/>
  <c r="R105" i="21"/>
  <c r="P100" i="21"/>
  <c r="Q125" i="21"/>
  <c r="M107" i="21"/>
  <c r="M91" i="21"/>
  <c r="R110" i="21"/>
  <c r="P105" i="21"/>
  <c r="R94" i="21"/>
  <c r="P89" i="21"/>
  <c r="N109" i="21"/>
  <c r="N93" i="21"/>
  <c r="Q85" i="21"/>
  <c r="P126" i="21"/>
  <c r="AI128" i="21"/>
  <c r="N123" i="21"/>
  <c r="N122" i="21"/>
  <c r="Q111" i="21"/>
  <c r="O106" i="21"/>
  <c r="Q95" i="21"/>
  <c r="O90" i="21"/>
  <c r="P119" i="21"/>
  <c r="R108" i="21"/>
  <c r="P103" i="21"/>
  <c r="R92" i="21"/>
  <c r="R126" i="21"/>
  <c r="M114" i="21"/>
  <c r="M98" i="21"/>
  <c r="M82" i="21"/>
  <c r="N115" i="21"/>
  <c r="Y128" i="21"/>
  <c r="Y129" i="21"/>
  <c r="AF128" i="21"/>
  <c r="AF129" i="21"/>
  <c r="M105" i="21"/>
  <c r="M89" i="21"/>
  <c r="Q124" i="21"/>
  <c r="N118" i="21"/>
  <c r="N102" i="21"/>
  <c r="O119" i="21"/>
  <c r="Q108" i="21"/>
  <c r="O103" i="21"/>
  <c r="Q92" i="21"/>
  <c r="O87" i="21"/>
  <c r="Q76" i="21"/>
  <c r="Q120" i="21"/>
  <c r="R109" i="21"/>
  <c r="P104" i="21"/>
  <c r="M124" i="21"/>
  <c r="M111" i="21"/>
  <c r="M95" i="21"/>
  <c r="W128" i="21"/>
  <c r="R114" i="21"/>
  <c r="P109" i="21"/>
  <c r="R98" i="21"/>
  <c r="P93" i="21"/>
  <c r="N128" i="21"/>
  <c r="N113" i="21"/>
  <c r="N97" i="21"/>
  <c r="N81" i="21"/>
  <c r="O109" i="21"/>
  <c r="N49" i="21"/>
  <c r="N33" i="21"/>
  <c r="Q122" i="21"/>
  <c r="R86" i="21"/>
  <c r="O74" i="21"/>
  <c r="AE62" i="21"/>
  <c r="AE63" i="21"/>
  <c r="M45" i="21"/>
  <c r="M29" i="21"/>
  <c r="M13" i="21"/>
  <c r="Y655" i="24"/>
  <c r="Y656" i="24"/>
  <c r="M100" i="21"/>
  <c r="M84" i="21"/>
  <c r="P59" i="21"/>
  <c r="R48" i="21"/>
  <c r="P43" i="21"/>
  <c r="R32" i="21"/>
  <c r="P27" i="21"/>
  <c r="Q106" i="21"/>
  <c r="R82" i="21"/>
  <c r="P77" i="21"/>
  <c r="O71" i="21"/>
  <c r="M58" i="21"/>
  <c r="M42" i="21"/>
  <c r="M26" i="21"/>
  <c r="N90" i="21"/>
  <c r="Q82" i="21"/>
  <c r="O77" i="21"/>
  <c r="AA128" i="21"/>
  <c r="P122" i="21"/>
  <c r="O126" i="21"/>
  <c r="M128" i="21"/>
  <c r="N106" i="21"/>
  <c r="O107" i="21"/>
  <c r="O112" i="21"/>
  <c r="M99" i="21"/>
  <c r="P117" i="21"/>
  <c r="R106" i="21"/>
  <c r="R107" i="21"/>
  <c r="P82" i="21"/>
  <c r="Q78" i="21"/>
  <c r="N57" i="21"/>
  <c r="P50" i="21"/>
  <c r="N21" i="21"/>
  <c r="M96" i="21"/>
  <c r="P80" i="21"/>
  <c r="Q51" i="21"/>
  <c r="M37" i="21"/>
  <c r="O30" i="21"/>
  <c r="O653" i="24"/>
  <c r="Q86" i="21"/>
  <c r="O78" i="21"/>
  <c r="N70" i="21"/>
  <c r="R56" i="21"/>
  <c r="P35" i="21"/>
  <c r="R20" i="21"/>
  <c r="R93" i="21"/>
  <c r="O75" i="21"/>
  <c r="M46" i="21"/>
  <c r="Q32" i="21"/>
  <c r="M18" i="21"/>
  <c r="O93" i="21"/>
  <c r="N71" i="21"/>
  <c r="R53" i="21"/>
  <c r="P48" i="21"/>
  <c r="R37" i="21"/>
  <c r="P32" i="21"/>
  <c r="R21" i="21"/>
  <c r="P16" i="21"/>
  <c r="R5" i="21"/>
  <c r="N87" i="21"/>
  <c r="Q73" i="21"/>
  <c r="O62" i="21"/>
  <c r="O56" i="21"/>
  <c r="Q45" i="21"/>
  <c r="O40" i="21"/>
  <c r="Q29" i="21"/>
  <c r="N82" i="21"/>
  <c r="R85" i="21"/>
  <c r="R78" i="21"/>
  <c r="M72" i="21"/>
  <c r="M60" i="21"/>
  <c r="M44" i="21"/>
  <c r="M28" i="21"/>
  <c r="M12" i="21"/>
  <c r="O652" i="24"/>
  <c r="N653" i="24"/>
  <c r="AO653" i="24"/>
  <c r="N643" i="24"/>
  <c r="P632" i="24"/>
  <c r="AQ632" i="24"/>
  <c r="P29" i="21"/>
  <c r="P13" i="21"/>
  <c r="Q649" i="24"/>
  <c r="AR649" i="24"/>
  <c r="M639" i="24"/>
  <c r="N48" i="21"/>
  <c r="M10" i="21"/>
  <c r="X655" i="24"/>
  <c r="X656" i="24"/>
  <c r="V128" i="21"/>
  <c r="V129" i="21"/>
  <c r="Q99" i="21"/>
  <c r="O124" i="21"/>
  <c r="M102" i="21"/>
  <c r="N119" i="21"/>
  <c r="N99" i="21"/>
  <c r="X128" i="21"/>
  <c r="O96" i="21"/>
  <c r="N104" i="21"/>
  <c r="Q123" i="21"/>
  <c r="P98" i="21"/>
  <c r="P90" i="21"/>
  <c r="M76" i="21"/>
  <c r="P70" i="21"/>
  <c r="P42" i="21"/>
  <c r="R27" i="21"/>
  <c r="R88" i="21"/>
  <c r="N79" i="21"/>
  <c r="M57" i="21"/>
  <c r="O50" i="21"/>
  <c r="Q43" i="21"/>
  <c r="O22" i="21"/>
  <c r="Q7" i="21"/>
  <c r="O85" i="21"/>
  <c r="Q77" i="21"/>
  <c r="P55" i="21"/>
  <c r="N26" i="21"/>
  <c r="N91" i="21"/>
  <c r="P81" i="21"/>
  <c r="M74" i="21"/>
  <c r="Q52" i="21"/>
  <c r="M38" i="21"/>
  <c r="O31" i="21"/>
  <c r="Q24" i="21"/>
  <c r="M92" i="21"/>
  <c r="R76" i="21"/>
  <c r="N47" i="21"/>
  <c r="N31" i="21"/>
  <c r="N15" i="21"/>
  <c r="Q114" i="21"/>
  <c r="M55" i="21"/>
  <c r="M39" i="21"/>
  <c r="R89" i="21"/>
  <c r="P84" i="21"/>
  <c r="Q54" i="21"/>
  <c r="O49" i="21"/>
  <c r="Q38" i="21"/>
  <c r="O33" i="21"/>
  <c r="Q22" i="21"/>
  <c r="O17" i="21"/>
  <c r="Q6" i="21"/>
  <c r="M651" i="24"/>
  <c r="Q25" i="21"/>
  <c r="P10" i="21"/>
  <c r="M652" i="24"/>
  <c r="AN652" i="24"/>
  <c r="R641" i="24"/>
  <c r="N631" i="24"/>
  <c r="P73" i="21"/>
  <c r="P25" i="21"/>
  <c r="O648" i="24"/>
  <c r="Q637" i="24"/>
  <c r="Q9" i="21"/>
  <c r="N651" i="24"/>
  <c r="AO651" i="24"/>
  <c r="P641" i="24"/>
  <c r="AQ641" i="24"/>
  <c r="R630" i="24"/>
  <c r="AS630" i="24"/>
  <c r="N620" i="24"/>
  <c r="P609" i="24"/>
  <c r="AQ609" i="24"/>
  <c r="P15" i="21"/>
  <c r="AJ655" i="24"/>
  <c r="Q642" i="24"/>
  <c r="M632" i="24"/>
  <c r="O621" i="24"/>
  <c r="AP621" i="24"/>
  <c r="M15" i="21"/>
  <c r="N649" i="24"/>
  <c r="AO649" i="24"/>
  <c r="P638" i="24"/>
  <c r="P17" i="21"/>
  <c r="Q643" i="24"/>
  <c r="AR643" i="24"/>
  <c r="M633" i="24"/>
  <c r="O622" i="24"/>
  <c r="AP622" i="24"/>
  <c r="R34" i="21"/>
  <c r="N17" i="21"/>
  <c r="R648" i="24"/>
  <c r="N638" i="24"/>
  <c r="AO638" i="24"/>
  <c r="M11" i="21"/>
  <c r="M650" i="24"/>
  <c r="AN650" i="24"/>
  <c r="O639" i="24"/>
  <c r="Q628" i="24"/>
  <c r="AR628" i="24"/>
  <c r="M618" i="24"/>
  <c r="O607" i="24"/>
  <c r="AP607" i="24"/>
  <c r="O612" i="24"/>
  <c r="Q598" i="24"/>
  <c r="AR598" i="24"/>
  <c r="O585" i="24"/>
  <c r="O123" i="21"/>
  <c r="Q80" i="21"/>
  <c r="N92" i="21"/>
  <c r="O122" i="21"/>
  <c r="P114" i="21"/>
  <c r="P106" i="21"/>
  <c r="N89" i="21"/>
  <c r="O84" i="21"/>
  <c r="R55" i="21"/>
  <c r="N41" i="21"/>
  <c r="P34" i="21"/>
  <c r="Q71" i="21"/>
  <c r="M49" i="21"/>
  <c r="Q35" i="21"/>
  <c r="M21" i="21"/>
  <c r="O14" i="21"/>
  <c r="R62" i="21"/>
  <c r="N54" i="21"/>
  <c r="P47" i="21"/>
  <c r="R40" i="21"/>
  <c r="P19" i="21"/>
  <c r="Q90" i="21"/>
  <c r="O59" i="21"/>
  <c r="M30" i="21"/>
  <c r="O121" i="21"/>
  <c r="O81" i="21"/>
  <c r="N75" i="21"/>
  <c r="AJ62" i="21"/>
  <c r="R57" i="21"/>
  <c r="P52" i="21"/>
  <c r="R41" i="21"/>
  <c r="P36" i="21"/>
  <c r="R25" i="21"/>
  <c r="P20" i="21"/>
  <c r="R9" i="21"/>
  <c r="P4" i="21"/>
  <c r="M112" i="21"/>
  <c r="N77" i="21"/>
  <c r="O72" i="21"/>
  <c r="O60" i="21"/>
  <c r="Q49" i="21"/>
  <c r="O44" i="21"/>
  <c r="Q33" i="21"/>
  <c r="O28" i="21"/>
  <c r="Q118" i="21"/>
  <c r="M87" i="21"/>
  <c r="N76" i="21"/>
  <c r="M48" i="21"/>
  <c r="M32" i="21"/>
  <c r="M16" i="21"/>
  <c r="X62" i="21"/>
  <c r="O24" i="21"/>
  <c r="P651" i="24"/>
  <c r="P640" i="24"/>
  <c r="R629" i="24"/>
  <c r="AS629" i="24"/>
  <c r="N62" i="21"/>
  <c r="N24" i="21"/>
  <c r="R12" i="21"/>
  <c r="O4" i="21"/>
  <c r="M647" i="24"/>
  <c r="AN647" i="24"/>
  <c r="O636" i="24"/>
  <c r="R15" i="21"/>
  <c r="R650" i="24"/>
  <c r="AS650" i="24"/>
  <c r="N640" i="24"/>
  <c r="AO640" i="24"/>
  <c r="P629" i="24"/>
  <c r="R618" i="24"/>
  <c r="M77" i="21"/>
  <c r="N14" i="21"/>
  <c r="W655" i="24"/>
  <c r="W656" i="24"/>
  <c r="O641" i="24"/>
  <c r="AP641" i="24"/>
  <c r="Q630" i="24"/>
  <c r="AR630" i="24"/>
  <c r="R26" i="21"/>
  <c r="N12" i="21"/>
  <c r="N6" i="21"/>
  <c r="R647" i="24"/>
  <c r="N637" i="24"/>
  <c r="P45" i="21"/>
  <c r="N16" i="21"/>
  <c r="AG655" i="24"/>
  <c r="AG656" i="24"/>
  <c r="O642" i="24"/>
  <c r="Q631" i="24"/>
  <c r="AR631" i="24"/>
  <c r="O76" i="21"/>
  <c r="N32" i="21"/>
  <c r="P647" i="24"/>
  <c r="R636" i="24"/>
  <c r="AS636" i="24"/>
  <c r="R22" i="21"/>
  <c r="R10" i="21"/>
  <c r="R4" i="21"/>
  <c r="Q648" i="24"/>
  <c r="M638" i="24"/>
  <c r="O627" i="24"/>
  <c r="Q616" i="24"/>
  <c r="AR616" i="24"/>
  <c r="N633" i="24"/>
  <c r="M611" i="24"/>
  <c r="Q115" i="21"/>
  <c r="O94" i="21"/>
  <c r="R96" i="21"/>
  <c r="M118" i="21"/>
  <c r="R97" i="21"/>
  <c r="P125" i="21"/>
  <c r="P113" i="21"/>
  <c r="R102" i="21"/>
  <c r="N105" i="21"/>
  <c r="R87" i="21"/>
  <c r="R79" i="21"/>
  <c r="M83" i="21"/>
  <c r="R75" i="21"/>
  <c r="V62" i="21"/>
  <c r="P54" i="21"/>
  <c r="R47" i="21"/>
  <c r="P26" i="21"/>
  <c r="P85" i="21"/>
  <c r="P78" i="21"/>
  <c r="O70" i="21"/>
  <c r="Q55" i="21"/>
  <c r="M41" i="21"/>
  <c r="O34" i="21"/>
  <c r="Q27" i="21"/>
  <c r="O6" i="21"/>
  <c r="P75" i="21"/>
  <c r="R60" i="21"/>
  <c r="N46" i="21"/>
  <c r="P39" i="21"/>
  <c r="N88" i="21"/>
  <c r="N80" i="21"/>
  <c r="Q72" i="21"/>
  <c r="O51" i="21"/>
  <c r="Q36" i="21"/>
  <c r="M22" i="21"/>
  <c r="Q16" i="21"/>
  <c r="Q110" i="21"/>
  <c r="M88" i="21"/>
  <c r="Z62" i="21"/>
  <c r="N51" i="21"/>
  <c r="N35" i="21"/>
  <c r="N19" i="21"/>
  <c r="Q83" i="21"/>
  <c r="M71" i="21"/>
  <c r="M59" i="21"/>
  <c r="M43" i="21"/>
  <c r="M27" i="21"/>
  <c r="M116" i="21"/>
  <c r="N83" i="21"/>
  <c r="Q70" i="21"/>
  <c r="Q58" i="21"/>
  <c r="O53" i="21"/>
  <c r="Q42" i="21"/>
  <c r="O37" i="21"/>
  <c r="Q26" i="21"/>
  <c r="O21" i="21"/>
  <c r="Q10" i="21"/>
  <c r="O5" i="21"/>
  <c r="P57" i="21"/>
  <c r="M23" i="21"/>
  <c r="P7" i="21"/>
  <c r="R649" i="24"/>
  <c r="N639" i="24"/>
  <c r="AO639" i="24"/>
  <c r="P628" i="24"/>
  <c r="Q645" i="24"/>
  <c r="AR645" i="24"/>
  <c r="M635" i="24"/>
  <c r="AN635" i="24"/>
  <c r="P33" i="21"/>
  <c r="M7" i="21"/>
  <c r="P649" i="24"/>
  <c r="AQ649" i="24"/>
  <c r="R638" i="24"/>
  <c r="AS638" i="24"/>
  <c r="N628" i="24"/>
  <c r="P617" i="24"/>
  <c r="O12" i="21"/>
  <c r="Q650" i="24"/>
  <c r="M640" i="24"/>
  <c r="O629" i="24"/>
  <c r="R70" i="21"/>
  <c r="P646" i="24"/>
  <c r="AQ646" i="24"/>
  <c r="R635" i="24"/>
  <c r="P11" i="21"/>
  <c r="Q652" i="24"/>
  <c r="AR652" i="24"/>
  <c r="M641" i="24"/>
  <c r="AN641" i="24"/>
  <c r="O630" i="24"/>
  <c r="AP630" i="24"/>
  <c r="O11" i="21"/>
  <c r="AF655" i="24"/>
  <c r="AF656" i="24"/>
  <c r="N646" i="24"/>
  <c r="P635" i="24"/>
  <c r="AH62" i="21"/>
  <c r="P21" i="21"/>
  <c r="O647" i="24"/>
  <c r="Q636" i="24"/>
  <c r="AR636" i="24"/>
  <c r="M626" i="24"/>
  <c r="O615" i="24"/>
  <c r="P626" i="24"/>
  <c r="Q606" i="24"/>
  <c r="AR606" i="24"/>
  <c r="R121" i="21"/>
  <c r="M93" i="21"/>
  <c r="Q96" i="21"/>
  <c r="R113" i="21"/>
  <c r="Q121" i="21"/>
  <c r="Q105" i="21"/>
  <c r="P101" i="21"/>
  <c r="M121" i="21"/>
  <c r="R103" i="21"/>
  <c r="R95" i="21"/>
  <c r="P86" i="21"/>
  <c r="N53" i="21"/>
  <c r="R39" i="21"/>
  <c r="N25" i="21"/>
  <c r="O125" i="21"/>
  <c r="R77" i="21"/>
  <c r="M33" i="21"/>
  <c r="Q19" i="21"/>
  <c r="M5" i="21"/>
  <c r="Q102" i="21"/>
  <c r="Q81" i="21"/>
  <c r="N74" i="21"/>
  <c r="R52" i="21"/>
  <c r="N38" i="21"/>
  <c r="P31" i="21"/>
  <c r="R24" i="21"/>
  <c r="Q87" i="21"/>
  <c r="M50" i="21"/>
  <c r="O43" i="21"/>
  <c r="O15" i="21"/>
  <c r="M108" i="21"/>
  <c r="P87" i="21"/>
  <c r="M80" i="21"/>
  <c r="P62" i="21"/>
  <c r="P56" i="21"/>
  <c r="R45" i="21"/>
  <c r="P40" i="21"/>
  <c r="R29" i="21"/>
  <c r="P24" i="21"/>
  <c r="R13" i="21"/>
  <c r="P8" i="21"/>
  <c r="P76" i="21"/>
  <c r="Q53" i="21"/>
  <c r="O48" i="21"/>
  <c r="Q37" i="21"/>
  <c r="O32" i="21"/>
  <c r="M120" i="21"/>
  <c r="M52" i="21"/>
  <c r="M36" i="21"/>
  <c r="M20" i="21"/>
  <c r="M4" i="21"/>
  <c r="M19" i="21"/>
  <c r="P648" i="24"/>
  <c r="R637" i="24"/>
  <c r="AS637" i="24"/>
  <c r="N627" i="24"/>
  <c r="R46" i="21"/>
  <c r="N10" i="21"/>
  <c r="Z655" i="24"/>
  <c r="Z656" i="24"/>
  <c r="O644" i="24"/>
  <c r="Q633" i="24"/>
  <c r="P14" i="21"/>
  <c r="R6" i="21"/>
  <c r="N648" i="24"/>
  <c r="P637" i="24"/>
  <c r="AQ637" i="24"/>
  <c r="R626" i="24"/>
  <c r="N616" i="24"/>
  <c r="AO616" i="24"/>
  <c r="R54" i="21"/>
  <c r="O649" i="24"/>
  <c r="Q638" i="24"/>
  <c r="M628" i="24"/>
  <c r="AN628" i="24"/>
  <c r="R58" i="21"/>
  <c r="R11" i="21"/>
  <c r="N645" i="24"/>
  <c r="P634" i="24"/>
  <c r="AQ634" i="24"/>
  <c r="R30" i="21"/>
  <c r="O650" i="24"/>
  <c r="AP650" i="24"/>
  <c r="Q639" i="24"/>
  <c r="M629" i="24"/>
  <c r="R655" i="24"/>
  <c r="R644" i="24"/>
  <c r="N634" i="24"/>
  <c r="AO634" i="24"/>
  <c r="P53" i="21"/>
  <c r="N20" i="21"/>
  <c r="N8" i="21"/>
  <c r="AE655" i="24"/>
  <c r="M646" i="24"/>
  <c r="AN646" i="24"/>
  <c r="O635" i="24"/>
  <c r="AP635" i="24"/>
  <c r="Q624" i="24"/>
  <c r="M614" i="24"/>
  <c r="AN614" i="24"/>
  <c r="N621" i="24"/>
  <c r="AO621" i="24"/>
  <c r="O605" i="24"/>
  <c r="AE589" i="24"/>
  <c r="O110" i="21"/>
  <c r="R112" i="21"/>
  <c r="P91" i="21"/>
  <c r="Q117" i="21"/>
  <c r="Q89" i="21"/>
  <c r="N120" i="21"/>
  <c r="R90" i="21"/>
  <c r="R119" i="21"/>
  <c r="R111" i="21"/>
  <c r="P102" i="21"/>
  <c r="N85" i="21"/>
  <c r="N73" i="21"/>
  <c r="R59" i="21"/>
  <c r="N45" i="21"/>
  <c r="P38" i="21"/>
  <c r="R31" i="21"/>
  <c r="O113" i="21"/>
  <c r="N84" i="21"/>
  <c r="Q75" i="21"/>
  <c r="O54" i="21"/>
  <c r="Q39" i="21"/>
  <c r="M25" i="21"/>
  <c r="O18" i="21"/>
  <c r="Q11" i="21"/>
  <c r="O80" i="21"/>
  <c r="N58" i="21"/>
  <c r="R44" i="21"/>
  <c r="N30" i="21"/>
  <c r="P23" i="21"/>
  <c r="M104" i="21"/>
  <c r="N78" i="21"/>
  <c r="M70" i="21"/>
  <c r="Q56" i="21"/>
  <c r="O35" i="21"/>
  <c r="Q20" i="21"/>
  <c r="M14" i="21"/>
  <c r="R73" i="21"/>
  <c r="N55" i="21"/>
  <c r="N39" i="21"/>
  <c r="N23" i="21"/>
  <c r="N7" i="21"/>
  <c r="O97" i="21"/>
  <c r="O82" i="21"/>
  <c r="M75" i="21"/>
  <c r="M47" i="21"/>
  <c r="M31" i="21"/>
  <c r="R84" i="21"/>
  <c r="O89" i="21"/>
  <c r="Q74" i="21"/>
  <c r="AG62" i="21"/>
  <c r="AG63" i="21"/>
  <c r="O57" i="21"/>
  <c r="Q46" i="21"/>
  <c r="O41" i="21"/>
  <c r="Q30" i="21"/>
  <c r="O25" i="21"/>
  <c r="Q14" i="21"/>
  <c r="O9" i="21"/>
  <c r="AA655" i="24"/>
  <c r="AA656" i="24"/>
  <c r="R42" i="21"/>
  <c r="Q4" i="21"/>
  <c r="N647" i="24"/>
  <c r="P636" i="24"/>
  <c r="AQ636" i="24"/>
  <c r="R625" i="24"/>
  <c r="R123" i="21"/>
  <c r="P107" i="21"/>
  <c r="M86" i="21"/>
  <c r="N103" i="21"/>
  <c r="M115" i="21"/>
  <c r="O100" i="21"/>
  <c r="R118" i="21"/>
  <c r="P97" i="21"/>
  <c r="N117" i="21"/>
  <c r="R91" i="21"/>
  <c r="R71" i="21"/>
  <c r="P58" i="21"/>
  <c r="R43" i="21"/>
  <c r="N29" i="21"/>
  <c r="P22" i="21"/>
  <c r="Q98" i="21"/>
  <c r="R81" i="21"/>
  <c r="M73" i="21"/>
  <c r="Q59" i="21"/>
  <c r="O38" i="21"/>
  <c r="Q23" i="21"/>
  <c r="M9" i="21"/>
  <c r="O655" i="24"/>
  <c r="P71" i="21"/>
  <c r="N42" i="21"/>
  <c r="R28" i="21"/>
  <c r="M85" i="21"/>
  <c r="Q62" i="21"/>
  <c r="M54" i="21"/>
  <c r="O47" i="21"/>
  <c r="Q40" i="21"/>
  <c r="O19" i="21"/>
  <c r="Q94" i="21"/>
  <c r="P72" i="21"/>
  <c r="N59" i="21"/>
  <c r="N43" i="21"/>
  <c r="N27" i="21"/>
  <c r="N11" i="21"/>
  <c r="R128" i="21"/>
  <c r="M81" i="21"/>
  <c r="Y62" i="21"/>
  <c r="M51" i="21"/>
  <c r="M35" i="21"/>
  <c r="O105" i="21"/>
  <c r="O73" i="21"/>
  <c r="M62" i="21"/>
  <c r="Q50" i="21"/>
  <c r="O45" i="21"/>
  <c r="Q34" i="21"/>
  <c r="O29" i="21"/>
  <c r="Q18" i="21"/>
  <c r="O13" i="21"/>
  <c r="Q653" i="24"/>
  <c r="Q13" i="21"/>
  <c r="N655" i="24"/>
  <c r="P644" i="24"/>
  <c r="R633" i="24"/>
  <c r="N623" i="24"/>
  <c r="O7" i="21"/>
  <c r="O651" i="24"/>
  <c r="AP651" i="24"/>
  <c r="O640" i="24"/>
  <c r="R50" i="21"/>
  <c r="N644" i="24"/>
  <c r="AO644" i="24"/>
  <c r="P633" i="24"/>
  <c r="R622" i="24"/>
  <c r="N612" i="24"/>
  <c r="AO612" i="24"/>
  <c r="R16" i="21"/>
  <c r="P6" i="21"/>
  <c r="O645" i="24"/>
  <c r="AP645" i="24"/>
  <c r="Q634" i="24"/>
  <c r="AR634" i="24"/>
  <c r="M624" i="24"/>
  <c r="AN624" i="24"/>
  <c r="R652" i="24"/>
  <c r="AS652" i="24"/>
  <c r="N641" i="24"/>
  <c r="N60" i="21"/>
  <c r="R18" i="21"/>
  <c r="M6" i="21"/>
  <c r="O646" i="24"/>
  <c r="AP646" i="24"/>
  <c r="Q635" i="24"/>
  <c r="R511" i="21"/>
  <c r="P498" i="21"/>
  <c r="M505" i="21"/>
  <c r="R504" i="21"/>
  <c r="Q504" i="21"/>
  <c r="O495" i="21"/>
  <c r="P500" i="21"/>
  <c r="O504" i="21"/>
  <c r="R506" i="21"/>
  <c r="P483" i="21"/>
  <c r="Q488" i="21"/>
  <c r="O483" i="21"/>
  <c r="N483" i="21"/>
  <c r="N495" i="21"/>
  <c r="M483" i="21"/>
  <c r="O492" i="21"/>
  <c r="M493" i="21"/>
  <c r="O486" i="21"/>
  <c r="N489" i="21"/>
  <c r="O473" i="21"/>
  <c r="N469" i="21"/>
  <c r="V458" i="21"/>
  <c r="V459" i="21"/>
  <c r="M476" i="21"/>
  <c r="N470" i="21"/>
  <c r="R458" i="21"/>
  <c r="M475" i="21"/>
  <c r="M470" i="21"/>
  <c r="Q458" i="21"/>
  <c r="O485" i="21"/>
  <c r="N472" i="21"/>
  <c r="M439" i="21"/>
  <c r="N452" i="21"/>
  <c r="P486" i="21"/>
  <c r="M452" i="21"/>
  <c r="N494" i="21"/>
  <c r="O503" i="21"/>
  <c r="M494" i="21"/>
  <c r="N507" i="21"/>
  <c r="N499" i="21"/>
  <c r="O501" i="21"/>
  <c r="Q494" i="21"/>
  <c r="R488" i="21"/>
  <c r="N482" i="21"/>
  <c r="R476" i="21"/>
  <c r="N496" i="21"/>
  <c r="M482" i="21"/>
  <c r="P488" i="21"/>
  <c r="R477" i="21"/>
  <c r="R493" i="21"/>
  <c r="O488" i="21"/>
  <c r="P505" i="21"/>
  <c r="R486" i="21"/>
  <c r="P481" i="21"/>
  <c r="R502" i="21"/>
  <c r="M485" i="21"/>
  <c r="M472" i="21"/>
  <c r="R474" i="21"/>
  <c r="R475" i="21"/>
  <c r="O470" i="21"/>
  <c r="AE458" i="21"/>
  <c r="AE459" i="21"/>
  <c r="Q475" i="21"/>
  <c r="R483" i="21"/>
  <c r="M511" i="21"/>
  <c r="R507" i="21"/>
  <c r="Q503" i="21"/>
  <c r="R514" i="21"/>
  <c r="N502" i="21"/>
  <c r="R518" i="21"/>
  <c r="M500" i="21"/>
  <c r="O493" i="21"/>
  <c r="O496" i="21"/>
  <c r="O487" i="21"/>
  <c r="Q476" i="21"/>
  <c r="R492" i="21"/>
  <c r="N487" i="21"/>
  <c r="P492" i="21"/>
  <c r="M487" i="21"/>
  <c r="M491" i="21"/>
  <c r="N480" i="21"/>
  <c r="N500" i="21"/>
  <c r="R490" i="21"/>
  <c r="Q479" i="21"/>
  <c r="Q466" i="21"/>
  <c r="N473" i="21"/>
  <c r="M469" i="21"/>
  <c r="R456" i="21"/>
  <c r="P482" i="21"/>
  <c r="O474" i="21"/>
  <c r="Q456" i="21"/>
  <c r="M443" i="21"/>
  <c r="O458" i="21"/>
  <c r="N440" i="21"/>
  <c r="N485" i="21"/>
  <c r="N441" i="21"/>
  <c r="R519" i="21"/>
  <c r="Q515" i="21"/>
  <c r="R495" i="21"/>
  <c r="N516" i="21"/>
  <c r="Q500" i="21"/>
  <c r="Q492" i="21"/>
  <c r="R505" i="21"/>
  <c r="R512" i="21"/>
  <c r="Q501" i="21"/>
  <c r="Q506" i="21"/>
  <c r="M492" i="21"/>
  <c r="P487" i="21"/>
  <c r="P475" i="21"/>
  <c r="Q491" i="21"/>
  <c r="M486" i="21"/>
  <c r="P491" i="21"/>
  <c r="R481" i="21"/>
  <c r="P476" i="21"/>
  <c r="Q481" i="21"/>
  <c r="M520" i="21"/>
  <c r="Q511" i="21"/>
  <c r="P506" i="21"/>
  <c r="O511" i="21"/>
  <c r="R508" i="21"/>
  <c r="O491" i="21"/>
  <c r="P508" i="21"/>
  <c r="O500" i="21"/>
  <c r="Q498" i="21"/>
  <c r="O494" i="21"/>
  <c r="N486" i="21"/>
  <c r="R480" i="21"/>
  <c r="N512" i="21"/>
  <c r="Q480" i="21"/>
  <c r="O475" i="21"/>
  <c r="N475" i="21"/>
  <c r="N491" i="21"/>
  <c r="N484" i="21"/>
  <c r="P496" i="21"/>
  <c r="Q483" i="21"/>
  <c r="O478" i="21"/>
  <c r="M477" i="21"/>
  <c r="Q470" i="21"/>
  <c r="AG458" i="21"/>
  <c r="M473" i="21"/>
  <c r="P455" i="21"/>
  <c r="R478" i="21"/>
  <c r="O455" i="21"/>
  <c r="Q478" i="21"/>
  <c r="P493" i="21"/>
  <c r="N477" i="21"/>
  <c r="X458" i="21"/>
  <c r="X459" i="21"/>
  <c r="M447" i="21"/>
  <c r="N444" i="21"/>
  <c r="P514" i="21"/>
  <c r="P502" i="21"/>
  <c r="N510" i="21"/>
  <c r="P499" i="21"/>
  <c r="O507" i="21"/>
  <c r="O499" i="21"/>
  <c r="N503" i="21"/>
  <c r="M507" i="21"/>
  <c r="O505" i="21"/>
  <c r="O497" i="21"/>
  <c r="N511" i="21"/>
  <c r="Q510" i="21"/>
  <c r="M521" i="21"/>
  <c r="M497" i="21"/>
  <c r="Q496" i="21"/>
  <c r="N520" i="21"/>
  <c r="Q505" i="21"/>
  <c r="R510" i="21"/>
  <c r="Q502" i="21"/>
  <c r="P513" i="21"/>
  <c r="R491" i="21"/>
  <c r="R498" i="21"/>
  <c r="M478" i="21"/>
  <c r="R489" i="21"/>
  <c r="P484" i="21"/>
  <c r="R497" i="21"/>
  <c r="Q489" i="21"/>
  <c r="O484" i="21"/>
  <c r="R482" i="21"/>
  <c r="P497" i="21"/>
  <c r="M481" i="21"/>
  <c r="M468" i="21"/>
  <c r="M456" i="21"/>
  <c r="P470" i="21"/>
  <c r="AF458" i="21"/>
  <c r="R479" i="21"/>
  <c r="Q471" i="21"/>
  <c r="O466" i="21"/>
  <c r="M480" i="21"/>
  <c r="P471" i="21"/>
  <c r="O471" i="21"/>
  <c r="AA458" i="21"/>
  <c r="Q486" i="21"/>
  <c r="M488" i="21"/>
  <c r="P473" i="21"/>
  <c r="O522" i="21"/>
  <c r="Q490" i="21"/>
  <c r="P501" i="21"/>
  <c r="M495" i="21"/>
  <c r="Q487" i="21"/>
  <c r="O476" i="21"/>
  <c r="Q467" i="21"/>
  <c r="R468" i="21"/>
  <c r="Q477" i="21"/>
  <c r="M466" i="21"/>
  <c r="P477" i="21"/>
  <c r="O489" i="21"/>
  <c r="N468" i="21"/>
  <c r="Q441" i="21"/>
  <c r="N448" i="21"/>
  <c r="P446" i="21"/>
  <c r="O450" i="21"/>
  <c r="Q439" i="21"/>
  <c r="N438" i="21"/>
  <c r="P454" i="21"/>
  <c r="R428" i="21"/>
  <c r="P423" i="21"/>
  <c r="M422" i="21"/>
  <c r="N423" i="21"/>
  <c r="M423" i="21"/>
  <c r="N443" i="21"/>
  <c r="P433" i="21"/>
  <c r="R422" i="21"/>
  <c r="M432" i="21"/>
  <c r="M425" i="21"/>
  <c r="Q454" i="21"/>
  <c r="R408" i="21"/>
  <c r="P403" i="21"/>
  <c r="O413" i="21"/>
  <c r="M406" i="21"/>
  <c r="P430" i="21"/>
  <c r="O408" i="21"/>
  <c r="O510" i="21"/>
  <c r="R522" i="21"/>
  <c r="O490" i="21"/>
  <c r="N490" i="21"/>
  <c r="Q493" i="21"/>
  <c r="P467" i="21"/>
  <c r="N474" i="21"/>
  <c r="Q449" i="21"/>
  <c r="O456" i="21"/>
  <c r="O441" i="21"/>
  <c r="R451" i="21"/>
  <c r="N445" i="21"/>
  <c r="R439" i="21"/>
  <c r="N455" i="21"/>
  <c r="M449" i="21"/>
  <c r="M455" i="21"/>
  <c r="R448" i="21"/>
  <c r="P443" i="21"/>
  <c r="O439" i="21"/>
  <c r="N422" i="21"/>
  <c r="Q432" i="21"/>
  <c r="O427" i="21"/>
  <c r="R433" i="21"/>
  <c r="P428" i="21"/>
  <c r="Q444" i="21"/>
  <c r="Q433" i="21"/>
  <c r="O428" i="21"/>
  <c r="Q417" i="21"/>
  <c r="O412" i="21"/>
  <c r="N501" i="21"/>
  <c r="N476" i="21"/>
  <c r="N466" i="21"/>
  <c r="R473" i="21"/>
  <c r="R466" i="21"/>
  <c r="P458" i="21"/>
  <c r="O448" i="21"/>
  <c r="O440" i="21"/>
  <c r="M454" i="21"/>
  <c r="R446" i="21"/>
  <c r="R438" i="21"/>
  <c r="O453" i="21"/>
  <c r="Q446" i="21"/>
  <c r="O472" i="21"/>
  <c r="Q443" i="21"/>
  <c r="O438" i="21"/>
  <c r="N442" i="21"/>
  <c r="R453" i="21"/>
  <c r="R432" i="21"/>
  <c r="P427" i="21"/>
  <c r="N439" i="21"/>
  <c r="M426" i="21"/>
  <c r="N427" i="21"/>
  <c r="O443" i="21"/>
  <c r="M427" i="21"/>
  <c r="M411" i="21"/>
  <c r="R426" i="21"/>
  <c r="P421" i="21"/>
  <c r="P436" i="21"/>
  <c r="M420" i="21"/>
  <c r="M429" i="21"/>
  <c r="M413" i="21"/>
  <c r="P413" i="21"/>
  <c r="P407" i="21"/>
  <c r="P426" i="21"/>
  <c r="M412" i="21"/>
  <c r="R419" i="21"/>
  <c r="R410" i="21"/>
  <c r="P419" i="21"/>
  <c r="R449" i="21"/>
  <c r="R485" i="21"/>
  <c r="Q485" i="21"/>
  <c r="P489" i="21"/>
  <c r="O482" i="21"/>
  <c r="Q482" i="21"/>
  <c r="Q472" i="21"/>
  <c r="N492" i="21"/>
  <c r="P472" i="21"/>
  <c r="AH458" i="21"/>
  <c r="P456" i="21"/>
  <c r="P445" i="21"/>
  <c r="O445" i="21"/>
  <c r="P450" i="21"/>
  <c r="P438" i="21"/>
  <c r="M453" i="21"/>
  <c r="M437" i="21"/>
  <c r="R452" i="21"/>
  <c r="P447" i="21"/>
  <c r="N467" i="21"/>
  <c r="O437" i="21"/>
  <c r="N426" i="21"/>
  <c r="O431" i="21"/>
  <c r="Q420" i="21"/>
  <c r="R441" i="21"/>
  <c r="P432" i="21"/>
  <c r="R421" i="21"/>
  <c r="M442" i="21"/>
  <c r="O432" i="21"/>
  <c r="Q421" i="21"/>
  <c r="O416" i="21"/>
  <c r="M438" i="21"/>
  <c r="Q448" i="21"/>
  <c r="Q430" i="21"/>
  <c r="O425" i="21"/>
  <c r="O434" i="21"/>
  <c r="Q423" i="21"/>
  <c r="O418" i="21"/>
  <c r="P422" i="21"/>
  <c r="O498" i="21"/>
  <c r="Q484" i="21"/>
  <c r="N488" i="21"/>
  <c r="O469" i="21"/>
  <c r="R471" i="21"/>
  <c r="Q474" i="21"/>
  <c r="O481" i="21"/>
  <c r="N454" i="21"/>
  <c r="N471" i="21"/>
  <c r="N458" i="21"/>
  <c r="O454" i="21"/>
  <c r="Q437" i="21"/>
  <c r="P453" i="21"/>
  <c r="P437" i="21"/>
  <c r="Q450" i="21"/>
  <c r="M444" i="21"/>
  <c r="Q455" i="21"/>
  <c r="N449" i="21"/>
  <c r="R443" i="21"/>
  <c r="N506" i="21"/>
  <c r="P480" i="21"/>
  <c r="O480" i="21"/>
  <c r="P485" i="21"/>
  <c r="R494" i="21"/>
  <c r="P474" i="21"/>
  <c r="M484" i="21"/>
  <c r="R469" i="21"/>
  <c r="N456" i="21"/>
  <c r="Q453" i="21"/>
  <c r="Q445" i="21"/>
  <c r="O436" i="21"/>
  <c r="P478" i="21"/>
  <c r="O477" i="21"/>
  <c r="M441" i="21"/>
  <c r="P451" i="21"/>
  <c r="R440" i="21"/>
  <c r="M471" i="21"/>
  <c r="N451" i="21"/>
  <c r="N430" i="21"/>
  <c r="Z458" i="21"/>
  <c r="O435" i="21"/>
  <c r="Q424" i="21"/>
  <c r="O419" i="21"/>
  <c r="R425" i="21"/>
  <c r="P420" i="21"/>
  <c r="R436" i="21"/>
  <c r="Q425" i="21"/>
  <c r="O420" i="21"/>
  <c r="N424" i="21"/>
  <c r="M446" i="21"/>
  <c r="Q434" i="21"/>
  <c r="O429" i="21"/>
  <c r="Q452" i="21"/>
  <c r="R437" i="21"/>
  <c r="Q427" i="21"/>
  <c r="O422" i="21"/>
  <c r="Q411" i="21"/>
  <c r="Q408" i="21"/>
  <c r="O403" i="21"/>
  <c r="M474" i="21"/>
  <c r="Q497" i="21"/>
  <c r="M458" i="21"/>
  <c r="P466" i="21"/>
  <c r="O467" i="21"/>
  <c r="P469" i="21"/>
  <c r="R454" i="21"/>
  <c r="M451" i="21"/>
  <c r="P449" i="21"/>
  <c r="P441" i="21"/>
  <c r="R455" i="21"/>
  <c r="M448" i="21"/>
  <c r="Q442" i="21"/>
  <c r="N453" i="21"/>
  <c r="R447" i="21"/>
  <c r="AJ458" i="21"/>
  <c r="M445" i="21"/>
  <c r="AI458" i="21"/>
  <c r="R444" i="21"/>
  <c r="P439" i="21"/>
  <c r="Y458" i="21"/>
  <c r="N434" i="21"/>
  <c r="Q428" i="21"/>
  <c r="O423" i="21"/>
  <c r="M496" i="21"/>
  <c r="W458" i="21"/>
  <c r="R470" i="21"/>
  <c r="O449" i="21"/>
  <c r="Q451" i="21"/>
  <c r="N450" i="21"/>
  <c r="M418" i="21"/>
  <c r="M431" i="21"/>
  <c r="Q436" i="21"/>
  <c r="P425" i="21"/>
  <c r="M424" i="21"/>
  <c r="M417" i="21"/>
  <c r="N420" i="21"/>
  <c r="Q414" i="21"/>
  <c r="Q404" i="21"/>
  <c r="R405" i="21"/>
  <c r="R418" i="21"/>
  <c r="Q409" i="21"/>
  <c r="P410" i="21"/>
  <c r="P405" i="21"/>
  <c r="P448" i="21"/>
  <c r="M416" i="21"/>
  <c r="M409" i="21"/>
  <c r="R401" i="21"/>
  <c r="N478" i="21"/>
  <c r="R467" i="21"/>
  <c r="Q447" i="21"/>
  <c r="N446" i="21"/>
  <c r="P424" i="21"/>
  <c r="M415" i="21"/>
  <c r="R434" i="21"/>
  <c r="O417" i="21"/>
  <c r="N406" i="21"/>
  <c r="N413" i="21"/>
  <c r="P404" i="21"/>
  <c r="Q416" i="21"/>
  <c r="N404" i="21"/>
  <c r="M440" i="21"/>
  <c r="P416" i="21"/>
  <c r="N410" i="21"/>
  <c r="O405" i="21"/>
  <c r="Q403" i="21"/>
  <c r="P400" i="21"/>
  <c r="M400" i="21"/>
  <c r="N401" i="21"/>
  <c r="Q400" i="21"/>
  <c r="O479" i="21"/>
  <c r="O452" i="21"/>
  <c r="O446" i="21"/>
  <c r="P435" i="21"/>
  <c r="M434" i="21"/>
  <c r="N435" i="21"/>
  <c r="Q429" i="21"/>
  <c r="O433" i="21"/>
  <c r="Q422" i="21"/>
  <c r="M436" i="21"/>
  <c r="O426" i="21"/>
  <c r="Q415" i="21"/>
  <c r="N403" i="21"/>
  <c r="R416" i="21"/>
  <c r="M407" i="21"/>
  <c r="N436" i="21"/>
  <c r="P409" i="21"/>
  <c r="R435" i="21"/>
  <c r="R413" i="21"/>
  <c r="M410" i="21"/>
  <c r="R417" i="21"/>
  <c r="N479" i="21"/>
  <c r="R472" i="21"/>
  <c r="O444" i="21"/>
  <c r="O442" i="21"/>
  <c r="P431" i="21"/>
  <c r="M430" i="21"/>
  <c r="N419" i="21"/>
  <c r="Q413" i="21"/>
  <c r="N432" i="21"/>
  <c r="O421" i="21"/>
  <c r="Q435" i="21"/>
  <c r="O414" i="21"/>
  <c r="R414" i="21"/>
  <c r="R404" i="21"/>
  <c r="R409" i="21"/>
  <c r="P415" i="21"/>
  <c r="O415" i="21"/>
  <c r="N408" i="21"/>
  <c r="R427" i="21"/>
  <c r="N415" i="21"/>
  <c r="O409" i="21"/>
  <c r="N433" i="21"/>
  <c r="P412" i="21"/>
  <c r="Q407" i="21"/>
  <c r="O402" i="21"/>
  <c r="M479" i="21"/>
  <c r="N481" i="21"/>
  <c r="R487" i="21"/>
  <c r="P442" i="21"/>
  <c r="N431" i="21"/>
  <c r="R430" i="21"/>
  <c r="O447" i="21"/>
  <c r="Q469" i="21"/>
  <c r="M433" i="21"/>
  <c r="N414" i="21"/>
  <c r="Q405" i="21"/>
  <c r="R423" i="21"/>
  <c r="R402" i="21"/>
  <c r="N425" i="21"/>
  <c r="M408" i="21"/>
  <c r="M401" i="21"/>
  <c r="R403" i="21"/>
  <c r="R431" i="21"/>
  <c r="Q468" i="21"/>
  <c r="R450" i="21"/>
  <c r="N437" i="21"/>
  <c r="Q473" i="21"/>
  <c r="Q438" i="21"/>
  <c r="O424" i="21"/>
  <c r="R445" i="21"/>
  <c r="P429" i="21"/>
  <c r="M428" i="21"/>
  <c r="N498" i="21"/>
  <c r="N493" i="21"/>
  <c r="P468" i="21"/>
  <c r="O468" i="21"/>
  <c r="P452" i="21"/>
  <c r="R420" i="21"/>
  <c r="M419" i="21"/>
  <c r="Q440" i="21"/>
  <c r="Q426" i="21"/>
  <c r="O430" i="21"/>
  <c r="Q419" i="21"/>
  <c r="N417" i="21"/>
  <c r="P414" i="21"/>
  <c r="M403" i="21"/>
  <c r="Q418" i="21"/>
  <c r="R411" i="21"/>
  <c r="N400" i="21"/>
  <c r="P418" i="21"/>
  <c r="P411" i="21"/>
  <c r="Q406" i="21"/>
  <c r="M402" i="21"/>
  <c r="O400" i="21"/>
  <c r="O401" i="21"/>
  <c r="R407" i="21"/>
  <c r="N402" i="21"/>
  <c r="M435" i="21"/>
  <c r="P434" i="21"/>
  <c r="M414" i="21"/>
  <c r="O406" i="21"/>
  <c r="R400" i="21"/>
  <c r="R442" i="21"/>
  <c r="Q431" i="21"/>
  <c r="R412" i="21"/>
  <c r="M405" i="21"/>
  <c r="M404" i="21"/>
  <c r="Q402" i="21"/>
  <c r="P444" i="21"/>
  <c r="M421" i="21"/>
  <c r="N429" i="21"/>
  <c r="P402" i="21"/>
  <c r="N428" i="21"/>
  <c r="O407" i="21"/>
  <c r="Q410" i="21"/>
  <c r="R406" i="21"/>
  <c r="N416" i="21"/>
  <c r="N418" i="21"/>
  <c r="M467" i="21"/>
  <c r="P440" i="21"/>
  <c r="Q412" i="21"/>
  <c r="P406" i="21"/>
  <c r="R424" i="21"/>
  <c r="O410" i="21"/>
  <c r="R415" i="21"/>
  <c r="O404" i="21"/>
  <c r="P401" i="21"/>
  <c r="P417" i="21"/>
  <c r="N405" i="21"/>
  <c r="O411" i="21"/>
  <c r="M489" i="21"/>
  <c r="R429" i="21"/>
  <c r="M450" i="21"/>
  <c r="N407" i="21"/>
  <c r="O451" i="21"/>
  <c r="N412" i="21"/>
  <c r="P408" i="21"/>
  <c r="N421" i="21"/>
  <c r="N447" i="21"/>
  <c r="N411" i="21"/>
  <c r="M255" i="21"/>
  <c r="M239" i="21"/>
  <c r="Q401" i="21"/>
  <c r="N409" i="21"/>
  <c r="O256" i="21"/>
  <c r="Q249" i="21"/>
  <c r="M243" i="21"/>
  <c r="Q237" i="21"/>
  <c r="M231" i="21"/>
  <c r="N252" i="21"/>
  <c r="M244" i="21"/>
  <c r="R255" i="21"/>
  <c r="P250" i="21"/>
  <c r="R239" i="21"/>
  <c r="Q255" i="21"/>
  <c r="O250" i="21"/>
  <c r="Q239" i="21"/>
  <c r="O234" i="21"/>
  <c r="N250" i="21"/>
  <c r="AF260" i="21"/>
  <c r="P257" i="21"/>
  <c r="R246" i="21"/>
  <c r="P241" i="21"/>
  <c r="Q260" i="21"/>
  <c r="Q254" i="21"/>
  <c r="O249" i="21"/>
  <c r="AJ260" i="21"/>
  <c r="N249" i="21"/>
  <c r="AI260" i="21"/>
  <c r="M249" i="21"/>
  <c r="M233" i="21"/>
  <c r="P255" i="21"/>
  <c r="V260" i="21"/>
  <c r="V261" i="21"/>
  <c r="N243" i="21"/>
  <c r="Q252" i="21"/>
  <c r="Q232" i="21"/>
  <c r="O228" i="21"/>
  <c r="Q217" i="21"/>
  <c r="O212" i="21"/>
  <c r="O248" i="21"/>
  <c r="O236" i="21"/>
  <c r="N256" i="21"/>
  <c r="M248" i="21"/>
  <c r="P260" i="21"/>
  <c r="P254" i="21"/>
  <c r="R243" i="21"/>
  <c r="P238" i="21"/>
  <c r="O260" i="21"/>
  <c r="O254" i="21"/>
  <c r="Q243" i="21"/>
  <c r="O238" i="21"/>
  <c r="AH260" i="21"/>
  <c r="N254" i="21"/>
  <c r="R253" i="21"/>
  <c r="P248" i="21"/>
  <c r="R237" i="21"/>
  <c r="M250" i="21"/>
  <c r="M227" i="21"/>
  <c r="M211" i="21"/>
  <c r="Y194" i="21"/>
  <c r="Y195" i="21"/>
  <c r="M183" i="21"/>
  <c r="R244" i="21"/>
  <c r="N236" i="21"/>
  <c r="P225" i="21"/>
  <c r="R214" i="21"/>
  <c r="P209" i="21"/>
  <c r="AE260" i="21"/>
  <c r="AE261" i="21"/>
  <c r="Q253" i="21"/>
  <c r="M247" i="21"/>
  <c r="Q241" i="21"/>
  <c r="M235" i="21"/>
  <c r="R250" i="21"/>
  <c r="P245" i="21"/>
  <c r="Q258" i="21"/>
  <c r="O253" i="21"/>
  <c r="Q242" i="21"/>
  <c r="N253" i="21"/>
  <c r="N237" i="21"/>
  <c r="M253" i="21"/>
  <c r="M237" i="21"/>
  <c r="N260" i="21"/>
  <c r="N244" i="21"/>
  <c r="M252" i="21"/>
  <c r="P258" i="21"/>
  <c r="R247" i="21"/>
  <c r="P242" i="21"/>
  <c r="O258" i="21"/>
  <c r="Q247" i="21"/>
  <c r="O242" i="21"/>
  <c r="Q231" i="21"/>
  <c r="N258" i="21"/>
  <c r="R257" i="21"/>
  <c r="P252" i="21"/>
  <c r="R241" i="21"/>
  <c r="P236" i="21"/>
  <c r="R240" i="21"/>
  <c r="M215" i="21"/>
  <c r="M187" i="21"/>
  <c r="N242" i="21"/>
  <c r="R235" i="21"/>
  <c r="P229" i="21"/>
  <c r="R218" i="21"/>
  <c r="P213" i="21"/>
  <c r="O252" i="21"/>
  <c r="O240" i="21"/>
  <c r="Q233" i="21"/>
  <c r="R260" i="21"/>
  <c r="R254" i="21"/>
  <c r="P249" i="21"/>
  <c r="O257" i="21"/>
  <c r="Q246" i="21"/>
  <c r="O241" i="21"/>
  <c r="N257" i="21"/>
  <c r="N241" i="21"/>
  <c r="M257" i="21"/>
  <c r="M241" i="21"/>
  <c r="R252" i="21"/>
  <c r="P247" i="21"/>
  <c r="N251" i="21"/>
  <c r="N235" i="21"/>
  <c r="M230" i="21"/>
  <c r="Q225" i="21"/>
  <c r="O220" i="21"/>
  <c r="Q209" i="21"/>
  <c r="O204" i="21"/>
  <c r="O192" i="21"/>
  <c r="Q181" i="21"/>
  <c r="Q240" i="21"/>
  <c r="N228" i="21"/>
  <c r="N212" i="21"/>
  <c r="M242" i="21"/>
  <c r="M228" i="21"/>
  <c r="M212" i="21"/>
  <c r="O244" i="21"/>
  <c r="O232" i="21"/>
  <c r="R258" i="21"/>
  <c r="P253" i="21"/>
  <c r="R242" i="21"/>
  <c r="Q250" i="21"/>
  <c r="O245" i="21"/>
  <c r="N245" i="21"/>
  <c r="M245" i="21"/>
  <c r="R256" i="21"/>
  <c r="P251" i="21"/>
  <c r="N255" i="21"/>
  <c r="N239" i="21"/>
  <c r="Q236" i="21"/>
  <c r="Q229" i="21"/>
  <c r="O224" i="21"/>
  <c r="Q213" i="21"/>
  <c r="R245" i="21"/>
  <c r="M223" i="21"/>
  <c r="O194" i="21"/>
  <c r="Q256" i="21"/>
  <c r="P237" i="21"/>
  <c r="R210" i="21"/>
  <c r="Q244" i="21"/>
  <c r="P235" i="21"/>
  <c r="M180" i="21"/>
  <c r="R223" i="21"/>
  <c r="P218" i="21"/>
  <c r="R207" i="21"/>
  <c r="P202" i="21"/>
  <c r="Q227" i="21"/>
  <c r="O222" i="21"/>
  <c r="Q211" i="21"/>
  <c r="O206" i="21"/>
  <c r="AE194" i="21"/>
  <c r="AE195" i="21"/>
  <c r="M177" i="21"/>
  <c r="N222" i="21"/>
  <c r="M234" i="21"/>
  <c r="N223" i="21"/>
  <c r="N207" i="21"/>
  <c r="AJ194" i="21"/>
  <c r="R189" i="21"/>
  <c r="P184" i="21"/>
  <c r="R231" i="21"/>
  <c r="N185" i="21"/>
  <c r="M163" i="21"/>
  <c r="M147" i="21"/>
  <c r="Q224" i="21"/>
  <c r="N168" i="21"/>
  <c r="N152" i="21"/>
  <c r="Q180" i="21"/>
  <c r="R174" i="21"/>
  <c r="M168" i="21"/>
  <c r="M152" i="21"/>
  <c r="M136" i="21"/>
  <c r="O215" i="21"/>
  <c r="R190" i="21"/>
  <c r="P181" i="21"/>
  <c r="M172" i="21"/>
  <c r="R167" i="21"/>
  <c r="P162" i="21"/>
  <c r="R151" i="21"/>
  <c r="P146" i="21"/>
  <c r="O219" i="21"/>
  <c r="R191" i="21"/>
  <c r="P182" i="21"/>
  <c r="M157" i="21"/>
  <c r="M141" i="21"/>
  <c r="N182" i="21"/>
  <c r="Q173" i="21"/>
  <c r="P167" i="21"/>
  <c r="Q251" i="21"/>
  <c r="P244" i="21"/>
  <c r="Q221" i="21"/>
  <c r="O208" i="21"/>
  <c r="M191" i="21"/>
  <c r="O184" i="21"/>
  <c r="M254" i="21"/>
  <c r="R226" i="21"/>
  <c r="P217" i="21"/>
  <c r="O243" i="21"/>
  <c r="P233" i="21"/>
  <c r="O221" i="21"/>
  <c r="O209" i="21"/>
  <c r="Q190" i="21"/>
  <c r="O185" i="21"/>
  <c r="R234" i="21"/>
  <c r="N217" i="21"/>
  <c r="N233" i="21"/>
  <c r="M221" i="21"/>
  <c r="M205" i="21"/>
  <c r="Q187" i="21"/>
  <c r="O182" i="21"/>
  <c r="P234" i="21"/>
  <c r="P227" i="21"/>
  <c r="R216" i="21"/>
  <c r="P211" i="21"/>
  <c r="Q248" i="21"/>
  <c r="P228" i="21"/>
  <c r="R217" i="21"/>
  <c r="P212" i="21"/>
  <c r="Z194" i="21"/>
  <c r="N183" i="21"/>
  <c r="R202" i="21"/>
  <c r="N173" i="21"/>
  <c r="O168" i="21"/>
  <c r="Q157" i="21"/>
  <c r="O152" i="21"/>
  <c r="Q141" i="21"/>
  <c r="O136" i="21"/>
  <c r="M222" i="21"/>
  <c r="N192" i="21"/>
  <c r="R162" i="21"/>
  <c r="P157" i="21"/>
  <c r="R251" i="21"/>
  <c r="O246" i="21"/>
  <c r="P256" i="21"/>
  <c r="M219" i="21"/>
  <c r="M207" i="21"/>
  <c r="R233" i="21"/>
  <c r="N216" i="21"/>
  <c r="N208" i="21"/>
  <c r="N240" i="21"/>
  <c r="Q226" i="21"/>
  <c r="M220" i="21"/>
  <c r="Q214" i="21"/>
  <c r="M208" i="21"/>
  <c r="Q202" i="21"/>
  <c r="M184" i="21"/>
  <c r="R227" i="21"/>
  <c r="P222" i="21"/>
  <c r="R211" i="21"/>
  <c r="P206" i="21"/>
  <c r="AF194" i="21"/>
  <c r="O251" i="21"/>
  <c r="O226" i="21"/>
  <c r="Q215" i="21"/>
  <c r="O210" i="21"/>
  <c r="M181" i="21"/>
  <c r="O255" i="21"/>
  <c r="N226" i="21"/>
  <c r="N210" i="21"/>
  <c r="M246" i="21"/>
  <c r="R232" i="21"/>
  <c r="N227" i="21"/>
  <c r="N211" i="21"/>
  <c r="P194" i="21"/>
  <c r="P188" i="21"/>
  <c r="R177" i="21"/>
  <c r="Q220" i="21"/>
  <c r="Q192" i="21"/>
  <c r="M167" i="21"/>
  <c r="M151" i="21"/>
  <c r="R180" i="21"/>
  <c r="O172" i="21"/>
  <c r="N156" i="21"/>
  <c r="O211" i="21"/>
  <c r="Q188" i="21"/>
  <c r="O179" i="21"/>
  <c r="N172" i="21"/>
  <c r="M156" i="21"/>
  <c r="M140" i="21"/>
  <c r="P207" i="21"/>
  <c r="P189" i="21"/>
  <c r="O176" i="21"/>
  <c r="R171" i="21"/>
  <c r="P166" i="21"/>
  <c r="R155" i="21"/>
  <c r="P150" i="21"/>
  <c r="R139" i="21"/>
  <c r="O207" i="21"/>
  <c r="M256" i="21"/>
  <c r="P246" i="21"/>
  <c r="R248" i="21"/>
  <c r="P240" i="21"/>
  <c r="O231" i="21"/>
  <c r="Q205" i="21"/>
  <c r="P232" i="21"/>
  <c r="N224" i="21"/>
  <c r="N232" i="21"/>
  <c r="AG194" i="21"/>
  <c r="O189" i="21"/>
  <c r="Q178" i="21"/>
  <c r="O247" i="21"/>
  <c r="O233" i="21"/>
  <c r="N221" i="21"/>
  <c r="N205" i="21"/>
  <c r="V194" i="21"/>
  <c r="V195" i="21"/>
  <c r="M225" i="21"/>
  <c r="M209" i="21"/>
  <c r="Q191" i="21"/>
  <c r="O186" i="21"/>
  <c r="Q175" i="21"/>
  <c r="R220" i="21"/>
  <c r="P215" i="21"/>
  <c r="P231" i="21"/>
  <c r="R221" i="21"/>
  <c r="P216" i="21"/>
  <c r="R205" i="21"/>
  <c r="N187" i="21"/>
  <c r="M218" i="21"/>
  <c r="R179" i="21"/>
  <c r="P172" i="21"/>
  <c r="Q161" i="21"/>
  <c r="O156" i="21"/>
  <c r="Q145" i="21"/>
  <c r="O140" i="21"/>
  <c r="R166" i="21"/>
  <c r="P161" i="21"/>
  <c r="R150" i="21"/>
  <c r="Q235" i="21"/>
  <c r="N246" i="21"/>
  <c r="O216" i="21"/>
  <c r="M203" i="21"/>
  <c r="Q189" i="21"/>
  <c r="O180" i="21"/>
  <c r="P243" i="21"/>
  <c r="R222" i="21"/>
  <c r="Q238" i="21"/>
  <c r="O225" i="21"/>
  <c r="O213" i="21"/>
  <c r="Q206" i="21"/>
  <c r="W194" i="21"/>
  <c r="W195" i="21"/>
  <c r="M188" i="21"/>
  <c r="P226" i="21"/>
  <c r="R215" i="21"/>
  <c r="P210" i="21"/>
  <c r="R230" i="21"/>
  <c r="Q219" i="21"/>
  <c r="O214" i="21"/>
  <c r="Q203" i="21"/>
  <c r="M185" i="21"/>
  <c r="Q230" i="21"/>
  <c r="N214" i="21"/>
  <c r="N215" i="21"/>
  <c r="P192" i="21"/>
  <c r="R181" i="21"/>
  <c r="P176" i="21"/>
  <c r="M171" i="21"/>
  <c r="M155" i="21"/>
  <c r="M139" i="21"/>
  <c r="R188" i="21"/>
  <c r="P179" i="21"/>
  <c r="N160" i="21"/>
  <c r="O187" i="21"/>
  <c r="Q176" i="21"/>
  <c r="M160" i="21"/>
  <c r="M144" i="21"/>
  <c r="N175" i="21"/>
  <c r="P170" i="21"/>
  <c r="R159" i="21"/>
  <c r="P154" i="21"/>
  <c r="R143" i="21"/>
  <c r="P138" i="21"/>
  <c r="M165" i="21"/>
  <c r="M149" i="21"/>
  <c r="M206" i="21"/>
  <c r="R164" i="21"/>
  <c r="P159" i="21"/>
  <c r="R148" i="21"/>
  <c r="R186" i="21"/>
  <c r="P177" i="21"/>
  <c r="N159" i="21"/>
  <c r="N143" i="21"/>
  <c r="Q257" i="21"/>
  <c r="O230" i="21"/>
  <c r="O188" i="21"/>
  <c r="M179" i="21"/>
  <c r="N231" i="21"/>
  <c r="M258" i="21"/>
  <c r="M224" i="21"/>
  <c r="Q218" i="21"/>
  <c r="M194" i="21"/>
  <c r="Q182" i="21"/>
  <c r="O177" i="21"/>
  <c r="M232" i="21"/>
  <c r="N225" i="21"/>
  <c r="N209" i="21"/>
  <c r="P239" i="21"/>
  <c r="M229" i="21"/>
  <c r="M213" i="21"/>
  <c r="O190" i="21"/>
  <c r="Q179" i="21"/>
  <c r="O174" i="21"/>
  <c r="R224" i="21"/>
  <c r="P219" i="21"/>
  <c r="R208" i="21"/>
  <c r="N230" i="21"/>
  <c r="R225" i="21"/>
  <c r="P220" i="21"/>
  <c r="R209" i="21"/>
  <c r="P204" i="21"/>
  <c r="N191" i="21"/>
  <c r="R187" i="21"/>
  <c r="P178" i="21"/>
  <c r="Q165" i="21"/>
  <c r="O160" i="21"/>
  <c r="Q149" i="21"/>
  <c r="O144" i="21"/>
  <c r="M260" i="21"/>
  <c r="R204" i="21"/>
  <c r="N178" i="21"/>
  <c r="R170" i="21"/>
  <c r="P165" i="21"/>
  <c r="R154" i="21"/>
  <c r="P149" i="21"/>
  <c r="M202" i="21"/>
  <c r="M186" i="21"/>
  <c r="Q170" i="21"/>
  <c r="O165" i="21"/>
  <c r="Q154" i="21"/>
  <c r="O149" i="21"/>
  <c r="Q138" i="21"/>
  <c r="P230" i="21"/>
  <c r="N204" i="21"/>
  <c r="N169" i="21"/>
  <c r="N153" i="21"/>
  <c r="N137" i="21"/>
  <c r="M175" i="21"/>
  <c r="O170" i="21"/>
  <c r="Q159" i="21"/>
  <c r="O154" i="21"/>
  <c r="Q143" i="21"/>
  <c r="O138" i="21"/>
  <c r="Q245" i="21"/>
  <c r="N247" i="21"/>
  <c r="AI194" i="21"/>
  <c r="Q185" i="21"/>
  <c r="Q177" i="21"/>
  <c r="N220" i="21"/>
  <c r="M236" i="21"/>
  <c r="O229" i="21"/>
  <c r="Q222" i="21"/>
  <c r="M216" i="21"/>
  <c r="Q210" i="21"/>
  <c r="M204" i="21"/>
  <c r="Q186" i="21"/>
  <c r="O181" i="21"/>
  <c r="O235" i="21"/>
  <c r="N229" i="21"/>
  <c r="N213" i="21"/>
  <c r="Q234" i="21"/>
  <c r="M217" i="21"/>
  <c r="Q183" i="21"/>
  <c r="O178" i="21"/>
  <c r="O239" i="21"/>
  <c r="R228" i="21"/>
  <c r="P223" i="21"/>
  <c r="R212" i="21"/>
  <c r="R229" i="21"/>
  <c r="P224" i="21"/>
  <c r="P221" i="21"/>
  <c r="O205" i="21"/>
  <c r="R219" i="21"/>
  <c r="O218" i="21"/>
  <c r="M143" i="21"/>
  <c r="P187" i="21"/>
  <c r="Q204" i="21"/>
  <c r="M178" i="21"/>
  <c r="Q166" i="21"/>
  <c r="O145" i="21"/>
  <c r="N188" i="21"/>
  <c r="N149" i="21"/>
  <c r="P190" i="21"/>
  <c r="P174" i="21"/>
  <c r="O166" i="21"/>
  <c r="P191" i="21"/>
  <c r="M176" i="21"/>
  <c r="R168" i="21"/>
  <c r="P168" i="21"/>
  <c r="P156" i="21"/>
  <c r="P144" i="21"/>
  <c r="O139" i="21"/>
  <c r="O171" i="21"/>
  <c r="P141" i="21"/>
  <c r="O147" i="21"/>
  <c r="N148" i="21"/>
  <c r="P145" i="21"/>
  <c r="M251" i="21"/>
  <c r="M192" i="21"/>
  <c r="P214" i="21"/>
  <c r="N219" i="21"/>
  <c r="O164" i="21"/>
  <c r="N186" i="21"/>
  <c r="R158" i="21"/>
  <c r="X194" i="21"/>
  <c r="X195" i="21"/>
  <c r="O175" i="21"/>
  <c r="M164" i="21"/>
  <c r="R182" i="21"/>
  <c r="P158" i="21"/>
  <c r="R147" i="21"/>
  <c r="N189" i="21"/>
  <c r="R173" i="21"/>
  <c r="Q147" i="21"/>
  <c r="Q139" i="21"/>
  <c r="N190" i="21"/>
  <c r="P155" i="21"/>
  <c r="P185" i="21"/>
  <c r="O173" i="21"/>
  <c r="N167" i="21"/>
  <c r="R161" i="21"/>
  <c r="N155" i="21"/>
  <c r="R149" i="21"/>
  <c r="R137" i="21"/>
  <c r="Q144" i="21"/>
  <c r="O167" i="21"/>
  <c r="P173" i="21"/>
  <c r="M146" i="21"/>
  <c r="O191" i="21"/>
  <c r="N248" i="21"/>
  <c r="Q207" i="21"/>
  <c r="R185" i="21"/>
  <c r="M159" i="21"/>
  <c r="R176" i="21"/>
  <c r="O153" i="21"/>
  <c r="Q142" i="21"/>
  <c r="N157" i="21"/>
  <c r="R183" i="21"/>
  <c r="Q163" i="21"/>
  <c r="Q155" i="21"/>
  <c r="O146" i="21"/>
  <c r="M137" i="21"/>
  <c r="O223" i="21"/>
  <c r="N174" i="21"/>
  <c r="N166" i="21"/>
  <c r="R160" i="21"/>
  <c r="N154" i="21"/>
  <c r="P205" i="21"/>
  <c r="N184" i="21"/>
  <c r="P148" i="21"/>
  <c r="O227" i="21"/>
  <c r="R136" i="21"/>
  <c r="Q156" i="21"/>
  <c r="Q136" i="21"/>
  <c r="P143" i="21"/>
  <c r="O143" i="21"/>
  <c r="Q168" i="21"/>
  <c r="Q140" i="21"/>
  <c r="O159" i="21"/>
  <c r="O155" i="21"/>
  <c r="M170" i="21"/>
  <c r="M240" i="21"/>
  <c r="O237" i="21"/>
  <c r="R203" i="21"/>
  <c r="O202" i="21"/>
  <c r="N218" i="21"/>
  <c r="R213" i="21"/>
  <c r="P186" i="21"/>
  <c r="Q137" i="21"/>
  <c r="P175" i="21"/>
  <c r="P153" i="21"/>
  <c r="Q162" i="21"/>
  <c r="O141" i="21"/>
  <c r="N180" i="21"/>
  <c r="N145" i="21"/>
  <c r="Q171" i="21"/>
  <c r="O162" i="21"/>
  <c r="M153" i="21"/>
  <c r="M145" i="21"/>
  <c r="R184" i="21"/>
  <c r="P147" i="21"/>
  <c r="Q172" i="21"/>
  <c r="P160" i="21"/>
  <c r="R153" i="21"/>
  <c r="N147" i="21"/>
  <c r="R141" i="21"/>
  <c r="P136" i="21"/>
  <c r="M210" i="21"/>
  <c r="M142" i="21"/>
  <c r="Q152" i="21"/>
  <c r="M154" i="21"/>
  <c r="Q160" i="21"/>
  <c r="O183" i="21"/>
  <c r="M166" i="21"/>
  <c r="P137" i="21"/>
  <c r="M189" i="21"/>
  <c r="P180" i="21"/>
  <c r="N177" i="21"/>
  <c r="O161" i="21"/>
  <c r="Q150" i="21"/>
  <c r="R206" i="21"/>
  <c r="N165" i="21"/>
  <c r="N206" i="21"/>
  <c r="N181" i="21"/>
  <c r="M169" i="21"/>
  <c r="M161" i="21"/>
  <c r="Q208" i="21"/>
  <c r="N158" i="21"/>
  <c r="R152" i="21"/>
  <c r="N146" i="21"/>
  <c r="AH194" i="21"/>
  <c r="N171" i="21"/>
  <c r="R165" i="21"/>
  <c r="P139" i="21"/>
  <c r="M150" i="21"/>
  <c r="M158" i="21"/>
  <c r="N238" i="21"/>
  <c r="M238" i="21"/>
  <c r="P208" i="21"/>
  <c r="N179" i="21"/>
  <c r="R175" i="21"/>
  <c r="Q153" i="21"/>
  <c r="P169" i="21"/>
  <c r="Q228" i="21"/>
  <c r="M148" i="21"/>
  <c r="R194" i="21"/>
  <c r="Q174" i="21"/>
  <c r="R163" i="21"/>
  <c r="P142" i="21"/>
  <c r="Q194" i="21"/>
  <c r="Q151" i="21"/>
  <c r="P203" i="21"/>
  <c r="P183" i="21"/>
  <c r="P171" i="21"/>
  <c r="R192" i="21"/>
  <c r="R178" i="21"/>
  <c r="P164" i="21"/>
  <c r="P152" i="21"/>
  <c r="P140" i="21"/>
  <c r="M174" i="21"/>
  <c r="R146" i="21"/>
  <c r="R138" i="21"/>
  <c r="M162" i="21"/>
  <c r="N138" i="21"/>
  <c r="O203" i="21"/>
  <c r="R249" i="21"/>
  <c r="Q223" i="21"/>
  <c r="M173" i="21"/>
  <c r="N234" i="21"/>
  <c r="Q169" i="21"/>
  <c r="O148" i="21"/>
  <c r="AA194" i="21"/>
  <c r="AA195" i="21"/>
  <c r="O157" i="21"/>
  <c r="Q146" i="21"/>
  <c r="N161" i="21"/>
  <c r="O158" i="21"/>
  <c r="O150" i="21"/>
  <c r="N194" i="21"/>
  <c r="N162" i="21"/>
  <c r="R238" i="21"/>
  <c r="M214" i="21"/>
  <c r="N136" i="21"/>
  <c r="O151" i="21"/>
  <c r="O217" i="21"/>
  <c r="O137" i="21"/>
  <c r="N176" i="21"/>
  <c r="N170" i="21"/>
  <c r="R157" i="21"/>
  <c r="N140" i="21"/>
  <c r="N202" i="21"/>
  <c r="Q167" i="21"/>
  <c r="P163" i="21"/>
  <c r="M138" i="21"/>
  <c r="N164" i="21"/>
  <c r="N151" i="21"/>
  <c r="R142" i="21"/>
  <c r="M226" i="21"/>
  <c r="R156" i="21"/>
  <c r="Q164" i="21"/>
  <c r="R172" i="21"/>
  <c r="M182" i="21"/>
  <c r="R236" i="21"/>
  <c r="O142" i="21"/>
  <c r="P151" i="21"/>
  <c r="R169" i="21"/>
  <c r="R145" i="21"/>
  <c r="R144" i="21"/>
  <c r="Q158" i="21"/>
  <c r="Q216" i="21"/>
  <c r="N163" i="21"/>
  <c r="N139" i="21"/>
  <c r="N144" i="21"/>
  <c r="R140" i="21"/>
  <c r="M190" i="21"/>
  <c r="F7" i="24"/>
  <c r="AP521" i="21"/>
  <c r="AN509" i="21"/>
  <c r="AR520" i="21"/>
  <c r="AP495" i="21"/>
  <c r="AO495" i="21"/>
  <c r="AO513" i="21"/>
  <c r="AO509" i="21"/>
  <c r="AN501" i="21"/>
  <c r="AP494" i="21"/>
  <c r="AQ488" i="21"/>
  <c r="AQ476" i="21"/>
  <c r="AO496" i="21"/>
  <c r="AR477" i="21"/>
  <c r="AO505" i="21"/>
  <c r="AO488" i="21"/>
  <c r="AQ477" i="21"/>
  <c r="AN488" i="21"/>
  <c r="AO521" i="21"/>
  <c r="AQ486" i="21"/>
  <c r="AO481" i="21"/>
  <c r="AS508" i="21"/>
  <c r="AR480" i="21"/>
  <c r="AR467" i="21"/>
  <c r="AR455" i="21"/>
  <c r="AS474" i="21"/>
  <c r="AN470" i="21"/>
  <c r="AO458" i="21"/>
  <c r="AP477" i="21"/>
  <c r="AS493" i="21"/>
  <c r="AO474" i="21"/>
  <c r="AQ469" i="21"/>
  <c r="AR483" i="21"/>
  <c r="AQ466" i="21"/>
  <c r="AQ454" i="21"/>
  <c r="AS454" i="21"/>
  <c r="AP449" i="21"/>
  <c r="AN444" i="21"/>
  <c r="AN472" i="21"/>
  <c r="AQ446" i="21"/>
  <c r="AO441" i="21"/>
  <c r="E16" i="24"/>
  <c r="AN516" i="21"/>
  <c r="AS520" i="21"/>
  <c r="AR516" i="21"/>
  <c r="AO510" i="21"/>
  <c r="AS496" i="21"/>
  <c r="AP503" i="21"/>
  <c r="AN494" i="21"/>
  <c r="AO503" i="21"/>
  <c r="AR502" i="21"/>
  <c r="AQ508" i="21"/>
  <c r="AS499" i="21"/>
  <c r="AN487" i="21"/>
  <c r="AP476" i="21"/>
  <c r="AN496" i="21"/>
  <c r="AS482" i="21"/>
  <c r="AR482" i="21"/>
  <c r="AQ491" i="21"/>
  <c r="AO492" i="21"/>
  <c r="AP479" i="21"/>
  <c r="AS484" i="21"/>
  <c r="AP466" i="21"/>
  <c r="AP497" i="21"/>
  <c r="AS468" i="21"/>
  <c r="AS456" i="21"/>
  <c r="AS469" i="21"/>
  <c r="AQ456" i="21"/>
  <c r="AQ519" i="21"/>
  <c r="AP515" i="21"/>
  <c r="AQ495" i="21"/>
  <c r="AR501" i="21"/>
  <c r="AR493" i="21"/>
  <c r="AQ505" i="21"/>
  <c r="AS519" i="21"/>
  <c r="AP501" i="21"/>
  <c r="AR507" i="21"/>
  <c r="AO487" i="21"/>
  <c r="AS481" i="21"/>
  <c r="AO475" i="21"/>
  <c r="AO493" i="21"/>
  <c r="AR481" i="21"/>
  <c r="AQ481" i="21"/>
  <c r="AO476" i="21"/>
  <c r="AP481" i="21"/>
  <c r="AQ498" i="21"/>
  <c r="AO485" i="21"/>
  <c r="AR484" i="21"/>
  <c r="AQ483" i="21"/>
  <c r="AR471" i="21"/>
  <c r="AR492" i="21"/>
  <c r="AQ467" i="21"/>
  <c r="AQ455" i="21"/>
  <c r="AR474" i="21"/>
  <c r="AR456" i="21"/>
  <c r="AQ474" i="21"/>
  <c r="AQ468" i="21"/>
  <c r="AP468" i="21"/>
  <c r="AR479" i="21"/>
  <c r="AQ473" i="21"/>
  <c r="AO468" i="21"/>
  <c r="AN481" i="21"/>
  <c r="AQ470" i="21"/>
  <c r="AR458" i="21"/>
  <c r="AQ479" i="21"/>
  <c r="AQ453" i="21"/>
  <c r="AN448" i="21"/>
  <c r="AP437" i="21"/>
  <c r="AQ450" i="21"/>
  <c r="AO445" i="21"/>
  <c r="AN474" i="21"/>
  <c r="AP450" i="21"/>
  <c r="AN445" i="21"/>
  <c r="AQ451" i="21"/>
  <c r="AO446" i="21"/>
  <c r="AR28" i="24"/>
  <c r="AR510" i="21"/>
  <c r="AO506" i="21"/>
  <c r="AN502" i="21"/>
  <c r="AQ511" i="21"/>
  <c r="AQ500" i="21"/>
  <c r="AR499" i="21"/>
  <c r="AQ494" i="21"/>
  <c r="AQ480" i="21"/>
  <c r="AP480" i="21"/>
  <c r="AN475" i="21"/>
  <c r="AS486" i="21"/>
  <c r="AS491" i="21"/>
  <c r="AR486" i="21"/>
  <c r="AO519" i="21"/>
  <c r="AO514" i="21"/>
  <c r="AS511" i="21"/>
  <c r="AP499" i="21"/>
  <c r="AO499" i="21"/>
  <c r="AN499" i="21"/>
  <c r="AO504" i="21"/>
  <c r="AN505" i="21"/>
  <c r="AR491" i="21"/>
  <c r="AS490" i="21"/>
  <c r="AR485" i="21"/>
  <c r="AR490" i="21"/>
  <c r="AQ485" i="21"/>
  <c r="AO480" i="21"/>
  <c r="AP485" i="21"/>
  <c r="AN480" i="21"/>
  <c r="AS495" i="21"/>
  <c r="AO489" i="21"/>
  <c r="AR509" i="21"/>
  <c r="AR488" i="21"/>
  <c r="AP486" i="21"/>
  <c r="AQ471" i="21"/>
  <c r="AO466" i="21"/>
  <c r="AS488" i="21"/>
  <c r="AP467" i="21"/>
  <c r="AN489" i="21"/>
  <c r="AQ472" i="21"/>
  <c r="AO467" i="21"/>
  <c r="AP472" i="21"/>
  <c r="AN467" i="21"/>
  <c r="AO472" i="21"/>
  <c r="AO469" i="21"/>
  <c r="AN468" i="21"/>
  <c r="AN452" i="21"/>
  <c r="AP441" i="21"/>
  <c r="AN436" i="21"/>
  <c r="AR454" i="21"/>
  <c r="AO449" i="21"/>
  <c r="AN519" i="21"/>
  <c r="AP514" i="21"/>
  <c r="AN510" i="21"/>
  <c r="AN498" i="21"/>
  <c r="AO507" i="21"/>
  <c r="AR489" i="21"/>
  <c r="AR498" i="21"/>
  <c r="AQ512" i="21"/>
  <c r="AS500" i="21"/>
  <c r="AP507" i="21"/>
  <c r="AQ504" i="21"/>
  <c r="AQ496" i="21"/>
  <c r="AP504" i="21"/>
  <c r="AO500" i="21"/>
  <c r="AR495" i="21"/>
  <c r="AO483" i="21"/>
  <c r="AS477" i="21"/>
  <c r="AP488" i="21"/>
  <c r="AN483" i="21"/>
  <c r="AS507" i="21"/>
  <c r="AS478" i="21"/>
  <c r="AR478" i="21"/>
  <c r="AS492" i="21"/>
  <c r="AS487" i="21"/>
  <c r="AQ493" i="21"/>
  <c r="AN486" i="21"/>
  <c r="AO491" i="21"/>
  <c r="AN473" i="21"/>
  <c r="AP475" i="21"/>
  <c r="AN458" i="21"/>
  <c r="AQ506" i="21"/>
  <c r="AS476" i="21"/>
  <c r="AR476" i="21"/>
  <c r="AS470" i="21"/>
  <c r="AR497" i="21"/>
  <c r="AO501" i="21"/>
  <c r="AR473" i="21"/>
  <c r="AS479" i="21"/>
  <c r="AR487" i="21"/>
  <c r="AP458" i="21"/>
  <c r="AR470" i="21"/>
  <c r="AR450" i="21"/>
  <c r="AR466" i="21"/>
  <c r="AS439" i="21"/>
  <c r="AP454" i="21"/>
  <c r="AR447" i="21"/>
  <c r="AN441" i="21"/>
  <c r="AS452" i="21"/>
  <c r="AQ439" i="21"/>
  <c r="AO456" i="21"/>
  <c r="AR444" i="21"/>
  <c r="AN456" i="21"/>
  <c r="AQ448" i="21"/>
  <c r="AO443" i="21"/>
  <c r="AO444" i="21"/>
  <c r="AS433" i="21"/>
  <c r="AN447" i="21"/>
  <c r="AP432" i="21"/>
  <c r="AN427" i="21"/>
  <c r="AS450" i="21"/>
  <c r="AQ433" i="21"/>
  <c r="AO428" i="21"/>
  <c r="AN451" i="21"/>
  <c r="AP433" i="21"/>
  <c r="AN428" i="21"/>
  <c r="AP417" i="21"/>
  <c r="AN412" i="21"/>
  <c r="AS427" i="21"/>
  <c r="AP438" i="21"/>
  <c r="AP426" i="21"/>
  <c r="AN421" i="21"/>
  <c r="AR445" i="21"/>
  <c r="AQ435" i="21"/>
  <c r="AN430" i="21"/>
  <c r="AP419" i="21"/>
  <c r="AN414" i="21"/>
  <c r="AN415" i="21"/>
  <c r="AP412" i="21"/>
  <c r="AQ405" i="21"/>
  <c r="AQ427" i="21"/>
  <c r="AS414" i="21"/>
  <c r="AR402" i="21"/>
  <c r="AP493" i="21"/>
  <c r="AQ490" i="21"/>
  <c r="AQ502" i="21"/>
  <c r="AP483" i="21"/>
  <c r="AQ475" i="21"/>
  <c r="AN485" i="21"/>
  <c r="AQ492" i="21"/>
  <c r="AN466" i="21"/>
  <c r="AP474" i="21"/>
  <c r="AP456" i="21"/>
  <c r="AP482" i="21"/>
  <c r="AS467" i="21"/>
  <c r="AS466" i="21"/>
  <c r="AN440" i="21"/>
  <c r="AS447" i="21"/>
  <c r="AQ438" i="21"/>
  <c r="AO453" i="21"/>
  <c r="AP446" i="21"/>
  <c r="AP443" i="21"/>
  <c r="AN438" i="21"/>
  <c r="AS437" i="21"/>
  <c r="AR453" i="21"/>
  <c r="AQ432" i="21"/>
  <c r="AO427" i="21"/>
  <c r="AR439" i="21"/>
  <c r="AR421" i="21"/>
  <c r="AQ449" i="21"/>
  <c r="AS422" i="21"/>
  <c r="AR422" i="21"/>
  <c r="AQ501" i="21"/>
  <c r="AN492" i="21"/>
  <c r="AS489" i="21"/>
  <c r="AQ489" i="21"/>
  <c r="AP489" i="21"/>
  <c r="AO490" i="21"/>
  <c r="AQ497" i="21"/>
  <c r="AN482" i="21"/>
  <c r="AP470" i="21"/>
  <c r="AQ487" i="21"/>
  <c r="AP455" i="21"/>
  <c r="AS473" i="21"/>
  <c r="AN455" i="21"/>
  <c r="AO478" i="21"/>
  <c r="AO450" i="21"/>
  <c r="AS444" i="21"/>
  <c r="AO438" i="21"/>
  <c r="AN454" i="21"/>
  <c r="AR448" i="21"/>
  <c r="AQ452" i="21"/>
  <c r="AO447" i="21"/>
  <c r="AS480" i="21"/>
  <c r="AQ437" i="21"/>
  <c r="AS421" i="21"/>
  <c r="AN431" i="21"/>
  <c r="AP420" i="21"/>
  <c r="AO448" i="21"/>
  <c r="AO432" i="21"/>
  <c r="AQ421" i="21"/>
  <c r="AN432" i="21"/>
  <c r="AP421" i="21"/>
  <c r="AN416" i="21"/>
  <c r="AS438" i="21"/>
  <c r="AS431" i="21"/>
  <c r="AP430" i="21"/>
  <c r="AN425" i="21"/>
  <c r="AN443" i="21"/>
  <c r="AN434" i="21"/>
  <c r="AP423" i="21"/>
  <c r="AN418" i="21"/>
  <c r="AO430" i="21"/>
  <c r="AP404" i="21"/>
  <c r="AO404" i="21"/>
  <c r="AQ413" i="21"/>
  <c r="AR406" i="21"/>
  <c r="AN508" i="21"/>
  <c r="AR506" i="21"/>
  <c r="AS485" i="21"/>
  <c r="AP484" i="21"/>
  <c r="AO497" i="21"/>
  <c r="AN469" i="21"/>
  <c r="AS472" i="21"/>
  <c r="AO486" i="21"/>
  <c r="AO455" i="21"/>
  <c r="AR475" i="21"/>
  <c r="AR446" i="21"/>
  <c r="AR438" i="21"/>
  <c r="AP453" i="21"/>
  <c r="AO437" i="21"/>
  <c r="AR451" i="21"/>
  <c r="AS458" i="21"/>
  <c r="AQ443" i="21"/>
  <c r="AP447" i="21"/>
  <c r="AN442" i="21"/>
  <c r="AS441" i="21"/>
  <c r="AS475" i="21"/>
  <c r="AO431" i="21"/>
  <c r="AQ420" i="21"/>
  <c r="AN437" i="21"/>
  <c r="AR425" i="21"/>
  <c r="AS426" i="21"/>
  <c r="AR426" i="21"/>
  <c r="AR410" i="21"/>
  <c r="AQ430" i="21"/>
  <c r="AO425" i="21"/>
  <c r="AS435" i="21"/>
  <c r="AR419" i="21"/>
  <c r="AO440" i="21"/>
  <c r="AR428" i="21"/>
  <c r="AR412" i="21"/>
  <c r="AQ510" i="21"/>
  <c r="AQ484" i="21"/>
  <c r="AO484" i="21"/>
  <c r="AN484" i="21"/>
  <c r="AR494" i="21"/>
  <c r="AN478" i="21"/>
  <c r="AN471" i="21"/>
  <c r="AN490" i="21"/>
  <c r="AO473" i="21"/>
  <c r="AP445" i="21"/>
  <c r="AS443" i="21"/>
  <c r="AR503" i="21"/>
  <c r="AO479" i="21"/>
  <c r="AN479" i="21"/>
  <c r="AS494" i="21"/>
  <c r="AQ458" i="21"/>
  <c r="AO470" i="21"/>
  <c r="AR472" i="21"/>
  <c r="AS453" i="21"/>
  <c r="AR469" i="21"/>
  <c r="AS471" i="21"/>
  <c r="AS451" i="21"/>
  <c r="AQ442" i="21"/>
  <c r="AN449" i="21"/>
  <c r="AR443" i="21"/>
  <c r="AO454" i="21"/>
  <c r="AS448" i="21"/>
  <c r="AO442" i="21"/>
  <c r="AP451" i="21"/>
  <c r="AN446" i="21"/>
  <c r="AN476" i="21"/>
  <c r="AS445" i="21"/>
  <c r="AP435" i="21"/>
  <c r="AQ424" i="21"/>
  <c r="AR429" i="21"/>
  <c r="AN435" i="21"/>
  <c r="AS430" i="21"/>
  <c r="AR430" i="21"/>
  <c r="AR414" i="21"/>
  <c r="AO452" i="21"/>
  <c r="AQ434" i="21"/>
  <c r="AO429" i="21"/>
  <c r="AR423" i="21"/>
  <c r="AR432" i="21"/>
  <c r="AR416" i="21"/>
  <c r="AS418" i="21"/>
  <c r="AQ411" i="21"/>
  <c r="AQ404" i="21"/>
  <c r="AO416" i="21"/>
  <c r="AP510" i="21"/>
  <c r="AR505" i="21"/>
  <c r="AP490" i="21"/>
  <c r="AS503" i="21"/>
  <c r="AN524" i="21"/>
  <c r="AQ482" i="21"/>
  <c r="AP487" i="21"/>
  <c r="AO482" i="21"/>
  <c r="AR468" i="21"/>
  <c r="AO471" i="21"/>
  <c r="AO477" i="21"/>
  <c r="AN477" i="21"/>
  <c r="AP491" i="21"/>
  <c r="AR442" i="21"/>
  <c r="AP478" i="21"/>
  <c r="AS440" i="21"/>
  <c r="AN450" i="21"/>
  <c r="AP439" i="21"/>
  <c r="AS449" i="21"/>
  <c r="AQ445" i="21"/>
  <c r="AQ428" i="21"/>
  <c r="AO423" i="21"/>
  <c r="AP448" i="21"/>
  <c r="AR433" i="21"/>
  <c r="AR417" i="21"/>
  <c r="AS446" i="21"/>
  <c r="AR449" i="21"/>
  <c r="AO424" i="21"/>
  <c r="AR418" i="21"/>
  <c r="AP434" i="21"/>
  <c r="AR437" i="21"/>
  <c r="AP427" i="21"/>
  <c r="AO407" i="21"/>
  <c r="AR413" i="21"/>
  <c r="AP401" i="21"/>
  <c r="AQ417" i="21"/>
  <c r="AO417" i="21"/>
  <c r="AS410" i="21"/>
  <c r="AN405" i="21"/>
  <c r="AP403" i="21"/>
  <c r="AR382" i="21"/>
  <c r="AR366" i="21"/>
  <c r="AN392" i="21"/>
  <c r="AQ386" i="21"/>
  <c r="AO381" i="21"/>
  <c r="AQ370" i="21"/>
  <c r="AQ400" i="21"/>
  <c r="AR387" i="21"/>
  <c r="AS455" i="21"/>
  <c r="AP442" i="21"/>
  <c r="AO436" i="21"/>
  <c r="AO435" i="21"/>
  <c r="AN439" i="21"/>
  <c r="AP429" i="21"/>
  <c r="AS423" i="21"/>
  <c r="AN433" i="21"/>
  <c r="AP422" i="21"/>
  <c r="AP436" i="21"/>
  <c r="AN426" i="21"/>
  <c r="AP415" i="21"/>
  <c r="AS413" i="21"/>
  <c r="AN403" i="21"/>
  <c r="AS417" i="21"/>
  <c r="AN408" i="21"/>
  <c r="AP440" i="21"/>
  <c r="AR409" i="21"/>
  <c r="AO415" i="21"/>
  <c r="AR408" i="21"/>
  <c r="AP381" i="21"/>
  <c r="AN376" i="21"/>
  <c r="AQ415" i="21"/>
  <c r="AS375" i="21"/>
  <c r="AP386" i="21"/>
  <c r="AN381" i="21"/>
  <c r="AP370" i="21"/>
  <c r="AN365" i="21"/>
  <c r="AP354" i="21"/>
  <c r="AS376" i="21"/>
  <c r="AN417" i="21"/>
  <c r="AS392" i="21"/>
  <c r="AN386" i="21"/>
  <c r="AP375" i="21"/>
  <c r="AN370" i="21"/>
  <c r="AS424" i="21"/>
  <c r="AR401" i="21"/>
  <c r="AO387" i="21"/>
  <c r="AQ376" i="21"/>
  <c r="AO371" i="21"/>
  <c r="AQ381" i="21"/>
  <c r="AO376" i="21"/>
  <c r="AQ365" i="21"/>
  <c r="AO360" i="21"/>
  <c r="AS416" i="21"/>
  <c r="AQ352" i="21"/>
  <c r="AP471" i="21"/>
  <c r="AN453" i="21"/>
  <c r="AQ444" i="21"/>
  <c r="AO420" i="21"/>
  <c r="AP413" i="21"/>
  <c r="AO433" i="21"/>
  <c r="AQ422" i="21"/>
  <c r="AP416" i="21"/>
  <c r="AS405" i="21"/>
  <c r="AQ412" i="21"/>
  <c r="AS442" i="21"/>
  <c r="AN411" i="21"/>
  <c r="AS415" i="21"/>
  <c r="AS403" i="21"/>
  <c r="AR435" i="21"/>
  <c r="AR415" i="21"/>
  <c r="AQ409" i="21"/>
  <c r="AP407" i="21"/>
  <c r="AN402" i="21"/>
  <c r="AO392" i="21"/>
  <c r="AR386" i="21"/>
  <c r="AR370" i="21"/>
  <c r="AQ390" i="21"/>
  <c r="AO385" i="21"/>
  <c r="AQ374" i="21"/>
  <c r="AO369" i="21"/>
  <c r="AR375" i="21"/>
  <c r="AR359" i="21"/>
  <c r="AP400" i="21"/>
  <c r="AO386" i="21"/>
  <c r="AQ375" i="21"/>
  <c r="AO414" i="21"/>
  <c r="AR380" i="21"/>
  <c r="AN400" i="21"/>
  <c r="AS381" i="21"/>
  <c r="AP392" i="21"/>
  <c r="AS386" i="21"/>
  <c r="AQ447" i="21"/>
  <c r="AQ440" i="21"/>
  <c r="AS434" i="21"/>
  <c r="AP425" i="21"/>
  <c r="AO421" i="21"/>
  <c r="AR431" i="21"/>
  <c r="AR424" i="21"/>
  <c r="AO411" i="21"/>
  <c r="AQ436" i="21"/>
  <c r="AS402" i="21"/>
  <c r="AP405" i="21"/>
  <c r="AQ431" i="21"/>
  <c r="AQ402" i="21"/>
  <c r="AP385" i="21"/>
  <c r="AN380" i="21"/>
  <c r="AP369" i="21"/>
  <c r="AQ407" i="21"/>
  <c r="AS379" i="21"/>
  <c r="AP390" i="21"/>
  <c r="AN385" i="21"/>
  <c r="AP374" i="21"/>
  <c r="AN369" i="21"/>
  <c r="AP358" i="21"/>
  <c r="AN353" i="21"/>
  <c r="AS380" i="21"/>
  <c r="AS411" i="21"/>
  <c r="AN390" i="21"/>
  <c r="AP379" i="21"/>
  <c r="AN374" i="21"/>
  <c r="AS408" i="21"/>
  <c r="AR392" i="21"/>
  <c r="AQ380" i="21"/>
  <c r="AO375" i="21"/>
  <c r="AR440" i="21"/>
  <c r="AO439" i="21"/>
  <c r="AS429" i="21"/>
  <c r="AP428" i="21"/>
  <c r="AP452" i="21"/>
  <c r="AN424" i="21"/>
  <c r="AP409" i="21"/>
  <c r="AN429" i="21"/>
  <c r="AN422" i="21"/>
  <c r="AP411" i="21"/>
  <c r="AS412" i="21"/>
  <c r="AO403" i="21"/>
  <c r="AP408" i="21"/>
  <c r="AQ423" i="21"/>
  <c r="AO408" i="21"/>
  <c r="AQ441" i="21"/>
  <c r="AQ414" i="21"/>
  <c r="AS407" i="21"/>
  <c r="AP414" i="21"/>
  <c r="AS428" i="21"/>
  <c r="AR411" i="21"/>
  <c r="AN406" i="21"/>
  <c r="AR390" i="21"/>
  <c r="AR374" i="21"/>
  <c r="AO389" i="21"/>
  <c r="AQ378" i="21"/>
  <c r="AO373" i="21"/>
  <c r="AS483" i="21"/>
  <c r="AR436" i="21"/>
  <c r="AS425" i="21"/>
  <c r="AP424" i="21"/>
  <c r="AQ429" i="21"/>
  <c r="AR441" i="21"/>
  <c r="AR452" i="21"/>
  <c r="AO451" i="21"/>
  <c r="AN419" i="21"/>
  <c r="AQ425" i="21"/>
  <c r="AR434" i="21"/>
  <c r="AQ426" i="21"/>
  <c r="AS436" i="21"/>
  <c r="AP444" i="21"/>
  <c r="AS432" i="21"/>
  <c r="AQ408" i="21"/>
  <c r="AR405" i="21"/>
  <c r="AS406" i="21"/>
  <c r="AO418" i="21"/>
  <c r="AS409" i="21"/>
  <c r="AO405" i="21"/>
  <c r="AQ416" i="21"/>
  <c r="AN409" i="21"/>
  <c r="AR404" i="21"/>
  <c r="AN388" i="21"/>
  <c r="AP377" i="21"/>
  <c r="AN372" i="21"/>
  <c r="AS387" i="21"/>
  <c r="AS371" i="21"/>
  <c r="AP382" i="21"/>
  <c r="AN377" i="21"/>
  <c r="AP366" i="21"/>
  <c r="AN361" i="21"/>
  <c r="AS388" i="21"/>
  <c r="AS372" i="21"/>
  <c r="AS401" i="21"/>
  <c r="AP387" i="21"/>
  <c r="AN382" i="21"/>
  <c r="AP371" i="21"/>
  <c r="AN366" i="21"/>
  <c r="AO402" i="21"/>
  <c r="AQ388" i="21"/>
  <c r="AO383" i="21"/>
  <c r="AQ372" i="21"/>
  <c r="AO388" i="21"/>
  <c r="AQ478" i="21"/>
  <c r="AP431" i="21"/>
  <c r="AO434" i="21"/>
  <c r="AN413" i="21"/>
  <c r="AO409" i="21"/>
  <c r="AP378" i="21"/>
  <c r="AR367" i="21"/>
  <c r="AO378" i="21"/>
  <c r="AP402" i="21"/>
  <c r="AR372" i="21"/>
  <c r="AQ403" i="21"/>
  <c r="AS373" i="21"/>
  <c r="AQ389" i="21"/>
  <c r="AO380" i="21"/>
  <c r="AS374" i="21"/>
  <c r="AO368" i="21"/>
  <c r="AS362" i="21"/>
  <c r="AO356" i="21"/>
  <c r="AO351" i="21"/>
  <c r="AO355" i="21"/>
  <c r="AR381" i="21"/>
  <c r="AR385" i="21"/>
  <c r="AP357" i="21"/>
  <c r="AN387" i="21"/>
  <c r="AR364" i="21"/>
  <c r="AS365" i="21"/>
  <c r="AP380" i="21"/>
  <c r="AR365" i="21"/>
  <c r="AP359" i="21"/>
  <c r="AQ351" i="21"/>
  <c r="AO346" i="21"/>
  <c r="AQ346" i="21"/>
  <c r="AN341" i="21"/>
  <c r="AP318" i="21"/>
  <c r="AN313" i="21"/>
  <c r="AP302" i="21"/>
  <c r="AQ335" i="21"/>
  <c r="AQ323" i="21"/>
  <c r="AO318" i="21"/>
  <c r="AR351" i="21"/>
  <c r="AP339" i="21"/>
  <c r="AN334" i="21"/>
  <c r="AR316" i="21"/>
  <c r="AP351" i="21"/>
  <c r="AN420" i="21"/>
  <c r="AQ418" i="21"/>
  <c r="AS419" i="21"/>
  <c r="AO413" i="21"/>
  <c r="AR378" i="21"/>
  <c r="AR355" i="21"/>
  <c r="AQ387" i="21"/>
  <c r="AO400" i="21"/>
  <c r="AQ373" i="21"/>
  <c r="AQ361" i="21"/>
  <c r="AO365" i="21"/>
  <c r="AR356" i="21"/>
  <c r="AQ401" i="21"/>
  <c r="AP361" i="21"/>
  <c r="AN379" i="21"/>
  <c r="AS353" i="21"/>
  <c r="AO348" i="21"/>
  <c r="AN383" i="21"/>
  <c r="AQ363" i="21"/>
  <c r="AN356" i="21"/>
  <c r="AO357" i="21"/>
  <c r="AO358" i="21"/>
  <c r="AN358" i="21"/>
  <c r="AP384" i="21"/>
  <c r="AR335" i="21"/>
  <c r="AR323" i="21"/>
  <c r="AP469" i="21"/>
  <c r="AN407" i="21"/>
  <c r="AO412" i="21"/>
  <c r="AQ406" i="21"/>
  <c r="AR407" i="21"/>
  <c r="AR400" i="21"/>
  <c r="AP373" i="21"/>
  <c r="AS383" i="21"/>
  <c r="AN389" i="21"/>
  <c r="AR363" i="21"/>
  <c r="AO374" i="21"/>
  <c r="AR368" i="21"/>
  <c r="AS369" i="21"/>
  <c r="AN360" i="21"/>
  <c r="AR354" i="21"/>
  <c r="AR357" i="21"/>
  <c r="AO354" i="21"/>
  <c r="AP372" i="21"/>
  <c r="AP363" i="21"/>
  <c r="AN354" i="21"/>
  <c r="AP376" i="21"/>
  <c r="AQ364" i="21"/>
  <c r="AR369" i="21"/>
  <c r="AP364" i="21"/>
  <c r="AO350" i="21"/>
  <c r="AO359" i="21"/>
  <c r="AR345" i="21"/>
  <c r="AP334" i="21"/>
  <c r="AP322" i="21"/>
  <c r="AN317" i="21"/>
  <c r="AP306" i="21"/>
  <c r="AQ339" i="21"/>
  <c r="AO334" i="21"/>
  <c r="AO322" i="21"/>
  <c r="AP343" i="21"/>
  <c r="AN338" i="21"/>
  <c r="AO326" i="21"/>
  <c r="AR320" i="21"/>
  <c r="AR304" i="21"/>
  <c r="AS349" i="21"/>
  <c r="AN326" i="21"/>
  <c r="AQ320" i="21"/>
  <c r="AO315" i="21"/>
  <c r="AR349" i="21"/>
  <c r="AR337" i="21"/>
  <c r="AP324" i="21"/>
  <c r="AN319" i="21"/>
  <c r="AP473" i="21"/>
  <c r="AR420" i="21"/>
  <c r="AP406" i="21"/>
  <c r="AQ382" i="21"/>
  <c r="AN373" i="21"/>
  <c r="AP362" i="21"/>
  <c r="AS384" i="21"/>
  <c r="AN378" i="21"/>
  <c r="AP367" i="21"/>
  <c r="AO379" i="21"/>
  <c r="AQ410" i="21"/>
  <c r="AQ385" i="21"/>
  <c r="AS378" i="21"/>
  <c r="AO372" i="21"/>
  <c r="AS366" i="21"/>
  <c r="AP388" i="21"/>
  <c r="AP355" i="21"/>
  <c r="AS363" i="21"/>
  <c r="AO352" i="21"/>
  <c r="AO362" i="21"/>
  <c r="AN362" i="21"/>
  <c r="AS368" i="21"/>
  <c r="AO363" i="21"/>
  <c r="AQ368" i="21"/>
  <c r="AN363" i="21"/>
  <c r="AS355" i="21"/>
  <c r="AS356" i="21"/>
  <c r="AR339" i="21"/>
  <c r="AN410" i="21"/>
  <c r="AP418" i="21"/>
  <c r="AN404" i="21"/>
  <c r="AO401" i="21"/>
  <c r="AO426" i="21"/>
  <c r="AP389" i="21"/>
  <c r="AN368" i="21"/>
  <c r="AQ383" i="21"/>
  <c r="AR388" i="21"/>
  <c r="AS389" i="21"/>
  <c r="AQ377" i="21"/>
  <c r="AR361" i="21"/>
  <c r="AR377" i="21"/>
  <c r="AP352" i="21"/>
  <c r="AP356" i="21"/>
  <c r="AS346" i="21"/>
  <c r="AR353" i="21"/>
  <c r="AQ353" i="21"/>
  <c r="AQ367" i="21"/>
  <c r="AP353" i="21"/>
  <c r="AN350" i="21"/>
  <c r="AP338" i="21"/>
  <c r="AQ326" i="21"/>
  <c r="AN321" i="21"/>
  <c r="AP310" i="21"/>
  <c r="AN305" i="21"/>
  <c r="AQ343" i="21"/>
  <c r="AO338" i="21"/>
  <c r="AP326" i="21"/>
  <c r="AN342" i="21"/>
  <c r="AR324" i="21"/>
  <c r="AR308" i="21"/>
  <c r="AQ348" i="21"/>
  <c r="AS337" i="21"/>
  <c r="AQ324" i="21"/>
  <c r="AO319" i="21"/>
  <c r="AQ308" i="21"/>
  <c r="AP348" i="21"/>
  <c r="AR341" i="21"/>
  <c r="AR427" i="21"/>
  <c r="AO377" i="21"/>
  <c r="AR371" i="21"/>
  <c r="AO382" i="21"/>
  <c r="AQ371" i="21"/>
  <c r="AR376" i="21"/>
  <c r="AS377" i="21"/>
  <c r="AN401" i="21"/>
  <c r="AO384" i="21"/>
  <c r="AS370" i="21"/>
  <c r="AO364" i="21"/>
  <c r="AS358" i="21"/>
  <c r="AS354" i="21"/>
  <c r="AN375" i="21"/>
  <c r="AS357" i="21"/>
  <c r="AQ362" i="21"/>
  <c r="AN355" i="21"/>
  <c r="AQ345" i="21"/>
  <c r="AS367" i="21"/>
  <c r="AS359" i="21"/>
  <c r="AS360" i="21"/>
  <c r="AO367" i="21"/>
  <c r="AO353" i="21"/>
  <c r="AS348" i="21"/>
  <c r="AR343" i="21"/>
  <c r="AR315" i="21"/>
  <c r="AR347" i="21"/>
  <c r="AS320" i="21"/>
  <c r="AN364" i="21"/>
  <c r="AP347" i="21"/>
  <c r="AR336" i="21"/>
  <c r="AP323" i="21"/>
  <c r="AN318" i="21"/>
  <c r="AP307" i="21"/>
  <c r="AN302" i="21"/>
  <c r="AQ336" i="21"/>
  <c r="AS313" i="21"/>
  <c r="AN347" i="21"/>
  <c r="AP340" i="21"/>
  <c r="AN335" i="21"/>
  <c r="AR317" i="21"/>
  <c r="AO410" i="21"/>
  <c r="AQ419" i="21"/>
  <c r="AO419" i="21"/>
  <c r="AP410" i="21"/>
  <c r="AS400" i="21"/>
  <c r="AR379" i="21"/>
  <c r="AN357" i="21"/>
  <c r="AR403" i="21"/>
  <c r="AP383" i="21"/>
  <c r="AS404" i="21"/>
  <c r="AQ384" i="21"/>
  <c r="AS390" i="21"/>
  <c r="AS382" i="21"/>
  <c r="AN371" i="21"/>
  <c r="AN359" i="21"/>
  <c r="AR362" i="21"/>
  <c r="AQ356" i="21"/>
  <c r="AO361" i="21"/>
  <c r="AQ354" i="21"/>
  <c r="AQ349" i="21"/>
  <c r="AS364" i="21"/>
  <c r="AR389" i="21"/>
  <c r="AQ358" i="21"/>
  <c r="AS351" i="21"/>
  <c r="AQ359" i="21"/>
  <c r="AS352" i="21"/>
  <c r="AR319" i="21"/>
  <c r="AR303" i="21"/>
  <c r="AP346" i="21"/>
  <c r="AS336" i="21"/>
  <c r="AS324" i="21"/>
  <c r="AO345" i="21"/>
  <c r="AR340" i="21"/>
  <c r="AN322" i="21"/>
  <c r="AQ347" i="21"/>
  <c r="AR311" i="21"/>
  <c r="AP345" i="21"/>
  <c r="AR348" i="21"/>
  <c r="AR312" i="21"/>
  <c r="AN367" i="21"/>
  <c r="AS341" i="21"/>
  <c r="AQ316" i="21"/>
  <c r="AO307" i="21"/>
  <c r="AN339" i="21"/>
  <c r="AP316" i="21"/>
  <c r="AS338" i="21"/>
  <c r="AQ342" i="21"/>
  <c r="AO337" i="21"/>
  <c r="AQ314" i="21"/>
  <c r="AO309" i="21"/>
  <c r="AO314" i="21"/>
  <c r="AP298" i="21"/>
  <c r="AN293" i="21"/>
  <c r="AP282" i="21"/>
  <c r="AN277" i="21"/>
  <c r="AR302" i="21"/>
  <c r="AQ291" i="21"/>
  <c r="AO286" i="21"/>
  <c r="AR300" i="21"/>
  <c r="AR284" i="21"/>
  <c r="AR268" i="21"/>
  <c r="AP317" i="21"/>
  <c r="AQ300" i="21"/>
  <c r="AO295" i="21"/>
  <c r="AR383" i="21"/>
  <c r="AO406" i="21"/>
  <c r="AQ357" i="21"/>
  <c r="AS347" i="21"/>
  <c r="AN309" i="21"/>
  <c r="AS344" i="21"/>
  <c r="AN346" i="21"/>
  <c r="AP311" i="21"/>
  <c r="AQ355" i="21"/>
  <c r="AQ340" i="21"/>
  <c r="AO323" i="21"/>
  <c r="AN323" i="21"/>
  <c r="AQ337" i="21"/>
  <c r="AS319" i="21"/>
  <c r="AN344" i="21"/>
  <c r="AR287" i="21"/>
  <c r="AS296" i="21"/>
  <c r="AS280" i="21"/>
  <c r="AR305" i="21"/>
  <c r="AP299" i="21"/>
  <c r="AN294" i="21"/>
  <c r="AP283" i="21"/>
  <c r="AN278" i="21"/>
  <c r="AN316" i="21"/>
  <c r="AS304" i="21"/>
  <c r="AS289" i="21"/>
  <c r="AQ315" i="21"/>
  <c r="AS385" i="21"/>
  <c r="AR373" i="21"/>
  <c r="AS350" i="21"/>
  <c r="AO366" i="21"/>
  <c r="AP342" i="21"/>
  <c r="AR307" i="21"/>
  <c r="AO342" i="21"/>
  <c r="AR344" i="21"/>
  <c r="AN310" i="21"/>
  <c r="AO339" i="21"/>
  <c r="AN315" i="21"/>
  <c r="AR309" i="21"/>
  <c r="AR350" i="21"/>
  <c r="AS342" i="21"/>
  <c r="AO370" i="21"/>
  <c r="AR346" i="21"/>
  <c r="AO341" i="21"/>
  <c r="AQ318" i="21"/>
  <c r="AO313" i="21"/>
  <c r="AS302" i="21"/>
  <c r="AN297" i="21"/>
  <c r="AP286" i="21"/>
  <c r="AN281" i="21"/>
  <c r="AQ295" i="21"/>
  <c r="AO290" i="21"/>
  <c r="AQ279" i="21"/>
  <c r="AR288" i="21"/>
  <c r="AR272" i="21"/>
  <c r="AO299" i="21"/>
  <c r="AQ288" i="21"/>
  <c r="AO283" i="21"/>
  <c r="AO303" i="21"/>
  <c r="AR297" i="21"/>
  <c r="AR281" i="21"/>
  <c r="AP321" i="21"/>
  <c r="AO306" i="21"/>
  <c r="AS294" i="21"/>
  <c r="AS278" i="21"/>
  <c r="AS291" i="21"/>
  <c r="AS275" i="21"/>
  <c r="AP360" i="21"/>
  <c r="AN337" i="21"/>
  <c r="AS340" i="21"/>
  <c r="AQ319" i="21"/>
  <c r="AQ312" i="21"/>
  <c r="AS305" i="21"/>
  <c r="AP344" i="21"/>
  <c r="AP336" i="21"/>
  <c r="AR321" i="21"/>
  <c r="AQ341" i="21"/>
  <c r="AO336" i="21"/>
  <c r="AP365" i="21"/>
  <c r="AS335" i="21"/>
  <c r="AS323" i="21"/>
  <c r="AS307" i="21"/>
  <c r="AS326" i="21"/>
  <c r="AP309" i="21"/>
  <c r="AR291" i="21"/>
  <c r="AR275" i="21"/>
  <c r="AQ311" i="21"/>
  <c r="AS300" i="21"/>
  <c r="AS284" i="21"/>
  <c r="AS318" i="21"/>
  <c r="AS303" i="21"/>
  <c r="AN298" i="21"/>
  <c r="AS420" i="21"/>
  <c r="AO390" i="21"/>
  <c r="AP319" i="21"/>
  <c r="AO347" i="21"/>
  <c r="AS321" i="21"/>
  <c r="AP320" i="21"/>
  <c r="AR313" i="21"/>
  <c r="AP349" i="21"/>
  <c r="AS345" i="21"/>
  <c r="AQ334" i="21"/>
  <c r="AQ322" i="21"/>
  <c r="AO317" i="21"/>
  <c r="AQ306" i="21"/>
  <c r="AN301" i="21"/>
  <c r="AP290" i="21"/>
  <c r="AN285" i="21"/>
  <c r="AO349" i="21"/>
  <c r="AQ299" i="21"/>
  <c r="AO294" i="21"/>
  <c r="AQ283" i="21"/>
  <c r="AO278" i="21"/>
  <c r="AQ317" i="21"/>
  <c r="AR292" i="21"/>
  <c r="AR276" i="21"/>
  <c r="AS310" i="21"/>
  <c r="AQ292" i="21"/>
  <c r="AO287" i="21"/>
  <c r="AR310" i="21"/>
  <c r="AR301" i="21"/>
  <c r="AR285" i="21"/>
  <c r="AS312" i="21"/>
  <c r="AS298" i="21"/>
  <c r="AS282" i="21"/>
  <c r="AN340" i="21"/>
  <c r="AQ379" i="21"/>
  <c r="AR358" i="21"/>
  <c r="AP368" i="21"/>
  <c r="AS316" i="21"/>
  <c r="AN306" i="21"/>
  <c r="AN345" i="21"/>
  <c r="AO335" i="21"/>
  <c r="AO311" i="21"/>
  <c r="AN343" i="21"/>
  <c r="AP312" i="21"/>
  <c r="AQ360" i="21"/>
  <c r="AN348" i="21"/>
  <c r="AO340" i="21"/>
  <c r="AS339" i="21"/>
  <c r="AS311" i="21"/>
  <c r="AN308" i="21"/>
  <c r="AR295" i="21"/>
  <c r="AR279" i="21"/>
  <c r="AS288" i="21"/>
  <c r="AN352" i="21"/>
  <c r="AO316" i="21"/>
  <c r="AQ302" i="21"/>
  <c r="AP291" i="21"/>
  <c r="AN286" i="21"/>
  <c r="AP275" i="21"/>
  <c r="AN270" i="21"/>
  <c r="AO302" i="21"/>
  <c r="AS297" i="21"/>
  <c r="AR306" i="21"/>
  <c r="AP300" i="21"/>
  <c r="AN295" i="21"/>
  <c r="AP284" i="21"/>
  <c r="AN279" i="21"/>
  <c r="AP304" i="21"/>
  <c r="AQ297" i="21"/>
  <c r="AO292" i="21"/>
  <c r="AQ281" i="21"/>
  <c r="AN324" i="21"/>
  <c r="AO308" i="21"/>
  <c r="AQ294" i="21"/>
  <c r="AO289" i="21"/>
  <c r="AQ278" i="21"/>
  <c r="AO273" i="21"/>
  <c r="AP249" i="21"/>
  <c r="AN244" i="21"/>
  <c r="AP233" i="21"/>
  <c r="AR298" i="21"/>
  <c r="AN423" i="21"/>
  <c r="AR384" i="21"/>
  <c r="AQ369" i="21"/>
  <c r="AQ366" i="21"/>
  <c r="AP335" i="21"/>
  <c r="AN314" i="21"/>
  <c r="AP303" i="21"/>
  <c r="AO343" i="21"/>
  <c r="AS317" i="21"/>
  <c r="AS309" i="21"/>
  <c r="AN311" i="21"/>
  <c r="AR352" i="21"/>
  <c r="AO344" i="21"/>
  <c r="AN349" i="21"/>
  <c r="AS343" i="21"/>
  <c r="AS315" i="21"/>
  <c r="AR299" i="21"/>
  <c r="AR283" i="21"/>
  <c r="AS292" i="21"/>
  <c r="AP337" i="21"/>
  <c r="AQ313" i="21"/>
  <c r="AP295" i="21"/>
  <c r="AN290" i="21"/>
  <c r="AP279" i="21"/>
  <c r="AN274" i="21"/>
  <c r="AR318" i="21"/>
  <c r="AQ305" i="21"/>
  <c r="AS301" i="21"/>
  <c r="AS285" i="21"/>
  <c r="AQ321" i="21"/>
  <c r="AN299" i="21"/>
  <c r="AP288" i="21"/>
  <c r="AN283" i="21"/>
  <c r="AS308" i="21"/>
  <c r="AQ301" i="21"/>
  <c r="AO296" i="21"/>
  <c r="AQ285" i="21"/>
  <c r="AO280" i="21"/>
  <c r="AQ298" i="21"/>
  <c r="AO293" i="21"/>
  <c r="AQ282" i="21"/>
  <c r="AO277" i="21"/>
  <c r="AS361" i="21"/>
  <c r="AN351" i="21"/>
  <c r="AS334" i="21"/>
  <c r="AO305" i="21"/>
  <c r="AN287" i="21"/>
  <c r="AP276" i="21"/>
  <c r="AO284" i="21"/>
  <c r="AN312" i="21"/>
  <c r="AO281" i="21"/>
  <c r="AN292" i="21"/>
  <c r="AQ277" i="21"/>
  <c r="AP272" i="21"/>
  <c r="AO257" i="21"/>
  <c r="AQ246" i="21"/>
  <c r="AO241" i="21"/>
  <c r="AS274" i="21"/>
  <c r="AP254" i="21"/>
  <c r="AN249" i="21"/>
  <c r="AS244" i="21"/>
  <c r="AN273" i="21"/>
  <c r="AS260" i="21"/>
  <c r="AR244" i="21"/>
  <c r="AP308" i="21"/>
  <c r="AO255" i="21"/>
  <c r="AQ275" i="21"/>
  <c r="AP350" i="21"/>
  <c r="AR296" i="21"/>
  <c r="AP271" i="21"/>
  <c r="AS322" i="21"/>
  <c r="AP296" i="21"/>
  <c r="AN275" i="21"/>
  <c r="AQ293" i="21"/>
  <c r="AQ309" i="21"/>
  <c r="AO297" i="21"/>
  <c r="AS271" i="21"/>
  <c r="AS277" i="21"/>
  <c r="AO271" i="21"/>
  <c r="AR254" i="21"/>
  <c r="AN248" i="21"/>
  <c r="AR242" i="21"/>
  <c r="AN236" i="21"/>
  <c r="AR230" i="21"/>
  <c r="AN271" i="21"/>
  <c r="AS251" i="21"/>
  <c r="AR243" i="21"/>
  <c r="AP273" i="21"/>
  <c r="AO254" i="21"/>
  <c r="AQ243" i="21"/>
  <c r="AO238" i="21"/>
  <c r="AP293" i="21"/>
  <c r="AN254" i="21"/>
  <c r="AP243" i="21"/>
  <c r="AN238" i="21"/>
  <c r="AO304" i="21"/>
  <c r="AO274" i="21"/>
  <c r="AR260" i="21"/>
  <c r="AS249" i="21"/>
  <c r="AO312" i="21"/>
  <c r="AQ253" i="21"/>
  <c r="AO248" i="21"/>
  <c r="AQ237" i="21"/>
  <c r="AR222" i="21"/>
  <c r="AR206" i="21"/>
  <c r="AP315" i="21"/>
  <c r="AO298" i="21"/>
  <c r="AQ296" i="21"/>
  <c r="AO320" i="21"/>
  <c r="AN303" i="21"/>
  <c r="AS287" i="21"/>
  <c r="AS279" i="21"/>
  <c r="AQ270" i="21"/>
  <c r="AQ276" i="21"/>
  <c r="AO260" i="21"/>
  <c r="AP253" i="21"/>
  <c r="AP241" i="21"/>
  <c r="AR338" i="21"/>
  <c r="AO276" i="21"/>
  <c r="AQ250" i="21"/>
  <c r="AO245" i="21"/>
  <c r="AN336" i="21"/>
  <c r="AQ273" i="21"/>
  <c r="AP258" i="21"/>
  <c r="AN253" i="21"/>
  <c r="AP242" i="21"/>
  <c r="AP289" i="21"/>
  <c r="AN272" i="21"/>
  <c r="AS248" i="21"/>
  <c r="AR248" i="21"/>
  <c r="AR232" i="21"/>
  <c r="AP297" i="21"/>
  <c r="AQ248" i="21"/>
  <c r="AN307" i="21"/>
  <c r="AS272" i="21"/>
  <c r="AS258" i="21"/>
  <c r="AS242" i="21"/>
  <c r="AS231" i="21"/>
  <c r="AP221" i="21"/>
  <c r="AN216" i="21"/>
  <c r="AP205" i="21"/>
  <c r="AN188" i="21"/>
  <c r="AP177" i="21"/>
  <c r="AP230" i="21"/>
  <c r="AS219" i="21"/>
  <c r="AQ392" i="21"/>
  <c r="AQ338" i="21"/>
  <c r="AP287" i="21"/>
  <c r="AP341" i="21"/>
  <c r="AS293" i="21"/>
  <c r="AR293" i="21"/>
  <c r="AR334" i="21"/>
  <c r="AS290" i="21"/>
  <c r="AN304" i="21"/>
  <c r="AS295" i="21"/>
  <c r="AQ286" i="21"/>
  <c r="AO269" i="21"/>
  <c r="AO275" i="21"/>
  <c r="AS255" i="21"/>
  <c r="AO324" i="21"/>
  <c r="AP277" i="21"/>
  <c r="AO272" i="21"/>
  <c r="AR247" i="21"/>
  <c r="AO258" i="21"/>
  <c r="AQ247" i="21"/>
  <c r="AO242" i="21"/>
  <c r="AS270" i="21"/>
  <c r="AN258" i="21"/>
  <c r="AP247" i="21"/>
  <c r="AN242" i="21"/>
  <c r="AP231" i="21"/>
  <c r="AR360" i="21"/>
  <c r="AQ344" i="21"/>
  <c r="AR326" i="21"/>
  <c r="AP294" i="21"/>
  <c r="AQ287" i="21"/>
  <c r="AO291" i="21"/>
  <c r="AP305" i="21"/>
  <c r="AP292" i="21"/>
  <c r="AR322" i="21"/>
  <c r="AO300" i="21"/>
  <c r="AQ289" i="21"/>
  <c r="AO285" i="21"/>
  <c r="AR258" i="21"/>
  <c r="AN252" i="21"/>
  <c r="AR246" i="21"/>
  <c r="AN240" i="21"/>
  <c r="AR234" i="21"/>
  <c r="AN296" i="21"/>
  <c r="AN260" i="21"/>
  <c r="AQ254" i="21"/>
  <c r="AO249" i="21"/>
  <c r="AN257" i="21"/>
  <c r="AP246" i="21"/>
  <c r="AN241" i="21"/>
  <c r="AS252" i="21"/>
  <c r="AS236" i="21"/>
  <c r="AR278" i="21"/>
  <c r="AR252" i="21"/>
  <c r="AR236" i="21"/>
  <c r="AR270" i="21"/>
  <c r="AQ252" i="21"/>
  <c r="AO247" i="21"/>
  <c r="AQ271" i="21"/>
  <c r="AS246" i="21"/>
  <c r="AQ230" i="21"/>
  <c r="AP225" i="21"/>
  <c r="AN220" i="21"/>
  <c r="AP209" i="21"/>
  <c r="AN204" i="21"/>
  <c r="AN192" i="21"/>
  <c r="AP181" i="21"/>
  <c r="AS223" i="21"/>
  <c r="AS207" i="21"/>
  <c r="AP314" i="21"/>
  <c r="AO321" i="21"/>
  <c r="AN289" i="21"/>
  <c r="AO282" i="21"/>
  <c r="AN282" i="21"/>
  <c r="AP313" i="21"/>
  <c r="AQ304" i="21"/>
  <c r="AN291" i="21"/>
  <c r="AP280" i="21"/>
  <c r="AN320" i="21"/>
  <c r="AO288" i="21"/>
  <c r="AR342" i="21"/>
  <c r="AO301" i="21"/>
  <c r="AS273" i="21"/>
  <c r="AP257" i="21"/>
  <c r="AP245" i="21"/>
  <c r="AS243" i="21"/>
  <c r="AN300" i="21"/>
  <c r="AN276" i="21"/>
  <c r="AS269" i="21"/>
  <c r="AR251" i="21"/>
  <c r="AR269" i="21"/>
  <c r="AQ251" i="21"/>
  <c r="AO246" i="21"/>
  <c r="AQ350" i="21"/>
  <c r="AQ269" i="21"/>
  <c r="AP251" i="21"/>
  <c r="AN246" i="21"/>
  <c r="AP235" i="21"/>
  <c r="AN230" i="21"/>
  <c r="AS281" i="21"/>
  <c r="AS257" i="21"/>
  <c r="AR290" i="21"/>
  <c r="AO256" i="21"/>
  <c r="AQ245" i="21"/>
  <c r="AO240" i="21"/>
  <c r="AR237" i="21"/>
  <c r="AR214" i="21"/>
  <c r="AR186" i="21"/>
  <c r="AR271" i="21"/>
  <c r="AQ234" i="21"/>
  <c r="AQ222" i="21"/>
  <c r="AO217" i="21"/>
  <c r="AQ206" i="21"/>
  <c r="AP234" i="21"/>
  <c r="AP222" i="21"/>
  <c r="AN217" i="21"/>
  <c r="AP206" i="21"/>
  <c r="AQ194" i="21"/>
  <c r="AN384" i="21"/>
  <c r="AQ310" i="21"/>
  <c r="AP278" i="21"/>
  <c r="AQ303" i="21"/>
  <c r="AQ284" i="21"/>
  <c r="AR277" i="21"/>
  <c r="AQ307" i="21"/>
  <c r="AR314" i="21"/>
  <c r="AS299" i="21"/>
  <c r="AQ290" i="21"/>
  <c r="AR294" i="21"/>
  <c r="AQ272" i="21"/>
  <c r="AN256" i="21"/>
  <c r="AR250" i="21"/>
  <c r="AP237" i="21"/>
  <c r="AS247" i="21"/>
  <c r="AP285" i="21"/>
  <c r="AS268" i="21"/>
  <c r="AR255" i="21"/>
  <c r="AR239" i="21"/>
  <c r="AR274" i="21"/>
  <c r="AQ268" i="21"/>
  <c r="AQ255" i="21"/>
  <c r="AO250" i="21"/>
  <c r="AQ239" i="21"/>
  <c r="AP274" i="21"/>
  <c r="AP255" i="21"/>
  <c r="AN250" i="21"/>
  <c r="AP239" i="21"/>
  <c r="AN234" i="21"/>
  <c r="AO279" i="21"/>
  <c r="AO268" i="21"/>
  <c r="AS245" i="21"/>
  <c r="AS276" i="21"/>
  <c r="AP260" i="21"/>
  <c r="AQ249" i="21"/>
  <c r="AO244" i="21"/>
  <c r="AR218" i="21"/>
  <c r="AR238" i="21"/>
  <c r="AR256" i="21"/>
  <c r="AQ256" i="21"/>
  <c r="AO270" i="21"/>
  <c r="AR245" i="21"/>
  <c r="AN208" i="21"/>
  <c r="AN184" i="21"/>
  <c r="AQ226" i="21"/>
  <c r="AQ218" i="21"/>
  <c r="AR227" i="21"/>
  <c r="AN221" i="21"/>
  <c r="AR215" i="21"/>
  <c r="AN209" i="21"/>
  <c r="AR203" i="21"/>
  <c r="AP190" i="21"/>
  <c r="AN185" i="21"/>
  <c r="AQ260" i="21"/>
  <c r="AO234" i="21"/>
  <c r="AS228" i="21"/>
  <c r="AS212" i="21"/>
  <c r="AP270" i="21"/>
  <c r="AR233" i="21"/>
  <c r="AR216" i="21"/>
  <c r="AP187" i="21"/>
  <c r="AN182" i="21"/>
  <c r="AR282" i="21"/>
  <c r="AS235" i="21"/>
  <c r="AO227" i="21"/>
  <c r="AQ216" i="21"/>
  <c r="AO211" i="21"/>
  <c r="AP256" i="21"/>
  <c r="AO228" i="21"/>
  <c r="AQ217" i="21"/>
  <c r="AO212" i="21"/>
  <c r="AS178" i="21"/>
  <c r="AN203" i="21"/>
  <c r="AO173" i="21"/>
  <c r="AN168" i="21"/>
  <c r="AP157" i="21"/>
  <c r="AN152" i="21"/>
  <c r="AP141" i="21"/>
  <c r="AN136" i="21"/>
  <c r="AQ192" i="21"/>
  <c r="AS181" i="21"/>
  <c r="AN173" i="21"/>
  <c r="AQ162" i="21"/>
  <c r="AO157" i="21"/>
  <c r="AR221" i="21"/>
  <c r="AR189" i="21"/>
  <c r="AP162" i="21"/>
  <c r="AN157" i="21"/>
  <c r="AP146" i="21"/>
  <c r="AN141" i="21"/>
  <c r="AS156" i="21"/>
  <c r="AS140" i="21"/>
  <c r="AO122" i="21"/>
  <c r="AS173" i="21"/>
  <c r="AP167" i="21"/>
  <c r="AN162" i="21"/>
  <c r="AP151" i="21"/>
  <c r="AN146" i="21"/>
  <c r="AS128" i="21"/>
  <c r="AO239" i="21"/>
  <c r="AO191" i="21"/>
  <c r="AR289" i="21"/>
  <c r="AS283" i="21"/>
  <c r="AN232" i="21"/>
  <c r="AS256" i="21"/>
  <c r="AS253" i="21"/>
  <c r="AQ257" i="21"/>
  <c r="AP236" i="21"/>
  <c r="AN235" i="21"/>
  <c r="AO209" i="21"/>
  <c r="AP226" i="21"/>
  <c r="AP214" i="21"/>
  <c r="AP202" i="21"/>
  <c r="AR179" i="21"/>
  <c r="AR257" i="21"/>
  <c r="AQ227" i="21"/>
  <c r="AO222" i="21"/>
  <c r="AQ211" i="21"/>
  <c r="AO206" i="21"/>
  <c r="AP194" i="21"/>
  <c r="AN226" i="21"/>
  <c r="AP215" i="21"/>
  <c r="AN210" i="21"/>
  <c r="AR192" i="21"/>
  <c r="AR176" i="21"/>
  <c r="AS221" i="21"/>
  <c r="AN233" i="21"/>
  <c r="AS222" i="21"/>
  <c r="AS206" i="21"/>
  <c r="AO188" i="21"/>
  <c r="AQ177" i="21"/>
  <c r="AP228" i="21"/>
  <c r="AS180" i="21"/>
  <c r="AR162" i="21"/>
  <c r="AR146" i="21"/>
  <c r="AQ180" i="21"/>
  <c r="AP172" i="21"/>
  <c r="AS167" i="21"/>
  <c r="AQ274" i="21"/>
  <c r="AO251" i="21"/>
  <c r="AQ241" i="21"/>
  <c r="AO235" i="21"/>
  <c r="AR190" i="21"/>
  <c r="AR182" i="21"/>
  <c r="AR249" i="21"/>
  <c r="AO225" i="21"/>
  <c r="AS232" i="21"/>
  <c r="AN189" i="21"/>
  <c r="AP178" i="21"/>
  <c r="AN255" i="21"/>
  <c r="AS233" i="21"/>
  <c r="AS216" i="21"/>
  <c r="AP232" i="21"/>
  <c r="AR220" i="21"/>
  <c r="AR204" i="21"/>
  <c r="AP191" i="21"/>
  <c r="AN186" i="21"/>
  <c r="AP175" i="21"/>
  <c r="AQ233" i="21"/>
  <c r="AQ220" i="21"/>
  <c r="AO215" i="21"/>
  <c r="AQ221" i="21"/>
  <c r="AO216" i="21"/>
  <c r="AQ205" i="21"/>
  <c r="AS182" i="21"/>
  <c r="AQ179" i="21"/>
  <c r="AQ172" i="21"/>
  <c r="AP161" i="21"/>
  <c r="AN156" i="21"/>
  <c r="AP145" i="21"/>
  <c r="AN140" i="21"/>
  <c r="AO128" i="21"/>
  <c r="AR217" i="21"/>
  <c r="AS189" i="21"/>
  <c r="AQ166" i="21"/>
  <c r="AO161" i="21"/>
  <c r="AQ150" i="21"/>
  <c r="AP166" i="21"/>
  <c r="AN161" i="21"/>
  <c r="AP150" i="21"/>
  <c r="AN145" i="21"/>
  <c r="AS160" i="21"/>
  <c r="AS144" i="21"/>
  <c r="AO126" i="21"/>
  <c r="AO310" i="21"/>
  <c r="AR273" i="21"/>
  <c r="AR240" i="21"/>
  <c r="AS254" i="21"/>
  <c r="AP217" i="21"/>
  <c r="AP189" i="21"/>
  <c r="AN180" i="21"/>
  <c r="AN247" i="21"/>
  <c r="AS215" i="21"/>
  <c r="AP238" i="21"/>
  <c r="AN225" i="21"/>
  <c r="AR219" i="21"/>
  <c r="AN213" i="21"/>
  <c r="AR207" i="21"/>
  <c r="AR183" i="21"/>
  <c r="AO226" i="21"/>
  <c r="AQ215" i="21"/>
  <c r="AO210" i="21"/>
  <c r="AR241" i="21"/>
  <c r="AN231" i="21"/>
  <c r="AP219" i="21"/>
  <c r="AN214" i="21"/>
  <c r="AP203" i="21"/>
  <c r="AR180" i="21"/>
  <c r="AP248" i="21"/>
  <c r="AO232" i="21"/>
  <c r="AS225" i="21"/>
  <c r="AS209" i="21"/>
  <c r="AN239" i="21"/>
  <c r="AS226" i="21"/>
  <c r="AS210" i="21"/>
  <c r="AO192" i="21"/>
  <c r="AQ181" i="21"/>
  <c r="AO176" i="21"/>
  <c r="AS188" i="21"/>
  <c r="AR166" i="21"/>
  <c r="AR150" i="21"/>
  <c r="AN215" i="21"/>
  <c r="AQ188" i="21"/>
  <c r="AO179" i="21"/>
  <c r="AS171" i="21"/>
  <c r="AS155" i="21"/>
  <c r="AQ258" i="21"/>
  <c r="AP250" i="21"/>
  <c r="AS240" i="21"/>
  <c r="AO252" i="21"/>
  <c r="AS238" i="21"/>
  <c r="AP229" i="21"/>
  <c r="AR231" i="21"/>
  <c r="AQ214" i="21"/>
  <c r="AN268" i="21"/>
  <c r="AQ231" i="21"/>
  <c r="AP218" i="21"/>
  <c r="AP182" i="21"/>
  <c r="AN177" i="21"/>
  <c r="AS241" i="21"/>
  <c r="AQ232" i="21"/>
  <c r="AS220" i="21"/>
  <c r="AS204" i="21"/>
  <c r="AS192" i="21"/>
  <c r="AP240" i="21"/>
  <c r="AR224" i="21"/>
  <c r="AR208" i="21"/>
  <c r="AN190" i="21"/>
  <c r="AP179" i="21"/>
  <c r="AN174" i="21"/>
  <c r="AQ244" i="21"/>
  <c r="AQ224" i="21"/>
  <c r="AO219" i="21"/>
  <c r="AQ208" i="21"/>
  <c r="AS237" i="21"/>
  <c r="AS230" i="21"/>
  <c r="AQ225" i="21"/>
  <c r="AO220" i="21"/>
  <c r="AQ209" i="21"/>
  <c r="AO204" i="21"/>
  <c r="AS186" i="21"/>
  <c r="AR213" i="21"/>
  <c r="AQ187" i="21"/>
  <c r="AO178" i="21"/>
  <c r="AP165" i="21"/>
  <c r="AN160" i="21"/>
  <c r="AP149" i="21"/>
  <c r="AN144" i="21"/>
  <c r="AR126" i="21"/>
  <c r="AO205" i="21"/>
  <c r="AQ170" i="21"/>
  <c r="AO165" i="21"/>
  <c r="AQ154" i="21"/>
  <c r="AO149" i="21"/>
  <c r="AQ202" i="21"/>
  <c r="AP170" i="21"/>
  <c r="AN165" i="21"/>
  <c r="AP154" i="21"/>
  <c r="AN149" i="21"/>
  <c r="AP138" i="21"/>
  <c r="AQ204" i="21"/>
  <c r="AS183" i="21"/>
  <c r="AS164" i="21"/>
  <c r="AS148" i="21"/>
  <c r="AP252" i="21"/>
  <c r="AP204" i="21"/>
  <c r="AS184" i="21"/>
  <c r="AQ175" i="21"/>
  <c r="AN170" i="21"/>
  <c r="AP159" i="21"/>
  <c r="AN154" i="21"/>
  <c r="AP143" i="21"/>
  <c r="AN138" i="21"/>
  <c r="AN126" i="21"/>
  <c r="AQ184" i="21"/>
  <c r="AO175" i="21"/>
  <c r="AS169" i="21"/>
  <c r="AS153" i="21"/>
  <c r="AO207" i="21"/>
  <c r="AQ169" i="21"/>
  <c r="AO164" i="21"/>
  <c r="AQ153" i="21"/>
  <c r="AO148" i="21"/>
  <c r="AR280" i="21"/>
  <c r="AS286" i="21"/>
  <c r="AO253" i="21"/>
  <c r="AN245" i="21"/>
  <c r="AS314" i="21"/>
  <c r="AS250" i="21"/>
  <c r="AO236" i="21"/>
  <c r="AN228" i="21"/>
  <c r="AP213" i="21"/>
  <c r="AR202" i="21"/>
  <c r="AQ238" i="21"/>
  <c r="AO221" i="21"/>
  <c r="AO213" i="21"/>
  <c r="AN237" i="21"/>
  <c r="AO230" i="21"/>
  <c r="AR211" i="21"/>
  <c r="AN205" i="21"/>
  <c r="AR187" i="21"/>
  <c r="AQ240" i="21"/>
  <c r="AQ219" i="21"/>
  <c r="AO214" i="21"/>
  <c r="AQ203" i="21"/>
  <c r="AQ191" i="21"/>
  <c r="AP223" i="21"/>
  <c r="AN218" i="21"/>
  <c r="AP207" i="21"/>
  <c r="AN202" i="21"/>
  <c r="AR184" i="21"/>
  <c r="AO243" i="21"/>
  <c r="AS229" i="21"/>
  <c r="AS213" i="21"/>
  <c r="AQ236" i="21"/>
  <c r="AS214" i="21"/>
  <c r="AQ185" i="21"/>
  <c r="AO180" i="21"/>
  <c r="AP281" i="21"/>
  <c r="AN211" i="21"/>
  <c r="AR170" i="21"/>
  <c r="AR154" i="21"/>
  <c r="AR138" i="21"/>
  <c r="AO187" i="21"/>
  <c r="AS159" i="21"/>
  <c r="AS175" i="21"/>
  <c r="AR159" i="21"/>
  <c r="AR143" i="21"/>
  <c r="AQ182" i="21"/>
  <c r="AR174" i="21"/>
  <c r="AQ163" i="21"/>
  <c r="AO158" i="21"/>
  <c r="AQ147" i="21"/>
  <c r="AO142" i="21"/>
  <c r="AS124" i="21"/>
  <c r="AR235" i="21"/>
  <c r="AR194" i="21"/>
  <c r="AQ183" i="21"/>
  <c r="AR164" i="21"/>
  <c r="AR148" i="21"/>
  <c r="AQ242" i="21"/>
  <c r="AP268" i="21"/>
  <c r="AP269" i="21"/>
  <c r="AN224" i="21"/>
  <c r="AR210" i="21"/>
  <c r="AO237" i="21"/>
  <c r="AS227" i="21"/>
  <c r="AQ210" i="21"/>
  <c r="AN251" i="21"/>
  <c r="AR191" i="21"/>
  <c r="AQ223" i="21"/>
  <c r="AO218" i="21"/>
  <c r="AQ207" i="21"/>
  <c r="AO202" i="21"/>
  <c r="AN284" i="21"/>
  <c r="AP227" i="21"/>
  <c r="AN222" i="21"/>
  <c r="AP211" i="21"/>
  <c r="AN206" i="21"/>
  <c r="AO194" i="21"/>
  <c r="AR188" i="21"/>
  <c r="AR172" i="21"/>
  <c r="AS217" i="21"/>
  <c r="AN269" i="21"/>
  <c r="AQ235" i="21"/>
  <c r="AS218" i="21"/>
  <c r="AS234" i="21"/>
  <c r="AS239" i="21"/>
  <c r="AO224" i="21"/>
  <c r="AS190" i="21"/>
  <c r="AN207" i="21"/>
  <c r="AN164" i="21"/>
  <c r="AQ158" i="21"/>
  <c r="AR155" i="21"/>
  <c r="AP126" i="21"/>
  <c r="AO170" i="21"/>
  <c r="AQ159" i="21"/>
  <c r="AO138" i="21"/>
  <c r="AS120" i="21"/>
  <c r="AR156" i="21"/>
  <c r="AP147" i="21"/>
  <c r="AP139" i="21"/>
  <c r="AS161" i="21"/>
  <c r="AO155" i="21"/>
  <c r="AS149" i="21"/>
  <c r="AR209" i="21"/>
  <c r="AO185" i="21"/>
  <c r="AP173" i="21"/>
  <c r="AQ161" i="21"/>
  <c r="AQ149" i="21"/>
  <c r="AQ137" i="21"/>
  <c r="AQ125" i="21"/>
  <c r="AO120" i="21"/>
  <c r="AP156" i="21"/>
  <c r="AS125" i="21"/>
  <c r="AR108" i="21"/>
  <c r="AR92" i="21"/>
  <c r="AQ173" i="21"/>
  <c r="AQ122" i="21"/>
  <c r="AS105" i="21"/>
  <c r="AP116" i="21"/>
  <c r="AN111" i="21"/>
  <c r="AP100" i="21"/>
  <c r="AN95" i="21"/>
  <c r="AP84" i="21"/>
  <c r="AN79" i="21"/>
  <c r="AN175" i="21"/>
  <c r="AQ117" i="21"/>
  <c r="AO112" i="21"/>
  <c r="AQ101" i="21"/>
  <c r="AO96" i="21"/>
  <c r="AQ126" i="21"/>
  <c r="AR114" i="21"/>
  <c r="AR98" i="21"/>
  <c r="AN123" i="21"/>
  <c r="AO117" i="21"/>
  <c r="AQ106" i="21"/>
  <c r="AO101" i="21"/>
  <c r="AR226" i="21"/>
  <c r="AS211" i="21"/>
  <c r="AR212" i="21"/>
  <c r="AQ228" i="21"/>
  <c r="AQ189" i="21"/>
  <c r="AR205" i="21"/>
  <c r="AR142" i="21"/>
  <c r="AN153" i="21"/>
  <c r="AP142" i="21"/>
  <c r="AR225" i="21"/>
  <c r="AS168" i="21"/>
  <c r="AS136" i="21"/>
  <c r="AR229" i="21"/>
  <c r="AP163" i="21"/>
  <c r="AP155" i="21"/>
  <c r="AR124" i="21"/>
  <c r="AP174" i="21"/>
  <c r="AO167" i="21"/>
  <c r="AQ160" i="21"/>
  <c r="AQ148" i="21"/>
  <c r="AS205" i="21"/>
  <c r="AS142" i="21"/>
  <c r="AN118" i="21"/>
  <c r="AP107" i="21"/>
  <c r="AN102" i="21"/>
  <c r="AP91" i="21"/>
  <c r="AO137" i="21"/>
  <c r="AO115" i="21"/>
  <c r="AQ104" i="21"/>
  <c r="AO99" i="21"/>
  <c r="AP164" i="21"/>
  <c r="AO139" i="21"/>
  <c r="AP122" i="21"/>
  <c r="AR105" i="21"/>
  <c r="AR89" i="21"/>
  <c r="AO125" i="21"/>
  <c r="AS106" i="21"/>
  <c r="AS143" i="21"/>
  <c r="AP113" i="21"/>
  <c r="AN108" i="21"/>
  <c r="AP97" i="21"/>
  <c r="AN92" i="21"/>
  <c r="AO143" i="21"/>
  <c r="AN212" i="21"/>
  <c r="AR253" i="21"/>
  <c r="AP186" i="21"/>
  <c r="AS208" i="21"/>
  <c r="AO223" i="21"/>
  <c r="AQ213" i="21"/>
  <c r="AO186" i="21"/>
  <c r="AP137" i="21"/>
  <c r="AO153" i="21"/>
  <c r="AP192" i="21"/>
  <c r="AS174" i="21"/>
  <c r="AR163" i="21"/>
  <c r="AN223" i="21"/>
  <c r="AO181" i="21"/>
  <c r="AQ167" i="21"/>
  <c r="AO146" i="21"/>
  <c r="AN227" i="21"/>
  <c r="AP171" i="21"/>
  <c r="AS185" i="21"/>
  <c r="AO147" i="21"/>
  <c r="AS172" i="21"/>
  <c r="AS166" i="21"/>
  <c r="AO160" i="21"/>
  <c r="AS154" i="21"/>
  <c r="AQ141" i="21"/>
  <c r="AO136" i="21"/>
  <c r="AO124" i="21"/>
  <c r="AQ142" i="21"/>
  <c r="AR112" i="21"/>
  <c r="AR96" i="21"/>
  <c r="AP160" i="21"/>
  <c r="AO121" i="21"/>
  <c r="AS109" i="21"/>
  <c r="AS93" i="21"/>
  <c r="AN121" i="21"/>
  <c r="AN115" i="21"/>
  <c r="AP104" i="21"/>
  <c r="AN99" i="21"/>
  <c r="AP88" i="21"/>
  <c r="AN83" i="21"/>
  <c r="AP168" i="21"/>
  <c r="AO116" i="21"/>
  <c r="AQ105" i="21"/>
  <c r="AO100" i="21"/>
  <c r="AN191" i="21"/>
  <c r="AN125" i="21"/>
  <c r="AR118" i="21"/>
  <c r="AR102" i="21"/>
  <c r="AQ110" i="21"/>
  <c r="AO105" i="21"/>
  <c r="AQ94" i="21"/>
  <c r="AO89" i="21"/>
  <c r="AS137" i="21"/>
  <c r="AP120" i="21"/>
  <c r="AS104" i="21"/>
  <c r="AS88" i="21"/>
  <c r="AR87" i="21"/>
  <c r="AS56" i="21"/>
  <c r="AS40" i="21"/>
  <c r="AS24" i="21"/>
  <c r="AN89" i="21"/>
  <c r="AN82" i="21"/>
  <c r="AP75" i="21"/>
  <c r="AN70" i="21"/>
  <c r="AR52" i="21"/>
  <c r="AR36" i="21"/>
  <c r="AR20" i="21"/>
  <c r="AR4" i="21"/>
  <c r="AS85" i="21"/>
  <c r="AS73" i="21"/>
  <c r="AQ60" i="21"/>
  <c r="AO55" i="21"/>
  <c r="AQ44" i="21"/>
  <c r="AO39" i="21"/>
  <c r="AQ28" i="21"/>
  <c r="AO23" i="21"/>
  <c r="AR165" i="21"/>
  <c r="AQ85" i="21"/>
  <c r="AO78" i="21"/>
  <c r="AP72" i="21"/>
  <c r="AR49" i="21"/>
  <c r="AR33" i="21"/>
  <c r="AS194" i="21"/>
  <c r="AN181" i="21"/>
  <c r="AO184" i="21"/>
  <c r="AR158" i="21"/>
  <c r="AP188" i="21"/>
  <c r="AO172" i="21"/>
  <c r="AR151" i="21"/>
  <c r="AP208" i="21"/>
  <c r="AO166" i="21"/>
  <c r="AQ155" i="21"/>
  <c r="AP212" i="21"/>
  <c r="AO182" i="21"/>
  <c r="AR136" i="21"/>
  <c r="AP216" i="21"/>
  <c r="AR173" i="21"/>
  <c r="AS165" i="21"/>
  <c r="AO159" i="21"/>
  <c r="AQ152" i="21"/>
  <c r="AO203" i="21"/>
  <c r="AS179" i="21"/>
  <c r="AQ165" i="21"/>
  <c r="AR122" i="21"/>
  <c r="AP111" i="21"/>
  <c r="AN106" i="21"/>
  <c r="AP95" i="21"/>
  <c r="AN90" i="21"/>
  <c r="AO119" i="21"/>
  <c r="AQ108" i="21"/>
  <c r="AO103" i="21"/>
  <c r="AQ92" i="21"/>
  <c r="AR109" i="21"/>
  <c r="AR93" i="21"/>
  <c r="AR77" i="21"/>
  <c r="AR141" i="21"/>
  <c r="AP123" i="21"/>
  <c r="AS110" i="21"/>
  <c r="AO141" i="21"/>
  <c r="AP117" i="21"/>
  <c r="AN112" i="21"/>
  <c r="AP101" i="21"/>
  <c r="AN96" i="21"/>
  <c r="AQ138" i="21"/>
  <c r="AR120" i="21"/>
  <c r="AS115" i="21"/>
  <c r="AS99" i="21"/>
  <c r="AP152" i="21"/>
  <c r="AQ119" i="21"/>
  <c r="AO114" i="21"/>
  <c r="AQ103" i="21"/>
  <c r="AO98" i="21"/>
  <c r="AQ87" i="21"/>
  <c r="AO82" i="21"/>
  <c r="AR119" i="21"/>
  <c r="AP185" i="21"/>
  <c r="AN229" i="21"/>
  <c r="AR286" i="21"/>
  <c r="AP301" i="21"/>
  <c r="AQ212" i="21"/>
  <c r="AO208" i="21"/>
  <c r="AP153" i="21"/>
  <c r="AN243" i="21"/>
  <c r="AO169" i="21"/>
  <c r="AS151" i="21"/>
  <c r="AN187" i="21"/>
  <c r="AR171" i="21"/>
  <c r="AR139" i="21"/>
  <c r="AR175" i="21"/>
  <c r="AO154" i="21"/>
  <c r="AQ143" i="21"/>
  <c r="AR152" i="21"/>
  <c r="AR144" i="21"/>
  <c r="AO183" i="21"/>
  <c r="AO171" i="21"/>
  <c r="AQ164" i="21"/>
  <c r="AQ178" i="21"/>
  <c r="AS158" i="21"/>
  <c r="AO152" i="21"/>
  <c r="AS146" i="21"/>
  <c r="AO140" i="21"/>
  <c r="AP128" i="21"/>
  <c r="AP176" i="21"/>
  <c r="AR116" i="21"/>
  <c r="AR100" i="21"/>
  <c r="AR125" i="21"/>
  <c r="AS113" i="21"/>
  <c r="AS97" i="21"/>
  <c r="AR149" i="21"/>
  <c r="AN119" i="21"/>
  <c r="AP108" i="21"/>
  <c r="AN103" i="21"/>
  <c r="AP92" i="21"/>
  <c r="AN87" i="21"/>
  <c r="AP76" i="21"/>
  <c r="AN139" i="21"/>
  <c r="AN122" i="21"/>
  <c r="AQ109" i="21"/>
  <c r="AO104" i="21"/>
  <c r="AQ280" i="21"/>
  <c r="AR178" i="21"/>
  <c r="AR223" i="21"/>
  <c r="AP183" i="21"/>
  <c r="AN280" i="21"/>
  <c r="AO233" i="21"/>
  <c r="AR181" i="21"/>
  <c r="AN169" i="21"/>
  <c r="AP158" i="21"/>
  <c r="AN137" i="21"/>
  <c r="AS152" i="21"/>
  <c r="AQ123" i="21"/>
  <c r="AS176" i="21"/>
  <c r="AR168" i="21"/>
  <c r="AR160" i="21"/>
  <c r="AN142" i="21"/>
  <c r="AO163" i="21"/>
  <c r="AS157" i="21"/>
  <c r="AO151" i="21"/>
  <c r="AP224" i="21"/>
  <c r="AS170" i="21"/>
  <c r="AQ157" i="21"/>
  <c r="AQ145" i="21"/>
  <c r="AS122" i="21"/>
  <c r="AR137" i="21"/>
  <c r="AP121" i="21"/>
  <c r="AP115" i="21"/>
  <c r="AN110" i="21"/>
  <c r="AP99" i="21"/>
  <c r="AN94" i="21"/>
  <c r="AQ144" i="21"/>
  <c r="AQ112" i="21"/>
  <c r="AO107" i="21"/>
  <c r="AQ96" i="21"/>
  <c r="AO91" i="21"/>
  <c r="AP125" i="21"/>
  <c r="AR113" i="21"/>
  <c r="AR97" i="21"/>
  <c r="AR81" i="21"/>
  <c r="AR153" i="21"/>
  <c r="AS114" i="21"/>
  <c r="AS98" i="21"/>
  <c r="AN116" i="21"/>
  <c r="AP105" i="21"/>
  <c r="AN100" i="21"/>
  <c r="AP89" i="21"/>
  <c r="AN159" i="21"/>
  <c r="AS119" i="21"/>
  <c r="AS103" i="21"/>
  <c r="AN147" i="21"/>
  <c r="AO118" i="21"/>
  <c r="AQ107" i="21"/>
  <c r="AO102" i="21"/>
  <c r="AQ91" i="21"/>
  <c r="AO86" i="21"/>
  <c r="AR83" i="21"/>
  <c r="AN76" i="21"/>
  <c r="AQ71" i="21"/>
  <c r="AQ59" i="21"/>
  <c r="AO54" i="21"/>
  <c r="AQ43" i="21"/>
  <c r="AO38" i="21"/>
  <c r="AQ27" i="21"/>
  <c r="AO22" i="21"/>
  <c r="AS79" i="21"/>
  <c r="AP55" i="21"/>
  <c r="AN50" i="21"/>
  <c r="AP39" i="21"/>
  <c r="AN34" i="21"/>
  <c r="AP23" i="21"/>
  <c r="AN18" i="21"/>
  <c r="AP7" i="21"/>
  <c r="AS77" i="21"/>
  <c r="AO71" i="21"/>
  <c r="AS53" i="21"/>
  <c r="AS37" i="21"/>
  <c r="AS21" i="21"/>
  <c r="AQ88" i="21"/>
  <c r="AP52" i="21"/>
  <c r="AN47" i="21"/>
  <c r="AP36" i="21"/>
  <c r="AN31" i="21"/>
  <c r="AP20" i="21"/>
  <c r="AN15" i="21"/>
  <c r="AP118" i="21"/>
  <c r="AS306" i="21"/>
  <c r="AO229" i="21"/>
  <c r="AP210" i="21"/>
  <c r="AS224" i="21"/>
  <c r="AQ229" i="21"/>
  <c r="AS202" i="21"/>
  <c r="AS163" i="21"/>
  <c r="AN219" i="21"/>
  <c r="AN179" i="21"/>
  <c r="AR167" i="21"/>
  <c r="AO189" i="21"/>
  <c r="AQ171" i="21"/>
  <c r="AO150" i="21"/>
  <c r="AQ139" i="21"/>
  <c r="AO190" i="21"/>
  <c r="AQ174" i="21"/>
  <c r="AN166" i="21"/>
  <c r="AR140" i="21"/>
  <c r="AQ176" i="21"/>
  <c r="AQ168" i="21"/>
  <c r="AP169" i="21"/>
  <c r="AR147" i="21"/>
  <c r="AS191" i="21"/>
  <c r="AS177" i="21"/>
  <c r="AS162" i="21"/>
  <c r="AS138" i="21"/>
  <c r="AP103" i="21"/>
  <c r="AS139" i="21"/>
  <c r="AS141" i="21"/>
  <c r="AR85" i="21"/>
  <c r="AS102" i="21"/>
  <c r="AP136" i="21"/>
  <c r="AS95" i="21"/>
  <c r="AR185" i="21"/>
  <c r="AQ128" i="21"/>
  <c r="AS116" i="21"/>
  <c r="AQ99" i="21"/>
  <c r="AO90" i="21"/>
  <c r="AN93" i="21"/>
  <c r="AO70" i="21"/>
  <c r="AO42" i="21"/>
  <c r="AQ35" i="21"/>
  <c r="AS28" i="21"/>
  <c r="AR72" i="21"/>
  <c r="AN58" i="21"/>
  <c r="AP43" i="21"/>
  <c r="AN22" i="21"/>
  <c r="AP15" i="21"/>
  <c r="AR8" i="21"/>
  <c r="AQ48" i="21"/>
  <c r="AS41" i="21"/>
  <c r="AO27" i="21"/>
  <c r="AO84" i="21"/>
  <c r="AP60" i="21"/>
  <c r="AR53" i="21"/>
  <c r="AN39" i="21"/>
  <c r="AP24" i="21"/>
  <c r="AS147" i="21"/>
  <c r="AN84" i="21"/>
  <c r="AS76" i="21"/>
  <c r="AS58" i="21"/>
  <c r="AS42" i="21"/>
  <c r="AS26" i="21"/>
  <c r="AS10" i="21"/>
  <c r="AQ120" i="21"/>
  <c r="AO80" i="21"/>
  <c r="AR50" i="21"/>
  <c r="AR34" i="21"/>
  <c r="AR145" i="21"/>
  <c r="AP90" i="21"/>
  <c r="AP98" i="21"/>
  <c r="AP54" i="21"/>
  <c r="AN49" i="21"/>
  <c r="AP38" i="21"/>
  <c r="AN33" i="21"/>
  <c r="AP22" i="21"/>
  <c r="AN17" i="21"/>
  <c r="AP6" i="21"/>
  <c r="AO33" i="21"/>
  <c r="AP12" i="21"/>
  <c r="AN77" i="21"/>
  <c r="AO6" i="21"/>
  <c r="AS16" i="21"/>
  <c r="AN148" i="21"/>
  <c r="AS187" i="21"/>
  <c r="AN120" i="21"/>
  <c r="AS123" i="21"/>
  <c r="AS101" i="21"/>
  <c r="AP80" i="21"/>
  <c r="AR110" i="21"/>
  <c r="AS145" i="21"/>
  <c r="AQ114" i="21"/>
  <c r="AO93" i="21"/>
  <c r="AR169" i="21"/>
  <c r="AQ115" i="21"/>
  <c r="AO106" i="21"/>
  <c r="AS80" i="21"/>
  <c r="AQ89" i="21"/>
  <c r="AQ55" i="21"/>
  <c r="AS48" i="21"/>
  <c r="AO34" i="21"/>
  <c r="AS20" i="21"/>
  <c r="AP71" i="21"/>
  <c r="AP35" i="21"/>
  <c r="AR28" i="21"/>
  <c r="AN14" i="21"/>
  <c r="AN124" i="21"/>
  <c r="AN62" i="21"/>
  <c r="AO47" i="21"/>
  <c r="AQ40" i="21"/>
  <c r="AS33" i="21"/>
  <c r="AO19" i="21"/>
  <c r="AN59" i="21"/>
  <c r="AR45" i="21"/>
  <c r="AR17" i="21"/>
  <c r="AR128" i="21"/>
  <c r="AS81" i="21"/>
  <c r="AS70" i="21"/>
  <c r="AQ57" i="21"/>
  <c r="AO52" i="21"/>
  <c r="AQ41" i="21"/>
  <c r="AO36" i="21"/>
  <c r="AQ25" i="21"/>
  <c r="AO20" i="21"/>
  <c r="AQ9" i="21"/>
  <c r="AO4" i="21"/>
  <c r="AQ86" i="21"/>
  <c r="AO77" i="21"/>
  <c r="AN72" i="21"/>
  <c r="AN60" i="21"/>
  <c r="AP49" i="21"/>
  <c r="AN44" i="21"/>
  <c r="AP33" i="21"/>
  <c r="AN28" i="21"/>
  <c r="AP81" i="21"/>
  <c r="AS94" i="21"/>
  <c r="AO76" i="21"/>
  <c r="AR71" i="21"/>
  <c r="AR59" i="21"/>
  <c r="AR43" i="21"/>
  <c r="AR27" i="21"/>
  <c r="AR11" i="21"/>
  <c r="AN12" i="21"/>
  <c r="AS5" i="21"/>
  <c r="AS43" i="21"/>
  <c r="AQ15" i="21"/>
  <c r="AQ30" i="21"/>
  <c r="AQ34" i="21"/>
  <c r="AS7" i="21"/>
  <c r="AO53" i="21"/>
  <c r="AQ4" i="21"/>
  <c r="AP4" i="21"/>
  <c r="AS75" i="21"/>
  <c r="AO29" i="21"/>
  <c r="AN4" i="21"/>
  <c r="AO231" i="21"/>
  <c r="AQ190" i="21"/>
  <c r="AQ186" i="21"/>
  <c r="AO156" i="21"/>
  <c r="AS126" i="21"/>
  <c r="AP119" i="21"/>
  <c r="AN98" i="21"/>
  <c r="AQ100" i="21"/>
  <c r="AR123" i="21"/>
  <c r="AR101" i="21"/>
  <c r="AS118" i="21"/>
  <c r="AQ97" i="21"/>
  <c r="AQ124" i="21"/>
  <c r="AP109" i="21"/>
  <c r="AR94" i="21"/>
  <c r="AO113" i="21"/>
  <c r="AQ102" i="21"/>
  <c r="AN167" i="21"/>
  <c r="AS96" i="21"/>
  <c r="AQ79" i="21"/>
  <c r="AQ75" i="21"/>
  <c r="AP62" i="21"/>
  <c r="AQ47" i="21"/>
  <c r="AO26" i="21"/>
  <c r="AQ19" i="21"/>
  <c r="AP87" i="21"/>
  <c r="AQ78" i="21"/>
  <c r="AR56" i="21"/>
  <c r="AN42" i="21"/>
  <c r="AP27" i="21"/>
  <c r="AN6" i="21"/>
  <c r="AS121" i="21"/>
  <c r="AQ84" i="21"/>
  <c r="AO75" i="21"/>
  <c r="AQ32" i="21"/>
  <c r="AS25" i="21"/>
  <c r="AR80" i="21"/>
  <c r="AR73" i="21"/>
  <c r="AN51" i="21"/>
  <c r="AP44" i="21"/>
  <c r="AR37" i="21"/>
  <c r="AN23" i="21"/>
  <c r="AP16" i="21"/>
  <c r="AO88" i="21"/>
  <c r="AS46" i="21"/>
  <c r="AS30" i="21"/>
  <c r="AS14" i="21"/>
  <c r="AO85" i="21"/>
  <c r="AR54" i="21"/>
  <c r="AR38" i="21"/>
  <c r="AN80" i="21"/>
  <c r="AQ93" i="21"/>
  <c r="AS83" i="21"/>
  <c r="AP70" i="21"/>
  <c r="AP58" i="21"/>
  <c r="AN53" i="21"/>
  <c r="AP42" i="21"/>
  <c r="AN37" i="21"/>
  <c r="AP26" i="21"/>
  <c r="AN21" i="21"/>
  <c r="AP10" i="21"/>
  <c r="AN5" i="21"/>
  <c r="AP9" i="21"/>
  <c r="AO41" i="21"/>
  <c r="AQ8" i="21"/>
  <c r="AS23" i="21"/>
  <c r="AQ76" i="21"/>
  <c r="AS12" i="21"/>
  <c r="AR655" i="24"/>
  <c r="AO73" i="21"/>
  <c r="AR228" i="21"/>
  <c r="AN172" i="21"/>
  <c r="AN158" i="21"/>
  <c r="AQ156" i="21"/>
  <c r="AO177" i="21"/>
  <c r="AQ121" i="21"/>
  <c r="AS117" i="21"/>
  <c r="AP96" i="21"/>
  <c r="AP220" i="21"/>
  <c r="AQ113" i="21"/>
  <c r="AO123" i="21"/>
  <c r="AR106" i="21"/>
  <c r="AP93" i="21"/>
  <c r="AS91" i="21"/>
  <c r="AP148" i="21"/>
  <c r="AR121" i="21"/>
  <c r="AS112" i="21"/>
  <c r="AQ95" i="21"/>
  <c r="AQ39" i="21"/>
  <c r="AS32" i="21"/>
  <c r="AN143" i="21"/>
  <c r="AR48" i="21"/>
  <c r="AP19" i="21"/>
  <c r="AR12" i="21"/>
  <c r="AP110" i="21"/>
  <c r="AO83" i="21"/>
  <c r="AQ52" i="21"/>
  <c r="AO31" i="21"/>
  <c r="AQ24" i="21"/>
  <c r="AR57" i="21"/>
  <c r="AN43" i="21"/>
  <c r="AR29" i="21"/>
  <c r="AQ80" i="21"/>
  <c r="AS74" i="21"/>
  <c r="AO56" i="21"/>
  <c r="AQ45" i="21"/>
  <c r="AO40" i="21"/>
  <c r="AQ29" i="21"/>
  <c r="AO24" i="21"/>
  <c r="AQ13" i="21"/>
  <c r="AO8" i="21"/>
  <c r="AS203" i="21"/>
  <c r="AR107" i="21"/>
  <c r="AR76" i="21"/>
  <c r="AP53" i="21"/>
  <c r="AN48" i="21"/>
  <c r="AP37" i="21"/>
  <c r="AN32" i="21"/>
  <c r="AP86" i="21"/>
  <c r="AO174" i="21"/>
  <c r="AO92" i="21"/>
  <c r="AR75" i="21"/>
  <c r="AR47" i="21"/>
  <c r="AR31" i="21"/>
  <c r="AR15" i="21"/>
  <c r="AQ54" i="21"/>
  <c r="AS19" i="21"/>
  <c r="AS11" i="21"/>
  <c r="AO655" i="24"/>
  <c r="AO14" i="21"/>
  <c r="AQ74" i="21"/>
  <c r="AQ22" i="21"/>
  <c r="AN24" i="21"/>
  <c r="AN11" i="21"/>
  <c r="AO5" i="21"/>
  <c r="AQ38" i="21"/>
  <c r="AS71" i="21"/>
  <c r="AS27" i="21"/>
  <c r="AR9" i="21"/>
  <c r="AQ655" i="24"/>
  <c r="AO589" i="24"/>
  <c r="AR583" i="24"/>
  <c r="AN178" i="21"/>
  <c r="AO162" i="21"/>
  <c r="AN150" i="21"/>
  <c r="AN176" i="21"/>
  <c r="AS150" i="21"/>
  <c r="AN114" i="21"/>
  <c r="AQ116" i="21"/>
  <c r="AO95" i="21"/>
  <c r="AR117" i="21"/>
  <c r="AN183" i="21"/>
  <c r="AR90" i="21"/>
  <c r="AP124" i="21"/>
  <c r="AS111" i="21"/>
  <c r="AQ90" i="21"/>
  <c r="AO145" i="21"/>
  <c r="AQ111" i="21"/>
  <c r="AP82" i="21"/>
  <c r="AO74" i="21"/>
  <c r="AS60" i="21"/>
  <c r="AO46" i="21"/>
  <c r="AQ31" i="21"/>
  <c r="AR84" i="21"/>
  <c r="AO62" i="21"/>
  <c r="AN54" i="21"/>
  <c r="AP47" i="21"/>
  <c r="AR40" i="21"/>
  <c r="AN26" i="21"/>
  <c r="AP11" i="21"/>
  <c r="AO59" i="21"/>
  <c r="AS45" i="21"/>
  <c r="AP114" i="21"/>
  <c r="AP79" i="21"/>
  <c r="AN71" i="21"/>
  <c r="AP56" i="21"/>
  <c r="AN35" i="21"/>
  <c r="AP28" i="21"/>
  <c r="AR21" i="21"/>
  <c r="AQ73" i="21"/>
  <c r="AS50" i="21"/>
  <c r="AS34" i="21"/>
  <c r="AS18" i="21"/>
  <c r="AN105" i="21"/>
  <c r="AS82" i="21"/>
  <c r="AR70" i="21"/>
  <c r="AR58" i="21"/>
  <c r="AR42" i="21"/>
  <c r="AR26" i="21"/>
  <c r="AR111" i="21"/>
  <c r="AN85" i="21"/>
  <c r="AS89" i="21"/>
  <c r="AQ82" i="21"/>
  <c r="AP74" i="21"/>
  <c r="AQ62" i="21"/>
  <c r="AN57" i="21"/>
  <c r="AP46" i="21"/>
  <c r="AN41" i="21"/>
  <c r="AP30" i="21"/>
  <c r="AN25" i="21"/>
  <c r="AP14" i="21"/>
  <c r="AN9" i="21"/>
  <c r="AQ50" i="21"/>
  <c r="AQ6" i="21"/>
  <c r="AS15" i="21"/>
  <c r="AQ26" i="21"/>
  <c r="AO21" i="21"/>
  <c r="AO11" i="21"/>
  <c r="AR18" i="21"/>
  <c r="AS4" i="21"/>
  <c r="AQ10" i="21"/>
  <c r="AR62" i="21"/>
  <c r="AO25" i="21"/>
  <c r="AO10" i="21"/>
  <c r="AP180" i="21"/>
  <c r="AQ151" i="21"/>
  <c r="AN171" i="21"/>
  <c r="AR88" i="21"/>
  <c r="AP112" i="21"/>
  <c r="AN91" i="21"/>
  <c r="AN151" i="21"/>
  <c r="AO108" i="21"/>
  <c r="AR157" i="21"/>
  <c r="AN104" i="21"/>
  <c r="AO109" i="21"/>
  <c r="AQ98" i="21"/>
  <c r="AO94" i="21"/>
  <c r="AN117" i="21"/>
  <c r="AN81" i="21"/>
  <c r="AS52" i="21"/>
  <c r="AQ23" i="21"/>
  <c r="AR60" i="21"/>
  <c r="AN46" i="21"/>
  <c r="AR32" i="21"/>
  <c r="AS655" i="24"/>
  <c r="AR95" i="21"/>
  <c r="AQ72" i="21"/>
  <c r="AO51" i="21"/>
  <c r="AQ36" i="21"/>
  <c r="AS86" i="21"/>
  <c r="AP48" i="21"/>
  <c r="AR41" i="21"/>
  <c r="AN27" i="21"/>
  <c r="AR103" i="21"/>
  <c r="AR86" i="21"/>
  <c r="AO79" i="21"/>
  <c r="AO60" i="21"/>
  <c r="AQ49" i="21"/>
  <c r="AO44" i="21"/>
  <c r="AQ33" i="21"/>
  <c r="AO28" i="21"/>
  <c r="AQ17" i="21"/>
  <c r="AO12" i="21"/>
  <c r="AQ146" i="21"/>
  <c r="AS62" i="21"/>
  <c r="AP57" i="21"/>
  <c r="AN52" i="21"/>
  <c r="AP41" i="21"/>
  <c r="AN36" i="21"/>
  <c r="AP25" i="21"/>
  <c r="AN109" i="21"/>
  <c r="AR115" i="21"/>
  <c r="AO81" i="21"/>
  <c r="AR51" i="21"/>
  <c r="AR35" i="21"/>
  <c r="AR19" i="21"/>
  <c r="AR14" i="21"/>
  <c r="AN288" i="21"/>
  <c r="AP244" i="21"/>
  <c r="AN194" i="21"/>
  <c r="AN128" i="21"/>
  <c r="AR104" i="21"/>
  <c r="AP144" i="21"/>
  <c r="AN107" i="21"/>
  <c r="AQ136" i="21"/>
  <c r="AR161" i="21"/>
  <c r="AS107" i="21"/>
  <c r="AP140" i="21"/>
  <c r="AS108" i="21"/>
  <c r="AS100" i="21"/>
  <c r="AQ83" i="21"/>
  <c r="AP94" i="21"/>
  <c r="AR78" i="21"/>
  <c r="AO50" i="21"/>
  <c r="AS36" i="21"/>
  <c r="AP51" i="21"/>
  <c r="AR44" i="21"/>
  <c r="AN30" i="21"/>
  <c r="AR16" i="21"/>
  <c r="AO87" i="21"/>
  <c r="AP78" i="21"/>
  <c r="AQ56" i="21"/>
  <c r="AS49" i="21"/>
  <c r="AO35" i="21"/>
  <c r="AQ20" i="21"/>
  <c r="AN97" i="21"/>
  <c r="AN75" i="21"/>
  <c r="AP32" i="21"/>
  <c r="AR25" i="21"/>
  <c r="AN163" i="21"/>
  <c r="AP85" i="21"/>
  <c r="AP77" i="21"/>
  <c r="AQ53" i="21"/>
  <c r="AO48" i="21"/>
  <c r="AQ37" i="21"/>
  <c r="AO32" i="21"/>
  <c r="AQ21" i="21"/>
  <c r="AO16" i="21"/>
  <c r="AQ5" i="21"/>
  <c r="AS90" i="21"/>
  <c r="AP73" i="21"/>
  <c r="AN56" i="21"/>
  <c r="AP45" i="21"/>
  <c r="AN40" i="21"/>
  <c r="AP29" i="21"/>
  <c r="AR177" i="21"/>
  <c r="AR91" i="21"/>
  <c r="AR82" i="21"/>
  <c r="AN86" i="21"/>
  <c r="AS78" i="21"/>
  <c r="AR55" i="21"/>
  <c r="AR39" i="21"/>
  <c r="AR23" i="21"/>
  <c r="AR7" i="21"/>
  <c r="AS35" i="21"/>
  <c r="AO37" i="21"/>
  <c r="AO13" i="21"/>
  <c r="AN20" i="21"/>
  <c r="AQ11" i="21"/>
  <c r="AN655" i="24"/>
  <c r="AO45" i="21"/>
  <c r="AO49" i="21"/>
  <c r="AN16" i="21"/>
  <c r="AN8" i="21"/>
  <c r="O388" i="21"/>
  <c r="Q377" i="21"/>
  <c r="O372" i="21"/>
  <c r="N376" i="21"/>
  <c r="Q382" i="21"/>
  <c r="O377" i="21"/>
  <c r="M387" i="21"/>
  <c r="M371" i="21"/>
  <c r="R392" i="21"/>
  <c r="R386" i="21"/>
  <c r="P381" i="21"/>
  <c r="R370" i="21"/>
  <c r="M376" i="21"/>
  <c r="M360" i="21"/>
  <c r="R387" i="21"/>
  <c r="P382" i="21"/>
  <c r="M381" i="21"/>
  <c r="N382" i="21"/>
  <c r="N387" i="21"/>
  <c r="N371" i="21"/>
  <c r="M366" i="21"/>
  <c r="R358" i="21"/>
  <c r="R364" i="21"/>
  <c r="Q381" i="21"/>
  <c r="O376" i="21"/>
  <c r="N380" i="21"/>
  <c r="Q392" i="21"/>
  <c r="Q386" i="21"/>
  <c r="O381" i="21"/>
  <c r="Q370" i="21"/>
  <c r="O365" i="21"/>
  <c r="Q354" i="21"/>
  <c r="N381" i="21"/>
  <c r="O392" i="21"/>
  <c r="O386" i="21"/>
  <c r="Q375" i="21"/>
  <c r="O370" i="21"/>
  <c r="P387" i="21"/>
  <c r="R376" i="21"/>
  <c r="P371" i="21"/>
  <c r="R381" i="21"/>
  <c r="AE392" i="21"/>
  <c r="M375" i="21"/>
  <c r="R390" i="21"/>
  <c r="P385" i="21"/>
  <c r="R374" i="21"/>
  <c r="P369" i="21"/>
  <c r="M380" i="21"/>
  <c r="M364" i="21"/>
  <c r="P392" i="21"/>
  <c r="P386" i="21"/>
  <c r="R375" i="21"/>
  <c r="M385" i="21"/>
  <c r="M369" i="21"/>
  <c r="N386" i="21"/>
  <c r="N370" i="21"/>
  <c r="Q385" i="21"/>
  <c r="O380" i="21"/>
  <c r="Q369" i="21"/>
  <c r="N384" i="21"/>
  <c r="Q390" i="21"/>
  <c r="M383" i="21"/>
  <c r="M367" i="21"/>
  <c r="R382" i="21"/>
  <c r="P377" i="21"/>
  <c r="M388" i="21"/>
  <c r="M372" i="21"/>
  <c r="M356" i="21"/>
  <c r="R383" i="21"/>
  <c r="P378" i="21"/>
  <c r="M377" i="21"/>
  <c r="N378" i="21"/>
  <c r="N383" i="21"/>
  <c r="M379" i="21"/>
  <c r="P389" i="21"/>
  <c r="O357" i="21"/>
  <c r="N389" i="21"/>
  <c r="Q383" i="21"/>
  <c r="R384" i="21"/>
  <c r="N368" i="21"/>
  <c r="P357" i="21"/>
  <c r="N362" i="21"/>
  <c r="Q359" i="21"/>
  <c r="O354" i="21"/>
  <c r="R349" i="21"/>
  <c r="O364" i="21"/>
  <c r="M358" i="21"/>
  <c r="M359" i="21"/>
  <c r="M336" i="21"/>
  <c r="M324" i="21"/>
  <c r="M308" i="21"/>
  <c r="M346" i="21"/>
  <c r="N341" i="21"/>
  <c r="N345" i="21"/>
  <c r="O322" i="21"/>
  <c r="Q311" i="21"/>
  <c r="O306" i="21"/>
  <c r="M345" i="21"/>
  <c r="R340" i="21"/>
  <c r="N388" i="21"/>
  <c r="Q378" i="21"/>
  <c r="Q366" i="21"/>
  <c r="N377" i="21"/>
  <c r="O382" i="21"/>
  <c r="Q371" i="21"/>
  <c r="P383" i="21"/>
  <c r="R372" i="21"/>
  <c r="R389" i="21"/>
  <c r="P380" i="21"/>
  <c r="P368" i="21"/>
  <c r="P356" i="21"/>
  <c r="N355" i="21"/>
  <c r="O358" i="21"/>
  <c r="O379" i="21"/>
  <c r="N364" i="21"/>
  <c r="O383" i="21"/>
  <c r="N365" i="21"/>
  <c r="Q372" i="21"/>
  <c r="M365" i="21"/>
  <c r="R351" i="21"/>
  <c r="N346" i="21"/>
  <c r="O341" i="21"/>
  <c r="Q318" i="21"/>
  <c r="Q374" i="21"/>
  <c r="N385" i="21"/>
  <c r="O390" i="21"/>
  <c r="Q379" i="21"/>
  <c r="N392" i="21"/>
  <c r="R380" i="21"/>
  <c r="P388" i="21"/>
  <c r="N379" i="21"/>
  <c r="R373" i="21"/>
  <c r="N367" i="21"/>
  <c r="R361" i="21"/>
  <c r="Q363" i="21"/>
  <c r="N356" i="21"/>
  <c r="Q384" i="21"/>
  <c r="Q364" i="21"/>
  <c r="R353" i="21"/>
  <c r="P348" i="21"/>
  <c r="O375" i="21"/>
  <c r="M363" i="21"/>
  <c r="R356" i="21"/>
  <c r="Q356" i="21"/>
  <c r="M340" i="21"/>
  <c r="M312" i="21"/>
  <c r="P362" i="21"/>
  <c r="O345" i="21"/>
  <c r="N317" i="21"/>
  <c r="P349" i="21"/>
  <c r="Q315" i="21"/>
  <c r="O310" i="21"/>
  <c r="R344" i="21"/>
  <c r="P339" i="21"/>
  <c r="N310" i="21"/>
  <c r="Q376" i="21"/>
  <c r="O343" i="21"/>
  <c r="M314" i="21"/>
  <c r="Q373" i="21"/>
  <c r="O389" i="21"/>
  <c r="P374" i="21"/>
  <c r="M389" i="21"/>
  <c r="N390" i="21"/>
  <c r="P360" i="21"/>
  <c r="O362" i="21"/>
  <c r="M382" i="21"/>
  <c r="R359" i="21"/>
  <c r="P354" i="21"/>
  <c r="M357" i="21"/>
  <c r="N347" i="21"/>
  <c r="R371" i="21"/>
  <c r="N354" i="21"/>
  <c r="O371" i="21"/>
  <c r="M354" i="21"/>
  <c r="R355" i="21"/>
  <c r="P350" i="21"/>
  <c r="P345" i="21"/>
  <c r="Q334" i="21"/>
  <c r="Q322" i="21"/>
  <c r="O317" i="21"/>
  <c r="R378" i="21"/>
  <c r="O385" i="21"/>
  <c r="O373" i="21"/>
  <c r="Q362" i="21"/>
  <c r="N373" i="21"/>
  <c r="O378" i="21"/>
  <c r="Q367" i="21"/>
  <c r="P379" i="21"/>
  <c r="R385" i="21"/>
  <c r="P372" i="21"/>
  <c r="R365" i="21"/>
  <c r="N359" i="21"/>
  <c r="Q380" i="21"/>
  <c r="O355" i="21"/>
  <c r="P358" i="21"/>
  <c r="O363" i="21"/>
  <c r="P352" i="21"/>
  <c r="P370" i="21"/>
  <c r="R360" i="21"/>
  <c r="M370" i="21"/>
  <c r="Q360" i="21"/>
  <c r="Q361" i="21"/>
  <c r="R368" i="21"/>
  <c r="R362" i="21"/>
  <c r="Q355" i="21"/>
  <c r="N349" i="21"/>
  <c r="M344" i="21"/>
  <c r="M316" i="21"/>
  <c r="O348" i="21"/>
  <c r="N321" i="21"/>
  <c r="Q368" i="21"/>
  <c r="N348" i="21"/>
  <c r="M337" i="21"/>
  <c r="Q319" i="21"/>
  <c r="O314" i="21"/>
  <c r="Q303" i="21"/>
  <c r="P343" i="21"/>
  <c r="N314" i="21"/>
  <c r="N361" i="21"/>
  <c r="Q336" i="21"/>
  <c r="Q389" i="21"/>
  <c r="O368" i="21"/>
  <c r="M384" i="21"/>
  <c r="O361" i="21"/>
  <c r="Q387" i="21"/>
  <c r="O366" i="21"/>
  <c r="R388" i="21"/>
  <c r="R377" i="21"/>
  <c r="M378" i="21"/>
  <c r="M361" i="21"/>
  <c r="N351" i="21"/>
  <c r="N369" i="21"/>
  <c r="P359" i="21"/>
  <c r="Q353" i="21"/>
  <c r="P353" i="21"/>
  <c r="R367" i="21"/>
  <c r="O353" i="21"/>
  <c r="P361" i="21"/>
  <c r="Q348" i="21"/>
  <c r="Q338" i="21"/>
  <c r="AG326" i="21"/>
  <c r="AG327" i="21"/>
  <c r="O321" i="21"/>
  <c r="Q310" i="21"/>
  <c r="O305" i="21"/>
  <c r="R343" i="21"/>
  <c r="P338" i="21"/>
  <c r="AF326" i="21"/>
  <c r="AF327" i="21"/>
  <c r="O342" i="21"/>
  <c r="M313" i="21"/>
  <c r="M348" i="21"/>
  <c r="N342" i="21"/>
  <c r="R324" i="21"/>
  <c r="P319" i="21"/>
  <c r="R308" i="21"/>
  <c r="M353" i="21"/>
  <c r="O323" i="21"/>
  <c r="O384" i="21"/>
  <c r="N372" i="21"/>
  <c r="M368" i="21"/>
  <c r="P390" i="21"/>
  <c r="R379" i="21"/>
  <c r="M373" i="21"/>
  <c r="N374" i="21"/>
  <c r="N375" i="21"/>
  <c r="R369" i="21"/>
  <c r="N363" i="21"/>
  <c r="R357" i="21"/>
  <c r="R352" i="21"/>
  <c r="M386" i="21"/>
  <c r="M390" i="21"/>
  <c r="N358" i="21"/>
  <c r="P365" i="21"/>
  <c r="R366" i="21"/>
  <c r="O387" i="21"/>
  <c r="P366" i="21"/>
  <c r="N360" i="21"/>
  <c r="R347" i="21"/>
  <c r="O347" i="21"/>
  <c r="Q342" i="21"/>
  <c r="O337" i="21"/>
  <c r="M326" i="21"/>
  <c r="Q314" i="21"/>
  <c r="O309" i="21"/>
  <c r="P342" i="21"/>
  <c r="R319" i="21"/>
  <c r="O356" i="21"/>
  <c r="Q335" i="21"/>
  <c r="M317" i="21"/>
  <c r="P373" i="21"/>
  <c r="O374" i="21"/>
  <c r="P364" i="21"/>
  <c r="M362" i="21"/>
  <c r="O359" i="21"/>
  <c r="V326" i="21"/>
  <c r="O334" i="21"/>
  <c r="R326" i="21"/>
  <c r="O350" i="21"/>
  <c r="Q324" i="21"/>
  <c r="O311" i="21"/>
  <c r="O352" i="21"/>
  <c r="P344" i="21"/>
  <c r="Z326" i="21"/>
  <c r="Z327" i="21"/>
  <c r="R348" i="21"/>
  <c r="X326" i="21"/>
  <c r="X327" i="21"/>
  <c r="N320" i="21"/>
  <c r="Q347" i="21"/>
  <c r="R304" i="21"/>
  <c r="M288" i="21"/>
  <c r="O320" i="21"/>
  <c r="N297" i="21"/>
  <c r="N281" i="21"/>
  <c r="Y326" i="21"/>
  <c r="Y327" i="21"/>
  <c r="N313" i="21"/>
  <c r="Q295" i="21"/>
  <c r="O290" i="21"/>
  <c r="Q279" i="21"/>
  <c r="O274" i="21"/>
  <c r="R305" i="21"/>
  <c r="N290" i="21"/>
  <c r="M355" i="21"/>
  <c r="N352" i="21"/>
  <c r="R323" i="21"/>
  <c r="AE326" i="21"/>
  <c r="R316" i="21"/>
  <c r="P307" i="21"/>
  <c r="M349" i="21"/>
  <c r="O339" i="21"/>
  <c r="Q316" i="21"/>
  <c r="M310" i="21"/>
  <c r="P351" i="21"/>
  <c r="N343" i="21"/>
  <c r="P326" i="21"/>
  <c r="P347" i="21"/>
  <c r="R342" i="21"/>
  <c r="P337" i="21"/>
  <c r="N326" i="21"/>
  <c r="R314" i="21"/>
  <c r="P309" i="21"/>
  <c r="R313" i="21"/>
  <c r="P303" i="21"/>
  <c r="Q298" i="21"/>
  <c r="O293" i="21"/>
  <c r="Q282" i="21"/>
  <c r="O277" i="21"/>
  <c r="M319" i="21"/>
  <c r="P302" i="21"/>
  <c r="R291" i="21"/>
  <c r="P286" i="21"/>
  <c r="P324" i="21"/>
  <c r="M289" i="21"/>
  <c r="M273" i="21"/>
  <c r="M352" i="21"/>
  <c r="R300" i="21"/>
  <c r="P295" i="21"/>
  <c r="R284" i="21"/>
  <c r="N304" i="21"/>
  <c r="M298" i="21"/>
  <c r="O369" i="21"/>
  <c r="P322" i="21"/>
  <c r="Q323" i="21"/>
  <c r="Q350" i="21"/>
  <c r="P323" i="21"/>
  <c r="P315" i="21"/>
  <c r="N306" i="21"/>
  <c r="R346" i="21"/>
  <c r="M338" i="21"/>
  <c r="M322" i="21"/>
  <c r="R337" i="21"/>
  <c r="N336" i="21"/>
  <c r="N324" i="21"/>
  <c r="N308" i="21"/>
  <c r="O336" i="21"/>
  <c r="N311" i="21"/>
  <c r="M292" i="21"/>
  <c r="M276" i="21"/>
  <c r="Q313" i="21"/>
  <c r="N301" i="21"/>
  <c r="N285" i="21"/>
  <c r="N323" i="21"/>
  <c r="P304" i="21"/>
  <c r="Q299" i="21"/>
  <c r="O294" i="21"/>
  <c r="Q283" i="21"/>
  <c r="O278" i="21"/>
  <c r="P346" i="21"/>
  <c r="N315" i="21"/>
  <c r="O304" i="21"/>
  <c r="N294" i="21"/>
  <c r="M315" i="21"/>
  <c r="Q292" i="21"/>
  <c r="O287" i="21"/>
  <c r="Q276" i="21"/>
  <c r="P300" i="21"/>
  <c r="R289" i="21"/>
  <c r="P284" i="21"/>
  <c r="R311" i="21"/>
  <c r="R302" i="21"/>
  <c r="P297" i="21"/>
  <c r="R286" i="21"/>
  <c r="P281" i="21"/>
  <c r="R270" i="21"/>
  <c r="O284" i="21"/>
  <c r="Q358" i="21"/>
  <c r="P375" i="21"/>
  <c r="R345" i="21"/>
  <c r="O360" i="21"/>
  <c r="Q306" i="21"/>
  <c r="Q343" i="21"/>
  <c r="M321" i="21"/>
  <c r="M309" i="21"/>
  <c r="O349" i="21"/>
  <c r="N338" i="21"/>
  <c r="N322" i="21"/>
  <c r="O315" i="21"/>
  <c r="M392" i="21"/>
  <c r="N350" i="21"/>
  <c r="O346" i="21"/>
  <c r="P341" i="21"/>
  <c r="R318" i="21"/>
  <c r="P313" i="21"/>
  <c r="Q302" i="21"/>
  <c r="O297" i="21"/>
  <c r="Q286" i="21"/>
  <c r="O281" i="21"/>
  <c r="R295" i="21"/>
  <c r="P290" i="21"/>
  <c r="R279" i="21"/>
  <c r="M293" i="21"/>
  <c r="V392" i="21"/>
  <c r="V393" i="21"/>
  <c r="R354" i="21"/>
  <c r="Q365" i="21"/>
  <c r="W326" i="21"/>
  <c r="W327" i="21"/>
  <c r="M304" i="21"/>
  <c r="R339" i="21"/>
  <c r="P318" i="21"/>
  <c r="M341" i="21"/>
  <c r="Q307" i="21"/>
  <c r="R336" i="21"/>
  <c r="R312" i="21"/>
  <c r="O367" i="21"/>
  <c r="Q344" i="21"/>
  <c r="O335" i="21"/>
  <c r="M374" i="21"/>
  <c r="R341" i="21"/>
  <c r="P336" i="21"/>
  <c r="Q357" i="21"/>
  <c r="N340" i="21"/>
  <c r="N312" i="21"/>
  <c r="R321" i="21"/>
  <c r="Q309" i="21"/>
  <c r="M296" i="21"/>
  <c r="M280" i="21"/>
  <c r="M311" i="21"/>
  <c r="N289" i="21"/>
  <c r="N303" i="21"/>
  <c r="O298" i="21"/>
  <c r="Q287" i="21"/>
  <c r="O282" i="21"/>
  <c r="Q271" i="21"/>
  <c r="O326" i="21"/>
  <c r="M303" i="21"/>
  <c r="N298" i="21"/>
  <c r="Q337" i="21"/>
  <c r="Q296" i="21"/>
  <c r="O291" i="21"/>
  <c r="Q280" i="21"/>
  <c r="N366" i="21"/>
  <c r="P305" i="21"/>
  <c r="R293" i="21"/>
  <c r="P288" i="21"/>
  <c r="R309" i="21"/>
  <c r="P384" i="21"/>
  <c r="P363" i="21"/>
  <c r="P367" i="21"/>
  <c r="M320" i="21"/>
  <c r="N337" i="21"/>
  <c r="Q339" i="21"/>
  <c r="O318" i="21"/>
  <c r="R320" i="21"/>
  <c r="Q352" i="21"/>
  <c r="M334" i="21"/>
  <c r="Q320" i="21"/>
  <c r="N335" i="21"/>
  <c r="M351" i="21"/>
  <c r="Q345" i="21"/>
  <c r="R334" i="21"/>
  <c r="R322" i="21"/>
  <c r="P317" i="21"/>
  <c r="R306" i="21"/>
  <c r="P320" i="21"/>
  <c r="O301" i="21"/>
  <c r="Q290" i="21"/>
  <c r="O285" i="21"/>
  <c r="O340" i="21"/>
  <c r="N309" i="21"/>
  <c r="R299" i="21"/>
  <c r="P294" i="21"/>
  <c r="R283" i="21"/>
  <c r="M297" i="21"/>
  <c r="M281" i="21"/>
  <c r="O324" i="21"/>
  <c r="P310" i="21"/>
  <c r="R292" i="21"/>
  <c r="P287" i="21"/>
  <c r="M335" i="21"/>
  <c r="M290" i="21"/>
  <c r="O351" i="21"/>
  <c r="O312" i="21"/>
  <c r="N287" i="21"/>
  <c r="N300" i="21"/>
  <c r="N284" i="21"/>
  <c r="O307" i="21"/>
  <c r="R276" i="21"/>
  <c r="R269" i="21"/>
  <c r="Q388" i="21"/>
  <c r="N353" i="21"/>
  <c r="O313" i="21"/>
  <c r="M347" i="21"/>
  <c r="P334" i="21"/>
  <c r="R350" i="21"/>
  <c r="N334" i="21"/>
  <c r="Q351" i="21"/>
  <c r="Q340" i="21"/>
  <c r="Q326" i="21"/>
  <c r="M318" i="21"/>
  <c r="N339" i="21"/>
  <c r="AJ326" i="21"/>
  <c r="AJ327" i="21"/>
  <c r="R338" i="21"/>
  <c r="AH326" i="21"/>
  <c r="P321" i="21"/>
  <c r="R310" i="21"/>
  <c r="M350" i="21"/>
  <c r="O316" i="21"/>
  <c r="M307" i="21"/>
  <c r="Q294" i="21"/>
  <c r="O289" i="21"/>
  <c r="Q278" i="21"/>
  <c r="Q321" i="21"/>
  <c r="O303" i="21"/>
  <c r="P298" i="21"/>
  <c r="R287" i="21"/>
  <c r="P282" i="21"/>
  <c r="M301" i="21"/>
  <c r="M285" i="21"/>
  <c r="M269" i="21"/>
  <c r="R296" i="21"/>
  <c r="P291" i="21"/>
  <c r="Q305" i="21"/>
  <c r="M294" i="21"/>
  <c r="M278" i="21"/>
  <c r="M339" i="21"/>
  <c r="N291" i="21"/>
  <c r="P316" i="21"/>
  <c r="N307" i="21"/>
  <c r="N288" i="21"/>
  <c r="N272" i="21"/>
  <c r="AI326" i="21"/>
  <c r="O302" i="21"/>
  <c r="Q275" i="21"/>
  <c r="N302" i="21"/>
  <c r="P283" i="21"/>
  <c r="O299" i="21"/>
  <c r="R307" i="21"/>
  <c r="N295" i="21"/>
  <c r="R298" i="21"/>
  <c r="R290" i="21"/>
  <c r="P273" i="21"/>
  <c r="M272" i="21"/>
  <c r="Q281" i="21"/>
  <c r="Q268" i="21"/>
  <c r="R363" i="21"/>
  <c r="M274" i="21"/>
  <c r="P268" i="21"/>
  <c r="O300" i="21"/>
  <c r="M275" i="21"/>
  <c r="N268" i="21"/>
  <c r="M343" i="21"/>
  <c r="P376" i="21"/>
  <c r="O338" i="21"/>
  <c r="M342" i="21"/>
  <c r="N319" i="21"/>
  <c r="Q304" i="21"/>
  <c r="P299" i="21"/>
  <c r="M286" i="21"/>
  <c r="P306" i="21"/>
  <c r="N283" i="21"/>
  <c r="P289" i="21"/>
  <c r="N280" i="21"/>
  <c r="R277" i="21"/>
  <c r="O280" i="21"/>
  <c r="N274" i="21"/>
  <c r="O296" i="21"/>
  <c r="R272" i="21"/>
  <c r="Q273" i="21"/>
  <c r="N357" i="21"/>
  <c r="AA326" i="21"/>
  <c r="AA327" i="21"/>
  <c r="N344" i="21"/>
  <c r="O308" i="21"/>
  <c r="Q291" i="21"/>
  <c r="O270" i="21"/>
  <c r="O295" i="21"/>
  <c r="Q284" i="21"/>
  <c r="Q341" i="21"/>
  <c r="P292" i="21"/>
  <c r="R281" i="21"/>
  <c r="P308" i="21"/>
  <c r="N296" i="21"/>
  <c r="Q269" i="21"/>
  <c r="M279" i="21"/>
  <c r="Q285" i="21"/>
  <c r="P271" i="21"/>
  <c r="Q272" i="21"/>
  <c r="M305" i="21"/>
  <c r="O319" i="21"/>
  <c r="M300" i="21"/>
  <c r="N293" i="21"/>
  <c r="P312" i="21"/>
  <c r="O283" i="21"/>
  <c r="R301" i="21"/>
  <c r="P280" i="21"/>
  <c r="R278" i="21"/>
  <c r="R317" i="21"/>
  <c r="P276" i="21"/>
  <c r="R268" i="21"/>
  <c r="N282" i="21"/>
  <c r="R271" i="21"/>
  <c r="M283" i="21"/>
  <c r="Q289" i="21"/>
  <c r="O271" i="21"/>
  <c r="Q312" i="21"/>
  <c r="O286" i="21"/>
  <c r="M323" i="21"/>
  <c r="M282" i="21"/>
  <c r="N279" i="21"/>
  <c r="R303" i="21"/>
  <c r="R294" i="21"/>
  <c r="P277" i="21"/>
  <c r="P269" i="21"/>
  <c r="Q274" i="21"/>
  <c r="R275" i="21"/>
  <c r="M306" i="21"/>
  <c r="Q277" i="21"/>
  <c r="Q270" i="21"/>
  <c r="P278" i="21"/>
  <c r="P270" i="21"/>
  <c r="N270" i="21"/>
  <c r="M287" i="21"/>
  <c r="M295" i="21"/>
  <c r="M291" i="21"/>
  <c r="P335" i="21"/>
  <c r="P355" i="21"/>
  <c r="R288" i="21"/>
  <c r="N299" i="21"/>
  <c r="P293" i="21"/>
  <c r="P285" i="21"/>
  <c r="N276" i="21"/>
  <c r="Q301" i="21"/>
  <c r="O288" i="21"/>
  <c r="P274" i="21"/>
  <c r="N277" i="21"/>
  <c r="N278" i="21"/>
  <c r="M270" i="21"/>
  <c r="M271" i="21"/>
  <c r="R335" i="21"/>
  <c r="P311" i="21"/>
  <c r="P340" i="21"/>
  <c r="R315" i="21"/>
  <c r="M277" i="21"/>
  <c r="Q300" i="21"/>
  <c r="Q288" i="21"/>
  <c r="P296" i="21"/>
  <c r="R285" i="21"/>
  <c r="R282" i="21"/>
  <c r="R274" i="21"/>
  <c r="P279" i="21"/>
  <c r="N273" i="21"/>
  <c r="P275" i="21"/>
  <c r="N305" i="21"/>
  <c r="O268" i="21"/>
  <c r="P314" i="21"/>
  <c r="Q293" i="21"/>
  <c r="N318" i="21"/>
  <c r="M302" i="21"/>
  <c r="N292" i="21"/>
  <c r="O292" i="21"/>
  <c r="N269" i="21"/>
  <c r="Q346" i="21"/>
  <c r="O276" i="21"/>
  <c r="M268" i="21"/>
  <c r="R273" i="21"/>
  <c r="N316" i="21"/>
  <c r="O279" i="21"/>
  <c r="R280" i="21"/>
  <c r="O269" i="21"/>
  <c r="M284" i="21"/>
  <c r="M299" i="21"/>
  <c r="Q308" i="21"/>
  <c r="O344" i="21"/>
  <c r="R297" i="21"/>
  <c r="O273" i="21"/>
  <c r="Q297" i="21"/>
  <c r="Q349" i="21"/>
  <c r="N286" i="21"/>
  <c r="P301" i="21"/>
  <c r="O275" i="21"/>
  <c r="O272" i="21"/>
  <c r="P272" i="21"/>
  <c r="N271" i="21"/>
  <c r="Q317" i="21"/>
  <c r="N275" i="21"/>
  <c r="AH21" i="24"/>
  <c r="AQ77" i="21"/>
  <c r="AS57" i="21"/>
  <c r="AP31" i="21"/>
  <c r="R23" i="21"/>
  <c r="AP102" i="21"/>
  <c r="AO97" i="21"/>
  <c r="Q148" i="21"/>
  <c r="AO144" i="21"/>
  <c r="R49" i="21"/>
  <c r="AN19" i="21"/>
  <c r="O86" i="21"/>
  <c r="R72" i="21"/>
  <c r="AN38" i="21"/>
  <c r="AO30" i="21"/>
  <c r="AS84" i="21"/>
  <c r="N108" i="21"/>
  <c r="O91" i="21"/>
  <c r="AO168" i="21"/>
  <c r="N37" i="21"/>
  <c r="AS92" i="21"/>
  <c r="AQ118" i="21"/>
  <c r="Q112" i="21"/>
  <c r="N150" i="21"/>
  <c r="M53" i="21"/>
  <c r="AS44" i="21"/>
  <c r="N101" i="21"/>
  <c r="AN88" i="21"/>
  <c r="Q184" i="21"/>
  <c r="O128" i="21"/>
  <c r="AP59" i="21"/>
  <c r="AQ51" i="21"/>
  <c r="AO110" i="21"/>
  <c r="Q101" i="21"/>
  <c r="AO111" i="21"/>
  <c r="N141" i="21"/>
  <c r="AN10" i="21"/>
  <c r="P118" i="21"/>
  <c r="O116" i="21"/>
  <c r="AP184" i="21"/>
  <c r="O169" i="21"/>
  <c r="Q11" i="24"/>
  <c r="M514" i="21"/>
  <c r="AG24" i="24"/>
  <c r="AO18" i="24"/>
  <c r="R515" i="21"/>
  <c r="AR515" i="21"/>
  <c r="AO516" i="21"/>
  <c r="AR4" i="24"/>
  <c r="O521" i="21"/>
  <c r="N518" i="21"/>
  <c r="M518" i="21"/>
  <c r="N515" i="21"/>
  <c r="M515" i="21"/>
  <c r="Q514" i="21"/>
  <c r="O509" i="21"/>
  <c r="N513" i="21"/>
  <c r="M509" i="21"/>
  <c r="P510" i="21"/>
  <c r="N505" i="21"/>
  <c r="Q507" i="21"/>
  <c r="O502" i="21"/>
  <c r="M510" i="21"/>
  <c r="P503" i="21"/>
  <c r="M498" i="21"/>
  <c r="P504" i="21"/>
  <c r="P509" i="21"/>
  <c r="M504" i="21"/>
  <c r="N504" i="21"/>
  <c r="P490" i="21"/>
  <c r="R484" i="21"/>
  <c r="P479" i="21"/>
  <c r="O508" i="21"/>
  <c r="O14" i="24"/>
  <c r="O26" i="24"/>
  <c r="N524" i="21"/>
  <c r="M524" i="21"/>
  <c r="Q512" i="21"/>
  <c r="P520" i="21"/>
  <c r="R509" i="21"/>
  <c r="O520" i="21"/>
  <c r="Q509" i="21"/>
  <c r="P524" i="21"/>
  <c r="P518" i="21"/>
  <c r="Q519" i="21"/>
  <c r="O514" i="21"/>
  <c r="N509" i="21"/>
  <c r="R499" i="21"/>
  <c r="P494" i="21"/>
  <c r="M501" i="21"/>
  <c r="O10" i="24"/>
  <c r="P20" i="24"/>
  <c r="N522" i="21"/>
  <c r="M522" i="21"/>
  <c r="N519" i="21"/>
  <c r="M519" i="21"/>
  <c r="Q524" i="21"/>
  <c r="Q518" i="21"/>
  <c r="O513" i="21"/>
  <c r="N517" i="21"/>
  <c r="M513" i="21"/>
  <c r="R524" i="21"/>
  <c r="O506" i="21"/>
  <c r="Q495" i="21"/>
  <c r="P507" i="21"/>
  <c r="R496" i="21"/>
  <c r="M502" i="21"/>
  <c r="Q508" i="21"/>
  <c r="M499" i="21"/>
  <c r="N508" i="21"/>
  <c r="O6" i="24"/>
  <c r="Q27" i="24"/>
  <c r="M33" i="24"/>
  <c r="R516" i="21"/>
  <c r="Q516" i="21"/>
  <c r="R513" i="21"/>
  <c r="Q513" i="21"/>
  <c r="M512" i="21"/>
  <c r="P522" i="21"/>
  <c r="O524" i="21"/>
  <c r="O518" i="21"/>
  <c r="P521" i="21"/>
  <c r="M508" i="21"/>
  <c r="R503" i="21"/>
  <c r="P15" i="24"/>
  <c r="V524" i="21"/>
  <c r="AE524" i="21"/>
  <c r="AE525" i="21"/>
  <c r="Q522" i="21"/>
  <c r="O517" i="21"/>
  <c r="N521" i="21"/>
  <c r="M517" i="21"/>
  <c r="N497" i="21"/>
  <c r="P511" i="21"/>
  <c r="Q499" i="21"/>
  <c r="R500" i="21"/>
  <c r="P495" i="21"/>
  <c r="M506" i="21"/>
  <c r="M490" i="21"/>
  <c r="R501" i="21"/>
  <c r="M503" i="21"/>
  <c r="P517" i="21"/>
  <c r="M13" i="24"/>
  <c r="R21" i="24"/>
  <c r="R520" i="21"/>
  <c r="P515" i="21"/>
  <c r="Q520" i="21"/>
  <c r="O515" i="21"/>
  <c r="R517" i="21"/>
  <c r="P512" i="21"/>
  <c r="Q517" i="21"/>
  <c r="O512" i="21"/>
  <c r="M516" i="21"/>
  <c r="M5" i="24"/>
  <c r="Q7" i="24"/>
  <c r="R16" i="24"/>
  <c r="N19" i="24"/>
  <c r="M25" i="24"/>
  <c r="P519" i="21"/>
  <c r="O519" i="21"/>
  <c r="R521" i="21"/>
  <c r="P516" i="21"/>
  <c r="Q521" i="21"/>
  <c r="O516" i="21"/>
  <c r="AE7" i="24"/>
  <c r="AI9" i="24"/>
  <c r="AH16" i="24"/>
  <c r="AI25" i="24"/>
  <c r="AI5" i="24"/>
  <c r="AJ22" i="24"/>
  <c r="AG12" i="24"/>
  <c r="AJ17" i="24"/>
  <c r="AF20" i="24"/>
  <c r="AG8" i="24"/>
  <c r="AJ37" i="24"/>
  <c r="AG4" i="24"/>
  <c r="AG63" i="24" s="1"/>
  <c r="AF15" i="24"/>
  <c r="AH36" i="24"/>
  <c r="AE11" i="24"/>
  <c r="AI13" i="24"/>
  <c r="X5" i="24"/>
  <c r="AP11" i="24"/>
  <c r="AA19" i="24"/>
  <c r="W22" i="24"/>
  <c r="AR524" i="21"/>
  <c r="AQ524" i="21"/>
  <c r="AP512" i="21"/>
  <c r="AO520" i="21"/>
  <c r="AQ509" i="21"/>
  <c r="AN520" i="21"/>
  <c r="AP509" i="21"/>
  <c r="AR519" i="21"/>
  <c r="AO518" i="21"/>
  <c r="AP519" i="21"/>
  <c r="AN514" i="21"/>
  <c r="AQ499" i="21"/>
  <c r="AO494" i="21"/>
  <c r="AR496" i="21"/>
  <c r="AS497" i="21"/>
  <c r="AO511" i="21"/>
  <c r="AN503" i="21"/>
  <c r="AP492" i="21"/>
  <c r="AS515" i="21"/>
  <c r="AS498" i="21"/>
  <c r="AP505" i="21"/>
  <c r="AN500" i="21"/>
  <c r="AP498" i="21"/>
  <c r="AN493" i="21"/>
  <c r="Z30" i="24"/>
  <c r="AP7" i="24"/>
  <c r="AQ19" i="24"/>
  <c r="AS517" i="21"/>
  <c r="AR517" i="21"/>
  <c r="AS514" i="21"/>
  <c r="AR514" i="21"/>
  <c r="AP518" i="21"/>
  <c r="AN513" i="21"/>
  <c r="AS512" i="21"/>
  <c r="AR508" i="21"/>
  <c r="AS504" i="21"/>
  <c r="AN506" i="21"/>
  <c r="V12" i="24"/>
  <c r="AA14" i="24"/>
  <c r="W17" i="24"/>
  <c r="AN26" i="24"/>
  <c r="AQ516" i="21"/>
  <c r="AP516" i="21"/>
  <c r="AN511" i="21"/>
  <c r="AQ513" i="21"/>
  <c r="AO508" i="21"/>
  <c r="AP513" i="21"/>
  <c r="AO522" i="21"/>
  <c r="AS524" i="21"/>
  <c r="AN518" i="21"/>
  <c r="AP508" i="21"/>
  <c r="AQ503" i="21"/>
  <c r="AO498" i="21"/>
  <c r="AQ518" i="21"/>
  <c r="AR500" i="21"/>
  <c r="AS501" i="21"/>
  <c r="AN507" i="21"/>
  <c r="AP496" i="21"/>
  <c r="AN491" i="21"/>
  <c r="AS502" i="21"/>
  <c r="AO517" i="21"/>
  <c r="AN504" i="21"/>
  <c r="AP502" i="21"/>
  <c r="AN497" i="21"/>
  <c r="V8" i="24"/>
  <c r="Z10" i="24"/>
  <c r="AS14" i="24"/>
  <c r="Y23" i="24"/>
  <c r="AS521" i="21"/>
  <c r="AR521" i="21"/>
  <c r="AP524" i="21"/>
  <c r="AS518" i="21"/>
  <c r="AO524" i="21"/>
  <c r="AR518" i="21"/>
  <c r="AP522" i="21"/>
  <c r="AN517" i="21"/>
  <c r="AS516" i="21"/>
  <c r="AR512" i="21"/>
  <c r="V4" i="24"/>
  <c r="Z6" i="24"/>
  <c r="Z65" i="24" s="1"/>
  <c r="AN10" i="24"/>
  <c r="AR12" i="24"/>
  <c r="AS20" i="24"/>
  <c r="AO23" i="24"/>
  <c r="AP27" i="24"/>
  <c r="AA34" i="24"/>
  <c r="AQ520" i="21"/>
  <c r="AO515" i="21"/>
  <c r="AP520" i="21"/>
  <c r="AN515" i="21"/>
  <c r="AQ517" i="21"/>
  <c r="AO512" i="21"/>
  <c r="AP517" i="21"/>
  <c r="AN512" i="21"/>
  <c r="AR511" i="21"/>
  <c r="AQ515" i="21"/>
  <c r="AN522" i="21"/>
  <c r="AP511" i="21"/>
  <c r="AQ514" i="21"/>
  <c r="AQ507" i="21"/>
  <c r="AO502" i="21"/>
  <c r="AR504" i="21"/>
  <c r="AQ522" i="21"/>
  <c r="AS505" i="21"/>
  <c r="AP500" i="21"/>
  <c r="AN495" i="21"/>
  <c r="AS506" i="21"/>
  <c r="AS509" i="21"/>
  <c r="AP506" i="21"/>
  <c r="AN6" i="24"/>
  <c r="AR8" i="24"/>
  <c r="Y18" i="24"/>
  <c r="V28" i="24"/>
  <c r="AS522" i="21"/>
  <c r="AR522" i="21"/>
  <c r="AN521" i="21"/>
  <c r="AO38" i="24"/>
  <c r="X9" i="24"/>
  <c r="X29" i="24"/>
  <c r="AS513" i="21"/>
  <c r="AR513" i="21"/>
  <c r="AS510" i="21"/>
  <c r="D14" i="24"/>
  <c r="E30" i="24"/>
  <c r="D10" i="24"/>
  <c r="H12" i="24"/>
  <c r="G17" i="24"/>
  <c r="F31" i="24"/>
  <c r="H28" i="24"/>
  <c r="D6" i="24"/>
  <c r="H8" i="24"/>
  <c r="H65" i="24" s="1"/>
  <c r="G23" i="24"/>
  <c r="H32" i="24"/>
  <c r="H4" i="24"/>
  <c r="I18" i="24"/>
  <c r="F11" i="24"/>
  <c r="I24" i="24"/>
  <c r="E22" i="24"/>
  <c r="N514" i="21"/>
  <c r="X13" i="24"/>
  <c r="M9" i="24"/>
  <c r="AN359" i="24"/>
  <c r="AR228" i="24"/>
  <c r="AO209" i="24"/>
  <c r="AQ210" i="24"/>
  <c r="AO215" i="24"/>
  <c r="AS244" i="24"/>
  <c r="AO366" i="24"/>
  <c r="AP242" i="24"/>
  <c r="AR233" i="24"/>
  <c r="AS239" i="24"/>
  <c r="AO360" i="24"/>
  <c r="AS383" i="24"/>
  <c r="AP247" i="24"/>
  <c r="AR203" i="24"/>
  <c r="AO204" i="24"/>
  <c r="AR216" i="24"/>
  <c r="AS238" i="24"/>
  <c r="AS372" i="24"/>
  <c r="AN380" i="24"/>
  <c r="AQ223" i="24"/>
  <c r="AO247" i="24"/>
  <c r="AS214" i="24"/>
  <c r="AO207" i="24"/>
  <c r="AR246" i="24"/>
  <c r="AR245" i="24"/>
  <c r="AR213" i="24"/>
  <c r="AO208" i="24"/>
  <c r="AS243" i="24"/>
  <c r="AP205" i="24"/>
  <c r="AP249" i="24"/>
  <c r="AP248" i="24"/>
  <c r="AS363" i="24"/>
  <c r="AO383" i="24"/>
  <c r="AR351" i="24"/>
  <c r="AO221" i="24"/>
  <c r="AQ359" i="24"/>
  <c r="AR347" i="24"/>
  <c r="AN338" i="24"/>
  <c r="AR207" i="24"/>
  <c r="AO224" i="24"/>
  <c r="AO352" i="24"/>
  <c r="AQ243" i="24"/>
  <c r="AP245" i="24"/>
  <c r="AR208" i="24"/>
  <c r="AQ249" i="24"/>
  <c r="AR225" i="24"/>
  <c r="AS218" i="24"/>
  <c r="AR379" i="24"/>
  <c r="AR370" i="24"/>
  <c r="AO211" i="24"/>
  <c r="AP221" i="24"/>
  <c r="AP252" i="24"/>
  <c r="AS343" i="24"/>
  <c r="AN342" i="24"/>
  <c r="AP389" i="24"/>
  <c r="AS336" i="24"/>
  <c r="AR365" i="24"/>
  <c r="AO340" i="24"/>
  <c r="AN366" i="24"/>
  <c r="AR376" i="24"/>
  <c r="AS356" i="24"/>
  <c r="AP219" i="24"/>
  <c r="AR235" i="24"/>
  <c r="AQ241" i="24"/>
  <c r="AN346" i="24"/>
  <c r="AO126" i="24"/>
  <c r="E129" i="24"/>
  <c r="AS242" i="24"/>
  <c r="AP347" i="24"/>
  <c r="AO362" i="24"/>
  <c r="AP206" i="24"/>
  <c r="AP238" i="24"/>
  <c r="AR369" i="24"/>
  <c r="AP239" i="24"/>
  <c r="AR371" i="24"/>
  <c r="AP384" i="24"/>
  <c r="AR75" i="24"/>
  <c r="AN81" i="24"/>
  <c r="AS71" i="24"/>
  <c r="AS103" i="24"/>
  <c r="AN71" i="24"/>
  <c r="AO79" i="24"/>
  <c r="AJ658" i="24"/>
  <c r="AE197" i="21"/>
  <c r="AQ99" i="24"/>
  <c r="AO110" i="24"/>
  <c r="AO77" i="24"/>
  <c r="AQ98" i="24"/>
  <c r="AP89" i="24"/>
  <c r="AR110" i="24"/>
  <c r="AO124" i="24"/>
  <c r="I195" i="24"/>
  <c r="AP76" i="24"/>
  <c r="AS73" i="24"/>
  <c r="AS105" i="24"/>
  <c r="F195" i="24"/>
  <c r="H197" i="24"/>
  <c r="H195" i="24"/>
  <c r="AQ126" i="24"/>
  <c r="AN120" i="24"/>
  <c r="AN233" i="24"/>
  <c r="E327" i="24"/>
  <c r="I393" i="24"/>
  <c r="I656" i="24"/>
  <c r="F590" i="24"/>
  <c r="G195" i="21"/>
  <c r="Y195" i="24"/>
  <c r="V63" i="21"/>
  <c r="AI459" i="24"/>
  <c r="AF459" i="21"/>
  <c r="AG525" i="21"/>
  <c r="AH393" i="21"/>
  <c r="E525" i="24"/>
  <c r="H525" i="24"/>
  <c r="AQ195" i="24"/>
  <c r="AE658" i="24"/>
  <c r="AE65" i="21"/>
  <c r="AE527" i="21"/>
  <c r="AQ79" i="24"/>
  <c r="AP98" i="24"/>
  <c r="AO119" i="24"/>
  <c r="AS99" i="24"/>
  <c r="AQ110" i="24"/>
  <c r="AP101" i="24"/>
  <c r="AR77" i="24"/>
  <c r="AQ96" i="24"/>
  <c r="AP79" i="24"/>
  <c r="G195" i="24"/>
  <c r="AP114" i="24"/>
  <c r="AP121" i="24"/>
  <c r="AN234" i="24"/>
  <c r="D393" i="24"/>
  <c r="AN334" i="24"/>
  <c r="AN618" i="24"/>
  <c r="AS620" i="24"/>
  <c r="AR619" i="24"/>
  <c r="H656" i="24"/>
  <c r="E63" i="21"/>
  <c r="I63" i="21"/>
  <c r="E263" i="21"/>
  <c r="E261" i="21"/>
  <c r="I327" i="21"/>
  <c r="H393" i="21"/>
  <c r="G393" i="21"/>
  <c r="I393" i="21"/>
  <c r="V131" i="24"/>
  <c r="V261" i="24"/>
  <c r="W327" i="24"/>
  <c r="V459" i="24"/>
  <c r="AF459" i="24"/>
  <c r="AJ63" i="21"/>
  <c r="AI63" i="21"/>
  <c r="AH525" i="21"/>
  <c r="AG327" i="24"/>
  <c r="G525" i="24"/>
  <c r="D525" i="21"/>
  <c r="F525" i="21"/>
  <c r="X393" i="21"/>
  <c r="AH197" i="24"/>
  <c r="AH195" i="24"/>
  <c r="AF129" i="24"/>
  <c r="AI129" i="24"/>
  <c r="AJ129" i="24"/>
  <c r="AO113" i="24"/>
  <c r="AN89" i="24"/>
  <c r="AR99" i="24"/>
  <c r="AQ120" i="24"/>
  <c r="AS79" i="24"/>
  <c r="AO101" i="24"/>
  <c r="AS111" i="24"/>
  <c r="H129" i="24"/>
  <c r="AR70" i="24"/>
  <c r="AR102" i="24"/>
  <c r="AS102" i="24"/>
  <c r="AN111" i="24"/>
  <c r="D129" i="24"/>
  <c r="AN70" i="24"/>
  <c r="AP91" i="24"/>
  <c r="AN102" i="24"/>
  <c r="AN225" i="24"/>
  <c r="AN257" i="24"/>
  <c r="D327" i="24"/>
  <c r="AN227" i="24"/>
  <c r="F327" i="24"/>
  <c r="F656" i="24"/>
  <c r="AQ612" i="24"/>
  <c r="AO602" i="24"/>
  <c r="AN639" i="24"/>
  <c r="F195" i="21"/>
  <c r="H327" i="21"/>
  <c r="X327" i="24"/>
  <c r="AI261" i="24"/>
  <c r="AG261" i="24"/>
  <c r="AJ459" i="24"/>
  <c r="AE393" i="24"/>
  <c r="AA525" i="24"/>
  <c r="Y459" i="21"/>
  <c r="Y525" i="21"/>
  <c r="AA525" i="21"/>
  <c r="X329" i="21"/>
  <c r="W329" i="21"/>
  <c r="Y393" i="21"/>
  <c r="AE129" i="24"/>
  <c r="AH656" i="24"/>
  <c r="AH658" i="24"/>
  <c r="AE129" i="21"/>
  <c r="AE263" i="21"/>
  <c r="AO82" i="24"/>
  <c r="AQ115" i="24"/>
  <c r="AP90" i="24"/>
  <c r="G129" i="24"/>
  <c r="AQ102" i="24"/>
  <c r="AO112" i="24"/>
  <c r="AN72" i="24"/>
  <c r="E195" i="24"/>
  <c r="AO72" i="24"/>
  <c r="AO104" i="24"/>
  <c r="AN91" i="24"/>
  <c r="AR101" i="24"/>
  <c r="AQ88" i="24"/>
  <c r="AO99" i="24"/>
  <c r="AS109" i="24"/>
  <c r="AP103" i="24"/>
  <c r="I261" i="24"/>
  <c r="AS119" i="24"/>
  <c r="AR202" i="24"/>
  <c r="AN258" i="24"/>
  <c r="AN205" i="24"/>
  <c r="G327" i="24"/>
  <c r="E658" i="24"/>
  <c r="E656" i="24"/>
  <c r="AS613" i="24"/>
  <c r="AR640" i="24"/>
  <c r="G129" i="21"/>
  <c r="I129" i="21"/>
  <c r="D129" i="21"/>
  <c r="G261" i="21"/>
  <c r="I261" i="21"/>
  <c r="F261" i="21"/>
  <c r="H261" i="21"/>
  <c r="D327" i="21"/>
  <c r="Y131" i="24"/>
  <c r="AF525" i="24"/>
  <c r="AH129" i="21"/>
  <c r="W261" i="24"/>
  <c r="W459" i="24"/>
  <c r="Z525" i="24"/>
  <c r="AA459" i="24"/>
  <c r="Z261" i="21"/>
  <c r="Z459" i="21"/>
  <c r="W525" i="21"/>
  <c r="D459" i="24"/>
  <c r="I525" i="21"/>
  <c r="AH129" i="24"/>
  <c r="AH131" i="24"/>
  <c r="AJ195" i="24"/>
  <c r="AI658" i="24"/>
  <c r="AE461" i="21"/>
  <c r="AS104" i="24"/>
  <c r="F129" i="24"/>
  <c r="AP73" i="24"/>
  <c r="AR94" i="24"/>
  <c r="AP105" i="24"/>
  <c r="AN94" i="24"/>
  <c r="AR104" i="24"/>
  <c r="D261" i="24"/>
  <c r="AO121" i="24"/>
  <c r="AN203" i="24"/>
  <c r="AN238" i="24"/>
  <c r="AN219" i="24"/>
  <c r="AN251" i="24"/>
  <c r="AS628" i="24"/>
  <c r="AR609" i="24"/>
  <c r="D63" i="21"/>
  <c r="E129" i="21"/>
  <c r="D195" i="21"/>
  <c r="F327" i="21"/>
  <c r="G327" i="21"/>
  <c r="AA195" i="24"/>
  <c r="Z327" i="24"/>
  <c r="W393" i="24"/>
  <c r="AH261" i="24"/>
  <c r="AI525" i="24"/>
  <c r="AF525" i="21"/>
  <c r="X261" i="24"/>
  <c r="W525" i="24"/>
  <c r="Y261" i="21"/>
  <c r="E459" i="24"/>
  <c r="G525" i="21"/>
  <c r="AG197" i="24"/>
  <c r="AG195" i="24"/>
  <c r="Y329" i="21"/>
  <c r="AE263" i="24"/>
  <c r="AG590" i="24"/>
  <c r="AO74" i="24"/>
  <c r="AO120" i="24"/>
  <c r="AP82" i="24"/>
  <c r="AS83" i="24"/>
  <c r="AO105" i="24"/>
  <c r="AQ116" i="24"/>
  <c r="AR74" i="24"/>
  <c r="AR106" i="24"/>
  <c r="AS74" i="24"/>
  <c r="AQ85" i="24"/>
  <c r="AO96" i="24"/>
  <c r="AP72" i="24"/>
  <c r="AP104" i="24"/>
  <c r="AQ80" i="24"/>
  <c r="AO123" i="24"/>
  <c r="AR124" i="24"/>
  <c r="AR119" i="24"/>
  <c r="G261" i="24"/>
  <c r="AN116" i="24"/>
  <c r="AR126" i="24"/>
  <c r="H327" i="24"/>
  <c r="AP613" i="24"/>
  <c r="AQ604" i="24"/>
  <c r="D656" i="24"/>
  <c r="AR621" i="24"/>
  <c r="AQ648" i="24"/>
  <c r="AN653" i="24"/>
  <c r="W195" i="24"/>
  <c r="AF261" i="24"/>
  <c r="AJ525" i="24"/>
  <c r="AJ393" i="24"/>
  <c r="AJ395" i="24"/>
  <c r="AF393" i="24"/>
  <c r="X525" i="24"/>
  <c r="AJ393" i="21"/>
  <c r="X525" i="21"/>
  <c r="F459" i="24"/>
  <c r="E459" i="21"/>
  <c r="Z393" i="21"/>
  <c r="W395" i="21"/>
  <c r="W393" i="21"/>
  <c r="AG129" i="24"/>
  <c r="AE195" i="24"/>
  <c r="AE197" i="24"/>
  <c r="AF195" i="24"/>
  <c r="AF197" i="24"/>
  <c r="AS96" i="24"/>
  <c r="AQ107" i="24"/>
  <c r="AQ121" i="24"/>
  <c r="AR83" i="24"/>
  <c r="AQ74" i="24"/>
  <c r="AO85" i="24"/>
  <c r="AN76" i="24"/>
  <c r="AP97" i="24"/>
  <c r="AN108" i="24"/>
  <c r="AO108" i="24"/>
  <c r="AR73" i="24"/>
  <c r="AN95" i="24"/>
  <c r="AO71" i="24"/>
  <c r="AQ92" i="24"/>
  <c r="AO115" i="24"/>
  <c r="AP75" i="24"/>
  <c r="AN86" i="24"/>
  <c r="AR96" i="24"/>
  <c r="AP124" i="24"/>
  <c r="AQ124" i="24"/>
  <c r="AN126" i="24"/>
  <c r="F261" i="24"/>
  <c r="AP202" i="24"/>
  <c r="AN230" i="24"/>
  <c r="G393" i="24"/>
  <c r="AR600" i="24"/>
  <c r="AR607" i="24"/>
  <c r="AP612" i="24"/>
  <c r="AO646" i="24"/>
  <c r="G63" i="21"/>
  <c r="AS653" i="24"/>
  <c r="D261" i="21"/>
  <c r="E327" i="21"/>
  <c r="D393" i="21"/>
  <c r="X129" i="24"/>
  <c r="Z195" i="24"/>
  <c r="AA327" i="24"/>
  <c r="AG459" i="24"/>
  <c r="AA263" i="24"/>
  <c r="AI393" i="24"/>
  <c r="Y459" i="24"/>
  <c r="X261" i="21"/>
  <c r="I459" i="24"/>
  <c r="D525" i="24"/>
  <c r="I525" i="24"/>
  <c r="H459" i="21"/>
  <c r="AE459" i="24"/>
  <c r="AE461" i="24"/>
  <c r="AQ87" i="24"/>
  <c r="AS108" i="24"/>
  <c r="AN85" i="24"/>
  <c r="AS75" i="24"/>
  <c r="AS107" i="24"/>
  <c r="AR120" i="24"/>
  <c r="AN122" i="24"/>
  <c r="AO88" i="24"/>
  <c r="AS98" i="24"/>
  <c r="AQ109" i="24"/>
  <c r="AR85" i="24"/>
  <c r="AP96" i="24"/>
  <c r="AN107" i="24"/>
  <c r="AQ72" i="24"/>
  <c r="AQ104" i="24"/>
  <c r="AS117" i="24"/>
  <c r="AN115" i="24"/>
  <c r="AS125" i="24"/>
  <c r="E261" i="24"/>
  <c r="AP122" i="24"/>
  <c r="D195" i="24"/>
  <c r="AN204" i="24"/>
  <c r="AN223" i="24"/>
  <c r="AN255" i="24"/>
  <c r="AN604" i="24"/>
  <c r="AP609" i="24"/>
  <c r="AQ640" i="24"/>
  <c r="H131" i="21"/>
  <c r="H63" i="21"/>
  <c r="I195" i="21"/>
  <c r="Z129" i="24"/>
  <c r="V327" i="24"/>
  <c r="Y327" i="24"/>
  <c r="Z393" i="24"/>
  <c r="AF63" i="21"/>
  <c r="AI129" i="21"/>
  <c r="AI525" i="21"/>
  <c r="Z261" i="24"/>
  <c r="AA261" i="21"/>
  <c r="AF590" i="24"/>
  <c r="I592" i="24"/>
  <c r="AH327" i="21"/>
  <c r="W459" i="21"/>
  <c r="AN629" i="24"/>
  <c r="AP615" i="24"/>
  <c r="AP627" i="24"/>
  <c r="AN632" i="24"/>
  <c r="AS639" i="24"/>
  <c r="AP623" i="24"/>
  <c r="AJ261" i="21"/>
  <c r="AA459" i="21"/>
  <c r="AS647" i="24"/>
  <c r="AQ638" i="24"/>
  <c r="AS644" i="24"/>
  <c r="AP649" i="24"/>
  <c r="AP636" i="24"/>
  <c r="AQ255" i="24"/>
  <c r="AN349" i="24"/>
  <c r="AO349" i="24"/>
  <c r="AS353" i="24"/>
  <c r="AS378" i="24"/>
  <c r="AR342" i="24"/>
  <c r="AS358" i="24"/>
  <c r="AQ348" i="24"/>
  <c r="AO336" i="24"/>
  <c r="AO364" i="24"/>
  <c r="AN390" i="24"/>
  <c r="AP362" i="24"/>
  <c r="AR359" i="24"/>
  <c r="AP341" i="24"/>
  <c r="AN214" i="24"/>
  <c r="AO239" i="24"/>
  <c r="AQ221" i="24"/>
  <c r="AR253" i="24"/>
  <c r="AR240" i="24"/>
  <c r="AP254" i="24"/>
  <c r="AN235" i="24"/>
  <c r="AQ232" i="24"/>
  <c r="AO249" i="24"/>
  <c r="AN247" i="24"/>
  <c r="AS233" i="24"/>
  <c r="AN376" i="24"/>
  <c r="AN224" i="24"/>
  <c r="AO228" i="24"/>
  <c r="AN249" i="24"/>
  <c r="AP237" i="24"/>
  <c r="AP203" i="24"/>
  <c r="AQ246" i="24"/>
  <c r="AO240" i="24"/>
  <c r="AQ362" i="24"/>
  <c r="AO245" i="24"/>
  <c r="AQ237" i="24"/>
  <c r="AQ224" i="24"/>
  <c r="AO257" i="24"/>
  <c r="AR258" i="24"/>
  <c r="AO241" i="24"/>
  <c r="AN106" i="24"/>
  <c r="AP214" i="24"/>
  <c r="AS219" i="24"/>
  <c r="AR100" i="24"/>
  <c r="AS203" i="24"/>
  <c r="AQ205" i="24"/>
  <c r="AS204" i="24"/>
  <c r="AS225" i="24"/>
  <c r="AO202" i="24"/>
  <c r="AR78" i="24"/>
  <c r="AS207" i="24"/>
  <c r="AP87" i="24"/>
  <c r="AO258" i="24"/>
  <c r="AR215" i="24"/>
  <c r="X461" i="24"/>
  <c r="Y461" i="21"/>
  <c r="AP92" i="24"/>
  <c r="AN80" i="24"/>
  <c r="AO80" i="24"/>
  <c r="AQ89" i="24"/>
  <c r="AO87" i="24"/>
  <c r="AS114" i="24"/>
  <c r="AO107" i="24"/>
  <c r="AO97" i="24"/>
  <c r="AS112" i="24"/>
  <c r="AQ73" i="24"/>
  <c r="AS82" i="24"/>
  <c r="AR109" i="24"/>
  <c r="AO84" i="24"/>
  <c r="AQ76" i="24"/>
  <c r="AN99" i="24"/>
  <c r="AS77" i="24"/>
  <c r="AR80" i="24"/>
  <c r="AQ75" i="24"/>
  <c r="AR116" i="24"/>
  <c r="AP100" i="24"/>
  <c r="AQ117" i="24"/>
  <c r="AS81" i="24"/>
  <c r="V197" i="21"/>
  <c r="AF263" i="24"/>
  <c r="AH263" i="24"/>
  <c r="AH527" i="24"/>
  <c r="AJ131" i="21"/>
  <c r="F329" i="21"/>
  <c r="I131" i="24"/>
  <c r="AP629" i="24"/>
  <c r="AQ617" i="24"/>
  <c r="AN633" i="24"/>
  <c r="AP652" i="24"/>
  <c r="AN603" i="24"/>
  <c r="AQ653" i="24"/>
  <c r="AS598" i="24"/>
  <c r="AS621" i="24"/>
  <c r="AO603" i="24"/>
  <c r="AN643" i="24"/>
  <c r="AN605" i="24"/>
  <c r="AN634" i="24"/>
  <c r="AQ613" i="24"/>
  <c r="AQ645" i="24"/>
  <c r="AS627" i="24"/>
  <c r="AS599" i="24"/>
  <c r="AS373" i="24"/>
  <c r="AQ366" i="24"/>
  <c r="AQ386" i="24"/>
  <c r="AO218" i="24"/>
  <c r="AS220" i="24"/>
  <c r="AS390" i="24"/>
  <c r="AS345" i="24"/>
  <c r="AP340" i="24"/>
  <c r="AO384" i="24"/>
  <c r="AP363" i="24"/>
  <c r="AQ349" i="24"/>
  <c r="AO385" i="24"/>
  <c r="AN375" i="24"/>
  <c r="AR364" i="24"/>
  <c r="AP378" i="24"/>
  <c r="AP616" i="24"/>
  <c r="AN649" i="24"/>
  <c r="AS603" i="24"/>
  <c r="AO635" i="24"/>
  <c r="AO617" i="24"/>
  <c r="AS642" i="24"/>
  <c r="AO625" i="24"/>
  <c r="AQ603" i="24"/>
  <c r="AP339" i="24"/>
  <c r="AQ358" i="24"/>
  <c r="AS375" i="24"/>
  <c r="AN348" i="24"/>
  <c r="AQ367" i="24"/>
  <c r="AN339" i="24"/>
  <c r="AR345" i="24"/>
  <c r="AQ356" i="24"/>
  <c r="AO389" i="24"/>
  <c r="AN351" i="24"/>
  <c r="AR386" i="24"/>
  <c r="AR341" i="24"/>
  <c r="AS364" i="24"/>
  <c r="AR389" i="24"/>
  <c r="AN374" i="24"/>
  <c r="AS380" i="24"/>
  <c r="AR388" i="24"/>
  <c r="AS606" i="24"/>
  <c r="AP235" i="24"/>
  <c r="AP220" i="24"/>
  <c r="AP232" i="24"/>
  <c r="AO222" i="24"/>
  <c r="AR220" i="24"/>
  <c r="AR222" i="24"/>
  <c r="AP213" i="24"/>
  <c r="AN212" i="24"/>
  <c r="AO90" i="24"/>
  <c r="AP113" i="24"/>
  <c r="AO118" i="24"/>
  <c r="AN87" i="24"/>
  <c r="AN109" i="24"/>
  <c r="AR236" i="24"/>
  <c r="AS202" i="24"/>
  <c r="AQ379" i="24"/>
  <c r="AJ197" i="21"/>
  <c r="AH263" i="21"/>
  <c r="AF263" i="21"/>
  <c r="AI329" i="24"/>
  <c r="AP348" i="24"/>
  <c r="AQ374" i="24"/>
  <c r="AO378" i="24"/>
  <c r="AN379" i="24"/>
  <c r="AQ341" i="24"/>
  <c r="AR350" i="24"/>
  <c r="AQ365" i="24"/>
  <c r="AN350" i="24"/>
  <c r="AS388" i="24"/>
  <c r="AQ347" i="24"/>
  <c r="AP342" i="24"/>
  <c r="AN384" i="24"/>
  <c r="AS385" i="24"/>
  <c r="AS342" i="24"/>
  <c r="AO354" i="24"/>
  <c r="AN345" i="24"/>
  <c r="AR335" i="24"/>
  <c r="AS377" i="24"/>
  <c r="AN389" i="24"/>
  <c r="AG329" i="21"/>
  <c r="AP353" i="24"/>
  <c r="AS374" i="24"/>
  <c r="AO379" i="24"/>
  <c r="AR378" i="24"/>
  <c r="AO361" i="24"/>
  <c r="AS370" i="24"/>
  <c r="AN370" i="24"/>
  <c r="AO380" i="24"/>
  <c r="AR377" i="24"/>
  <c r="D461" i="21"/>
  <c r="E527" i="21"/>
  <c r="AQ218" i="24"/>
  <c r="AO206" i="24"/>
  <c r="AQ240" i="24"/>
  <c r="AS230" i="24"/>
  <c r="AQ238" i="24"/>
  <c r="AQ217" i="24"/>
  <c r="AO214" i="24"/>
  <c r="W527" i="24"/>
  <c r="AP207" i="24"/>
  <c r="AP218" i="24"/>
  <c r="AP236" i="24"/>
  <c r="AO243" i="24"/>
  <c r="AO253" i="24"/>
  <c r="AS211" i="24"/>
  <c r="AR237" i="24"/>
  <c r="AQ244" i="24"/>
  <c r="AP243" i="24"/>
  <c r="AQ251" i="24"/>
  <c r="AQ222" i="24"/>
  <c r="AR210" i="24"/>
  <c r="AP256" i="24"/>
  <c r="AR244" i="24"/>
  <c r="AR255" i="24"/>
  <c r="AS255" i="24"/>
  <c r="AS232" i="24"/>
  <c r="AP226" i="24"/>
  <c r="AS222" i="24"/>
  <c r="AO227" i="24"/>
  <c r="AR232" i="24"/>
  <c r="AO237" i="24"/>
  <c r="X461" i="21"/>
  <c r="AR206" i="24"/>
  <c r="AP251" i="24"/>
  <c r="AP634" i="24"/>
  <c r="AO647" i="24"/>
  <c r="AN611" i="24"/>
  <c r="AR603" i="24"/>
  <c r="AP215" i="24"/>
  <c r="AO630" i="24"/>
  <c r="AQ628" i="24"/>
  <c r="AO642" i="24"/>
  <c r="AP638" i="24"/>
  <c r="AO248" i="24"/>
  <c r="AQ248" i="24"/>
  <c r="AS213" i="24"/>
  <c r="AR243" i="24"/>
  <c r="AQ228" i="24"/>
  <c r="AP246" i="24"/>
  <c r="AS226" i="24"/>
  <c r="AS241" i="24"/>
  <c r="AP211" i="24"/>
  <c r="AQ234" i="24"/>
  <c r="AS206" i="24"/>
  <c r="AR217" i="24"/>
  <c r="AS257" i="24"/>
  <c r="AS247" i="24"/>
  <c r="AP253" i="24"/>
  <c r="AS250" i="24"/>
  <c r="AQ209" i="24"/>
  <c r="AR252" i="24"/>
  <c r="AQ208" i="24"/>
  <c r="AS237" i="24"/>
  <c r="AP240" i="24"/>
  <c r="AQ231" i="24"/>
  <c r="AP222" i="24"/>
  <c r="AP225" i="24"/>
  <c r="AO232" i="24"/>
  <c r="AQ252" i="24"/>
  <c r="AO254" i="24"/>
  <c r="AS251" i="24"/>
  <c r="AS231" i="24"/>
  <c r="AP229" i="24"/>
  <c r="V461" i="24"/>
  <c r="AP370" i="24"/>
  <c r="AO369" i="24"/>
  <c r="V197" i="24"/>
  <c r="X329" i="24"/>
  <c r="AN239" i="24"/>
  <c r="AN236" i="24"/>
  <c r="AN216" i="24"/>
  <c r="AN226" i="24"/>
  <c r="AN244" i="24"/>
  <c r="AO342" i="24"/>
  <c r="AS368" i="24"/>
  <c r="AS340" i="24"/>
  <c r="AN119" i="24"/>
  <c r="AN84" i="24"/>
  <c r="AR95" i="24"/>
  <c r="AQ82" i="24"/>
  <c r="AN124" i="24"/>
  <c r="AR92" i="24"/>
  <c r="AQ90" i="24"/>
  <c r="AN121" i="24"/>
  <c r="AP125" i="24"/>
  <c r="AS85" i="24"/>
  <c r="AO114" i="24"/>
  <c r="AS72" i="24"/>
  <c r="AS123" i="24"/>
  <c r="AR121" i="24"/>
  <c r="AN125" i="24"/>
  <c r="AO111" i="24"/>
  <c r="AO98" i="24"/>
  <c r="AS95" i="24"/>
  <c r="AR90" i="24"/>
  <c r="AS88" i="24"/>
  <c r="AQ86" i="24"/>
  <c r="AN117" i="24"/>
  <c r="Y131" i="21"/>
  <c r="AG527" i="21"/>
  <c r="AF395" i="24"/>
  <c r="I527" i="24"/>
  <c r="F461" i="24"/>
  <c r="X263" i="21"/>
  <c r="AA527" i="21"/>
  <c r="V65" i="21"/>
  <c r="AQ647" i="24"/>
  <c r="AP624" i="24"/>
  <c r="AS641" i="24"/>
  <c r="AO637" i="24"/>
  <c r="AG461" i="24"/>
  <c r="AJ527" i="24"/>
  <c r="AG197" i="21"/>
  <c r="AF65" i="21"/>
  <c r="AP648" i="24"/>
  <c r="V461" i="21"/>
  <c r="V263" i="21"/>
  <c r="AA395" i="24"/>
  <c r="Z329" i="24"/>
  <c r="AN246" i="24"/>
  <c r="AN213" i="24"/>
  <c r="AS646" i="24"/>
  <c r="AR635" i="24"/>
  <c r="AR644" i="24"/>
  <c r="AS602" i="24"/>
  <c r="AS626" i="24"/>
  <c r="AP633" i="24"/>
  <c r="AP631" i="24"/>
  <c r="AP605" i="24"/>
  <c r="AO620" i="24"/>
  <c r="AO623" i="24"/>
  <c r="AN644" i="24"/>
  <c r="AS604" i="24"/>
  <c r="AS649" i="24"/>
  <c r="AN356" i="24"/>
  <c r="AQ372" i="24"/>
  <c r="V329" i="24"/>
  <c r="AS371" i="24"/>
  <c r="AO355" i="24"/>
  <c r="AR346" i="24"/>
  <c r="W329" i="24"/>
  <c r="AO356" i="24"/>
  <c r="AP336" i="24"/>
  <c r="AQ338" i="24"/>
  <c r="Y329" i="24"/>
  <c r="Z395" i="24"/>
  <c r="W395" i="24"/>
  <c r="AN352" i="24"/>
  <c r="AS359" i="24"/>
  <c r="AP358" i="24"/>
  <c r="AO347" i="24"/>
  <c r="AQ377" i="24"/>
  <c r="AS389" i="24"/>
  <c r="AO386" i="24"/>
  <c r="AP352" i="24"/>
  <c r="AP366" i="24"/>
  <c r="AP335" i="24"/>
  <c r="AP383" i="24"/>
  <c r="Y197" i="24"/>
  <c r="AN97" i="24"/>
  <c r="Z131" i="24"/>
  <c r="W197" i="24"/>
  <c r="X197" i="24"/>
  <c r="Z197" i="24"/>
  <c r="AA197" i="24"/>
  <c r="AP94" i="24"/>
  <c r="AR82" i="24"/>
  <c r="AR122" i="24"/>
  <c r="AR98" i="24"/>
  <c r="AQ91" i="24"/>
  <c r="AR88" i="24"/>
  <c r="AQ112" i="24"/>
  <c r="AR84" i="24"/>
  <c r="AQ113" i="24"/>
  <c r="AO106" i="24"/>
  <c r="AP111" i="24"/>
  <c r="AN79" i="24"/>
  <c r="H395" i="21"/>
  <c r="AN90" i="24"/>
  <c r="AS120" i="24"/>
  <c r="AN103" i="24"/>
  <c r="AN83" i="24"/>
  <c r="AN74" i="24"/>
  <c r="AQ101" i="24"/>
  <c r="AQ108" i="24"/>
  <c r="AR97" i="24"/>
  <c r="AP618" i="24"/>
  <c r="AO643" i="24"/>
  <c r="AN368" i="24"/>
  <c r="AP614" i="24"/>
  <c r="AR617" i="24"/>
  <c r="AN344" i="24"/>
  <c r="AP359" i="24"/>
  <c r="AP628" i="24"/>
  <c r="AQ387" i="24"/>
  <c r="AS609" i="24"/>
  <c r="AN630" i="24"/>
  <c r="AO353" i="24"/>
  <c r="AQ378" i="24"/>
  <c r="AP385" i="24"/>
  <c r="AP380" i="24"/>
  <c r="AR372" i="24"/>
  <c r="AQ388" i="24"/>
  <c r="G592" i="24"/>
  <c r="AP608" i="24"/>
  <c r="AQ626" i="24"/>
  <c r="AS355" i="24"/>
  <c r="AS362" i="24"/>
  <c r="AN388" i="24"/>
  <c r="AP620" i="24"/>
  <c r="AQ642" i="24"/>
  <c r="D658" i="24"/>
  <c r="G65" i="21"/>
  <c r="AQ630" i="24"/>
  <c r="AN623" i="24"/>
  <c r="AO645" i="24"/>
  <c r="I131" i="21"/>
  <c r="AR626" i="24"/>
  <c r="AR613" i="24"/>
  <c r="AS648" i="24"/>
  <c r="E131" i="21"/>
  <c r="F197" i="21"/>
  <c r="E65" i="21"/>
  <c r="H65" i="21"/>
  <c r="G197" i="21"/>
  <c r="D197" i="21"/>
  <c r="I197" i="21"/>
  <c r="F263" i="21"/>
  <c r="E329" i="21"/>
  <c r="G263" i="21"/>
  <c r="D263" i="21"/>
  <c r="D395" i="21"/>
  <c r="D329" i="21"/>
  <c r="H263" i="21"/>
  <c r="AQ119" i="24"/>
  <c r="AO358" i="24"/>
  <c r="AP343" i="24"/>
  <c r="AS381" i="24"/>
  <c r="AS346" i="24"/>
  <c r="AR343" i="24"/>
  <c r="AP344" i="24"/>
  <c r="AN209" i="24"/>
  <c r="AP115" i="24"/>
  <c r="AQ352" i="24"/>
  <c r="AQ235" i="24"/>
  <c r="AP234" i="24"/>
  <c r="AP80" i="24"/>
  <c r="AN82" i="24"/>
  <c r="D263" i="24"/>
  <c r="AO125" i="24"/>
  <c r="AN217" i="24"/>
  <c r="AP241" i="24"/>
  <c r="D197" i="24"/>
  <c r="AN113" i="24"/>
  <c r="AO205" i="24"/>
  <c r="AP84" i="24"/>
  <c r="AR113" i="24"/>
  <c r="AR224" i="24"/>
  <c r="AN206" i="24"/>
  <c r="E197" i="24"/>
  <c r="AN110" i="24"/>
  <c r="AS210" i="24"/>
  <c r="D329" i="24"/>
  <c r="AQ253" i="24"/>
  <c r="AP374" i="24"/>
  <c r="AS254" i="24"/>
  <c r="AP118" i="24"/>
  <c r="AN231" i="24"/>
  <c r="AO235" i="24"/>
  <c r="AR387" i="24"/>
  <c r="G329" i="24"/>
  <c r="AN232" i="24"/>
  <c r="AO216" i="24"/>
  <c r="AS236" i="24"/>
  <c r="AN254" i="24"/>
  <c r="AP230" i="24"/>
  <c r="AN387" i="24"/>
  <c r="H329" i="24"/>
  <c r="AO376" i="24"/>
  <c r="AR247" i="24"/>
  <c r="AQ226" i="24"/>
  <c r="AO236" i="24"/>
  <c r="AR221" i="24"/>
  <c r="AS248" i="24"/>
  <c r="AN208" i="24"/>
  <c r="AR250" i="24"/>
  <c r="AO220" i="24"/>
  <c r="AP228" i="24"/>
  <c r="E329" i="24"/>
  <c r="AR229" i="24"/>
  <c r="AP233" i="24"/>
  <c r="AR257" i="24"/>
  <c r="AR356" i="24"/>
  <c r="AQ335" i="24"/>
  <c r="F131" i="24"/>
  <c r="AQ105" i="24"/>
  <c r="AO86" i="24"/>
  <c r="AN73" i="24"/>
  <c r="AQ106" i="24"/>
  <c r="AR86" i="24"/>
  <c r="AN75" i="24"/>
  <c r="AQ100" i="24"/>
  <c r="AR76" i="24"/>
  <c r="AO116" i="24"/>
  <c r="AN88" i="24"/>
  <c r="AQ77" i="24"/>
  <c r="AS124" i="24"/>
  <c r="AS101" i="24"/>
  <c r="AS110" i="24"/>
  <c r="AR87" i="24"/>
  <c r="AQ78" i="24"/>
  <c r="AS90" i="24"/>
  <c r="AR93" i="24"/>
  <c r="AP95" i="24"/>
  <c r="AQ97" i="24"/>
  <c r="Z329" i="21"/>
  <c r="AJ131" i="24"/>
  <c r="AS118" i="24"/>
  <c r="AO95" i="24"/>
  <c r="AE131" i="24"/>
  <c r="AI197" i="24"/>
  <c r="AO75" i="24"/>
  <c r="AP77" i="24"/>
  <c r="AS97" i="24"/>
  <c r="AS121" i="24"/>
  <c r="AN100" i="24"/>
  <c r="AO100" i="24"/>
  <c r="AO102" i="24"/>
  <c r="AP86" i="24"/>
  <c r="AN92" i="24"/>
  <c r="AQ103" i="24"/>
  <c r="AP93" i="24"/>
  <c r="AQ93" i="24"/>
  <c r="AG658" i="24"/>
  <c r="AN215" i="24"/>
  <c r="AS619" i="24"/>
  <c r="AR115" i="24"/>
  <c r="AN118" i="24"/>
  <c r="AN245" i="24"/>
  <c r="AN606" i="24"/>
  <c r="AN598" i="24"/>
  <c r="AQ615" i="24"/>
  <c r="AO601" i="24"/>
  <c r="AN638" i="24"/>
  <c r="AR647" i="24"/>
  <c r="AO81" i="24"/>
  <c r="R131" i="24"/>
  <c r="W131" i="21"/>
  <c r="AE395" i="21"/>
  <c r="D527" i="24"/>
  <c r="X527" i="24"/>
  <c r="V329" i="21"/>
  <c r="E395" i="24"/>
  <c r="G395" i="21"/>
  <c r="I329" i="21"/>
  <c r="G329" i="21"/>
  <c r="H329" i="21"/>
  <c r="I395" i="21"/>
  <c r="I395" i="24"/>
  <c r="D395" i="24"/>
  <c r="AQ203" i="24"/>
  <c r="AO359" i="24"/>
  <c r="G197" i="24"/>
  <c r="F263" i="24"/>
  <c r="F329" i="24"/>
  <c r="AS249" i="24"/>
  <c r="AP354" i="24"/>
  <c r="I197" i="24"/>
  <c r="AS344" i="24"/>
  <c r="F197" i="24"/>
  <c r="AQ245" i="24"/>
  <c r="AP102" i="24"/>
  <c r="AS115" i="24"/>
  <c r="E131" i="24"/>
  <c r="AS100" i="24"/>
  <c r="AP81" i="24"/>
  <c r="Z395" i="21"/>
  <c r="Y395" i="21"/>
  <c r="X395" i="21"/>
  <c r="AI131" i="24"/>
  <c r="AR71" i="24"/>
  <c r="AG131" i="24"/>
  <c r="AJ197" i="24"/>
  <c r="AF658" i="24"/>
  <c r="AE592" i="24"/>
  <c r="AE527" i="24"/>
  <c r="AE131" i="21"/>
  <c r="AS87" i="24"/>
  <c r="AQ118" i="24"/>
  <c r="AQ94" i="24"/>
  <c r="AP85" i="24"/>
  <c r="H131" i="24"/>
  <c r="AA329" i="21"/>
  <c r="AJ329" i="24"/>
  <c r="AJ395" i="21"/>
  <c r="E461" i="24"/>
  <c r="F459" i="21"/>
  <c r="F461" i="21"/>
  <c r="W197" i="21"/>
  <c r="X197" i="21"/>
  <c r="W461" i="21"/>
  <c r="X527" i="21"/>
  <c r="Z461" i="21"/>
  <c r="V263" i="24"/>
  <c r="AO337" i="24"/>
  <c r="E395" i="21"/>
  <c r="X131" i="24"/>
  <c r="AA131" i="24"/>
  <c r="AQ597" i="24"/>
  <c r="G658" i="24"/>
  <c r="G131" i="21"/>
  <c r="I65" i="21"/>
  <c r="E197" i="21"/>
  <c r="E195" i="21"/>
  <c r="F65" i="21"/>
  <c r="H263" i="24"/>
  <c r="I263" i="24"/>
  <c r="G131" i="24"/>
  <c r="AF131" i="24"/>
  <c r="AA129" i="24"/>
  <c r="AQ206" i="24"/>
  <c r="Y65" i="21"/>
  <c r="AI197" i="21"/>
  <c r="AF461" i="21"/>
  <c r="AF527" i="21"/>
  <c r="AF329" i="24"/>
  <c r="AE329" i="24"/>
  <c r="AE395" i="24"/>
  <c r="AF329" i="21"/>
  <c r="AJ329" i="21"/>
  <c r="D461" i="24"/>
  <c r="E461" i="21"/>
  <c r="G527" i="21"/>
  <c r="H461" i="21"/>
  <c r="AA197" i="21"/>
  <c r="Y197" i="21"/>
  <c r="Y263" i="21"/>
  <c r="V592" i="24"/>
  <c r="V131" i="21"/>
  <c r="AA329" i="24"/>
  <c r="F393" i="21"/>
  <c r="F395" i="21"/>
  <c r="AN367" i="24"/>
  <c r="F131" i="21"/>
  <c r="D65" i="21"/>
  <c r="F63" i="21"/>
  <c r="E263" i="24"/>
  <c r="G395" i="24"/>
  <c r="AA395" i="21"/>
  <c r="W263" i="21"/>
  <c r="G656" i="24"/>
  <c r="AG263" i="24"/>
  <c r="Z658" i="24"/>
  <c r="AP210" i="24"/>
  <c r="Y263" i="24"/>
  <c r="Y261" i="24"/>
  <c r="Z527" i="21"/>
  <c r="V658" i="24"/>
  <c r="AN607" i="24"/>
  <c r="AF461" i="24"/>
  <c r="AJ263" i="21"/>
  <c r="Y393" i="24"/>
  <c r="Y395" i="24"/>
  <c r="AO618" i="24"/>
  <c r="D592" i="24"/>
  <c r="AG395" i="24"/>
  <c r="Z525" i="21"/>
  <c r="G263" i="24"/>
  <c r="H197" i="21"/>
  <c r="V527" i="24"/>
  <c r="D131" i="24"/>
  <c r="AO641" i="24"/>
  <c r="AS622" i="24"/>
  <c r="AP640" i="24"/>
  <c r="AQ644" i="24"/>
  <c r="AP644" i="24"/>
  <c r="AP642" i="24"/>
  <c r="AR614" i="24"/>
  <c r="AR610" i="24"/>
  <c r="AN626" i="24"/>
  <c r="AS633" i="24"/>
  <c r="AR653" i="24"/>
  <c r="AE590" i="24"/>
  <c r="AD590" i="24" s="1"/>
  <c r="AR624" i="24"/>
  <c r="AR633" i="24"/>
  <c r="AQ635" i="24"/>
  <c r="AS635" i="24"/>
  <c r="AN640" i="24"/>
  <c r="AO628" i="24"/>
  <c r="AO633" i="24"/>
  <c r="AR648" i="24"/>
  <c r="AQ629" i="24"/>
  <c r="AJ656" i="24"/>
  <c r="AS615" i="24"/>
  <c r="AO599" i="24"/>
  <c r="AS601" i="24"/>
  <c r="AO615" i="24"/>
  <c r="AN602" i="24"/>
  <c r="AN601" i="24"/>
  <c r="AN616" i="24"/>
  <c r="AN599" i="24"/>
  <c r="AP626" i="24"/>
  <c r="AP617" i="24"/>
  <c r="AR618" i="24"/>
  <c r="AQ627" i="24"/>
  <c r="AS600" i="24"/>
  <c r="AQ624" i="24"/>
  <c r="AO652" i="24"/>
  <c r="AR646" i="24"/>
  <c r="AQ599" i="24"/>
  <c r="AQ619" i="24"/>
  <c r="AP619" i="24"/>
  <c r="AS645" i="24"/>
  <c r="AN597" i="24"/>
  <c r="AN621" i="24"/>
  <c r="AQ618" i="24"/>
  <c r="AR615" i="24"/>
  <c r="AR599" i="24"/>
  <c r="AS623" i="24"/>
  <c r="AQ643" i="24"/>
  <c r="AR651" i="24"/>
  <c r="AR623" i="24"/>
  <c r="AO624" i="24"/>
  <c r="AR366" i="24"/>
  <c r="AS347" i="24"/>
  <c r="AQ369" i="24"/>
  <c r="AP357" i="24"/>
  <c r="AS228" i="24"/>
  <c r="AS387" i="24"/>
  <c r="AO374" i="24"/>
  <c r="AQ361" i="24"/>
  <c r="AR385" i="24"/>
  <c r="AP375" i="24"/>
  <c r="AR368" i="24"/>
  <c r="AR383" i="24"/>
  <c r="AN252" i="24"/>
  <c r="AO373" i="24"/>
  <c r="AR352" i="24"/>
  <c r="AQ207" i="24"/>
  <c r="AP244" i="24"/>
  <c r="AN241" i="24"/>
  <c r="AP227" i="24"/>
  <c r="AP126" i="24"/>
  <c r="AS126" i="24"/>
  <c r="AN202" i="24"/>
  <c r="AN123" i="24"/>
  <c r="AR91" i="24"/>
  <c r="AS113" i="24"/>
  <c r="AQ125" i="24"/>
  <c r="AR123" i="24"/>
  <c r="AN378" i="24"/>
  <c r="AO210" i="24"/>
  <c r="AR344" i="24"/>
  <c r="AN355" i="24"/>
  <c r="AN343" i="24"/>
  <c r="AP368" i="24"/>
  <c r="AN358" i="24"/>
  <c r="AO372" i="24"/>
  <c r="AR375" i="24"/>
  <c r="AN347" i="24"/>
  <c r="AO343" i="24"/>
  <c r="AQ363" i="24"/>
  <c r="AQ346" i="24"/>
  <c r="AR390" i="24"/>
  <c r="AP601" i="24"/>
  <c r="AN636" i="24"/>
  <c r="W65" i="21"/>
  <c r="X65" i="21"/>
  <c r="AA65" i="21"/>
  <c r="AF197" i="21"/>
  <c r="AH527" i="21"/>
  <c r="AI527" i="21"/>
  <c r="AI329" i="21"/>
  <c r="I461" i="24"/>
  <c r="H461" i="24"/>
  <c r="F527" i="24"/>
  <c r="I461" i="21"/>
  <c r="X263" i="24"/>
  <c r="Z197" i="21"/>
  <c r="Z527" i="24"/>
  <c r="AA263" i="21"/>
  <c r="AA461" i="21"/>
  <c r="Y527" i="21"/>
  <c r="X658" i="24"/>
  <c r="V527" i="21"/>
  <c r="AS205" i="24"/>
  <c r="AJ263" i="24"/>
  <c r="AI461" i="24"/>
  <c r="AH461" i="24"/>
  <c r="AH459" i="24"/>
  <c r="AJ461" i="24"/>
  <c r="AI263" i="24"/>
  <c r="AR209" i="24"/>
  <c r="AH131" i="21"/>
  <c r="AI263" i="21"/>
  <c r="AH65" i="21"/>
  <c r="AG131" i="21"/>
  <c r="AF527" i="24"/>
  <c r="AI527" i="24"/>
  <c r="AJ65" i="21"/>
  <c r="AG65" i="21"/>
  <c r="AI65" i="21"/>
  <c r="AI131" i="21"/>
  <c r="AF131" i="21"/>
  <c r="AG461" i="21"/>
  <c r="AG263" i="21"/>
  <c r="AH197" i="21"/>
  <c r="AH329" i="24"/>
  <c r="V395" i="21"/>
  <c r="AA658" i="24"/>
  <c r="Y658" i="24"/>
  <c r="AN377" i="24"/>
  <c r="AP360" i="24"/>
  <c r="AA131" i="21"/>
  <c r="X131" i="21"/>
  <c r="AI461" i="21"/>
  <c r="AG329" i="24"/>
  <c r="AH395" i="24"/>
  <c r="AH329" i="21"/>
  <c r="AF395" i="21"/>
  <c r="AH395" i="21"/>
  <c r="AG395" i="21"/>
  <c r="AI395" i="21"/>
  <c r="AE329" i="21"/>
  <c r="E527" i="24"/>
  <c r="G527" i="24"/>
  <c r="H527" i="24"/>
  <c r="H527" i="21"/>
  <c r="F527" i="21"/>
  <c r="I527" i="21"/>
  <c r="D527" i="21"/>
  <c r="W263" i="24"/>
  <c r="W461" i="24"/>
  <c r="Y461" i="24"/>
  <c r="AA461" i="24"/>
  <c r="AA527" i="24"/>
  <c r="Y527" i="24"/>
  <c r="Z461" i="24"/>
  <c r="Z459" i="24"/>
  <c r="Z263" i="21"/>
  <c r="W527" i="21"/>
  <c r="W658" i="24"/>
  <c r="Z263" i="24"/>
  <c r="AS76" i="24"/>
  <c r="AA261" i="24"/>
  <c r="E525" i="21"/>
  <c r="AG129" i="21"/>
  <c r="AE327" i="21"/>
  <c r="AO631" i="24"/>
  <c r="AO611" i="24"/>
  <c r="AN648" i="24"/>
  <c r="AO600" i="24"/>
  <c r="AR354" i="24"/>
  <c r="AO234" i="24"/>
  <c r="AR349" i="24"/>
  <c r="AN341" i="24"/>
  <c r="AO346" i="24"/>
  <c r="AO255" i="24"/>
  <c r="AR227" i="24"/>
  <c r="AO229" i="24"/>
  <c r="AQ651" i="24"/>
  <c r="AR637" i="24"/>
  <c r="AH525" i="24"/>
  <c r="H525" i="21"/>
  <c r="AQ334" i="24"/>
  <c r="G461" i="24"/>
  <c r="AJ129" i="21"/>
  <c r="AG527" i="24"/>
  <c r="I459" i="21"/>
  <c r="AS350" i="24"/>
  <c r="V395" i="24"/>
  <c r="W131" i="24"/>
  <c r="AO365" i="24"/>
  <c r="AQ600" i="24"/>
  <c r="H395" i="24"/>
  <c r="AS338" i="24"/>
  <c r="AR608" i="24"/>
  <c r="I658" i="24"/>
  <c r="AQ360" i="24"/>
  <c r="H658" i="24"/>
  <c r="F395" i="24"/>
  <c r="I329" i="24"/>
  <c r="AN353" i="24"/>
  <c r="AS369" i="24"/>
  <c r="F658" i="24"/>
  <c r="AP653" i="24"/>
  <c r="I263" i="21"/>
  <c r="D131" i="21"/>
  <c r="AR382" i="24"/>
  <c r="AP372" i="24"/>
  <c r="AP604" i="24"/>
  <c r="AR601" i="24"/>
  <c r="H393" i="24"/>
  <c r="X395" i="24"/>
  <c r="AS70" i="24"/>
  <c r="AS379" i="24"/>
  <c r="AO70" i="24"/>
  <c r="AO129" i="24"/>
  <c r="AP334" i="24"/>
  <c r="AR337" i="24"/>
  <c r="AQ385" i="24"/>
  <c r="AO351" i="24"/>
  <c r="AN364" i="24"/>
  <c r="AQ383" i="24"/>
  <c r="AN361" i="24"/>
  <c r="AR363" i="24"/>
  <c r="AN381" i="24"/>
  <c r="AS229" i="24"/>
  <c r="AS234" i="24"/>
  <c r="AS253" i="24"/>
  <c r="AP209" i="24"/>
  <c r="AQ212" i="24"/>
  <c r="AQ376" i="24"/>
  <c r="AQ355" i="24"/>
  <c r="AP250" i="24"/>
  <c r="AP216" i="24"/>
  <c r="AO231" i="24"/>
  <c r="AQ220" i="24"/>
  <c r="AN228" i="24"/>
  <c r="AQ247" i="24"/>
  <c r="AN101" i="24"/>
  <c r="AQ214" i="24"/>
  <c r="AJ461" i="21"/>
  <c r="V327" i="21"/>
  <c r="V525" i="21"/>
  <c r="AE656" i="24"/>
  <c r="AD656" i="24"/>
  <c r="AG657" i="24"/>
  <c r="AR639" i="24"/>
  <c r="AR638" i="24"/>
  <c r="AS618" i="24"/>
  <c r="AP639" i="24"/>
  <c r="AR642" i="24"/>
  <c r="AQ631" i="24"/>
  <c r="AQ622" i="24"/>
  <c r="AO610" i="24"/>
  <c r="AP603" i="24"/>
  <c r="AO604" i="24"/>
  <c r="AN620" i="24"/>
  <c r="AQ605" i="24"/>
  <c r="AP632" i="24"/>
  <c r="AN608" i="24"/>
  <c r="AO605" i="24"/>
  <c r="AN625" i="24"/>
  <c r="AP625" i="24"/>
  <c r="AS608" i="24"/>
  <c r="AQ633" i="24"/>
  <c r="AS625" i="24"/>
  <c r="AO648" i="24"/>
  <c r="AO627" i="24"/>
  <c r="AP647" i="24"/>
  <c r="AR650" i="24"/>
  <c r="AN651" i="24"/>
  <c r="AP610" i="24"/>
  <c r="AN609" i="24"/>
  <c r="AS612" i="24"/>
  <c r="AN645" i="24"/>
  <c r="AP637" i="24"/>
  <c r="AR334" i="24"/>
  <c r="AR340" i="24"/>
  <c r="AO377" i="24"/>
  <c r="AQ239" i="24"/>
  <c r="AN372" i="24"/>
  <c r="AS384" i="24"/>
  <c r="W63" i="24"/>
  <c r="AA592" i="24"/>
  <c r="X592" i="24"/>
  <c r="N63" i="24"/>
  <c r="AA590" i="24"/>
  <c r="Y590" i="24"/>
  <c r="Y591" i="24" s="1"/>
  <c r="X590" i="24"/>
  <c r="X591" i="24" s="1"/>
  <c r="AQ351" i="24"/>
  <c r="AR338" i="24"/>
  <c r="AS334" i="24"/>
  <c r="AN336" i="24"/>
  <c r="AS357" i="24"/>
  <c r="AN362" i="24"/>
  <c r="AR234" i="24"/>
  <c r="AQ344" i="24"/>
  <c r="AR218" i="24"/>
  <c r="AN360" i="24"/>
  <c r="AQ373" i="24"/>
  <c r="AQ364" i="24"/>
  <c r="AP369" i="24"/>
  <c r="AS367" i="24"/>
  <c r="AQ337" i="24"/>
  <c r="AS365" i="24"/>
  <c r="AQ336" i="24"/>
  <c r="AR367" i="24"/>
  <c r="AO357" i="24"/>
  <c r="AQ375" i="24"/>
  <c r="AR360" i="24"/>
  <c r="AP390" i="24"/>
  <c r="AO226" i="24"/>
  <c r="AP231" i="24"/>
  <c r="AN363" i="24"/>
  <c r="AN335" i="24"/>
  <c r="AO363" i="24"/>
  <c r="X63" i="21"/>
  <c r="AA63" i="21"/>
  <c r="AQ353" i="24"/>
  <c r="X459" i="24"/>
  <c r="AO350" i="24"/>
  <c r="AP223" i="24"/>
  <c r="AP350" i="24"/>
  <c r="AO244" i="24"/>
  <c r="AP208" i="24"/>
  <c r="AQ233" i="24"/>
  <c r="AJ261" i="24"/>
  <c r="Z195" i="21"/>
  <c r="AO345" i="24"/>
  <c r="AO370" i="24"/>
  <c r="AI327" i="24"/>
  <c r="AQ343" i="24"/>
  <c r="AQ459" i="24"/>
  <c r="P461" i="24"/>
  <c r="AQ370" i="24"/>
  <c r="AO256" i="24"/>
  <c r="AO367" i="24"/>
  <c r="AP386" i="24"/>
  <c r="AS348" i="24"/>
  <c r="P329" i="24"/>
  <c r="M393" i="24"/>
  <c r="L393" i="24"/>
  <c r="AS461" i="24"/>
  <c r="R327" i="24"/>
  <c r="P527" i="24"/>
  <c r="R527" i="24"/>
  <c r="R395" i="24"/>
  <c r="Q327" i="24"/>
  <c r="Q263" i="24"/>
  <c r="Q461" i="24"/>
  <c r="Q393" i="24"/>
  <c r="AR327" i="24"/>
  <c r="Q197" i="24"/>
  <c r="O261" i="24"/>
  <c r="AO197" i="24"/>
  <c r="M263" i="24"/>
  <c r="AR197" i="24"/>
  <c r="AP197" i="24"/>
  <c r="AN197" i="24"/>
  <c r="M131" i="24"/>
  <c r="Q131" i="24"/>
  <c r="N197" i="24"/>
  <c r="M195" i="24"/>
  <c r="L194" i="24"/>
  <c r="R195" i="24"/>
  <c r="N129" i="24"/>
  <c r="P197" i="24"/>
  <c r="P129" i="24"/>
  <c r="AH461" i="21"/>
  <c r="AI395" i="24"/>
  <c r="AJ527" i="21"/>
  <c r="AA129" i="21"/>
  <c r="Z65" i="21"/>
  <c r="Z131" i="21"/>
  <c r="W63" i="21"/>
  <c r="X129" i="21"/>
  <c r="W129" i="21"/>
  <c r="AO381" i="24"/>
  <c r="AN357" i="24"/>
  <c r="R261" i="24"/>
  <c r="AN337" i="24"/>
  <c r="AP195" i="24"/>
  <c r="M261" i="24"/>
  <c r="L260" i="24"/>
  <c r="Z63" i="21"/>
  <c r="Q527" i="24"/>
  <c r="AP527" i="24"/>
  <c r="AS527" i="24"/>
  <c r="P261" i="24"/>
  <c r="M329" i="24"/>
  <c r="O327" i="24"/>
  <c r="AS252" i="24"/>
  <c r="AH327" i="24"/>
  <c r="N393" i="24"/>
  <c r="P525" i="24"/>
  <c r="N195" i="24"/>
  <c r="AN207" i="24"/>
  <c r="AN261" i="24"/>
  <c r="AQ83" i="24"/>
  <c r="AR336" i="24"/>
  <c r="AR214" i="24"/>
  <c r="AQ63" i="24"/>
  <c r="AE393" i="21"/>
  <c r="AD392" i="21"/>
  <c r="AD393" i="21"/>
  <c r="AI394" i="21"/>
  <c r="AP351" i="24"/>
  <c r="AQ389" i="24"/>
  <c r="AS245" i="24"/>
  <c r="AS246" i="24"/>
  <c r="AQ216" i="24"/>
  <c r="AQ261" i="24"/>
  <c r="AR219" i="24"/>
  <c r="O131" i="24"/>
  <c r="P131" i="24"/>
  <c r="Q129" i="24"/>
  <c r="O263" i="24"/>
  <c r="N131" i="24"/>
  <c r="AR79" i="24"/>
  <c r="AR129" i="24"/>
  <c r="AN385" i="24"/>
  <c r="AN590" i="24"/>
  <c r="AM590" i="24"/>
  <c r="N590" i="24"/>
  <c r="O525" i="24"/>
  <c r="AP337" i="24"/>
  <c r="AO375" i="24"/>
  <c r="AJ195" i="21"/>
  <c r="AI261" i="21"/>
  <c r="AJ459" i="21"/>
  <c r="AH459" i="21"/>
  <c r="AO246" i="24"/>
  <c r="AQ357" i="24"/>
  <c r="AQ345" i="24"/>
  <c r="AN383" i="24"/>
  <c r="AP381" i="24"/>
  <c r="AS227" i="24"/>
  <c r="AN527" i="24"/>
  <c r="AP329" i="24"/>
  <c r="AJ327" i="24"/>
  <c r="O461" i="24"/>
  <c r="AQ329" i="24"/>
  <c r="AO461" i="24"/>
  <c r="AO327" i="24"/>
  <c r="AS382" i="24"/>
  <c r="N525" i="24"/>
  <c r="R525" i="24"/>
  <c r="AO382" i="24"/>
  <c r="Q261" i="24"/>
  <c r="O197" i="24"/>
  <c r="AS258" i="24"/>
  <c r="AN592" i="24"/>
  <c r="Q590" i="24"/>
  <c r="AN327" i="24"/>
  <c r="AM327" i="24"/>
  <c r="O329" i="24"/>
  <c r="N461" i="24"/>
  <c r="AP459" i="24"/>
  <c r="AN459" i="24"/>
  <c r="AM458" i="24"/>
  <c r="AM459" i="24"/>
  <c r="AS329" i="24"/>
  <c r="AQ461" i="24"/>
  <c r="AQ527" i="24"/>
  <c r="M461" i="24"/>
  <c r="O459" i="24"/>
  <c r="M527" i="24"/>
  <c r="AR459" i="24"/>
  <c r="R459" i="24"/>
  <c r="AP461" i="24"/>
  <c r="Q459" i="24"/>
  <c r="M395" i="24"/>
  <c r="Q329" i="24"/>
  <c r="N329" i="24"/>
  <c r="P263" i="24"/>
  <c r="N261" i="24"/>
  <c r="AQ197" i="24"/>
  <c r="R263" i="24"/>
  <c r="M197" i="24"/>
  <c r="AS197" i="24"/>
  <c r="AO195" i="24"/>
  <c r="AR195" i="24"/>
  <c r="AN195" i="24"/>
  <c r="AM194" i="24"/>
  <c r="R197" i="24"/>
  <c r="M129" i="24"/>
  <c r="L129" i="24"/>
  <c r="P195" i="24"/>
  <c r="O129" i="24"/>
  <c r="O195" i="24"/>
  <c r="P393" i="24"/>
  <c r="R129" i="24"/>
  <c r="AI195" i="21"/>
  <c r="M459" i="24"/>
  <c r="L458" i="24"/>
  <c r="L459" i="24"/>
  <c r="R461" i="24"/>
  <c r="AI327" i="21"/>
  <c r="AG195" i="21"/>
  <c r="AQ590" i="24"/>
  <c r="AQ591" i="24" s="1"/>
  <c r="M590" i="24"/>
  <c r="L590" i="24" s="1"/>
  <c r="AO525" i="24"/>
  <c r="AS327" i="24"/>
  <c r="AO329" i="24"/>
  <c r="O393" i="24"/>
  <c r="AG459" i="21"/>
  <c r="Y63" i="21"/>
  <c r="AH261" i="21"/>
  <c r="AP349" i="24"/>
  <c r="AR357" i="24"/>
  <c r="O658" i="24"/>
  <c r="R590" i="24"/>
  <c r="AQ525" i="24"/>
  <c r="AO527" i="24"/>
  <c r="AN329" i="24"/>
  <c r="AP327" i="24"/>
  <c r="O395" i="24"/>
  <c r="AR329" i="24"/>
  <c r="AS459" i="24"/>
  <c r="O527" i="24"/>
  <c r="P459" i="24"/>
  <c r="M327" i="24"/>
  <c r="L327" i="24"/>
  <c r="AQ327" i="24"/>
  <c r="AO459" i="24"/>
  <c r="N527" i="24"/>
  <c r="P63" i="21"/>
  <c r="AP590" i="24"/>
  <c r="P590" i="24"/>
  <c r="AR525" i="24"/>
  <c r="N327" i="24"/>
  <c r="R393" i="24"/>
  <c r="P327" i="24"/>
  <c r="Q525" i="24"/>
  <c r="R329" i="24"/>
  <c r="Q395" i="24"/>
  <c r="N395" i="24"/>
  <c r="N459" i="24"/>
  <c r="AN461" i="24"/>
  <c r="AR461" i="24"/>
  <c r="AP345" i="24"/>
  <c r="AF195" i="21"/>
  <c r="P65" i="21"/>
  <c r="N263" i="24"/>
  <c r="AO335" i="24"/>
  <c r="P395" i="24"/>
  <c r="AI459" i="21"/>
  <c r="M658" i="24"/>
  <c r="R658" i="24"/>
  <c r="Q658" i="24"/>
  <c r="Q63" i="21"/>
  <c r="M461" i="21"/>
  <c r="M129" i="21"/>
  <c r="L128" i="21"/>
  <c r="L129" i="21"/>
  <c r="O63" i="21"/>
  <c r="M131" i="21"/>
  <c r="N658" i="24"/>
  <c r="O65" i="21"/>
  <c r="AR527" i="24"/>
  <c r="AP525" i="24"/>
  <c r="AN525" i="24"/>
  <c r="AM524" i="24"/>
  <c r="AM525" i="24"/>
  <c r="AS525" i="24"/>
  <c r="M525" i="24"/>
  <c r="L524" i="24"/>
  <c r="L525" i="24"/>
  <c r="M656" i="24"/>
  <c r="L656" i="24"/>
  <c r="M592" i="24"/>
  <c r="P656" i="24"/>
  <c r="N656" i="24"/>
  <c r="Q656" i="24"/>
  <c r="AF261" i="21"/>
  <c r="P131" i="21"/>
  <c r="P658" i="24"/>
  <c r="Q65" i="21"/>
  <c r="R656" i="24"/>
  <c r="O656" i="24"/>
  <c r="AO590" i="24"/>
  <c r="R195" i="21"/>
  <c r="R131" i="21"/>
  <c r="N63" i="21"/>
  <c r="M63" i="21"/>
  <c r="L62" i="21"/>
  <c r="L63" i="21"/>
  <c r="AH65" i="24"/>
  <c r="AS263" i="21"/>
  <c r="N129" i="21"/>
  <c r="M65" i="21"/>
  <c r="AH63" i="24"/>
  <c r="M263" i="21"/>
  <c r="O197" i="21"/>
  <c r="F63" i="24"/>
  <c r="N131" i="21"/>
  <c r="Y63" i="24"/>
  <c r="AO263" i="21"/>
  <c r="AQ327" i="21"/>
  <c r="AS329" i="21"/>
  <c r="AN393" i="21"/>
  <c r="AM392" i="21"/>
  <c r="AM393" i="21"/>
  <c r="AP327" i="21"/>
  <c r="AO395" i="21"/>
  <c r="AS461" i="21"/>
  <c r="AR395" i="21"/>
  <c r="AQ461" i="21"/>
  <c r="M261" i="21"/>
  <c r="L260" i="21"/>
  <c r="L261" i="21"/>
  <c r="R263" i="21"/>
  <c r="P197" i="21"/>
  <c r="O195" i="21"/>
  <c r="P261" i="21"/>
  <c r="Q261" i="21"/>
  <c r="O263" i="21"/>
  <c r="M197" i="21"/>
  <c r="N263" i="21"/>
  <c r="R461" i="21"/>
  <c r="N459" i="21"/>
  <c r="O459" i="21"/>
  <c r="M459" i="21"/>
  <c r="L458" i="21"/>
  <c r="L459" i="21"/>
  <c r="Q459" i="21"/>
  <c r="P461" i="21"/>
  <c r="N261" i="21"/>
  <c r="AO261" i="21"/>
  <c r="P459" i="21"/>
  <c r="AS63" i="24"/>
  <c r="AS64" i="24" s="1"/>
  <c r="P63" i="24"/>
  <c r="P64" i="24" s="1"/>
  <c r="R129" i="21"/>
  <c r="E63" i="24"/>
  <c r="R65" i="21"/>
  <c r="P263" i="21"/>
  <c r="Q461" i="21"/>
  <c r="O461" i="21"/>
  <c r="M195" i="21"/>
  <c r="L194" i="21"/>
  <c r="L195" i="21"/>
  <c r="M196" i="21"/>
  <c r="R459" i="21"/>
  <c r="N461" i="21"/>
  <c r="O261" i="21"/>
  <c r="R261" i="21"/>
  <c r="Q195" i="21"/>
  <c r="N65" i="21"/>
  <c r="N65" i="24"/>
  <c r="AQ525" i="21"/>
  <c r="Z63" i="24"/>
  <c r="AE65" i="24"/>
  <c r="N525" i="21"/>
  <c r="O63" i="24"/>
  <c r="O527" i="21"/>
  <c r="Q131" i="21"/>
  <c r="O131" i="21"/>
  <c r="R393" i="21"/>
  <c r="AN65" i="21"/>
  <c r="AS63" i="21"/>
  <c r="AS261" i="21"/>
  <c r="AP329" i="21"/>
  <c r="AS327" i="21"/>
  <c r="AO327" i="21"/>
  <c r="AQ329" i="21"/>
  <c r="AN329" i="21"/>
  <c r="AQ393" i="21"/>
  <c r="AS393" i="21"/>
  <c r="AN459" i="21"/>
  <c r="AM458" i="21"/>
  <c r="AM459" i="21"/>
  <c r="AR393" i="21"/>
  <c r="AP393" i="21"/>
  <c r="AO393" i="21"/>
  <c r="AP461" i="21"/>
  <c r="AO461" i="21"/>
  <c r="AQ459" i="21"/>
  <c r="AS459" i="21"/>
  <c r="AR461" i="21"/>
  <c r="Q263" i="21"/>
  <c r="R197" i="21"/>
  <c r="P195" i="21"/>
  <c r="AR459" i="21"/>
  <c r="AO459" i="21"/>
  <c r="AP459" i="21"/>
  <c r="R63" i="21"/>
  <c r="AP395" i="21"/>
  <c r="AS395" i="21"/>
  <c r="AQ395" i="21"/>
  <c r="AN461" i="21"/>
  <c r="O129" i="21"/>
  <c r="P129" i="21"/>
  <c r="Q129" i="21"/>
  <c r="AE63" i="24"/>
  <c r="AD62" i="24" s="1"/>
  <c r="Q329" i="21"/>
  <c r="AN63" i="24"/>
  <c r="AM62" i="24"/>
  <c r="AO525" i="21"/>
  <c r="AN525" i="21"/>
  <c r="AM524" i="21"/>
  <c r="AM525" i="21"/>
  <c r="AN526" i="21"/>
  <c r="AN65" i="24"/>
  <c r="AP63" i="24"/>
  <c r="M63" i="24"/>
  <c r="L63" i="24" s="1"/>
  <c r="AR63" i="24"/>
  <c r="AN327" i="21"/>
  <c r="AM326" i="21"/>
  <c r="AM327" i="21"/>
  <c r="AN527" i="21"/>
  <c r="X63" i="24"/>
  <c r="N527" i="21"/>
  <c r="I63" i="24"/>
  <c r="AR527" i="21"/>
  <c r="AI63" i="24"/>
  <c r="M525" i="21"/>
  <c r="L524" i="21"/>
  <c r="L525" i="21"/>
  <c r="Q525" i="21"/>
  <c r="R525" i="21"/>
  <c r="P525" i="21"/>
  <c r="O525" i="21"/>
  <c r="AS131" i="21"/>
  <c r="Q197" i="21"/>
  <c r="Q395" i="21"/>
  <c r="Q327" i="21"/>
  <c r="P327" i="21"/>
  <c r="R327" i="21"/>
  <c r="N395" i="21"/>
  <c r="O395" i="21"/>
  <c r="R395" i="21"/>
  <c r="AR63" i="21"/>
  <c r="AN195" i="21"/>
  <c r="AM194" i="21"/>
  <c r="AM195" i="21"/>
  <c r="AN196" i="21"/>
  <c r="AP65" i="21"/>
  <c r="AN131" i="21"/>
  <c r="AS65" i="21"/>
  <c r="AN63" i="21"/>
  <c r="AM62" i="21"/>
  <c r="AM63" i="21"/>
  <c r="AP131" i="21"/>
  <c r="AS195" i="21"/>
  <c r="AR261" i="21"/>
  <c r="AN395" i="21"/>
  <c r="AO329" i="21"/>
  <c r="V63" i="24"/>
  <c r="U62" i="24" s="1"/>
  <c r="V65" i="24"/>
  <c r="AS527" i="21"/>
  <c r="AS525" i="21"/>
  <c r="M327" i="21"/>
  <c r="L326" i="21"/>
  <c r="L327" i="21"/>
  <c r="AR197" i="21"/>
  <c r="AR195" i="21"/>
  <c r="O393" i="21"/>
  <c r="N393" i="21"/>
  <c r="AR263" i="21"/>
  <c r="N197" i="21"/>
  <c r="N195" i="21"/>
  <c r="AQ263" i="21"/>
  <c r="AQ261" i="21"/>
  <c r="AN263" i="21"/>
  <c r="AP261" i="21"/>
  <c r="AR329" i="21"/>
  <c r="AR327" i="21"/>
  <c r="AP195" i="21"/>
  <c r="AN197" i="21"/>
  <c r="N329" i="21"/>
  <c r="AQ197" i="21"/>
  <c r="AQ195" i="21"/>
  <c r="AR131" i="21"/>
  <c r="AN129" i="21"/>
  <c r="AM128" i="21"/>
  <c r="AM129" i="21"/>
  <c r="AF63" i="24"/>
  <c r="O327" i="21"/>
  <c r="O329" i="21"/>
  <c r="AO65" i="21"/>
  <c r="AO63" i="21"/>
  <c r="D65" i="24"/>
  <c r="D63" i="24"/>
  <c r="C63" i="24" s="1"/>
  <c r="I64" i="24" s="1"/>
  <c r="AO527" i="21"/>
  <c r="AP263" i="21"/>
  <c r="P395" i="21"/>
  <c r="P393" i="21"/>
  <c r="AQ129" i="21"/>
  <c r="AQ131" i="21"/>
  <c r="AO195" i="21"/>
  <c r="R329" i="21"/>
  <c r="M527" i="21"/>
  <c r="N327" i="21"/>
  <c r="AR525" i="21"/>
  <c r="AN261" i="21"/>
  <c r="AM260" i="21"/>
  <c r="AM261" i="21"/>
  <c r="AN262" i="21"/>
  <c r="AS197" i="21"/>
  <c r="AR129" i="21"/>
  <c r="Q393" i="21"/>
  <c r="AS129" i="21"/>
  <c r="Q527" i="21"/>
  <c r="M395" i="21"/>
  <c r="M393" i="21"/>
  <c r="L392" i="21"/>
  <c r="L393" i="21"/>
  <c r="AO131" i="21"/>
  <c r="AO129" i="21"/>
  <c r="R527" i="21"/>
  <c r="P329" i="21"/>
  <c r="AQ527" i="21"/>
  <c r="AO197" i="21"/>
  <c r="P527" i="21"/>
  <c r="AP197" i="21"/>
  <c r="AP63" i="21"/>
  <c r="AP129" i="21"/>
  <c r="M65" i="24"/>
  <c r="AP525" i="21"/>
  <c r="AP527" i="21"/>
  <c r="AQ63" i="21"/>
  <c r="AQ65" i="21"/>
  <c r="H63" i="24"/>
  <c r="AR65" i="21"/>
  <c r="I65" i="24"/>
  <c r="M329" i="21"/>
  <c r="AO131" i="24"/>
  <c r="U128" i="21"/>
  <c r="U129" i="21"/>
  <c r="V130" i="21"/>
  <c r="U260" i="21"/>
  <c r="U261" i="21"/>
  <c r="AA262" i="21"/>
  <c r="U327" i="24"/>
  <c r="AA328" i="24"/>
  <c r="U326" i="24"/>
  <c r="U524" i="24"/>
  <c r="U525" i="24"/>
  <c r="Z526" i="24"/>
  <c r="U656" i="24"/>
  <c r="X657" i="24"/>
  <c r="U655" i="24"/>
  <c r="AD458" i="24"/>
  <c r="AD459" i="24"/>
  <c r="AN656" i="24"/>
  <c r="C260" i="24"/>
  <c r="C261" i="24"/>
  <c r="I262" i="24"/>
  <c r="AP656" i="24"/>
  <c r="C458" i="21"/>
  <c r="C459" i="21"/>
  <c r="H460" i="21"/>
  <c r="AS656" i="24"/>
  <c r="AR656" i="24"/>
  <c r="U393" i="24"/>
  <c r="Y394" i="24"/>
  <c r="U392" i="24"/>
  <c r="C656" i="24"/>
  <c r="F657" i="24"/>
  <c r="C655" i="24"/>
  <c r="C194" i="21"/>
  <c r="C195" i="21"/>
  <c r="F196" i="21"/>
  <c r="C62" i="21"/>
  <c r="C63" i="21"/>
  <c r="I64" i="21"/>
  <c r="AS129" i="24"/>
  <c r="U128" i="24"/>
  <c r="U129" i="24"/>
  <c r="W130" i="24"/>
  <c r="U194" i="21"/>
  <c r="U195" i="21"/>
  <c r="W196" i="21"/>
  <c r="AD194" i="21"/>
  <c r="AD195" i="21"/>
  <c r="AD195" i="24"/>
  <c r="AJ196" i="24"/>
  <c r="AD194" i="24"/>
  <c r="AD261" i="24"/>
  <c r="AH262" i="24"/>
  <c r="AD260" i="24"/>
  <c r="U195" i="24"/>
  <c r="X196" i="24"/>
  <c r="U194" i="24"/>
  <c r="AQ656" i="24"/>
  <c r="AP129" i="24"/>
  <c r="AD458" i="21"/>
  <c r="AD459" i="21"/>
  <c r="AD260" i="21"/>
  <c r="AD261" i="21"/>
  <c r="AE262" i="21"/>
  <c r="AD524" i="24"/>
  <c r="AD525" i="24"/>
  <c r="AI526" i="24"/>
  <c r="C327" i="24"/>
  <c r="H328" i="24"/>
  <c r="C326" i="24"/>
  <c r="AN129" i="24"/>
  <c r="C392" i="24"/>
  <c r="C393" i="24"/>
  <c r="G394" i="24"/>
  <c r="C458" i="24"/>
  <c r="C459" i="24"/>
  <c r="H460" i="24"/>
  <c r="U458" i="21"/>
  <c r="U459" i="21"/>
  <c r="Z460" i="21"/>
  <c r="U392" i="21"/>
  <c r="U393" i="21"/>
  <c r="X394" i="21"/>
  <c r="C524" i="24"/>
  <c r="C525" i="24"/>
  <c r="G526" i="24"/>
  <c r="C392" i="21"/>
  <c r="C393" i="21"/>
  <c r="G394" i="21"/>
  <c r="U524" i="21"/>
  <c r="U525" i="21"/>
  <c r="Y526" i="21"/>
  <c r="C326" i="21"/>
  <c r="C327" i="21"/>
  <c r="H328" i="21"/>
  <c r="AD393" i="24"/>
  <c r="AG394" i="24"/>
  <c r="AD392" i="24"/>
  <c r="C128" i="24"/>
  <c r="C129" i="24"/>
  <c r="E130" i="24"/>
  <c r="C524" i="21"/>
  <c r="C525" i="21"/>
  <c r="D526" i="21"/>
  <c r="AD524" i="21"/>
  <c r="AD525" i="21"/>
  <c r="AG526" i="21"/>
  <c r="AD655" i="24"/>
  <c r="U62" i="21"/>
  <c r="U63" i="21"/>
  <c r="U458" i="24"/>
  <c r="U459" i="24"/>
  <c r="X460" i="24"/>
  <c r="U589" i="24"/>
  <c r="U590" i="24"/>
  <c r="AP261" i="24"/>
  <c r="C590" i="24"/>
  <c r="C589" i="24"/>
  <c r="AO656" i="24"/>
  <c r="AD128" i="21"/>
  <c r="AD129" i="21"/>
  <c r="AH130" i="21"/>
  <c r="AD128" i="24"/>
  <c r="AD129" i="24"/>
  <c r="AI130" i="24"/>
  <c r="U261" i="24"/>
  <c r="Y262" i="24"/>
  <c r="U260" i="24"/>
  <c r="AD62" i="21"/>
  <c r="AD63" i="21"/>
  <c r="AF64" i="21"/>
  <c r="C260" i="21"/>
  <c r="C261" i="21"/>
  <c r="H262" i="21"/>
  <c r="C194" i="24"/>
  <c r="C195" i="24"/>
  <c r="F196" i="24"/>
  <c r="AD326" i="21"/>
  <c r="AD327" i="21"/>
  <c r="AG328" i="21"/>
  <c r="U326" i="21"/>
  <c r="U327" i="21"/>
  <c r="V328" i="21"/>
  <c r="C128" i="21"/>
  <c r="C129" i="21"/>
  <c r="F130" i="21"/>
  <c r="AD327" i="24"/>
  <c r="AD326" i="24"/>
  <c r="AM589" i="24"/>
  <c r="AS658" i="24"/>
  <c r="AP263" i="24"/>
  <c r="AN658" i="24"/>
  <c r="AP131" i="24"/>
  <c r="AS131" i="24"/>
  <c r="AN131" i="24"/>
  <c r="AQ131" i="24"/>
  <c r="AP658" i="24"/>
  <c r="AQ658" i="24"/>
  <c r="AO658" i="24"/>
  <c r="AR658" i="24"/>
  <c r="AH460" i="24"/>
  <c r="L392" i="24"/>
  <c r="L261" i="24"/>
  <c r="O262" i="24"/>
  <c r="O526" i="24"/>
  <c r="AJ460" i="21"/>
  <c r="AQ263" i="24"/>
  <c r="AO261" i="24"/>
  <c r="AQ129" i="24"/>
  <c r="L128" i="24"/>
  <c r="AR131" i="24"/>
  <c r="Q328" i="24"/>
  <c r="AS395" i="24"/>
  <c r="AN393" i="24"/>
  <c r="AM393" i="24"/>
  <c r="AR395" i="24"/>
  <c r="L195" i="24"/>
  <c r="N196" i="24"/>
  <c r="AN263" i="24"/>
  <c r="AS263" i="24"/>
  <c r="AP328" i="24"/>
  <c r="AR263" i="24"/>
  <c r="AM326" i="24"/>
  <c r="AR261" i="24"/>
  <c r="W64" i="21"/>
  <c r="AO526" i="24"/>
  <c r="AM195" i="24"/>
  <c r="AS196" i="24"/>
  <c r="Q130" i="24"/>
  <c r="AR460" i="24"/>
  <c r="AQ395" i="24"/>
  <c r="AO263" i="24"/>
  <c r="AJ328" i="24"/>
  <c r="AQ393" i="24"/>
  <c r="Q460" i="24"/>
  <c r="AN395" i="24"/>
  <c r="AS261" i="24"/>
  <c r="AO393" i="24"/>
  <c r="AS393" i="24"/>
  <c r="AP393" i="24"/>
  <c r="AR393" i="24"/>
  <c r="AP395" i="24"/>
  <c r="L326" i="24"/>
  <c r="R394" i="24"/>
  <c r="AQ328" i="21"/>
  <c r="AP460" i="21"/>
  <c r="N526" i="21"/>
  <c r="AM63" i="24"/>
  <c r="AQ64" i="24" s="1"/>
  <c r="AF196" i="21"/>
  <c r="AO395" i="24"/>
  <c r="L62" i="24"/>
  <c r="P328" i="21"/>
  <c r="R657" i="24"/>
  <c r="L655" i="24"/>
  <c r="N64" i="21"/>
  <c r="AR394" i="21"/>
  <c r="O460" i="21"/>
  <c r="Q130" i="21"/>
  <c r="P262" i="21"/>
  <c r="AR64" i="21"/>
  <c r="N394" i="21"/>
  <c r="C62" i="24"/>
  <c r="AR130" i="21"/>
  <c r="W657" i="24"/>
  <c r="R460" i="24"/>
  <c r="W262" i="21"/>
  <c r="AS328" i="24"/>
  <c r="Z657" i="24"/>
  <c r="AR328" i="21"/>
  <c r="W328" i="24"/>
  <c r="AA657" i="24"/>
  <c r="AO328" i="24"/>
  <c r="I657" i="24"/>
  <c r="AS262" i="21"/>
  <c r="X262" i="21"/>
  <c r="AP262" i="21"/>
  <c r="G657" i="24"/>
  <c r="P460" i="24"/>
  <c r="AO328" i="21"/>
  <c r="N262" i="24"/>
  <c r="AI460" i="21"/>
  <c r="AH460" i="21"/>
  <c r="AG460" i="21"/>
  <c r="Z262" i="21"/>
  <c r="AP526" i="21"/>
  <c r="E657" i="24"/>
  <c r="AR526" i="21"/>
  <c r="E526" i="24"/>
  <c r="H64" i="21"/>
  <c r="E64" i="21"/>
  <c r="Z394" i="21"/>
  <c r="AQ526" i="21"/>
  <c r="AO526" i="21"/>
  <c r="O328" i="21"/>
  <c r="N196" i="21"/>
  <c r="AS526" i="21"/>
  <c r="R460" i="21"/>
  <c r="I460" i="24"/>
  <c r="N328" i="21"/>
  <c r="Q328" i="21"/>
  <c r="AS328" i="21"/>
  <c r="AI460" i="24"/>
  <c r="R196" i="21"/>
  <c r="AG460" i="24"/>
  <c r="O196" i="21"/>
  <c r="F394" i="21"/>
  <c r="Q460" i="21"/>
  <c r="P196" i="21"/>
  <c r="Q196" i="21"/>
  <c r="AJ460" i="24"/>
  <c r="AA196" i="24"/>
  <c r="N460" i="21"/>
  <c r="N262" i="21"/>
  <c r="AF460" i="24"/>
  <c r="X460" i="21"/>
  <c r="AA460" i="21"/>
  <c r="W460" i="21"/>
  <c r="AG526" i="24"/>
  <c r="F262" i="24"/>
  <c r="Y526" i="24"/>
  <c r="W130" i="21"/>
  <c r="AF526" i="24"/>
  <c r="E262" i="24"/>
  <c r="AG394" i="21"/>
  <c r="O394" i="21"/>
  <c r="X526" i="24"/>
  <c r="Z130" i="21"/>
  <c r="AF460" i="21"/>
  <c r="W526" i="24"/>
  <c r="Y130" i="21"/>
  <c r="AA394" i="24"/>
  <c r="AA130" i="21"/>
  <c r="X130" i="21"/>
  <c r="R64" i="21"/>
  <c r="AE526" i="24"/>
  <c r="X64" i="21"/>
  <c r="AF526" i="21"/>
  <c r="F526" i="24"/>
  <c r="E394" i="21"/>
  <c r="AH657" i="24"/>
  <c r="O460" i="24"/>
  <c r="AE328" i="21"/>
  <c r="AN394" i="21"/>
  <c r="E460" i="24"/>
  <c r="O328" i="24"/>
  <c r="Z64" i="21"/>
  <c r="V526" i="24"/>
  <c r="E328" i="21"/>
  <c r="G460" i="21"/>
  <c r="E460" i="21"/>
  <c r="G328" i="21"/>
  <c r="AF262" i="21"/>
  <c r="AO460" i="21"/>
  <c r="I460" i="21"/>
  <c r="W394" i="21"/>
  <c r="AI130" i="21"/>
  <c r="AA394" i="21"/>
  <c r="Y657" i="24"/>
  <c r="D262" i="21"/>
  <c r="F460" i="21"/>
  <c r="M460" i="24"/>
  <c r="Y262" i="21"/>
  <c r="AG262" i="21"/>
  <c r="AS196" i="21"/>
  <c r="AH394" i="24"/>
  <c r="AO64" i="21"/>
  <c r="H196" i="21"/>
  <c r="V460" i="21"/>
  <c r="E196" i="21"/>
  <c r="Q526" i="21"/>
  <c r="AQ64" i="21"/>
  <c r="AP64" i="21"/>
  <c r="G196" i="21"/>
  <c r="P526" i="24"/>
  <c r="N460" i="24"/>
  <c r="AR262" i="21"/>
  <c r="I328" i="21"/>
  <c r="I196" i="21"/>
  <c r="Y460" i="21"/>
  <c r="AQ262" i="21"/>
  <c r="AQ196" i="21"/>
  <c r="H526" i="21"/>
  <c r="AS460" i="24"/>
  <c r="X196" i="21"/>
  <c r="AJ328" i="21"/>
  <c r="AG64" i="21"/>
  <c r="D526" i="24"/>
  <c r="F460" i="24"/>
  <c r="P328" i="24"/>
  <c r="AO196" i="21"/>
  <c r="AN526" i="24"/>
  <c r="AI657" i="24"/>
  <c r="Y460" i="24"/>
  <c r="F328" i="21"/>
  <c r="AJ526" i="21"/>
  <c r="AJ526" i="24"/>
  <c r="AH328" i="21"/>
  <c r="AI328" i="21"/>
  <c r="AP196" i="21"/>
  <c r="D130" i="21"/>
  <c r="E130" i="21"/>
  <c r="AP460" i="24"/>
  <c r="AO460" i="24"/>
  <c r="AE526" i="21"/>
  <c r="R262" i="21"/>
  <c r="D460" i="24"/>
  <c r="R328" i="21"/>
  <c r="AR328" i="24"/>
  <c r="AH526" i="24"/>
  <c r="D460" i="21"/>
  <c r="AE460" i="24"/>
  <c r="G64" i="21"/>
  <c r="AF130" i="21"/>
  <c r="M394" i="21"/>
  <c r="H526" i="24"/>
  <c r="AA64" i="21"/>
  <c r="AN64" i="21"/>
  <c r="N657" i="24"/>
  <c r="F64" i="21"/>
  <c r="AO394" i="21"/>
  <c r="V262" i="21"/>
  <c r="AN460" i="21"/>
  <c r="AJ657" i="24"/>
  <c r="V394" i="21"/>
  <c r="M328" i="21"/>
  <c r="I526" i="24"/>
  <c r="D196" i="21"/>
  <c r="AR196" i="21"/>
  <c r="Q64" i="21"/>
  <c r="V64" i="21"/>
  <c r="AF328" i="21"/>
  <c r="Y394" i="21"/>
  <c r="G130" i="21"/>
  <c r="F328" i="24"/>
  <c r="AO262" i="21"/>
  <c r="I130" i="21"/>
  <c r="D328" i="21"/>
  <c r="M460" i="21"/>
  <c r="G460" i="24"/>
  <c r="R328" i="24"/>
  <c r="AQ460" i="24"/>
  <c r="AS64" i="21"/>
  <c r="W394" i="24"/>
  <c r="Y328" i="24"/>
  <c r="N130" i="24"/>
  <c r="X130" i="24"/>
  <c r="Z394" i="24"/>
  <c r="AG196" i="24"/>
  <c r="Z328" i="24"/>
  <c r="H262" i="24"/>
  <c r="AH196" i="24"/>
  <c r="I328" i="24"/>
  <c r="H657" i="24"/>
  <c r="G262" i="24"/>
  <c r="AH328" i="24"/>
  <c r="X394" i="24"/>
  <c r="W196" i="24"/>
  <c r="AQ328" i="24"/>
  <c r="AI196" i="24"/>
  <c r="X328" i="24"/>
  <c r="AF196" i="24"/>
  <c r="G328" i="24"/>
  <c r="E328" i="24"/>
  <c r="AG328" i="24"/>
  <c r="AF328" i="24"/>
  <c r="I196" i="24"/>
  <c r="AI262" i="24"/>
  <c r="AF262" i="24"/>
  <c r="AJ394" i="24"/>
  <c r="N394" i="24"/>
  <c r="O130" i="21"/>
  <c r="H394" i="21"/>
  <c r="P130" i="21"/>
  <c r="Q526" i="24"/>
  <c r="AH262" i="21"/>
  <c r="H196" i="24"/>
  <c r="AA591" i="24"/>
  <c r="W328" i="21"/>
  <c r="AA460" i="24"/>
  <c r="AA328" i="21"/>
  <c r="AQ394" i="21"/>
  <c r="AA262" i="24"/>
  <c r="AS460" i="21"/>
  <c r="V460" i="24"/>
  <c r="AA196" i="21"/>
  <c r="W262" i="24"/>
  <c r="V526" i="21"/>
  <c r="AA130" i="24"/>
  <c r="E196" i="24"/>
  <c r="AE460" i="21"/>
  <c r="O262" i="21"/>
  <c r="Z262" i="24"/>
  <c r="Y196" i="24"/>
  <c r="AN328" i="21"/>
  <c r="AP328" i="21"/>
  <c r="AG130" i="21"/>
  <c r="AI196" i="21"/>
  <c r="P262" i="24"/>
  <c r="Q262" i="24"/>
  <c r="Y64" i="21"/>
  <c r="R526" i="24"/>
  <c r="Z196" i="24"/>
  <c r="G130" i="24"/>
  <c r="X328" i="21"/>
  <c r="AS394" i="21"/>
  <c r="Y328" i="21"/>
  <c r="AP394" i="21"/>
  <c r="AA526" i="24"/>
  <c r="G196" i="24"/>
  <c r="O526" i="21"/>
  <c r="G526" i="21"/>
  <c r="M526" i="24"/>
  <c r="AF394" i="24"/>
  <c r="AE64" i="21"/>
  <c r="P130" i="24"/>
  <c r="AJ130" i="21"/>
  <c r="R130" i="24"/>
  <c r="AJ196" i="21"/>
  <c r="E394" i="24"/>
  <c r="I394" i="24"/>
  <c r="O64" i="21"/>
  <c r="P657" i="24"/>
  <c r="AN460" i="24"/>
  <c r="Z196" i="21"/>
  <c r="AI526" i="21"/>
  <c r="AH526" i="21"/>
  <c r="I130" i="24"/>
  <c r="M130" i="21"/>
  <c r="O130" i="24"/>
  <c r="Z526" i="21"/>
  <c r="V196" i="21"/>
  <c r="AF657" i="24"/>
  <c r="AJ64" i="21"/>
  <c r="AH130" i="24"/>
  <c r="E526" i="21"/>
  <c r="Q262" i="21"/>
  <c r="Q394" i="21"/>
  <c r="AO130" i="21"/>
  <c r="AS526" i="24"/>
  <c r="W526" i="21"/>
  <c r="X262" i="24"/>
  <c r="F262" i="21"/>
  <c r="AJ262" i="24"/>
  <c r="AM128" i="24"/>
  <c r="AM129" i="24"/>
  <c r="Y130" i="24"/>
  <c r="AJ262" i="21"/>
  <c r="AQ526" i="24"/>
  <c r="Y196" i="21"/>
  <c r="N328" i="24"/>
  <c r="N526" i="24"/>
  <c r="P460" i="21"/>
  <c r="AM655" i="24"/>
  <c r="AM656" i="24"/>
  <c r="AQ657" i="24"/>
  <c r="P526" i="21"/>
  <c r="Q394" i="24"/>
  <c r="AM261" i="24"/>
  <c r="AM260" i="24"/>
  <c r="F394" i="24"/>
  <c r="AJ130" i="24"/>
  <c r="AH196" i="21"/>
  <c r="O394" i="24"/>
  <c r="AI394" i="24"/>
  <c r="H130" i="24"/>
  <c r="AH394" i="21"/>
  <c r="X526" i="21"/>
  <c r="AN130" i="21"/>
  <c r="AA526" i="21"/>
  <c r="AE130" i="21"/>
  <c r="M64" i="21"/>
  <c r="R130" i="21"/>
  <c r="AH64" i="21"/>
  <c r="G262" i="21"/>
  <c r="F130" i="24"/>
  <c r="AQ460" i="21"/>
  <c r="AG130" i="24"/>
  <c r="AG196" i="21"/>
  <c r="M262" i="21"/>
  <c r="M526" i="21"/>
  <c r="AR460" i="21"/>
  <c r="D64" i="21"/>
  <c r="P394" i="21"/>
  <c r="AP130" i="21"/>
  <c r="N130" i="21"/>
  <c r="AG262" i="24"/>
  <c r="H394" i="24"/>
  <c r="Z328" i="21"/>
  <c r="P64" i="21"/>
  <c r="AP526" i="24"/>
  <c r="Q657" i="24"/>
  <c r="AQ130" i="21"/>
  <c r="P394" i="24"/>
  <c r="F526" i="21"/>
  <c r="W460" i="24"/>
  <c r="AI328" i="24"/>
  <c r="R394" i="21"/>
  <c r="E262" i="21"/>
  <c r="AI262" i="21"/>
  <c r="I526" i="21"/>
  <c r="AR526" i="24"/>
  <c r="H130" i="21"/>
  <c r="AE394" i="21"/>
  <c r="D394" i="21"/>
  <c r="AF394" i="21"/>
  <c r="AS130" i="21"/>
  <c r="Z130" i="24"/>
  <c r="I394" i="21"/>
  <c r="AE196" i="21"/>
  <c r="I262" i="21"/>
  <c r="R526" i="21"/>
  <c r="Z460" i="24"/>
  <c r="AJ394" i="21"/>
  <c r="O657" i="24"/>
  <c r="AI64" i="21"/>
  <c r="AF130" i="24"/>
  <c r="AQ130" i="24"/>
  <c r="R262" i="24"/>
  <c r="AM392" i="24"/>
  <c r="AR262" i="24"/>
  <c r="P196" i="24"/>
  <c r="Q196" i="24"/>
  <c r="O196" i="24"/>
  <c r="R196" i="24"/>
  <c r="AR196" i="24"/>
  <c r="AP196" i="24"/>
  <c r="AO196" i="24"/>
  <c r="AQ196" i="24"/>
  <c r="AQ394" i="24"/>
  <c r="AP64" i="24"/>
  <c r="AR130" i="24"/>
  <c r="AS394" i="24"/>
  <c r="AP130" i="24"/>
  <c r="AO657" i="24"/>
  <c r="AR394" i="24"/>
  <c r="AO130" i="24"/>
  <c r="AP394" i="24"/>
  <c r="AO394" i="24"/>
  <c r="AP262" i="24"/>
  <c r="AS130" i="24"/>
  <c r="AO262" i="24"/>
  <c r="AQ262" i="24"/>
  <c r="AP657" i="24"/>
  <c r="AS262" i="24"/>
  <c r="AS657" i="24"/>
  <c r="AR657" i="24"/>
  <c r="F591" i="24" l="1"/>
  <c r="I591" i="24"/>
  <c r="E591" i="24"/>
  <c r="G591" i="24"/>
  <c r="AR592" i="24"/>
  <c r="F65" i="24"/>
  <c r="AQ592" i="24"/>
  <c r="AO65" i="24"/>
  <c r="Y592" i="24"/>
  <c r="H64" i="24"/>
  <c r="H591" i="24"/>
  <c r="AO592" i="24"/>
  <c r="AP592" i="24"/>
  <c r="O591" i="24"/>
  <c r="R592" i="24"/>
  <c r="AG65" i="24"/>
  <c r="AQ65" i="24"/>
  <c r="O65" i="24"/>
  <c r="AR65" i="24"/>
  <c r="X65" i="24"/>
  <c r="AD589" i="24"/>
  <c r="AR64" i="24"/>
  <c r="F64" i="24"/>
  <c r="AP591" i="24"/>
  <c r="AD63" i="24"/>
  <c r="AI64" i="24" s="1"/>
  <c r="E64" i="24"/>
  <c r="H592" i="24"/>
  <c r="E592" i="24"/>
  <c r="F592" i="24"/>
  <c r="Y65" i="24"/>
  <c r="G65" i="24"/>
  <c r="W65" i="24"/>
  <c r="AI65" i="24"/>
  <c r="AF592" i="24"/>
  <c r="AG592" i="24"/>
  <c r="AJ592" i="24"/>
  <c r="AI592" i="24"/>
  <c r="AS65" i="24"/>
  <c r="E65" i="24"/>
  <c r="Q65" i="24"/>
  <c r="P65" i="24"/>
  <c r="AF65" i="24"/>
  <c r="AJ591" i="24"/>
  <c r="AF591" i="24"/>
  <c r="AG591" i="24"/>
  <c r="N64" i="24"/>
  <c r="O64" i="24"/>
  <c r="N591" i="24"/>
  <c r="Q591" i="24"/>
  <c r="R591" i="24"/>
  <c r="P591" i="24"/>
  <c r="R64" i="24"/>
  <c r="AI591" i="24"/>
  <c r="AH591" i="24"/>
  <c r="AO591" i="24"/>
  <c r="G63" i="24"/>
  <c r="G64" i="24" s="1"/>
  <c r="AJ65" i="24"/>
  <c r="R65" i="24"/>
  <c r="O592" i="24"/>
  <c r="Q63" i="24"/>
  <c r="Q64" i="24" s="1"/>
  <c r="W592" i="24"/>
  <c r="AH592" i="24"/>
  <c r="U63" i="24"/>
  <c r="L589" i="24"/>
  <c r="AS592" i="24"/>
  <c r="Z592" i="24"/>
  <c r="AG64" i="24" l="1"/>
  <c r="AJ64" i="24"/>
  <c r="AF64" i="24"/>
  <c r="AH64" i="24"/>
  <c r="Z64" i="24"/>
  <c r="Y64" i="24"/>
  <c r="W64" i="24"/>
  <c r="X64" i="24"/>
  <c r="AA64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Leybourn, Steve</author>
  </authors>
  <commentList>
    <comment ref="B199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Leybourn, Steve:</t>
        </r>
        <r>
          <rPr>
            <sz val="9"/>
            <color indexed="81"/>
            <rFont val="Tahoma"/>
            <family val="2"/>
          </rPr>
          <t xml:space="preserve">
Left off here</t>
        </r>
      </text>
    </comment>
  </commentList>
</comments>
</file>

<file path=xl/sharedStrings.xml><?xml version="1.0" encoding="utf-8"?>
<sst xmlns="http://schemas.openxmlformats.org/spreadsheetml/2006/main" count="15658" uniqueCount="1519">
  <si>
    <t>ENERGY STAR Partner</t>
  </si>
  <si>
    <t>Brand Name</t>
  </si>
  <si>
    <t>Model Name</t>
  </si>
  <si>
    <t>Model Number</t>
  </si>
  <si>
    <t>Additional Model Information</t>
  </si>
  <si>
    <t>Date Available On Market</t>
  </si>
  <si>
    <t>Date Qualified</t>
  </si>
  <si>
    <t>Markets</t>
  </si>
  <si>
    <t>Filtrete</t>
  </si>
  <si>
    <t>Atmosphere</t>
  </si>
  <si>
    <t>Aerus</t>
  </si>
  <si>
    <t>Blueair</t>
  </si>
  <si>
    <t>Airgle</t>
  </si>
  <si>
    <t>United States, Canada</t>
  </si>
  <si>
    <t>United States</t>
  </si>
  <si>
    <t>Alen</t>
  </si>
  <si>
    <t>Nectar</t>
  </si>
  <si>
    <t>Whirlpool</t>
  </si>
  <si>
    <t>Life Cell</t>
  </si>
  <si>
    <t>BLUE</t>
  </si>
  <si>
    <t>LUX</t>
  </si>
  <si>
    <t>Master Craft</t>
  </si>
  <si>
    <t>Boneco</t>
  </si>
  <si>
    <t>Brondell</t>
  </si>
  <si>
    <t>Pure Ion Pro</t>
  </si>
  <si>
    <t>RevitalAir</t>
  </si>
  <si>
    <t>AIRMEGA</t>
  </si>
  <si>
    <t>Coway</t>
  </si>
  <si>
    <t>Coway, Cairs</t>
  </si>
  <si>
    <t>Electrolux</t>
  </si>
  <si>
    <t>Frigidaire</t>
  </si>
  <si>
    <t>Allergy Pro</t>
  </si>
  <si>
    <t>Envion</t>
  </si>
  <si>
    <t>Ionic Pro Platinum</t>
  </si>
  <si>
    <t>Therapure</t>
  </si>
  <si>
    <t>Fellowes</t>
  </si>
  <si>
    <t>Friedrich</t>
  </si>
  <si>
    <t>ROWENTA</t>
  </si>
  <si>
    <t>GermGuardian</t>
  </si>
  <si>
    <t>Intellipure</t>
  </si>
  <si>
    <t>HOMEDICS</t>
  </si>
  <si>
    <t>HomeTrends</t>
  </si>
  <si>
    <t>BeneLife</t>
  </si>
  <si>
    <t>IQAir</t>
  </si>
  <si>
    <t>Febreze</t>
  </si>
  <si>
    <t>Honeywell</t>
  </si>
  <si>
    <t>Kenmore</t>
  </si>
  <si>
    <t>Ionic Comfort</t>
  </si>
  <si>
    <t>Ionic Comfort Plus</t>
  </si>
  <si>
    <t>Lasko</t>
  </si>
  <si>
    <t>LG</t>
  </si>
  <si>
    <t>Idylis</t>
  </si>
  <si>
    <t>IDEAL</t>
  </si>
  <si>
    <t>KoolCoh</t>
  </si>
  <si>
    <t>NUK</t>
  </si>
  <si>
    <t>ORANSI</t>
  </si>
  <si>
    <t>Rabbit Air</t>
  </si>
  <si>
    <t>Oreck</t>
  </si>
  <si>
    <t>Sharp</t>
  </si>
  <si>
    <t>SheerAIRE</t>
  </si>
  <si>
    <t>Bionaire</t>
  </si>
  <si>
    <t>Holmes</t>
  </si>
  <si>
    <t>Wood's</t>
  </si>
  <si>
    <t>Winix</t>
  </si>
  <si>
    <t>Blueair Aerus</t>
  </si>
  <si>
    <t>Yes</t>
  </si>
  <si>
    <t>No</t>
  </si>
  <si>
    <t>Philips</t>
  </si>
  <si>
    <t>Market Penetration</t>
  </si>
  <si>
    <t>ENERGY STAR</t>
  </si>
  <si>
    <r>
      <t xml:space="preserve">ENERGY STAR Manufacturing Partner </t>
    </r>
    <r>
      <rPr>
        <u/>
        <sz val="11"/>
        <color theme="1"/>
        <rFont val="Calibri"/>
        <family val="2"/>
        <scheme val="minor"/>
      </rPr>
      <t>Brands</t>
    </r>
  </si>
  <si>
    <t>Proposal # 1
(CADR/W = 2.5)</t>
  </si>
  <si>
    <t>Proposal # 1
(CADR/W = 2.2)</t>
  </si>
  <si>
    <t>Non-ENERGY STAR</t>
  </si>
  <si>
    <t>PureGuardian</t>
  </si>
  <si>
    <t>Totals</t>
  </si>
  <si>
    <t>Count of Brands</t>
  </si>
  <si>
    <t>Non-ES Models</t>
  </si>
  <si>
    <t>CADR &lt; 100</t>
  </si>
  <si>
    <t>Proposal # 2
(CADR/W = 2.5)</t>
  </si>
  <si>
    <t>Proposal # 3
(CADR/W = 3.0)</t>
  </si>
  <si>
    <t>Proposal # 4
(CADR/W = 3.5)</t>
  </si>
  <si>
    <t>Proposal # 5
(CADR/W = 4.0)</t>
  </si>
  <si>
    <t>100 =&lt; CADR &lt; 150</t>
  </si>
  <si>
    <t>150 =&lt; CADR &lt; 200</t>
  </si>
  <si>
    <t>200 &lt;= CADR</t>
  </si>
  <si>
    <t>All</t>
  </si>
  <si>
    <t>Smoke CADR/W (Adjusted Proposal Levels)</t>
  </si>
  <si>
    <t>Smoke CADR/W (Consistant Proposal Levels)</t>
  </si>
  <si>
    <t>Proposal # 1
(CADR/W = 1.85)</t>
  </si>
  <si>
    <t>Proposal # 2
(CADR/W = 1.9)</t>
  </si>
  <si>
    <t>Proposal # 3
(CADR/W = 2.0)</t>
  </si>
  <si>
    <t>Proposal # 4
(CADR/W = 2.2)</t>
  </si>
  <si>
    <t>Proposal # 5
(CADR/W = 2.5)</t>
  </si>
  <si>
    <t>Proposal # 1</t>
  </si>
  <si>
    <t>Proposal # 2</t>
  </si>
  <si>
    <t>Proposal # 3</t>
  </si>
  <si>
    <t>Proposal # 4</t>
  </si>
  <si>
    <t>Proposal # 5</t>
  </si>
  <si>
    <t>Dust CADR/W (Consistant Proposal Levels)</t>
  </si>
  <si>
    <t>Dust CADR/W (Adjusted Proposal Levels)</t>
  </si>
  <si>
    <t>Proposal # 2
(CADR/W = 2.3)</t>
  </si>
  <si>
    <t>Proposal # 3
(CADR/W = 2.4)</t>
  </si>
  <si>
    <t>Proposal # 4
(CADR/W = 2.5)</t>
  </si>
  <si>
    <t>Proposal # 5
(CADR/W = 2.6)</t>
  </si>
  <si>
    <t>Proposal # 1
(CADR/W = 2.4)</t>
  </si>
  <si>
    <t>Proposal # 3
(CADR/W = 2.6)</t>
  </si>
  <si>
    <t>Proposal # 4
(CADR/W = 3.0)</t>
  </si>
  <si>
    <t>Proposal # 5
(CADR/W = 3.5)</t>
  </si>
  <si>
    <t>Proposal # 2
(CADR/W = 2.8)</t>
  </si>
  <si>
    <t>Pollen CADR/W (Consistant Proposal Levels)</t>
  </si>
  <si>
    <t>Pollen CADR/W (Adjusted Proposal Levels)</t>
  </si>
  <si>
    <t>Proposal # 1
(CADR/W = 2.8)</t>
  </si>
  <si>
    <t>Proposal # 2
(CADR/W = 3.0)</t>
  </si>
  <si>
    <t>Proposal # 3
(CADR/W = 3.2)</t>
  </si>
  <si>
    <t>Proposal # 1
(CADR/W = 3.0)</t>
  </si>
  <si>
    <t>Proposal # 2
(CADR/W = 3.2)</t>
  </si>
  <si>
    <t>Proposal # 3
(CADR/W = 3.5)</t>
  </si>
  <si>
    <t>Proposal # 4
(CADR/W = 3.8)</t>
  </si>
  <si>
    <t>Measured Dust CADR/W (Consistant Proposal Levels)</t>
  </si>
  <si>
    <t>Measured Dust CADR/W (Adjusted Proposal Levels)</t>
  </si>
  <si>
    <t>Proposal # 4
(CADR/W = 2.7)</t>
  </si>
  <si>
    <t>Proposal # 5
(CADR/W = 2.8)</t>
  </si>
  <si>
    <t>Proposal # 1
(CADR/W = 2.7)</t>
  </si>
  <si>
    <t>Proposal # 4
(CADR/W = 3.2)</t>
  </si>
  <si>
    <t>Proposal # 1
(CADR/W = 2.3)</t>
  </si>
  <si>
    <t>Proposal # 2
(CADR/W = 2.4)</t>
  </si>
  <si>
    <t>Proposal # 3
(CADR/W = 2.5)</t>
  </si>
  <si>
    <t>Proposal # 4
(CADR/W = 2.6)</t>
  </si>
  <si>
    <t>Proposal # 5
(CADR/W = 2.7)</t>
  </si>
  <si>
    <t>Proposal # 1
(CADR/W = 2.0)</t>
  </si>
  <si>
    <t>Proposal # 2
(CADR/W = 2.1)</t>
  </si>
  <si>
    <t>Proposal # 3
(CADR/W = 2.3)</t>
  </si>
  <si>
    <t>Proposal # 5
(CADR/W = 3.0)</t>
  </si>
  <si>
    <t>Pass Rate</t>
  </si>
  <si>
    <t>Proposal # 4
(CADR/W = 2.8)</t>
  </si>
  <si>
    <t>Proposal # 5
(CADR/W = 3)</t>
  </si>
  <si>
    <t>Proposal # 2
(CADR/W = 2.7)</t>
  </si>
  <si>
    <t>Proposal # 3
(CADR/W = 2.9)</t>
  </si>
  <si>
    <t>Proposal # 4
(CADR/W = 3.1)</t>
  </si>
  <si>
    <t>Proposal # 5
(CADR/W = 3.3)</t>
  </si>
  <si>
    <t>N/A</t>
  </si>
  <si>
    <t>Source</t>
  </si>
  <si>
    <t>Combination CADR/W (Consistant Proposal Levels)</t>
  </si>
  <si>
    <t>Combination CADR/W (Adjusted Proposal Levels)</t>
  </si>
  <si>
    <t>Proposal # 3
(CADR/W = 3.1)</t>
  </si>
  <si>
    <t>Proposal # 5
(CADR/W = 3.2)</t>
  </si>
  <si>
    <t>Proposal # 2
(CADR/W = 2.9)</t>
  </si>
  <si>
    <t>ES Models</t>
  </si>
  <si>
    <r>
      <t xml:space="preserve">ENERGY STAR Partner </t>
    </r>
    <r>
      <rPr>
        <sz val="10"/>
        <color theme="1"/>
        <rFont val="Arial"/>
        <family val="2"/>
      </rPr>
      <t>Brands</t>
    </r>
  </si>
  <si>
    <t>Table 5: Product Availability and Percentage of Total</t>
  </si>
  <si>
    <r>
      <rPr>
        <u/>
        <sz val="14"/>
        <color theme="1"/>
        <rFont val="Calibri"/>
        <family val="2"/>
        <scheme val="minor"/>
      </rPr>
      <t>1. Introduction:</t>
    </r>
    <r>
      <rPr>
        <sz val="14"/>
        <color theme="1"/>
        <rFont val="Calibri"/>
        <family val="2"/>
        <scheme val="minor"/>
      </rPr>
      <t xml:space="preserve">  Includes Introduction, table of contents and contacts.</t>
    </r>
  </si>
  <si>
    <r>
      <rPr>
        <u/>
        <sz val="14"/>
        <color theme="1"/>
        <rFont val="Calibri"/>
        <family val="2"/>
        <scheme val="minor"/>
      </rPr>
      <t>2. Key Product Criteria:</t>
    </r>
    <r>
      <rPr>
        <sz val="14"/>
        <color theme="1"/>
        <rFont val="Calibri"/>
        <family val="2"/>
        <scheme val="minor"/>
      </rPr>
      <t xml:space="preserve">  Displays key data for new specifications and major revisions.</t>
    </r>
  </si>
  <si>
    <t>Table 1: V2.0 Efficiency Requirements</t>
  </si>
  <si>
    <t>V2.0 Efficiencies Per Bin</t>
  </si>
  <si>
    <t>Total Count Under V2.0 Criteria Levels</t>
  </si>
  <si>
    <t>NA</t>
  </si>
  <si>
    <t>Product Type</t>
  </si>
  <si>
    <t>Residential electricity</t>
  </si>
  <si>
    <t>Residential natural gas</t>
  </si>
  <si>
    <t>Commercial electricity</t>
  </si>
  <si>
    <t>Commercial natural gas</t>
  </si>
  <si>
    <t>Fuel Oil - Residential</t>
  </si>
  <si>
    <t>Fuel Oil - Commercial</t>
  </si>
  <si>
    <t>PV Factor (1+i)^-n</t>
  </si>
  <si>
    <t>PV of Residential electricity</t>
  </si>
  <si>
    <t>PV of Residential natural gas</t>
  </si>
  <si>
    <t>PV of Commercial electricity</t>
  </si>
  <si>
    <t>PV of Commercial natural gas</t>
  </si>
  <si>
    <t>PV of Fuel Oil - Residential</t>
  </si>
  <si>
    <t>PV of Fuel Oil - Commercial</t>
  </si>
  <si>
    <t>Discount Rate</t>
  </si>
  <si>
    <t>Electricity, natural gas, and fuel oil prices come from the Annual Energy Outlook (AEO) report, published by the Energy Information Administration (EIA): http://www.eia.gov/forecasts/aeo/er/index.cfm. Values above are pulled from the 2018 version of the report, published February 2018, and are used in the 2019 version of the ENERGY STAR Data Book.</t>
  </si>
  <si>
    <t>Fuel Prices</t>
  </si>
  <si>
    <t xml:space="preserve">Enclosed are the ENERGY STAR Data Center Storage data and analysis supporting the Version 2.0 ENERGY STAR specification. The following tabs are included in this workbook:
</t>
  </si>
  <si>
    <t xml:space="preserve">If you have any questions concerning this data, please contact Ryan Fogle, EPA, at Fogle.Ryan@epa.gov. 
For more information on ENERGY STAR Data Center Storage specification development, please visit www.energystar.gov/RevisedSpecs and follow the link for “Data Center Storage". </t>
  </si>
  <si>
    <t>ENERGY STAR® Data Center Storage
 Data and Analysis</t>
  </si>
  <si>
    <t>400;600</t>
  </si>
  <si>
    <t>800;4000</t>
  </si>
  <si>
    <t>15000;7200</t>
  </si>
  <si>
    <t>300:4000</t>
  </si>
  <si>
    <t>600:4000</t>
  </si>
  <si>
    <t>10000;7200</t>
  </si>
  <si>
    <t>900;4000</t>
  </si>
  <si>
    <t>600;4000</t>
  </si>
  <si>
    <t>300;4000</t>
  </si>
  <si>
    <t>8000;4000</t>
  </si>
  <si>
    <t>ENERGY STAR Unique ID</t>
  </si>
  <si>
    <t>Config ID</t>
  </si>
  <si>
    <t>Data on Market</t>
  </si>
  <si>
    <t>Physical Data Submission Only</t>
  </si>
  <si>
    <t>Capacity Optimized Method Available (COMs)</t>
  </si>
  <si>
    <t>Qualification Range Submission Type</t>
  </si>
  <si>
    <t>Active or Passive Cooling Enabled in Hardware on Shipment</t>
  </si>
  <si>
    <t>Trans PSU Rated Output (W)</t>
  </si>
  <si>
    <t>Trans PSUs 80PLUS Certification</t>
  </si>
  <si>
    <t>Trans Device Type Highest Predicted Deployed Device</t>
  </si>
  <si>
    <t>Trans Device Form Factor Highest Predicted Deployed Device</t>
  </si>
  <si>
    <t>Trans Device Rated Speed (RPM) Highest Predicted Deployed Device</t>
  </si>
  <si>
    <t>Trans Device Raw Capacity (GB) Highest Predicted Deployed Device</t>
  </si>
  <si>
    <t>Trans Total Num Installed Storage Devices Optimal Point</t>
  </si>
  <si>
    <t>Trans Ratio Devices Mixed Optimal Point</t>
  </si>
  <si>
    <t>Trans Installed Solid State Devices in Optimal Point</t>
  </si>
  <si>
    <t>Trans Installed Rotational Devices in Optimal Point</t>
  </si>
  <si>
    <t>Trans Num of Controllers in Optimal Point</t>
  </si>
  <si>
    <t>Trans Num Redundant Controllers Optimal Point</t>
  </si>
  <si>
    <t>Trans Number of PSUs Optimal Point</t>
  </si>
  <si>
    <t>Trans Number of Redundant PSUs Optimal Point</t>
  </si>
  <si>
    <t>Trans Auto Tiering Enabled Optimal Point</t>
  </si>
  <si>
    <t>Trans Optimal Point Hot Band Workload Test (IOPS/W)</t>
  </si>
  <si>
    <t>Trans Optimal Point Random Read Workload Test (IOPS/W)</t>
  </si>
  <si>
    <t>Trans Optimal Point Random Write Workload Test (IOPS/W)</t>
  </si>
  <si>
    <t>Trans Optimal Point Ready Idle Workload Test (GB/W)</t>
  </si>
  <si>
    <t>Storage Model Connectivity</t>
  </si>
  <si>
    <t>Storage Controller Configuration</t>
  </si>
  <si>
    <t>Storage Controller Manufacturer Name</t>
  </si>
  <si>
    <t>Storage Controller Model Name</t>
  </si>
  <si>
    <t>Storage Controller Model Number</t>
  </si>
  <si>
    <t>Storage Controller Advanced Data Recovery Type</t>
  </si>
  <si>
    <t>Workload Optimization Type</t>
  </si>
  <si>
    <t>Automated Storage Tiering Capable</t>
  </si>
  <si>
    <t>Automated Storage Tiering Enabled in Hardware on Shipment</t>
  </si>
  <si>
    <t>Software Operating Environment Name</t>
  </si>
  <si>
    <t>Software Operating Environment Version</t>
  </si>
  <si>
    <t>Intelligent Power Distribution Unit (iPDU) Used During Testing</t>
  </si>
  <si>
    <t>Input Power Rolling Average Capability</t>
  </si>
  <si>
    <t>Length of Rolling Average for Input Power (s)</t>
  </si>
  <si>
    <t>Inlet Air Temperature Rolling Average Capability</t>
  </si>
  <si>
    <t>Length of Rolling Average for Inlet Air Temperature (s)</t>
  </si>
  <si>
    <t>Power and Temperature Reporting Additional Information</t>
  </si>
  <si>
    <t>Trans Model Number or Config ID</t>
  </si>
  <si>
    <t>Trans Power Supply Unit (PSU) Type</t>
  </si>
  <si>
    <t>Trans PSU Manufacturer Name</t>
  </si>
  <si>
    <t>Trans PSU Model Name</t>
  </si>
  <si>
    <t>Trans PSU Model Number</t>
  </si>
  <si>
    <t>Trans Total Amount of Cache (GB)</t>
  </si>
  <si>
    <t>Trans Devices Used for Cache</t>
  </si>
  <si>
    <t>Trans Other Devices Used for Cache</t>
  </si>
  <si>
    <t>Trans Device Model Name Highest Predicted Deployed Device</t>
  </si>
  <si>
    <t>Trans Device Model Number Highest Predicted Deployed Device</t>
  </si>
  <si>
    <t>Trans Storage Device 1 Type</t>
  </si>
  <si>
    <t>Trans Storage Device 1 Form Factor</t>
  </si>
  <si>
    <t>Trans Storage Device 1 Rated Speed (RPM)</t>
  </si>
  <si>
    <t>Trans Storage Device 1 Raw Capacity (GB)</t>
  </si>
  <si>
    <t>Trans Num Devices Storage Device 1 Optimal Point</t>
  </si>
  <si>
    <t>Trans Physical or Modeled Data Device 1 Optimal Point</t>
  </si>
  <si>
    <t>Trans Automated Tiering Enabled During Testing Device 1</t>
  </si>
  <si>
    <t>Trans Device 1 Optimal Point Hot Band Wrkld Test (IOPS/W)</t>
  </si>
  <si>
    <t>Trans Device 1 Optimal Point Random Read Wrkld Test (IOPS/W)</t>
  </si>
  <si>
    <t>Trans Device 1 Optimal Point Random Write Wrkld Test (IOPS/W)</t>
  </si>
  <si>
    <t>Trans Device 1 Optimal Point Ready Idle Wrkld Test (GB/W)</t>
  </si>
  <si>
    <t>Trans Storage Device 2 Type</t>
  </si>
  <si>
    <t>Trans Storage Device 2 Form Factor</t>
  </si>
  <si>
    <t>Trans Storage Device 2 Rated Speed (RPM)</t>
  </si>
  <si>
    <t>Trans Storage Device 2 Raw Capacity (GB)</t>
  </si>
  <si>
    <t>Trans Num Devices Storage Device 2 Optimal Point</t>
  </si>
  <si>
    <t>Trans Physical or Modeled Data Device 2 Optimal Point</t>
  </si>
  <si>
    <t>Trans Automated Tiering Enabled During Testing Device 2</t>
  </si>
  <si>
    <t>Trans Device 2 Optimal Point Hot Band Wrkld Test (IOPS/W)</t>
  </si>
  <si>
    <t>Trans Device 2 Optimal Point Random Read Wrkld Test (IOPS/W)</t>
  </si>
  <si>
    <t>Trans Device 2 Optimal Point Random Write Wrkld Test (IOPS/W)</t>
  </si>
  <si>
    <t>Trans Device 2 Optimal Point Ready Idle Wrkld Test (GB/W)</t>
  </si>
  <si>
    <t>Cap Model Number or Config ID</t>
  </si>
  <si>
    <t>Cap Power Supply Unit (PSU) Type</t>
  </si>
  <si>
    <t>Cap PSU Manufacturer Name</t>
  </si>
  <si>
    <t>Cap PSU Model Name</t>
  </si>
  <si>
    <t>Cap PSU Model Number</t>
  </si>
  <si>
    <t>Cap PSU Rated Output (W)</t>
  </si>
  <si>
    <t>Cap PSUs 80PLUS Certification</t>
  </si>
  <si>
    <t>Cap Total Amount of Cache (GB)</t>
  </si>
  <si>
    <t>Cap Devices Used for Cache</t>
  </si>
  <si>
    <t>Cap Other Devices Used for Cache</t>
  </si>
  <si>
    <t>Cap Device Model Name Highest Predicted Deployed Device</t>
  </si>
  <si>
    <t>Cap Device Model Number Highest Predicted Deployed Device</t>
  </si>
  <si>
    <t>Cap Device Type Highest Predicted Deployed Device</t>
  </si>
  <si>
    <t>Cap Device Form Factor Highest Predicted Deployed Device</t>
  </si>
  <si>
    <t>Cap Device Rated Speed (RPM) Highest Predicted Deployed Device</t>
  </si>
  <si>
    <t>Cap Device Raw Capacity (GB) Highest Predicted Deployed Device</t>
  </si>
  <si>
    <t>Cap Total Num Installed Storage Devices Optimal Point</t>
  </si>
  <si>
    <t>Cap Ratio Devices Mixed Optimal Point</t>
  </si>
  <si>
    <t>Cap Installed Solid State Devices in Optimal Point</t>
  </si>
  <si>
    <t>Cap Installed Rotational Devices in Optimal Point</t>
  </si>
  <si>
    <t>Cap Num of Controllers in Optimal Point</t>
  </si>
  <si>
    <t>Cap Num Redundant Controllers Optimal Point</t>
  </si>
  <si>
    <t>Cap Number of PSUs Optimal Point</t>
  </si>
  <si>
    <t>Cap Number of Redundant PSUs Optimal Point</t>
  </si>
  <si>
    <t>Cap Auto Tiering Enabled Optimal Point</t>
  </si>
  <si>
    <t>Cap Optimal Point Ready Idle Workload Test (GB/W)</t>
  </si>
  <si>
    <t>CB Model Identifier</t>
  </si>
  <si>
    <t>Dell Inc.</t>
  </si>
  <si>
    <t>DELL</t>
  </si>
  <si>
    <t>PS4110E</t>
  </si>
  <si>
    <t>E03J</t>
  </si>
  <si>
    <t>Block I/O</t>
  </si>
  <si>
    <t>Online 3</t>
  </si>
  <si>
    <t>Scale-Out Storage</t>
  </si>
  <si>
    <t>Dell EqualLogic</t>
  </si>
  <si>
    <t>Yellow-Module 17</t>
  </si>
  <si>
    <t>Module 17</t>
  </si>
  <si>
    <t>RAID</t>
  </si>
  <si>
    <t>Delta Snapshots,Thin Provisioning</t>
  </si>
  <si>
    <t>Transaction</t>
  </si>
  <si>
    <t>Fixed Size Qualification Range</t>
  </si>
  <si>
    <t>EQL Real-Time Kernel</t>
  </si>
  <si>
    <t>Active Cooling</t>
  </si>
  <si>
    <t>Single-Output</t>
  </si>
  <si>
    <t>DELL L700E-SO</t>
  </si>
  <si>
    <t>L700E-SO</t>
  </si>
  <si>
    <t>Silver</t>
  </si>
  <si>
    <t>Dell Enterprise Plus</t>
  </si>
  <si>
    <t>ES ST1000NM0001</t>
  </si>
  <si>
    <t>HDD</t>
  </si>
  <si>
    <t>United States, Switzerland, Taiwan, Japan, Canada</t>
  </si>
  <si>
    <t>ES_29573_E04J_20142111114717_5439850</t>
  </si>
  <si>
    <t>IBM Corporation</t>
  </si>
  <si>
    <t>IBM</t>
  </si>
  <si>
    <t>Storwize V7000</t>
  </si>
  <si>
    <t>2076-624</t>
  </si>
  <si>
    <t>Scale-Up Storage</t>
  </si>
  <si>
    <t>RAID 5 with single parity module, automatic rebuild</t>
  </si>
  <si>
    <t>Thin Provisioning</t>
  </si>
  <si>
    <t>Streaming,Transaction</t>
  </si>
  <si>
    <t>AIX</t>
  </si>
  <si>
    <t>Delta Electronics</t>
  </si>
  <si>
    <t>TDPS-1200BB A</t>
  </si>
  <si>
    <t>01LJ899</t>
  </si>
  <si>
    <t>Gold</t>
  </si>
  <si>
    <t>DRAM</t>
  </si>
  <si>
    <t>24 x 2 TB</t>
  </si>
  <si>
    <t>24 x 00WK780</t>
  </si>
  <si>
    <t>ES_40266_2076-624_05302018083007_2469251</t>
  </si>
  <si>
    <t>PS6610E</t>
  </si>
  <si>
    <t>E11J</t>
  </si>
  <si>
    <t>Module 18</t>
  </si>
  <si>
    <t>Seagate</t>
  </si>
  <si>
    <t>Seagate UD-PSU01-2800-AC</t>
  </si>
  <si>
    <t>UD-PSU01-2800-AC</t>
  </si>
  <si>
    <t>ST4000NM0023</t>
  </si>
  <si>
    <t>ES_29573_E11J_20154106142445_5503420</t>
  </si>
  <si>
    <t>C</t>
  </si>
  <si>
    <t>SC8000SC220</t>
  </si>
  <si>
    <t>E14S</t>
  </si>
  <si>
    <t>SC8000SC220,E14S,10K RPM Storage Media Configuration; SC8000SC220,E14S,15K RPM Storage Media Configuration; SC8000SC220,E14S,7.2K RPM Storage Media Configuration</t>
  </si>
  <si>
    <t>Dell</t>
  </si>
  <si>
    <t>Compellent SC8000</t>
  </si>
  <si>
    <t>SC8000</t>
  </si>
  <si>
    <t>Dell D750E-S1</t>
  </si>
  <si>
    <t>D750E-S1</t>
  </si>
  <si>
    <t>platinum</t>
  </si>
  <si>
    <t>SDRAM</t>
  </si>
  <si>
    <t>Savvio 15K.3</t>
  </si>
  <si>
    <t>ST9300653SS</t>
  </si>
  <si>
    <t>Hard Disk Drive (HDD)</t>
  </si>
  <si>
    <t>3.5 inch</t>
  </si>
  <si>
    <t>Physical</t>
  </si>
  <si>
    <t>2.5 inch</t>
  </si>
  <si>
    <t>ES_29573_E14S_20145112094334_3700784</t>
  </si>
  <si>
    <t>B</t>
  </si>
  <si>
    <t>PowerVault MD3820f</t>
  </si>
  <si>
    <t>E04J</t>
  </si>
  <si>
    <t>PowerVault MD3820i,E04J,</t>
  </si>
  <si>
    <t>MD38 Series</t>
  </si>
  <si>
    <t>DPN 09J1X0</t>
  </si>
  <si>
    <t>Dell L600E-S0</t>
  </si>
  <si>
    <t>L600E-S0</t>
  </si>
  <si>
    <t>SILVER</t>
  </si>
  <si>
    <t>Other</t>
  </si>
  <si>
    <t>ST9146853SS</t>
  </si>
  <si>
    <t>ES_29573_E04J_20144114091054_6448932</t>
  </si>
  <si>
    <t>Dell EMC</t>
  </si>
  <si>
    <t>E03T</t>
  </si>
  <si>
    <t>SC7020 with SC420</t>
  </si>
  <si>
    <t>E04J,SC7020 with SC420,</t>
  </si>
  <si>
    <t>Dell Technologies</t>
  </si>
  <si>
    <t>SC7020</t>
  </si>
  <si>
    <t>SCOS Environment</t>
  </si>
  <si>
    <t>7.0.1.260</t>
  </si>
  <si>
    <t>Single-Output;Single-Output</t>
  </si>
  <si>
    <t>Delta;Dell</t>
  </si>
  <si>
    <t>DH1485E-S1;H600E-S0</t>
  </si>
  <si>
    <t>1485;600</t>
  </si>
  <si>
    <t>Gold;Silver</t>
  </si>
  <si>
    <t>Dell Enterprise Performance ST300MP0005</t>
  </si>
  <si>
    <t>GM1R8</t>
  </si>
  <si>
    <t>PS4100X</t>
  </si>
  <si>
    <t>Purple-Module 12</t>
  </si>
  <si>
    <t>Module 12</t>
  </si>
  <si>
    <t>Cheetah ST3600057SS</t>
  </si>
  <si>
    <t>ES_29573_E04J_20142106164956_5760425</t>
  </si>
  <si>
    <t>PS4110X</t>
  </si>
  <si>
    <t>ST600MM0006</t>
  </si>
  <si>
    <t>ES_29573_E04J_20142111140408_6971625</t>
  </si>
  <si>
    <t>PS6100X</t>
  </si>
  <si>
    <t>Green-Module 11</t>
  </si>
  <si>
    <t>Module 11</t>
  </si>
  <si>
    <t>DELL L700E-S0</t>
  </si>
  <si>
    <t>L700E-S0</t>
  </si>
  <si>
    <t>Dell Enterprise Pluss</t>
  </si>
  <si>
    <t>Savvio ST600MM006</t>
  </si>
  <si>
    <t>ES_29573_E04J_20142113143421_8055633</t>
  </si>
  <si>
    <t>PS6210X</t>
  </si>
  <si>
    <t>Green-Module 15</t>
  </si>
  <si>
    <t>Module 15</t>
  </si>
  <si>
    <t>Dell L700E-S0</t>
  </si>
  <si>
    <t>ST600MM006</t>
  </si>
  <si>
    <t>ES_29573_E04J_20142114091304_6528055</t>
  </si>
  <si>
    <t>PS6610X</t>
  </si>
  <si>
    <t>HUC109060CSS600</t>
  </si>
  <si>
    <t>ES_29573_E11J_20154106175349_2927887</t>
  </si>
  <si>
    <t>NetApp, Inc.</t>
  </si>
  <si>
    <t>NetApp, Inc</t>
  </si>
  <si>
    <t>NetApp, E-Series, E2724, 6 to 48 10K drives</t>
  </si>
  <si>
    <t>E2724 (5350)</t>
  </si>
  <si>
    <t>NetApp</t>
  </si>
  <si>
    <t>NetApp, E-Series, E2724, minimum config (config 4), HDD 600GB 10K, 12G SAS, dual 27xx controllers, dual power/cooling</t>
  </si>
  <si>
    <t>E27xx</t>
  </si>
  <si>
    <t>Delta Snapshots</t>
  </si>
  <si>
    <t>Capacity,Transaction</t>
  </si>
  <si>
    <t>Flexible Size Qualification Range</t>
  </si>
  <si>
    <t>Illinois</t>
  </si>
  <si>
    <t>08.10.05.00</t>
  </si>
  <si>
    <t>user-selectable</t>
  </si>
  <si>
    <t>Multi Output</t>
  </si>
  <si>
    <t>Delta Electronics, Inc.</t>
  </si>
  <si>
    <t>TDPS-725 AB A</t>
  </si>
  <si>
    <t>725W</t>
  </si>
  <si>
    <t>80 PLUS Silver Level, 230V International</t>
  </si>
  <si>
    <t>NetApp, E-Series, E2724, optimal (config 5), HDD 600GB 10K, 12G SAS, dual 27xx controllers, dual power/cooling</t>
  </si>
  <si>
    <t>10K</t>
  </si>
  <si>
    <t>600GB</t>
  </si>
  <si>
    <t>ES_1093185_E2724 (5350)_06092014180119_6879898</t>
  </si>
  <si>
    <t>NetApp, E-Series, E2760, 20 to 120 10K drives</t>
  </si>
  <si>
    <t>E2760 (6600)</t>
  </si>
  <si>
    <t>NetApp, E-Series, E2760, minimum config (config 7),HDD 600GB 12G SAS, dual 27xx controllers, dual power/cooling</t>
  </si>
  <si>
    <t>TDPS-1760 AB A</t>
  </si>
  <si>
    <t>1755W</t>
  </si>
  <si>
    <t>NetApp, E-Series, E2760, optimal (config 8),yHDD 600GB 12G SAS, dual 27xx controllers, dual power/cooling</t>
  </si>
  <si>
    <t>ES_1093185_E2760 (6600)_06092014180816_7296141</t>
  </si>
  <si>
    <t>NetApp, E-Series, E5560, 20 to 120 10K drives</t>
  </si>
  <si>
    <t>E5560 (6600)</t>
  </si>
  <si>
    <t>NetApp, E-Series, E5560, minimum config (config 19),HDD 600GB 12G SAS, dual 55xx controllers, dual power/cooling</t>
  </si>
  <si>
    <t>E55xx</t>
  </si>
  <si>
    <t>NetApp, E-Series, E5560, optimal (config 20), HDD 600GB 6G SAS, dual 55xx controllers, dual power/cooling</t>
  </si>
  <si>
    <t>ES_1093185_E5560 (6600)_06092014183212_8732630</t>
  </si>
  <si>
    <t>NetApp, E-Series, E5524, 6 to 48 10K drives</t>
  </si>
  <si>
    <t>E5524 (5350)</t>
  </si>
  <si>
    <t>NetApp, E-Series, E5524, minimum config (config 16), HDD 600GB 10K, 12G SAS, dual 55xx controllers, dual power/cooling</t>
  </si>
  <si>
    <t>NetApp, E-Series, E5524, optimal (config 17), HDD 600GB 10K, 6G SAS, dual 55xx controllers, dual power/cooling</t>
  </si>
  <si>
    <t>ES_1093185_E5524 (5350)_06092014182549_8349379</t>
  </si>
  <si>
    <t>NetApp, EF-Series, EF550, 6 to 24 SSD drives total</t>
  </si>
  <si>
    <t>ES_1093185_E5524 (5350)_06272014200245_9365892</t>
  </si>
  <si>
    <t>ST900MM0006</t>
  </si>
  <si>
    <t>ES_29573_E11J_20154106172718_158959</t>
  </si>
  <si>
    <t>SC5020 with SC420</t>
  </si>
  <si>
    <t>E04J,SC5020 with SC420,</t>
  </si>
  <si>
    <t>SC5020</t>
  </si>
  <si>
    <t>Delta Snapshots,Thin Provisioning,Compression</t>
  </si>
  <si>
    <t>R07.02.01.139</t>
  </si>
  <si>
    <t>Dell Enterprise Performance ST900MM0168</t>
  </si>
  <si>
    <t>Dell/PN F4VMK</t>
  </si>
  <si>
    <t>ES_29573_SC5020 with SC420_05302017092838_9189740</t>
  </si>
  <si>
    <t>A</t>
  </si>
  <si>
    <t>SCv3020 with SC420</t>
  </si>
  <si>
    <t>E04J,SCv3020 with SC420,</t>
  </si>
  <si>
    <t>SCv3020</t>
  </si>
  <si>
    <t>L1378E-S0;H600E-S0</t>
  </si>
  <si>
    <t>1378;600</t>
  </si>
  <si>
    <t>ES_29573_SCv3020 with SC420_08092017151741_6111555</t>
  </si>
  <si>
    <t>E2800 Series (E-Series)</t>
  </si>
  <si>
    <t>E2824</t>
  </si>
  <si>
    <t>NetApp E2800</t>
  </si>
  <si>
    <t>E2800</t>
  </si>
  <si>
    <t>NetApp E-Series SANtricity</t>
  </si>
  <si>
    <t>08.40.00.00</t>
  </si>
  <si>
    <t>Multi-Output</t>
  </si>
  <si>
    <t>TDPS-900AB A</t>
  </si>
  <si>
    <t>HGST HUC101818CS4204</t>
  </si>
  <si>
    <t>HUC101818CS4204</t>
  </si>
  <si>
    <t>ES_1093185_E2824_20180122121302_3307361</t>
  </si>
  <si>
    <t>E5700 Series (E-Series)</t>
  </si>
  <si>
    <t>E5724</t>
  </si>
  <si>
    <t>NetApp E5700</t>
  </si>
  <si>
    <t>E5700</t>
  </si>
  <si>
    <t>ES_1093185_E5724_20180124094133_8328609</t>
  </si>
  <si>
    <t>PS4100XV</t>
  </si>
  <si>
    <t>Savvio ST9146852SS</t>
  </si>
  <si>
    <t>ES_29573_E04J_20142111111641_2584025</t>
  </si>
  <si>
    <t>PS6100XV</t>
  </si>
  <si>
    <t>ES_29573_E04J_20142113145658_669747</t>
  </si>
  <si>
    <t>PS6210XV</t>
  </si>
  <si>
    <t>ST914682SS</t>
  </si>
  <si>
    <t>ES_29573_E04J_20142114091757_4150829</t>
  </si>
  <si>
    <t>PS4210XV</t>
  </si>
  <si>
    <t>Module 19</t>
  </si>
  <si>
    <t>0877Y3</t>
  </si>
  <si>
    <t>ES_29573_E03J_20150120140251_6118084</t>
  </si>
  <si>
    <t>ES_29573_SC7020 with SC420_04242017143908_9983424</t>
  </si>
  <si>
    <t>PS4110XV</t>
  </si>
  <si>
    <t>ST3600057SS</t>
  </si>
  <si>
    <t>ES_29573_E04J_20142111133320_8682512</t>
  </si>
  <si>
    <t>PS4100</t>
  </si>
  <si>
    <t>ES_29573_E04J_20141117085202_5620610</t>
  </si>
  <si>
    <t>PS6100E</t>
  </si>
  <si>
    <t>E05J</t>
  </si>
  <si>
    <t>DELL D1080E-SO</t>
  </si>
  <si>
    <t>D1080E-SO</t>
  </si>
  <si>
    <t>ES ST1000NM001</t>
  </si>
  <si>
    <t>ES_29573_E05J_20142111154155_2340679</t>
  </si>
  <si>
    <t>PS6210E</t>
  </si>
  <si>
    <t>DELL D1080E-S0</t>
  </si>
  <si>
    <t>D1080E-S0</t>
  </si>
  <si>
    <t>GOLD</t>
  </si>
  <si>
    <t>ES_29573_E05J_20142113154058_8271155</t>
  </si>
  <si>
    <t>PowerVault MD3860f</t>
  </si>
  <si>
    <t>E08J</t>
  </si>
  <si>
    <t>,E08J,</t>
  </si>
  <si>
    <t>DPN 0T46KJ</t>
  </si>
  <si>
    <t>Delta TDPS-1760AB B- Rev 01F</t>
  </si>
  <si>
    <t>TDPS-1760AB B</t>
  </si>
  <si>
    <t>TOSHIBA MG03SCA100 ; SEAGATE ST1000NM0023</t>
  </si>
  <si>
    <t>MG03SCA100 ; ST1000NM0023</t>
  </si>
  <si>
    <t>ES_29573_E08J_20144114132534_1661604</t>
  </si>
  <si>
    <t>PowerVault MD3860i</t>
  </si>
  <si>
    <t>DPN 014Y4D</t>
  </si>
  <si>
    <t>ES_29573_E08J_20144114142711_9030929</t>
  </si>
  <si>
    <t>NetApp, E-Series, E2712, 6 to 24 7.2K drives total</t>
  </si>
  <si>
    <t>E2712 (3650)</t>
  </si>
  <si>
    <t>NetApp, E-Series, E2712, minimum config (config 1), HDD 2TB 7.2K, 12G SAS, dual 27xx controllers, dual power/cooling</t>
  </si>
  <si>
    <t>NetApp, E-Series, E2712, optimal (config 2), HDD 2TB 7.2K, 12G SAS, dual 27xx controllers, dual power/cooling</t>
  </si>
  <si>
    <t>7.2K</t>
  </si>
  <si>
    <t>2000GB</t>
  </si>
  <si>
    <t>ES_1093185_E2712 (3650)_06092014173320_5200962</t>
  </si>
  <si>
    <t>NetApp, E-Series, E2760, 20 to 120 7.2K drives</t>
  </si>
  <si>
    <t>NetApp, E-Series, E2760, minimum config (config 10),HDD 2TB 12G SAS, dual 27xx controllers, dual power/cooling</t>
  </si>
  <si>
    <t>NetApp, E-Series, E2760, optimal (config 11), HDD 2TB 12G SAS, dual 27xx controllers, dual power/cooling</t>
  </si>
  <si>
    <t>ES_1093185_E2760 (6600)_06092014181053_7453319</t>
  </si>
  <si>
    <t>NetApp, E-Series, E5512, 6 to 24 7.2K drives</t>
  </si>
  <si>
    <t>E5512 (3650)</t>
  </si>
  <si>
    <t>NetApp, E-Series, E5512, minimum config (config 13), HDD 2TB 7.2K, 6G SAS, dual 55xx controllers, dual power/cooling</t>
  </si>
  <si>
    <t>NetApp, E-Series, E5512, optimal (config 14), HDD 2TB 7.2K, 6G SAS, dual 55xx controllers, dual power/cooling</t>
  </si>
  <si>
    <t>ES_1093185_E5512 (3650)_06092014181528_7728976</t>
  </si>
  <si>
    <t>NetApp, E-Series, E5560, 20 to 120 7.2K drives</t>
  </si>
  <si>
    <t>NetApp, E-Series, E5560, minimum config (config 22),HDD 2TB 6G SAS, dual 55xx controllers, dual power/cooling</t>
  </si>
  <si>
    <t>NetApp, E-Series, E5560, optimal (config 23), HDD 2TB 6G SAS, dual 55xx controllers, dual power/cooling</t>
  </si>
  <si>
    <t>ES_1093185_E5560 (6600)_06092014183916_9156461</t>
  </si>
  <si>
    <t>Veritas Technologies LLC</t>
  </si>
  <si>
    <t>Veritas</t>
  </si>
  <si>
    <t>NetBackup 5330, all interfaces, dual power/cooling/controllers</t>
  </si>
  <si>
    <t>NetBackup 5330</t>
  </si>
  <si>
    <t>,Velocity 7330,Velocity 7330 is identical to NetBackup 5330 except for model designations</t>
  </si>
  <si>
    <t>NetApp, E-Series, E5560, minimum config (config 22),Â HDD 2TB 6G SAS, dual 55xx controllers, dual power/cooling</t>
  </si>
  <si>
    <t>ES_1088549_NetBackup 5330_10122015172148_0508345</t>
  </si>
  <si>
    <t>ES_29573_E11J_20154106163801_1807438</t>
  </si>
  <si>
    <t>E31S</t>
  </si>
  <si>
    <t>SC9000 with SC460</t>
  </si>
  <si>
    <t>CYAE,SC9000 with SC460,</t>
  </si>
  <si>
    <t>SC9000</t>
  </si>
  <si>
    <t>R07.02.11.004</t>
  </si>
  <si>
    <t>Dell;Dell</t>
  </si>
  <si>
    <t>D1100E-S0;700-013484-0001</t>
  </si>
  <si>
    <t>DH1485E-S1;700-013484-0001</t>
  </si>
  <si>
    <t>1100;1600</t>
  </si>
  <si>
    <t>Platinum;Silver</t>
  </si>
  <si>
    <t>Dell Enterprise Performance ST4000NM0025</t>
  </si>
  <si>
    <t>Dell/PN V9M9K</t>
  </si>
  <si>
    <t>ES_29573_SC9000 with SC460_10062017133922_4096253</t>
  </si>
  <si>
    <t>V5030</t>
  </si>
  <si>
    <t>2078-312</t>
  </si>
  <si>
    <t>Storwize V5030,2078-12F,</t>
  </si>
  <si>
    <t>Storwize</t>
  </si>
  <si>
    <t>RAID 5</t>
  </si>
  <si>
    <t>TDPS-800BB A</t>
  </si>
  <si>
    <t>2078-312; 2078-12F</t>
  </si>
  <si>
    <t>ES_40266_2078-312_08312016114851_2618939</t>
  </si>
  <si>
    <t>Lenovo Group Limited</t>
  </si>
  <si>
    <t>Lenovo</t>
  </si>
  <si>
    <t>6535-HC7</t>
  </si>
  <si>
    <t>,6536-HC7,; V3700 V2,6536-HC3,</t>
  </si>
  <si>
    <t>ES_1037540_6536-HC3_11212016082104_5286557</t>
  </si>
  <si>
    <t>SCv3000 with SC400</t>
  </si>
  <si>
    <t>E03J,SCv3000 with SC400,</t>
  </si>
  <si>
    <t>SCv3000</t>
  </si>
  <si>
    <t>Dell Enterprise Plus HUH721008AL4200</t>
  </si>
  <si>
    <t>Dell/PN NHF9H</t>
  </si>
  <si>
    <t>ES_29573_SCv3000 with SC400_08092017140633_2511103</t>
  </si>
  <si>
    <t>E2812</t>
  </si>
  <si>
    <t>SEAGATE ST8000NM0085</t>
  </si>
  <si>
    <t>ST8000NM0085</t>
  </si>
  <si>
    <t>ES_1093185_E2812_20180124083723_5985458</t>
  </si>
  <si>
    <t>E2860</t>
  </si>
  <si>
    <t>Delta TDPS-2325AB</t>
  </si>
  <si>
    <t>TDPS-2325AB</t>
  </si>
  <si>
    <t>SEAGATE ST8000NM0075</t>
  </si>
  <si>
    <t>ST8000NM0075</t>
  </si>
  <si>
    <t>ES_1093185_E2860_20180124085741_2963494</t>
  </si>
  <si>
    <t>E5760</t>
  </si>
  <si>
    <t>SEAGATE ST10000NM0096</t>
  </si>
  <si>
    <t>ST10000NM0096</t>
  </si>
  <si>
    <t>ES_1093185_E5760_20180124100020_1089022</t>
  </si>
  <si>
    <t>E03T, E04J</t>
  </si>
  <si>
    <t>SC7020 with SC420,E03T,</t>
  </si>
  <si>
    <t>Dell SC7020</t>
  </si>
  <si>
    <t>Dell H600E-S0</t>
  </si>
  <si>
    <t>Dell Enterprise Perfomance ST300MP0005</t>
  </si>
  <si>
    <t>ES_29573_E03T, E04J_20160107152432_965471</t>
  </si>
  <si>
    <t xml:space="preserve"> HUS156060VLS600 ; ST3600057SS Cheetah 15K.7</t>
  </si>
  <si>
    <t>6;18</t>
  </si>
  <si>
    <t>ES_29573_E05J_20142113105217_5095848</t>
  </si>
  <si>
    <t xml:space="preserve"> Dell Enterprise Plus</t>
  </si>
  <si>
    <t>HUS156060VLS600;ST3600057SS Cheetah 15K.7</t>
  </si>
  <si>
    <t>ES_29573_E05J_20142113161633_3796994</t>
  </si>
  <si>
    <t>5000C50043055834</t>
  </si>
  <si>
    <t>ES_29573_E04J_20142111142225_1271303</t>
  </si>
  <si>
    <t>Dell Compellent</t>
  </si>
  <si>
    <t>Dell Compellent SC9000</t>
  </si>
  <si>
    <t>Compellent SC9000</t>
  </si>
  <si>
    <t>Dell L1100E-S0</t>
  </si>
  <si>
    <t>L1100E-S0</t>
  </si>
  <si>
    <t>Platinum</t>
  </si>
  <si>
    <t>Dell Enterprise Perfomance</t>
  </si>
  <si>
    <t>ST600MP0005</t>
  </si>
  <si>
    <t>ES_29573_E31S_20150106144937_6457911</t>
  </si>
  <si>
    <t>SC7020 with SC280</t>
  </si>
  <si>
    <t>E03T, SP-2584</t>
  </si>
  <si>
    <t>Dell 083H47</t>
  </si>
  <si>
    <t>ST300MP0005; ST4000NM0023</t>
  </si>
  <si>
    <t>30;42</t>
  </si>
  <si>
    <t>ES_29573_E03T, SP-2584_20160107142732_9828600</t>
  </si>
  <si>
    <t>SC7020 with SC400</t>
  </si>
  <si>
    <t>E03T, E03J</t>
  </si>
  <si>
    <t>SC7020 with SC400,E03T,</t>
  </si>
  <si>
    <t xml:space="preserve"> G6C6C; 25N64</t>
  </si>
  <si>
    <t>30;12</t>
  </si>
  <si>
    <t>ES_29573_E03T, E03J_20160107143340_8694097</t>
  </si>
  <si>
    <t>Storage N3310</t>
  </si>
  <si>
    <t>70FX, 70FY</t>
  </si>
  <si>
    <t>Block I/O and Network Attached Storage (NAS)</t>
  </si>
  <si>
    <t>LSI</t>
  </si>
  <si>
    <t>LSISAS3108</t>
  </si>
  <si>
    <t>RAID 0, 1, 5, 6, 10, 50, 60</t>
  </si>
  <si>
    <t>Data Deduplication,Thin Provisioning,Compression</t>
  </si>
  <si>
    <t>storage server 2012</t>
  </si>
  <si>
    <t>60s</t>
  </si>
  <si>
    <t>70FX</t>
  </si>
  <si>
    <t>DPS-750AB-21 A</t>
  </si>
  <si>
    <t>N3310</t>
  </si>
  <si>
    <t>1U</t>
  </si>
  <si>
    <t>ES_1037540_70FX 70FY_07302015141501_7216031</t>
  </si>
  <si>
    <t>SCv3020 with SCv360</t>
  </si>
  <si>
    <t>CYAE,SCv3020 with SCv360,</t>
  </si>
  <si>
    <t>Delta;ARTESYN</t>
  </si>
  <si>
    <t>L1378E-S0;700-013484-0001</t>
  </si>
  <si>
    <t>1378;1600</t>
  </si>
  <si>
    <t>Dell Enterprise Performance ST900MM0168;Dell Enterprise Performance ST4000NM0025</t>
  </si>
  <si>
    <t>Dell/PN F4VMK;V9M9K</t>
  </si>
  <si>
    <t>2.5,3.5</t>
  </si>
  <si>
    <t>10K,7.2k</t>
  </si>
  <si>
    <t>ES_29573_SCv3020 with SCv360_09252017143259_8113301</t>
  </si>
  <si>
    <t>SC5020 with SC460</t>
  </si>
  <si>
    <t>CYAE,SC5020 with SC460,</t>
  </si>
  <si>
    <t>Gold;Gold</t>
  </si>
  <si>
    <t>2.5;3.5</t>
  </si>
  <si>
    <t>ES_29573_SC5020 with SC460_10032017110743_1790263</t>
  </si>
  <si>
    <t>SC7020 with SC460</t>
  </si>
  <si>
    <t>CYAE,SC7020 with SC460,</t>
  </si>
  <si>
    <t>Delta;Artesyn</t>
  </si>
  <si>
    <t>1485;1600</t>
  </si>
  <si>
    <t>ES_29573_SC7020 with SC460_10032017114039_9775995</t>
  </si>
  <si>
    <t>SP-2584,SC7020 with SC280,</t>
  </si>
  <si>
    <t>ES_29573_SC7020 with SC280_07312017105449_9307088</t>
  </si>
  <si>
    <t>E03J,SC7020 with SC400,</t>
  </si>
  <si>
    <t>G6C6C;25N64</t>
  </si>
  <si>
    <t>ES_29573_SC7020 with SC400_07312017110422_3642142</t>
  </si>
  <si>
    <t>SCv3000 with SCv360</t>
  </si>
  <si>
    <t>CYAE,SCv3000 with SCv360,</t>
  </si>
  <si>
    <t>7.2K;7.2K</t>
  </si>
  <si>
    <t>ES_29573_SCv3000 with SCv360_09252017144812_8519086</t>
  </si>
  <si>
    <t>Storage N4610</t>
  </si>
  <si>
    <t>70G0</t>
  </si>
  <si>
    <t>Storage N4610,70G0,; Storage N4610,70G1,</t>
  </si>
  <si>
    <t>2U</t>
  </si>
  <si>
    <t>ES_1037540_70G0_01242015014642_4002802</t>
  </si>
  <si>
    <t>PowerVault MD3800f</t>
  </si>
  <si>
    <t>PowerVault MD3800i,E03J,</t>
  </si>
  <si>
    <t>Dell MD38 Series</t>
  </si>
  <si>
    <t xml:space="preserve"> DPN 0XCW52</t>
  </si>
  <si>
    <t>Constellation ES.3</t>
  </si>
  <si>
    <t>ST1000NM0023</t>
  </si>
  <si>
    <t>ES_29573_E03J_20144113134546_902619</t>
  </si>
  <si>
    <t>ES_29573_E14S_20145111155910_8579948</t>
  </si>
  <si>
    <t>PS6100XS</t>
  </si>
  <si>
    <t>Savvio ST600MM006; LB406M</t>
  </si>
  <si>
    <t>HDD;SSD</t>
  </si>
  <si>
    <t>17;7</t>
  </si>
  <si>
    <t>ES_29573_E04J_20142113151300_9333506</t>
  </si>
  <si>
    <t>PS6210XS</t>
  </si>
  <si>
    <t>ST600MM006;LB406M</t>
  </si>
  <si>
    <t>ES_29573_E04J_20142114093434_1704149</t>
  </si>
  <si>
    <t>PS6610XS</t>
  </si>
  <si>
    <t>ST4000NM0023;SDLB6HM-800G-21</t>
  </si>
  <si>
    <t>SSD;HDD</t>
  </si>
  <si>
    <t>14;70</t>
  </si>
  <si>
    <t>ES_29573_E11J_20154106180040_4051575</t>
  </si>
  <si>
    <t>Stream Power Supply Unit (PSU) Type</t>
  </si>
  <si>
    <t>Stream PSU Rated Output (W)</t>
  </si>
  <si>
    <t>Stream PSUs 80PLUS Certification</t>
  </si>
  <si>
    <t>Stream Total Amount of Cache (GB)</t>
  </si>
  <si>
    <t>Stream Devices Used for Cache</t>
  </si>
  <si>
    <t>Stream Device Type Highest Predicted Deployed Device</t>
  </si>
  <si>
    <t>Stream Device Form Factor Highest Predicted Deployed Device</t>
  </si>
  <si>
    <t>Stream Device Rated Speed (RPM) Highest Predicted Deployed Device</t>
  </si>
  <si>
    <t>Stream Device Raw Capacity (GB) Highest Predicted Deployed Device</t>
  </si>
  <si>
    <t>Stream Total Num Installed Storage Devices Optimal Point</t>
  </si>
  <si>
    <t>Stream Ratio Devices Mixed Optimal Point</t>
  </si>
  <si>
    <t>Stream Installed Solid State Devices in Optimal Point</t>
  </si>
  <si>
    <t>Stream Installed Rotational Devices in Optimal Point</t>
  </si>
  <si>
    <t>Stream Num of Controllers in Optimal Point</t>
  </si>
  <si>
    <t>Stream Num Redundant Controllers Optimal Point</t>
  </si>
  <si>
    <t>Stream Number of PSUs Optimal Point</t>
  </si>
  <si>
    <t>Stream Number of Redundant PSUs Optimal Point</t>
  </si>
  <si>
    <t>Stream Auto Tiering Enabled Optimal Point</t>
  </si>
  <si>
    <t>Stream Optimal Point Seq Read Workload Test (MiBPS/W)</t>
  </si>
  <si>
    <t>Stream Optimal Point Seq Write Workload Test (MiBPS/W)</t>
  </si>
  <si>
    <t>Stream Optimal Point Ready Idle Workload Test (GB/W)</t>
  </si>
  <si>
    <t>Stream Model Number or Config ID</t>
  </si>
  <si>
    <t>Stream PSU Manufacturer Name</t>
  </si>
  <si>
    <t>Stream PSU Model Name</t>
  </si>
  <si>
    <t>Stream PSU Model Number</t>
  </si>
  <si>
    <t>Stream Other Devices Used for Cache</t>
  </si>
  <si>
    <t>Stream Device Model Name Highest Predicted Deployed Device</t>
  </si>
  <si>
    <t>Stream Device Model Number Highest Predicted Deployed Device</t>
  </si>
  <si>
    <t>Stream Storage Device 1 Type</t>
  </si>
  <si>
    <t>Stream Storage Device 1 Form Factor</t>
  </si>
  <si>
    <t>Stream Storage Device 1 Rated Speed (RPM)</t>
  </si>
  <si>
    <t>Stream Storage Device 1 Raw Capacity (GB)</t>
  </si>
  <si>
    <t>Stream Num Devices Storage Device 1 Optimal Point</t>
  </si>
  <si>
    <t>Stream Physical or Modeled Data Device 1 Optimal Point</t>
  </si>
  <si>
    <t>Stream Automated Tiering Enabled During Testing Device 1</t>
  </si>
  <si>
    <t>Stream Device 1 Optimal Point Seq Read Wrkld Test (MiBPS/W)</t>
  </si>
  <si>
    <t>Stream Device 1 Optimal Point Seq Write Wrkld Test (MiBPS/W)</t>
  </si>
  <si>
    <t>Stream Device 1 Optimal Point Ready Idle Wrkld Test (GB/W)</t>
  </si>
  <si>
    <t>Stream Storage Device 2 Type</t>
  </si>
  <si>
    <t>Stream Storage Device 2 Form Factor</t>
  </si>
  <si>
    <t>Stream Storage Device 2 Rated Speed (RPM)</t>
  </si>
  <si>
    <t>Stream Storage Device 2 Raw Capacity (GB)</t>
  </si>
  <si>
    <t>Stream Num Devices Storage Device 2 Optimal Point</t>
  </si>
  <si>
    <t>Stream Physical or Modeled Data Device 2 Optimal Point</t>
  </si>
  <si>
    <t>Stream Automated Tiering Enabled During Testing Device 2</t>
  </si>
  <si>
    <t>Stream Device 2 Optimal Point Seq Read Wrkld Test (MiBPS/W)</t>
  </si>
  <si>
    <t>Stream Device 2 Optimal Point Seq Write Wrkld Test (MiBPS/W)</t>
  </si>
  <si>
    <t>Stream Device 2 Optimal Point Ready Idle Wrkld Test (GB/W)</t>
  </si>
  <si>
    <t>Stream Storage Device 3 Type</t>
  </si>
  <si>
    <t>Stream Storage Device 3 Form Factor</t>
  </si>
  <si>
    <t>Stream Storage Device 3 Rated Speed (RPM)</t>
  </si>
  <si>
    <t>Stream Storage Device 3 Raw Capacity (GB)</t>
  </si>
  <si>
    <t>Stream Num Devices Storage Device 3 Optimal Point</t>
  </si>
  <si>
    <t>Stream Physical or Modeled Data Device 3 Optimal Point</t>
  </si>
  <si>
    <t>Stream Automated Tiering Enabled During Testing Device 3</t>
  </si>
  <si>
    <t>Stream Device 3 Optimal Point Seq Read Wrkld Test (MiBPS/W)</t>
  </si>
  <si>
    <t>Stream Device 3 Optimal Point Seq Write Wrkld Test (MiBPS/W)</t>
  </si>
  <si>
    <t>Stream Device 3 Optimal Point Ready Idle Wrkld Test (GB/W)</t>
  </si>
  <si>
    <t>Stream Storage Device 4 Type</t>
  </si>
  <si>
    <t>Stream Storage Device 4 Form Factor</t>
  </si>
  <si>
    <t>Stream Storage Device 4 Rated Speed (RPM)</t>
  </si>
  <si>
    <t>Stream Storage Device 4 Raw Capacity (GB)</t>
  </si>
  <si>
    <t>Stream Num Devices Storage Device 4 Optimal Point</t>
  </si>
  <si>
    <t>Stream Physical or Modeled Data Device 4 Optimal Point</t>
  </si>
  <si>
    <t>Stream Automated Tiering Enabled During Testing Device 4</t>
  </si>
  <si>
    <t>Stream Device 4 Optimal Point Seq Read Wrkld Test (MiBPS/W)</t>
  </si>
  <si>
    <t>Stream Device 4 Optimal Point Seq Write Wrkld Test (MiBPS/W)</t>
  </si>
  <si>
    <t>Stream Device 4 Optimal Point Ready Idle Wrkld Test (GB/W)</t>
  </si>
  <si>
    <t>Stream Storage Device 5 Type</t>
  </si>
  <si>
    <t>Stream Storage Device 5 Form Factor</t>
  </si>
  <si>
    <t>Stream Storage Device 5 Rated Speed (RPM)</t>
  </si>
  <si>
    <t>Stream Storage Device 5 Raw Capacity (GB)</t>
  </si>
  <si>
    <t>Stream Num Devices Storage Device 5 Optimal Point</t>
  </si>
  <si>
    <t>Stream Physical or Modeled Data Device 5 Optimal Point</t>
  </si>
  <si>
    <t>Stream Automated Tiering Enabled During Testing Device 5</t>
  </si>
  <si>
    <t>Stream Device 5 Optimal Point Seq Read Wrkld Test (MiBPS/W)</t>
  </si>
  <si>
    <t>Stream Device 5 Optimal Point Seq Write Wrkld Test (MiBPS/W)</t>
  </si>
  <si>
    <t>Stream Device 5 Optimal Point Ready Idle Wrkld Test (GB/W)</t>
  </si>
  <si>
    <t>Stream Storage Device 6 Type</t>
  </si>
  <si>
    <t>Stream Storage Device 6 Form Factor</t>
  </si>
  <si>
    <t>Stream Storage Device 6 Rated Speed (RPM)</t>
  </si>
  <si>
    <t>Stream Storage Device 6 Raw Capacity (GB)</t>
  </si>
  <si>
    <t>Stream Num Devices Storage Device 6 Optimal Point</t>
  </si>
  <si>
    <t>Stream Physical or Modeled Data Device 6 Optimal Point</t>
  </si>
  <si>
    <t>Stream Automated Tiering Enabled During Testing Device 6</t>
  </si>
  <si>
    <t>Stream Device 6 Optimal Point Seq Read Wrkld Test (MiBPS/W)</t>
  </si>
  <si>
    <t>Stream Device 6 Optimal Point Seq Write Wrkld Test (MiBPS/W)</t>
  </si>
  <si>
    <t>Stream Device 6 Optimal Point Ready Idle Wrkld Test (GB/W)</t>
  </si>
  <si>
    <t>Cap Storage Device 1 Type</t>
  </si>
  <si>
    <t>Cap Storage Device 1 Form Factor</t>
  </si>
  <si>
    <t>Cap Storage Device 1 Rated Speed (RPM)</t>
  </si>
  <si>
    <t>Cap Storage Device 1 Raw Capacity (GB)</t>
  </si>
  <si>
    <t>Cap Num Devices Storage Device 1 Optimal Point</t>
  </si>
  <si>
    <t>Cap Physical or Modeled Data Device 1 Optimal Point</t>
  </si>
  <si>
    <t>Cap Automated Tiering Enabled During Testing Device 1</t>
  </si>
  <si>
    <t>Cap Device 1 Optimal Point Ready Idle Wrkld Test (GB/W)</t>
  </si>
  <si>
    <t>Cap Storage Device 2 Type</t>
  </si>
  <si>
    <t>Cap Storage Device 2 Form Factor</t>
  </si>
  <si>
    <t>Cap Storage Device 2 Rated Speed (RPM)</t>
  </si>
  <si>
    <t>Cap Storage Device 2 Raw Capacity (GB)</t>
  </si>
  <si>
    <t>Cap Num Devices Storage Device 2 Optimal Point</t>
  </si>
  <si>
    <t>Cap Physical or Modeled Data Device 2 Optimal Point</t>
  </si>
  <si>
    <t>Cap Automated Tiering Enabled During Testing Device 2</t>
  </si>
  <si>
    <t>Cap Device 2 Optimal Point Ready Idle Wrkld Test (GB/W)</t>
  </si>
  <si>
    <t>Cap Storage Device 3 Type</t>
  </si>
  <si>
    <t>Cap Storage Device 3 Form Factor</t>
  </si>
  <si>
    <t>Cap Storage Device 3 Rated Speed (RPM)</t>
  </si>
  <si>
    <t>Cap Storage Device 3 Raw Capacity (GB)</t>
  </si>
  <si>
    <t>Cap Num Devices Storage Device 3 Optimal Point</t>
  </si>
  <si>
    <t>Cap Physical or Modeled Data Device 3 Optimal Point</t>
  </si>
  <si>
    <t>Cap Automated Tiering Enabled During Testing Device 3</t>
  </si>
  <si>
    <t>Cap Device 3 Optimal Point Ready Idle Wrkld Test (GB/W)</t>
  </si>
  <si>
    <t>Cap Storage Device 4 Type</t>
  </si>
  <si>
    <t>Cap Storage Device 4 Form Factor</t>
  </si>
  <si>
    <t>Cap Storage Device 4 Rated Speed (RPM)</t>
  </si>
  <si>
    <t>Cap Storage Device 4 Raw Capacity (GB)</t>
  </si>
  <si>
    <t>Cap Num Devices Storage Device 4 Optimal Point</t>
  </si>
  <si>
    <t>Cap Physical or Modeled Data Device 4 Optimal Point</t>
  </si>
  <si>
    <t>Cap Automated Tiering Enabled During Testing Device 4</t>
  </si>
  <si>
    <t>Cap Device 4 Optimal Point Ready Idle Wrkld Test (GB/W)</t>
  </si>
  <si>
    <t>Cap Storage Device 5 Type</t>
  </si>
  <si>
    <t>Cap Storage Device 5 Form Factor</t>
  </si>
  <si>
    <t>Cap Storage Device 5 Rated Speed (RPM)</t>
  </si>
  <si>
    <t>Cap Storage Device 5 Raw Capacity (GB)</t>
  </si>
  <si>
    <t>Cap Num Devices Storage Device 5 Optimal Point</t>
  </si>
  <si>
    <t>Cap Physical or Modeled Data Device 5 Optimal Point</t>
  </si>
  <si>
    <t>Cap Automated Tiering Enabled During Testing Device 5</t>
  </si>
  <si>
    <t>Cap Device 5 Optimal Point Ready Idle Wrkld Test (GB/W)</t>
  </si>
  <si>
    <t>Cap Storage Device 6 Type</t>
  </si>
  <si>
    <t>Cap Storage Device 6 Form Factor</t>
  </si>
  <si>
    <t>Cap Storage Device 6 Rated Speed (RPM)</t>
  </si>
  <si>
    <t>Cap Storage Device 6 Raw Capacity (GB)</t>
  </si>
  <si>
    <t>Cap Num Devices Storage Device 6 Optimal Point</t>
  </si>
  <si>
    <t>Cap Physical or Modeled Data Device 6 Optimal Point</t>
  </si>
  <si>
    <t>Cap Automated Tiering Enabled During Testing Device 6</t>
  </si>
  <si>
    <t>Cap Device 6 Optimal Point Ready Idle Wrkld Test (GB/W)</t>
  </si>
  <si>
    <t>ENERGY STAR FAS2520 Dual Controller Performance HD</t>
  </si>
  <si>
    <t>FAS2520-ES-109-R6-C (600GB), FAS2520-ES-111-R6-C (900GB), FAS2520-ES-112-R6-C (1.2TB), or FAS2520-ES-113-R6-C (900GB-NSE); FAS2520A-001-R6 (Controller 1); FAS2520A-001-R6 (Controller 2)</t>
  </si>
  <si>
    <t>FAS2000 Series</t>
  </si>
  <si>
    <t>FAS2520A-001-R6</t>
  </si>
  <si>
    <t>RAID DP</t>
  </si>
  <si>
    <t>Data Deduplication,Delta Snapshots,Thin Provisioning,Compression</t>
  </si>
  <si>
    <t>Streaming</t>
  </si>
  <si>
    <t>Data ONTAP</t>
  </si>
  <si>
    <t>8.2.0 P3</t>
  </si>
  <si>
    <t>FAS2220A-E-CM-001-R6; DS2246-E-1011-24S-SK-R6</t>
  </si>
  <si>
    <t>TDPS-750AB D</t>
  </si>
  <si>
    <t>750W</t>
  </si>
  <si>
    <t>ENERGY STAR FAS2220 Dual Controller Performance HDD (450GB) with one ENERGY STAR Performance HDD (450GB) Expansion Shelf</t>
  </si>
  <si>
    <t>ES_1093185_FAS2520-ES-109-R6-C (600GB) (FAS2520A (SAS))_10102014112942_0582634</t>
  </si>
  <si>
    <t>ENERGY STAR FAS2520 Dual Controller SSD (400GB, 80</t>
  </si>
  <si>
    <t>FAS2520-ES-104-R6-C (400GB), FAS2520-ES-106-R6-C (800GB), or FAS2520-ES-108-R6-C (1.6TB); FAS2520A-001-R6 (Controller 1); FAS2520A-001-R6 (Controller 2)</t>
  </si>
  <si>
    <t>ES_1093185_FAS2520-ES-104-R6-C (400GB) (FAS2520A (SSD))_10102014131249_6769591</t>
  </si>
  <si>
    <t>ENERGY STAR FAS2520 Single Controller Performance</t>
  </si>
  <si>
    <t>FAS2520-ES-109-R6-C (600GB), FAS2520-ES-111-R6-C (900GB), FAS2520-ES-112-R6-C (1.2TB), or FAS2520-ES-113-R6-C (900GB-NSE); FAS2520-001-R6 (Controller)</t>
  </si>
  <si>
    <t>FAS2520-001-R6</t>
  </si>
  <si>
    <t>FAS2220-E-004-CM-R6; DS2246-E-1011-24S-SK-R6</t>
  </si>
  <si>
    <t>ENERGY STAR FAS2220 Single Controller Performance HDD (450GB) with one ENERGY STAR Performance HDD (450GB) Expansion Shelf</t>
  </si>
  <si>
    <t>ES_1093185_FAS2520-ES-109-R6-C (600GB) (FAS2520 (SAS))_10102014132511_7511362</t>
  </si>
  <si>
    <t>ENERGY STAR FAS2520 Single Controller SSD (400GB,</t>
  </si>
  <si>
    <t>FAS2520-ES-104-R6-C (400GB), FAS2520-ES-106-R6-C (800GB), or FAS2520-ES-108-R6-C (1.6TB); FAS2520-001-R6 (Controller)</t>
  </si>
  <si>
    <t>ES_1093185_FAS2520-ES-104-R6-C (400GB) (FAS2520 (SSD))_10102014140625_9985220</t>
  </si>
  <si>
    <t>ENERGY STAR FAS2552 Single Controller Performance</t>
  </si>
  <si>
    <t>FAS2552-ES-212-R6-C (600GB HDD), FAS2552-ES-213-R6-C (900GB HDD), FAS2552-ES-214-R6-C (1.2TB HDD), or FAS2552-ES-215-R6-C (900GB-NSE HDD) ; FAS2552-001-R6 (Controller)</t>
  </si>
  <si>
    <t>FAS2552-001-R6</t>
  </si>
  <si>
    <t>FAS2240-2-E-002-CM-R6; DS2246-E-1011-24S-SK-R6</t>
  </si>
  <si>
    <t>ENERGY STAR FAS2240-2 Single Controller Performance HDD (450GB) with one ENERGY STAR Performance HDD (450GB) Expansion Shelf</t>
  </si>
  <si>
    <t>ES_1093185_FAS2552-ES-212-R6-C (600GB HDD) (FAS2552 (SAS))_10102014151201_3921735</t>
  </si>
  <si>
    <t>ENERGY STAR FAS2552 Single Controller SSD (400GB,</t>
  </si>
  <si>
    <t>FAS2552-ES-204-R6-C (400GB HDD), FAS2552-ES-206-R6-C (800GB HDD), or FAS2552-ES-207-R6-C (1.6TB HDD); FAS2552-001-R6 (Controller)</t>
  </si>
  <si>
    <t>ES_1093185_FAS2552-ES-204-R6-C (400GB HDD) (FAS2552 (SSD))_10102014152256_4576228</t>
  </si>
  <si>
    <t>Energy Star FAS2520 Single Controller SSD</t>
  </si>
  <si>
    <t>Energy Star FAS2220 Single Controller Performance HDD (450GB) with one Energy Star Performance HDD (450GB) Expansion Shelf</t>
  </si>
  <si>
    <t>ES_1093185_FAS2520-ES-104-R6-C (400GB)_08232014113224_3544406</t>
  </si>
  <si>
    <t>Energy Star FAS2520 Single Controller Performance</t>
  </si>
  <si>
    <t>ES_1093185_FAS2520-ES-109-R6-C (600GB)_10152014000147_1307707</t>
  </si>
  <si>
    <t>Energy Star FAS2520 Dual Controller SSD</t>
  </si>
  <si>
    <t>Energy Star FAS2220 Dual Controller Performance HDD (450GB) with one Energy Star Performance HDD (450GB) Expansion Shelf</t>
  </si>
  <si>
    <t>ES_1093185_FAS2520-ES-104-R6-C (400GB)_10142014193222_5142105</t>
  </si>
  <si>
    <t>Energy Star FAS2520 Dual Controller Performance HD</t>
  </si>
  <si>
    <t>ES_1093185_FAS2520-ES-109-R6-C (600GB)_10152014105752_0672576</t>
  </si>
  <si>
    <t>Energy Star FAS2552 Single Controller SSD</t>
  </si>
  <si>
    <t>Energy Star FAS2240-2 Single Controller Performance HDD (450GB) with one Energy Star Performance HDD (450GB) Expansion Shelf</t>
  </si>
  <si>
    <t>ES_1093185_FAS2552-ES-204-R6-C (400GB HDD)_10152014114603_3563756</t>
  </si>
  <si>
    <t>ES_1093185_FAS2552-ES-212-R6-C (600GB HDD)_10152014114913_3753538</t>
  </si>
  <si>
    <t>2078-324</t>
  </si>
  <si>
    <t>Storwize V5030,2078-24F,</t>
  </si>
  <si>
    <t>2078-324; 2078-24F</t>
  </si>
  <si>
    <t>ES_40266_2078-324_08312016115159_9135420</t>
  </si>
  <si>
    <t>24 x 1.2 TB</t>
  </si>
  <si>
    <t>24 x 01LJ787</t>
  </si>
  <si>
    <t>NEC Corporation</t>
  </si>
  <si>
    <t>NEC; Storage Engine; Scale Logic, Inc.</t>
  </si>
  <si>
    <t>M310</t>
  </si>
  <si>
    <t>DAS083B</t>
  </si>
  <si>
    <t>,DX2,; Genesis DX2,SX6032,; SX6032 Enterprise Modular Storage,DEU111B,</t>
  </si>
  <si>
    <t>NEC</t>
  </si>
  <si>
    <t>Data Deduplication,Delta Snapshots,Thin Provisioning</t>
  </si>
  <si>
    <t>NEC Storage Manager</t>
  </si>
  <si>
    <t>30sec</t>
  </si>
  <si>
    <t>DAS083B; DEU111B</t>
  </si>
  <si>
    <t>DELTA ELECTRONICS (THAILAND) PUBLIC CO LTD</t>
  </si>
  <si>
    <t>AC 800W GOLD PSU</t>
  </si>
  <si>
    <t>TDPS-800EB</t>
  </si>
  <si>
    <t>800W</t>
  </si>
  <si>
    <t>NF5322-SMA75E</t>
  </si>
  <si>
    <t>HUC156030CSS200</t>
  </si>
  <si>
    <t>ES_1089106_DAS083B_09232016113909_9435543</t>
  </si>
  <si>
    <t>ENERGY STAR FAS2520 Dual Controller Capacity HDD (</t>
  </si>
  <si>
    <t>FAS2520-ES-114-R6-C (2TB), FAS2520-ES-116-R6-C (3TB), FAS2520-ES-117-R6-C (4TB) or FAS2520-ES-118-R6-C (4TB-NSE); FAS2520A-001-R6 (Controller 1); FAS2520A-00</t>
  </si>
  <si>
    <t>FAS2220A-E-CM-003-R6; DS4246-E-0724-24A-SK-R6</t>
  </si>
  <si>
    <t>TDPS-750AB D, TDPS-580BB B</t>
  </si>
  <si>
    <t>750W, 580W</t>
  </si>
  <si>
    <t>ENERGY STAR FAS2220 Dual Controller Capacity HDD (1TB) with one ENERGY STAR Capacity HDD (1TB) Expansion Shelf</t>
  </si>
  <si>
    <t>ES_1093185_FAS2520-ES-114-R6-C (2TB) (FAS2520A (SATA))_10102014125621_5781641</t>
  </si>
  <si>
    <t>ENERGY STAR FAS2520 Single Controller Capacity HDD</t>
  </si>
  <si>
    <t>FAS2520-ES-114-R6-C (2TB), FAS2520-ES-116-R6-C (3TB), FAS2520-ES-117-R6-C (4TB) or FAS2520-ES-118-R6-C (4TB-NSE); FAS2520-001-R6 (Controller)</t>
  </si>
  <si>
    <t>FAS2220-E-003-CM-R6; DS4246-E-0724-24A-SK-R6</t>
  </si>
  <si>
    <t>ENERGY STAR FAS2220 Single Controller Capacity HDD (1TB) with one ENERGY STAR Capacity HDD (1TB) Expansion Shelf</t>
  </si>
  <si>
    <t>ES_1093185_FAS2520-ES-114-R6-C (2TB) (FAS2520 (SATA))_10102014134203_8523728</t>
  </si>
  <si>
    <t>ENERGY STAR FAS2554 Single Controller Capacity HDD</t>
  </si>
  <si>
    <t>FAS2554-ES-303-R6-C (2TB HDD), FAS2554-ES-304-R6-C (3TB HDD), FAS2554-ES-305-R6-C (4TB HDD),  or FAS2554-ES-306-R6-C (4TB-NSE HDD); FAS2554-001-R6 (Controller)</t>
  </si>
  <si>
    <t>FAS2554-001-R6</t>
  </si>
  <si>
    <t>FAS2240-4-E-002-CM-R6; DS4246-E-0724-24A-SK-R6</t>
  </si>
  <si>
    <t>TDPS-580BB B</t>
  </si>
  <si>
    <t>580W</t>
  </si>
  <si>
    <t>ENERGY STAR FAS2240-4 Single Controller Capacity HDD (1TB) with one ENERGY STAR Capacity HDD (1TB) Expansion Shelf</t>
  </si>
  <si>
    <t>ES_1093185_FAS2554-ES-303-R6-C (2TB HDD) (FAS2554 (SATA))_10102014153314_5194369</t>
  </si>
  <si>
    <t>Energy Star FAS2520 Single Controller Capacity HDD</t>
  </si>
  <si>
    <t>Energy Star FAS2220 Single Controller Capacity HDD (1TB) with one Energy Star Capacity HDD (1TB) Expansion Shelf</t>
  </si>
  <si>
    <t>ES_1093185_FAS2520-ES-114-R6-C (2TB)_10152014112344_2224802</t>
  </si>
  <si>
    <t>Energy Star FAS2520 Dual Controller Capacity HDD</t>
  </si>
  <si>
    <t>FAS2520-ES-114-R6-C (2TB), FAS2520-ES-116-R6-C (3TB), FAS2520-ES-117-R6-C (4TB) or FAS2520-ES-118-R6-C (4TB-NSE); FAS2520A-001-R6 (Controller 1); FAS2520A-001-R6 (Controller 2)</t>
  </si>
  <si>
    <t>Energy Star FAS2220 Dual Controller Capacity HDD (1TB) with one Energy Star Capacity HDD (1TB) Expansion Shelf</t>
  </si>
  <si>
    <t>ES_1093185_FAS2520-ES-114-R6-C (2TB)_10152014112729_2449521</t>
  </si>
  <si>
    <t>Energy Star FAS2554 Single Controller Capacity HDD</t>
  </si>
  <si>
    <t>Energy Star FAS2240-4 Single Controller Capacity HDD (1TB) with one Energy Star Capacity HDD (1TB) Expansion Shelf</t>
  </si>
  <si>
    <t>ES_1093185_FAS2554-ES-303-R6-C (2TB HDD)_10152014124036_6836913</t>
  </si>
  <si>
    <t>V3700</t>
  </si>
  <si>
    <t>2072-12C</t>
  </si>
  <si>
    <t>Storwize V3700,2072-12E,</t>
  </si>
  <si>
    <t>2072-12C; 2072-12E</t>
  </si>
  <si>
    <t>ES_40266_2072-12C 2072-12E_04022015102506_7170163</t>
  </si>
  <si>
    <t>600;600</t>
  </si>
  <si>
    <t>Trans Storage Device 3 Type</t>
  </si>
  <si>
    <t>Trans Storage Device 3 Form Factor</t>
  </si>
  <si>
    <t>Trans Storage Device 3 Rated Speed (RPM)</t>
  </si>
  <si>
    <t>Trans Storage Device 3 Raw Capacity (GB)</t>
  </si>
  <si>
    <t>Trans Num Devices Storage Device 3 Optimal Point</t>
  </si>
  <si>
    <t>Trans Physical or Modeled Data Device 3 Optimal Point</t>
  </si>
  <si>
    <t>Trans Automated Tiering Enabled During Testing Device 3</t>
  </si>
  <si>
    <t>Trans Device 3 Optimal Point Hot Band Wrkld Test (IOPS/W)</t>
  </si>
  <si>
    <t>Trans Device 3 Optimal Point Random Read Wrkld Test (IOPS/W)</t>
  </si>
  <si>
    <t>Trans Device 3 Optimal Point Random Write Wrkld Test (IOPS/W)</t>
  </si>
  <si>
    <t>Trans Device 3 Optimal Point Ready Idle Wrkld Test (GB/W)</t>
  </si>
  <si>
    <t>Trans Storage Device 4 Type</t>
  </si>
  <si>
    <t>Trans Storage Device 4 Form Factor</t>
  </si>
  <si>
    <t>Trans Storage Device 4 Rated Speed (RPM)</t>
  </si>
  <si>
    <t>Trans Storage Device 4 Raw Capacity (GB)</t>
  </si>
  <si>
    <t>Trans Num Devices Storage Device 4 Optimal Point</t>
  </si>
  <si>
    <t>Trans Physical or Modeled Data Device 4 Optimal Point</t>
  </si>
  <si>
    <t>Trans Automated Tiering Enabled During Testing Device 4</t>
  </si>
  <si>
    <t>Trans Device 4 Optimal Point Hot Band Wrkld Test (IOPS/W)</t>
  </si>
  <si>
    <t>Trans Device 4 Optimal Point Random Read Wrkld Test (IOPS/W)</t>
  </si>
  <si>
    <t>Trans Device 4 Optimal Point Random Write Wrkld Test (IOPS/W)</t>
  </si>
  <si>
    <t>Trans Device 4 Optimal Point Ready Idle Wrkld Test (GB/W)</t>
  </si>
  <si>
    <t>Trans Storage Device 5 Type</t>
  </si>
  <si>
    <t>Trans Storage Device 5 Form Factor</t>
  </si>
  <si>
    <t>Trans Storage Device 5 Rated Speed (RPM)</t>
  </si>
  <si>
    <t>Trans Storage Device 5 Raw Capacity (GB)</t>
  </si>
  <si>
    <t>Trans Num Devices Storage Device 5 Optimal Point</t>
  </si>
  <si>
    <t>Trans Physical or Modeled Data Device 5 Optimal Point</t>
  </si>
  <si>
    <t>Trans Automated Tiering Enabled During Testing Device 5</t>
  </si>
  <si>
    <t>Trans Device 5 Optimal Point Hot Band Wrkld Test (IOPS/W)</t>
  </si>
  <si>
    <t>Trans Device 5 Optimal Point Random Read Wrkld Test (IOPS/W)</t>
  </si>
  <si>
    <t>Trans Device 5 Optimal Point Random Write Wrkld Test (IOPS/W)</t>
  </si>
  <si>
    <t>Trans Device 5 Optimal Point Ready Idle Wrkld Test (GB/W)</t>
  </si>
  <si>
    <t>Trans Storage Device 6 Type</t>
  </si>
  <si>
    <t>Trans Storage Device 6 Form Factor</t>
  </si>
  <si>
    <t>Trans Storage Device 6 Rated Speed (RPM)</t>
  </si>
  <si>
    <t>Trans Storage Device 6 Raw Capacity (GB)</t>
  </si>
  <si>
    <t>Trans Num Devices Storage Device 6 Optimal Point</t>
  </si>
  <si>
    <t>Trans Physical or Modeled Data Device 6 Optimal Point</t>
  </si>
  <si>
    <t>Trans Automated Tiering Enabled During Testing Device 6</t>
  </si>
  <si>
    <t>Trans Device 6 Optimal Point Hot Band Wrkld Test (IOPS/W)</t>
  </si>
  <si>
    <t>Trans Device 6 Optimal Point Random Read Wrkld Test (IOPS/W)</t>
  </si>
  <si>
    <t>Trans Device 6 Optimal Point Random Write Wrkld Test (IOPS/W)</t>
  </si>
  <si>
    <t>Trans Device 6 Optimal Point Ready Idle Wrkld Test (GB/W)</t>
  </si>
  <si>
    <t>SC4020</t>
  </si>
  <si>
    <t>E10J</t>
  </si>
  <si>
    <t>Online 4</t>
  </si>
  <si>
    <t>10G-iSCSI-2 Type A</t>
  </si>
  <si>
    <t>10G-iSCSI-2</t>
  </si>
  <si>
    <t>Storage Center OS</t>
  </si>
  <si>
    <t>6.5.20</t>
  </si>
  <si>
    <t>Xyratex</t>
  </si>
  <si>
    <t>SP-PCM01-HE580-AC-DELL</t>
  </si>
  <si>
    <t>SP-PCM01-HE580-AC</t>
  </si>
  <si>
    <t>Seagate ST1000NX0333</t>
  </si>
  <si>
    <t>ST1000NX0333</t>
  </si>
  <si>
    <t>ES_29573_E10J_20155109091537_2736384</t>
  </si>
  <si>
    <t>SCv2020</t>
  </si>
  <si>
    <t>10G-iSCSI-2 Type B</t>
  </si>
  <si>
    <t>6.6.1</t>
  </si>
  <si>
    <t>Xyratex SP-PCM01-HE580-AC</t>
  </si>
  <si>
    <t>ES_29573_E10J_20154113190311_8662563</t>
  </si>
  <si>
    <t>Hewlett Packard Enterprise</t>
  </si>
  <si>
    <t>HPE StoreVirtual 3200</t>
  </si>
  <si>
    <t>HPE StoreVirtual 3200 4-port 16Gb FC SFF Storage</t>
  </si>
  <si>
    <t>N9X24A</t>
  </si>
  <si>
    <t>,,Additional qualified HDDs and SSDs: N9X05A=600GB; ,,N9X06A=900GB; ,,N9X07A=1.2TB; ,,N9X08A=1.8TB; ,,N9X84A=400GB; ,,N9X85A=800GB; ,,N9X86A=1.6TB; ,,N9X87A=200GB; ,,N9X88A=400GB; ,,N9X89A=800GB; ,,N9Z13A=3.2TB</t>
  </si>
  <si>
    <t>Parity RAID</t>
  </si>
  <si>
    <t>HPE StoreVirtual Management Console</t>
  </si>
  <si>
    <t>13.5.00</t>
  </si>
  <si>
    <t>Multi-Output; Multi-Output</t>
  </si>
  <si>
    <t>HPE; HPE</t>
  </si>
  <si>
    <t>DPS-750RB A (controllers); DPS-460EB A (drive shelves)</t>
  </si>
  <si>
    <t>506822-101 (controllers); 499250-101 (drive shelves)</t>
  </si>
  <si>
    <t>750W (controllers); 460W (drive shelves)</t>
  </si>
  <si>
    <t>Gold; Gold</t>
  </si>
  <si>
    <t>NVDIMM</t>
  </si>
  <si>
    <t>HPE StoreVirtual 3000 300GB 12G SAS 10K SFF (2.5in) Enterprise 3yr Warranty</t>
  </si>
  <si>
    <t>N9X04A</t>
  </si>
  <si>
    <t>ES_1128289_N9X24A_08012017145625_3718533</t>
  </si>
  <si>
    <t>Hitachi Data Systems</t>
  </si>
  <si>
    <t>Hitachi</t>
  </si>
  <si>
    <t>Hitachi Virtual Storage Platform G1000</t>
  </si>
  <si>
    <t>G1000</t>
  </si>
  <si>
    <t>Hitachi, Ltd</t>
  </si>
  <si>
    <t>RAID 1;  RAID 5;  RAID 6</t>
  </si>
  <si>
    <t>Storage Virtualization Operating System (SVOS)</t>
  </si>
  <si>
    <t>Delta Electronics (Thailand) PCL. ; Shindengen Electric Mfg. Co. Ltd.</t>
  </si>
  <si>
    <t>TDPS-600FB A ; HS1801</t>
  </si>
  <si>
    <t>600W ; 1796W</t>
  </si>
  <si>
    <t>SO-672 (Silver) ; SO-683 (Platinum)</t>
  </si>
  <si>
    <t>VSP G1000 600GB SAS 10K RPM HDD SFF</t>
  </si>
  <si>
    <t>DKC-F810I-600JCM.P</t>
  </si>
  <si>
    <t>ES_1109216_G1000_11052015223147_2707596</t>
  </si>
  <si>
    <t>HP</t>
  </si>
  <si>
    <t>HP XP7 Storage System</t>
  </si>
  <si>
    <t>H6F99A</t>
  </si>
  <si>
    <t>ES_1128289_H6F99A_11122015185456_4496918</t>
  </si>
  <si>
    <t>HPE 3PAR StoreServ</t>
  </si>
  <si>
    <t>HPE 3PAR StoreServ 9450</t>
  </si>
  <si>
    <t>Q0E92A/Q7F41A/Q0E94A</t>
  </si>
  <si>
    <t>,,Additional qualified SSDs: Q0F40A=400GB; ,,Q0F41A=3.84TB; ,,Q0F42A=7.68TB; ,,Q0F43A=15.36TB; ,,Q0F44A=3.84TB; ,,Q0F45A=7.68TB; ,,Q0F46A=15.36TB; ,,Q1J36A=1.92TB</t>
  </si>
  <si>
    <t>HPE 3PAR 9450 Storage Node with All-inclusive Single-system Software</t>
  </si>
  <si>
    <t>HPE 3PAR Management Console</t>
  </si>
  <si>
    <t>3.3.1.237</t>
  </si>
  <si>
    <t>Delta Electronics; Lite-On Technology Corp</t>
  </si>
  <si>
    <t>DPS-750AB-3 A (controllers); HSTNS-PL14 (drive shelves)</t>
  </si>
  <si>
    <t>643932-001 (controllers); 499250-201 (drive shelves)</t>
  </si>
  <si>
    <t>J8S07A</t>
  </si>
  <si>
    <t>ES_1128289_Q0E92AQ7F41AQ0E94A_08302017150156_6429272</t>
  </si>
  <si>
    <t>Hitachi Unified Storage VM</t>
  </si>
  <si>
    <t>HUS VM</t>
  </si>
  <si>
    <t>HUS VM  SAS 900GB/1200GB,10K RPM Hard Disk Drive (2.5 in, 3.5 in),; HUS VM SSD/Flash 200GB/400GB/1600GB/3200GB,(2.5 in, 3.5 in, custom),</t>
  </si>
  <si>
    <t>Hitachi,  Ltd.</t>
  </si>
  <si>
    <t>Base Operating System</t>
  </si>
  <si>
    <t>73-03-04-00/00</t>
  </si>
  <si>
    <t>Multi output</t>
  </si>
  <si>
    <t>Delta Electronics (Thailand) Co. Ltd.; Shindengen Electric Mfg. Co. Ltd.;  Hitachi Information &amp; Telecommunication Engineering Ltd.</t>
  </si>
  <si>
    <t>TDPS-1650AB A; HS0998; PPD7502-2; PPD6001; TDPS-600FB A</t>
  </si>
  <si>
    <t>1,650W; 997W; 802W; 847W; 600W</t>
  </si>
  <si>
    <t>SO-699 (GOLD); SO-698(GOLD); SO-680 (Silver); SO-681 (Silver); SO-672 (Silver)</t>
  </si>
  <si>
    <t>HUS VM 900GB SAS 10K RPM HDD SFF</t>
  </si>
  <si>
    <t>HDW-F700-9HGSS</t>
  </si>
  <si>
    <t>ES_1109216_HUS VM_10022014110949_8189227</t>
  </si>
  <si>
    <t>HPE 3PAR StoreServ 8400 - 2 Node</t>
  </si>
  <si>
    <t>H6Y95A/H6Z12A/H6Y96A/H6Z06</t>
  </si>
  <si>
    <t>,,Additional qualified HDDs and SSDs: K2P97A=300GB; ,,K2P88A=480GB; ,,K2P89A=1.92TB; ,,K2P90A=920GB; ,,K2P91A=3.84TB; ,,K2P92A=600GB; ,,K2P98A=600GB; ,,K2Q95A=480GB; ,,K2R27A=1.92TB; ,,M0T66A=3.84TB; ,,N9Y06A=400GB</t>
  </si>
  <si>
    <t>HPE 3PAR StoreServ 8400 2-node Storage Base</t>
  </si>
  <si>
    <t>4.4.0.23</t>
  </si>
  <si>
    <t>Xyratex; Xyratex</t>
  </si>
  <si>
    <t>HB-PCM-02-764-AC (controllers); SP-PMC02-HE580-AC-HP (drive shelves)</t>
  </si>
  <si>
    <t>682372-001 (controllers); 753322-001 (drive shelves)</t>
  </si>
  <si>
    <t>764W (controllers); 580W (drive shelves)</t>
  </si>
  <si>
    <t>K2P97A</t>
  </si>
  <si>
    <t>15K RPM</t>
  </si>
  <si>
    <t>300GB</t>
  </si>
  <si>
    <t>ES_1128289_H6Y95AH6Z12AH6Y96AH6Z0_06132016093150_2918866</t>
  </si>
  <si>
    <t>HPE 3PAR StoreServ 8440 - 2 Node</t>
  </si>
  <si>
    <t>H6Y97A/H6Z09A/H6Z07A/H6Z08A</t>
  </si>
  <si>
    <t>HPE 3PAR StoreServ 8440 2-node Storage Base</t>
  </si>
  <si>
    <t>ES_1128289_H6Y97AH6Z09AH6Z07AH6Z0_07182016110907_6556439</t>
  </si>
  <si>
    <t>HPE 3PAR StoreServ 8200 - 2 Node</t>
  </si>
  <si>
    <t>K2Q35A/K2Q37A/K2Q36A</t>
  </si>
  <si>
    <t>,,Additional qualified HDDs and SSDs: K2P97A=300GB; ,,K2P88A=480GB; ,,K2P89A=1.92TB; ,,K2P90A=920GB; ,,K2P91A=3.84TB; ,,K2P92A=600GB; ,,K2P98A=600GB; ,,K2Q95A=480GB; ,,K2R27A=1.92TB; ,,M0T66A=3.84TB; ,,N9Y06A=400GB; ,,P9L83A=7.68TB</t>
  </si>
  <si>
    <t>HPE 3PAR StoreServ 8200 2-node Storage Base</t>
  </si>
  <si>
    <t>ES_1128289_K2Q35AK2Q37AK2Q36A_09062016121754_2127439</t>
  </si>
  <si>
    <t>Dell EMC Unity 300</t>
  </si>
  <si>
    <t>Unity 300 (15K HDD or 10K HDD)</t>
  </si>
  <si>
    <t>Dell EMC Corporation</t>
  </si>
  <si>
    <t>Unity 300</t>
  </si>
  <si>
    <t>Unity Operating Environment</t>
  </si>
  <si>
    <t>4.0.0.7329527</t>
  </si>
  <si>
    <t>Sample at 3 seconds, report 30 second average, rolling averages over 1 hour</t>
  </si>
  <si>
    <t>Multi-Output;Multi-Output</t>
  </si>
  <si>
    <t>AcBel Polytechnic; Artesyn</t>
  </si>
  <si>
    <t>SGA005-719G EMC-S-100ADU00-501</t>
  </si>
  <si>
    <t>1050;1050</t>
  </si>
  <si>
    <t>D3SP-L6X600-15K; D3SP-S6X600-15K; D3-PS15-600TU; D3-2S15-600TU; DS-VS15-600TU</t>
  </si>
  <si>
    <t>ES_29573_Unity 300_06282017112657_8413361</t>
  </si>
  <si>
    <t>SCv2000</t>
  </si>
  <si>
    <t>E09J</t>
  </si>
  <si>
    <t>1G-iSCSI-4 Type B</t>
  </si>
  <si>
    <t>1G-iSCSI-4</t>
  </si>
  <si>
    <t>Xyratex SP-PCM02-HE580-AC</t>
  </si>
  <si>
    <t>SP-PCM02-HE580-AC</t>
  </si>
  <si>
    <t>Seagate ST2000NM0023</t>
  </si>
  <si>
    <t>ST2000NM0023</t>
  </si>
  <si>
    <t>ES_29573_E09J_20154108112615_209972</t>
  </si>
  <si>
    <t>SCv2080</t>
  </si>
  <si>
    <t>Xyratex UD-PSU01-2800-AC</t>
  </si>
  <si>
    <t>HGST HUS724020ALS640</t>
  </si>
  <si>
    <t>HUS724020ALS640</t>
  </si>
  <si>
    <t>ES_29573_E11J_20154113200136_8281234</t>
  </si>
  <si>
    <t>Dell EMC Unity 450F</t>
  </si>
  <si>
    <t>Unity 450F</t>
  </si>
  <si>
    <t>4.2.0.9433914</t>
  </si>
  <si>
    <t>Multi-Output;Multi-Output;</t>
  </si>
  <si>
    <t>AcBel Polytechnic;Artesyn</t>
  </si>
  <si>
    <t>FSD001-710G;700-013850-0100</t>
  </si>
  <si>
    <t>875;1100</t>
  </si>
  <si>
    <t>Gold;Platinum</t>
  </si>
  <si>
    <t>D3-2S12FXL-800;D3F-2S12FXL-800U;D3F-2S12FXL-800TU</t>
  </si>
  <si>
    <t>SDD</t>
  </si>
  <si>
    <t>Solid State Drive (SSD)</t>
  </si>
  <si>
    <t>ES_29573_Unity 450F_06202018162433_7741001</t>
  </si>
  <si>
    <t>Dell EMC Unity 300F</t>
  </si>
  <si>
    <t>Unity 300F</t>
  </si>
  <si>
    <t>4.1.2.9257522</t>
  </si>
  <si>
    <t>SGA005-719G;EMC-S-100ADU00-501</t>
  </si>
  <si>
    <t>ES_29573_Unity 300F_08222017083813_3511968</t>
  </si>
  <si>
    <t>Dell EMC Unity 350F</t>
  </si>
  <si>
    <t>Unity 350F</t>
  </si>
  <si>
    <t>Multi-Output;Multi-Output;Multi-Output;Multi-Output</t>
  </si>
  <si>
    <t>AcBel Polytechnic;Artesyn;AcBel Polytechnic;Artesyn</t>
  </si>
  <si>
    <t>SGA005-719G;EMC-S-100ADU00-501;FSD001-710G;700-013850-0100</t>
  </si>
  <si>
    <t>1100;1100;875;1100</t>
  </si>
  <si>
    <t>Gold;Gold;Gold;Platinum</t>
  </si>
  <si>
    <t>ES_29573_Unity 350F_03302018100435_2801617</t>
  </si>
  <si>
    <t>Dell EMC Unity 550F</t>
  </si>
  <si>
    <t>Unity 550F</t>
  </si>
  <si>
    <t>4.3.1.1525703027</t>
  </si>
  <si>
    <t>Artesyn;AcBel Polytechnic</t>
  </si>
  <si>
    <t>12V P/S WITH 12VSTBY AND FAN;FSD001-710G</t>
  </si>
  <si>
    <t>1100;875</t>
  </si>
  <si>
    <t>D3F-2S12FXL2-3840;D3F-2S12FXL2-3840U;D3F-2S12FXL2-3840TU</t>
  </si>
  <si>
    <t>ES_29573_Unity 550F_09172018092204_9777748</t>
  </si>
  <si>
    <t>HP StoreServ</t>
  </si>
  <si>
    <t>StoreServ 7450 - 2 Node</t>
  </si>
  <si>
    <t>C8R35A</t>
  </si>
  <si>
    <t>,,Additional qualified SSDs: E7W54B   480GB 6G SAS 2.5IN SSD; ,,E7W24B    920GB 6G SAS 2.5IN SSD   E7Y52A, 920GB 6G SAS 2.5IN SSD; ,,E7Y55A   480GB 6G SAS 2.5IN SSD; ,,E7Y57A   1.92TB 6G SAS 2.5IN SSD</t>
  </si>
  <si>
    <t>Hewlett Packard Storage Division</t>
  </si>
  <si>
    <t>StoreServ</t>
  </si>
  <si>
    <t>7450-2N</t>
  </si>
  <si>
    <t>InServ</t>
  </si>
  <si>
    <t>4.4.1</t>
  </si>
  <si>
    <t>Monitored PDUs, D9NxyA series</t>
  </si>
  <si>
    <t>Power/Cooling Module</t>
  </si>
  <si>
    <t>HB-PCM-02-764-AC (controllers); SP-PCM01-HE580-AC (Drive shelves)</t>
  </si>
  <si>
    <t>764 Watts (controller); 584 Watts (drive shelf)</t>
  </si>
  <si>
    <t>Silver; Gold</t>
  </si>
  <si>
    <t>none</t>
  </si>
  <si>
    <t>HP M6710</t>
  </si>
  <si>
    <t>E7W54B</t>
  </si>
  <si>
    <t>SSD</t>
  </si>
  <si>
    <t>ES_1128289_C8R35A_06232015141349_6944668</t>
  </si>
  <si>
    <t>StoreServ 7450 - 4 Node</t>
  </si>
  <si>
    <t>C8R37A</t>
  </si>
  <si>
    <t>7450-4N</t>
  </si>
  <si>
    <t>ES_1128289_C8R37A_06232015141553_5910678</t>
  </si>
  <si>
    <t>Pure Storage, Inc.</t>
  </si>
  <si>
    <t>Pure Storage</t>
  </si>
  <si>
    <t>FlashArray//m</t>
  </si>
  <si>
    <t>FlashArray//m,FlashArray//m,FlashArray//m10 R2 with 10 FlashModules</t>
  </si>
  <si>
    <t>m10 R2</t>
  </si>
  <si>
    <t>RAID-3D</t>
  </si>
  <si>
    <t>Purity</t>
  </si>
  <si>
    <t>4.7.3</t>
  </si>
  <si>
    <t>m10 R2 with 20 FlashModules</t>
  </si>
  <si>
    <t>DPS1200TBB-20111222</t>
  </si>
  <si>
    <t>NV RAM</t>
  </si>
  <si>
    <t>Flash Module</t>
  </si>
  <si>
    <t>ES_1132228_FlashArray//m_12212016154729_1722165</t>
  </si>
  <si>
    <t>2.5;2.5;2.5</t>
  </si>
  <si>
    <t>N/A;N/A;N/A</t>
  </si>
  <si>
    <t>3840;3840;3840</t>
  </si>
  <si>
    <t>DELL EMC</t>
  </si>
  <si>
    <t>Dell EMC Unity 650F</t>
  </si>
  <si>
    <t>Unity 650F</t>
  </si>
  <si>
    <t>Raid</t>
  </si>
  <si>
    <t>1920; 900</t>
  </si>
  <si>
    <t>24;10</t>
  </si>
  <si>
    <t>Fujitsu Limited</t>
  </si>
  <si>
    <t>Fujitsu</t>
  </si>
  <si>
    <t>ETERNUS DX Series</t>
  </si>
  <si>
    <t>ETERNUS DX200 S4</t>
  </si>
  <si>
    <t>ETERNUS DX</t>
  </si>
  <si>
    <t>DX200 S4</t>
  </si>
  <si>
    <t>xxxxxxx</t>
  </si>
  <si>
    <t>d</t>
  </si>
  <si>
    <t>EMC Corporation</t>
  </si>
  <si>
    <t>EMC VNX7600</t>
  </si>
  <si>
    <t>Unified Operating Environment</t>
  </si>
  <si>
    <t>05.33.000.5.119</t>
  </si>
  <si>
    <t>Multi-Output;Multi-Output;Multi-Output;Multi-Output;Multi-Output;Multi-Output;Multi-Output</t>
  </si>
  <si>
    <t>AcBel Polytechnic;AcBel Polytechnic;AcBel Polytechnic; Artesyn Embedded Tech;Artesyn Embedded Tech;AcBel Polytechnic;AcBel Polytechnic</t>
  </si>
  <si>
    <t>SGA005-710G;SGA001-710G;SG7008-710G;AA27280L;AA26490L;SG9006-710G;SG9015-710G</t>
  </si>
  <si>
    <t>1100;400;410;400;410;400;1300</t>
  </si>
  <si>
    <t>Gold;Silver;Gold;Gold;Gold;Gold;Gold</t>
  </si>
  <si>
    <t>V4-2S10-600; V-V4-260010</t>
  </si>
  <si>
    <t>StoreServ 7000 Series</t>
  </si>
  <si>
    <t>QR485A</t>
  </si>
  <si>
    <t>StoreServ 7400-4N</t>
  </si>
  <si>
    <t>QR494A</t>
  </si>
  <si>
    <t>ES_1128289_QR485A_05152014095933_1825315</t>
  </si>
  <si>
    <t>QR482A</t>
  </si>
  <si>
    <t>StoreServ 7200-2N</t>
  </si>
  <si>
    <t>ES_1128289_QR482A_06192014144928_7578540</t>
  </si>
  <si>
    <t>ENERGY STAR FAS2552 Dual Controller Performance HD</t>
  </si>
  <si>
    <t>FAS2552-ES-212-R6-C (600GB HDD), FAS2552-ES-213-R6-C (900GB HDD), FAS2552-ES-214-R6-C (1.2TB HDD), or FAS2552-ES-215-R6-C (900GB-NSE HDD) ; FAS2552A-001-R6 (Controller 1); FAS2552A-001-R6 (Controller 2)</t>
  </si>
  <si>
    <t>FAS2552A-001-R6</t>
  </si>
  <si>
    <t>FAS2240A-2-E-CM-002-R6; DS2246-E-1011-24S-SK-R6</t>
  </si>
  <si>
    <t>ENERGY STAR FAS2240-2 Dual Controller Performance HDD (450GB) with one ENERGY STAR Performance HDD (450GB) Expansion Shelf</t>
  </si>
  <si>
    <t>ES_1093185_FAS2552-ES-212-R6-C (600GB HDD) (FAS2552A (SAS))_10102014145252_2772277</t>
  </si>
  <si>
    <t>ENERGY STAR FAS2552 Dual Controller SSD (400GB, 80</t>
  </si>
  <si>
    <t>FAS2552-ES-204-R6-C (400GB SSD), FAS2552-ES-206-R6-C (800GB SSD), or FAS2552-ES-207-R6-C (1.6TB SSD); FAS2552A-001-R6 (Controller 1);  FAS2552A-001-R6 (Controller 2)</t>
  </si>
  <si>
    <t>ES_1093185_FAS2552-ES-204-R6-C (400GB SSD) (FAS2552A (SSD))_10102014150253_3373427</t>
  </si>
  <si>
    <t>Energy Star FAS2552 Dual Controller SSD</t>
  </si>
  <si>
    <t>Energy Star FAS2240-2 Dual Controller Performance HDD (450GB) with one Energy Star Performance HDD (450GB) Expansion Shelf</t>
  </si>
  <si>
    <t>ES_1093185_FAS2552-ES-204-R6-C (400GB SSD)_10152014122932_6172319</t>
  </si>
  <si>
    <t>ES_1093185_FAS2552-ES-212-R6-C (600GB HDD)_10152014123309_6389596</t>
  </si>
  <si>
    <t>QR483A</t>
  </si>
  <si>
    <t>StoreServ 7400-2N</t>
  </si>
  <si>
    <t>ES_1128289_QR483A_06192014144909_5040326</t>
  </si>
  <si>
    <t>a</t>
  </si>
  <si>
    <t>EMC VNX5400</t>
  </si>
  <si>
    <t>VNX5400</t>
  </si>
  <si>
    <t>VSPBM8GFFEA</t>
  </si>
  <si>
    <t>05.33.000.5.052</t>
  </si>
  <si>
    <t>Silver;Silver;Silver;Silver;Silver;Silver;Silver</t>
  </si>
  <si>
    <t>HDD;HDD</t>
  </si>
  <si>
    <t>2.5;2.5</t>
  </si>
  <si>
    <t>10000;10000</t>
  </si>
  <si>
    <t>ES_1026289_VNX5400_08292014141319_4977127</t>
  </si>
  <si>
    <t>EMC VNX5600</t>
  </si>
  <si>
    <t>Gold;Silver;Silver;Silver;Silver;Silver;Gold</t>
  </si>
  <si>
    <t>V4-2S10-600, V-V4-260010</t>
  </si>
  <si>
    <t>ES_1026289_EMC VNX5600_10082014150526_4718155</t>
  </si>
  <si>
    <t>EMC VNX5800</t>
  </si>
  <si>
    <t>VNX5800</t>
  </si>
  <si>
    <t>ES_1026289_EMC VNX5800_12192014150849_3102461</t>
  </si>
  <si>
    <t>ES_1026289_EMC VNX7600_04062015111935_8853095</t>
  </si>
  <si>
    <t>HPE 3PAR StoreServ 20850 - 4 Node</t>
  </si>
  <si>
    <t>C8S87A</t>
  </si>
  <si>
    <t>HPE 3PAR 20850 192GB CC/256GB DC Node</t>
  </si>
  <si>
    <t>10K RPM</t>
  </si>
  <si>
    <t>ES_1128289_C8S87A_01292016131756_6099408</t>
  </si>
  <si>
    <t>b</t>
  </si>
  <si>
    <t>ENERGY STAR FAS2554 Dual Controller Capacity HDD (</t>
  </si>
  <si>
    <t>FAS2554-ES-303-R6-C (2TB HDD), FAS2554-ES-304-R6-C (3TB HDD), FAS2554-ES-305-R6-C (4TB HDD),  or FAS2554-ES-306-R6-C (4TB-NSE HDD); FAS2554A-001-R6 (Controller 1); FAS2554A-001-R6 (Controller 2)</t>
  </si>
  <si>
    <t>FAS2554A-001-R6</t>
  </si>
  <si>
    <t>FAS2240A-4-E-CM-002-R6; DS4246-E-0724-24A-SK-R6</t>
  </si>
  <si>
    <t>ENERGY STAR FAS2240-4 Dual Controller Capacity HDD (1TB) with one ENERGY STAR Capacity HDD (1TB) Expansion Shelf</t>
  </si>
  <si>
    <t>ES_1093185_FAS2554-ES-303-R6-C (2TB HDD) (FAS2554A (SATA))_10102014152855_4935068</t>
  </si>
  <si>
    <t>Energy Star FAS2554 Dual Controller Capacity HDD</t>
  </si>
  <si>
    <t>Energy Star FAS2240-4 Dual Controller Capacity HDD (1TB) with one Energy Star Capacity HDD (1TB) Expansion Shelf</t>
  </si>
  <si>
    <t>ES_1093185_FAS2554-ES-303-R6-C (2TB HDD)_10152014124709_7229237</t>
  </si>
  <si>
    <t>XIV</t>
  </si>
  <si>
    <t>2810-214</t>
  </si>
  <si>
    <t>,2812-214,</t>
  </si>
  <si>
    <t>Proprietary / Grid</t>
  </si>
  <si>
    <t>AP-PSU-HE850-AC-01</t>
  </si>
  <si>
    <t>Optional flash</t>
  </si>
  <si>
    <t>ES_40267_2810-214 2812-214_09022014132009_1026471</t>
  </si>
  <si>
    <t>Huawei Technologies Co., Ltd.</t>
  </si>
  <si>
    <t>HUAWEI</t>
  </si>
  <si>
    <t>OceanStor 5500 V3</t>
  </si>
  <si>
    <t>,OceanStor 2800 V3,; ,OceanStor 5300 V3,</t>
  </si>
  <si>
    <t>HUAWEI TECHNOLOGIES CO LTD</t>
  </si>
  <si>
    <t>OceanStor Operating Environment</t>
  </si>
  <si>
    <t>V3</t>
  </si>
  <si>
    <t>Sample at 3 seconds</t>
  </si>
  <si>
    <t>Report 30 second average</t>
  </si>
  <si>
    <t>Rolling averages over 1 hour</t>
  </si>
  <si>
    <t>Multi-Output;Multi-Output;Multi-Output;Multi-Output;Multi-Output;Multi-Output;Multi-Output;</t>
  </si>
  <si>
    <t>ASTEC;Huawei;ASTEC;LITEON;DELTA;VAPEL;FSP</t>
  </si>
  <si>
    <t>HSP960-D1205A;HSP960-D1205A;EPW800-S12A;PS-2122-3H;DPS-1200AB-8 A;HSP600-D1205A;HSP600-D1205A</t>
  </si>
  <si>
    <t>960;960;800;800;1200;600;600</t>
  </si>
  <si>
    <t>Gold;Gold;NA;Gold;Gold;Gold;Gold</t>
  </si>
  <si>
    <t>SPE33C0212;SPE33C0225;DAE07535U4;DAE22525U2;DAE22435U4</t>
  </si>
  <si>
    <t>United States, Switzerland, Taiwan, Canada</t>
  </si>
  <si>
    <t>ES_1100906_OceanStor 5500 V3_02102015150702_301019</t>
  </si>
  <si>
    <t>c</t>
  </si>
  <si>
    <t>Hdd</t>
  </si>
  <si>
    <t>FlashSystem 840</t>
  </si>
  <si>
    <t>9840-AE1</t>
  </si>
  <si>
    <t>,9843-AE1,</t>
  </si>
  <si>
    <t>Online 2</t>
  </si>
  <si>
    <t>None</t>
  </si>
  <si>
    <t>Emerson; Artesyn</t>
  </si>
  <si>
    <t>7001606-J000; 700-013496-J000</t>
  </si>
  <si>
    <t>94Y8072; 00FX880</t>
  </si>
  <si>
    <t>900; 1300</t>
  </si>
  <si>
    <t>Platinum; Platinum</t>
  </si>
  <si>
    <t>12 x 2TB; 4 x 2 TB; 4 x 4 TB; 4 x 1TB</t>
  </si>
  <si>
    <t>12 x AF10; 4 x AF10; 4 x AF11; 4 x AF1B</t>
  </si>
  <si>
    <t>2061; 2061; 4123; 1030</t>
  </si>
  <si>
    <t>12; 4; 4; 4</t>
  </si>
  <si>
    <t>ES_40266_9840-AE1 9843-AE1_07092014114104_7788967</t>
  </si>
  <si>
    <t>FlashSystem 900</t>
  </si>
  <si>
    <t>9840-AE2</t>
  </si>
  <si>
    <t>,9843-AE2,</t>
  </si>
  <si>
    <t>Artesyn</t>
  </si>
  <si>
    <t>700-013496-J000</t>
  </si>
  <si>
    <t>00FX880</t>
  </si>
  <si>
    <t>12 x 2.9 TB</t>
  </si>
  <si>
    <t>12 x AF24</t>
  </si>
  <si>
    <t>ES_40266_9840-AE2 9843-AE2_07102015143552_7337841</t>
  </si>
  <si>
    <t>//m20 with 20 FlashModules</t>
  </si>
  <si>
    <t>,20 FlashModules:10TB, 15TB, 20TB, 25TB, 30TB, 40TB,; FlashArray//m,//m20 with 20 FlashModules,</t>
  </si>
  <si>
    <t>Pure Storage, Inc,</t>
  </si>
  <si>
    <t>83-0049-01</t>
  </si>
  <si>
    <t>512 GB</t>
  </si>
  <si>
    <t>ES_1132228_//m20 with 20 FlashModules_08262015175923_1963063</t>
  </si>
  <si>
    <t>//m20 with 10 FlashModules</t>
  </si>
  <si>
    <t>,10 FlashModules:5TB, 10TB, 20TB,; FlashArray//m,//m20 with 10 FlashModules,</t>
  </si>
  <si>
    <t>ES_1132228_//m20 with 10 FlashModules_08262015182022_3222847</t>
  </si>
  <si>
    <t>NetBackup 5240, all interfaces, dual power/cooling/controllers</t>
  </si>
  <si>
    <t>NetBackup 5240</t>
  </si>
  <si>
    <t>Storage Bridge Bay (SBB) 2.0</t>
  </si>
  <si>
    <t>0989198-05</t>
  </si>
  <si>
    <t>GEM</t>
  </si>
  <si>
    <t>4.1x</t>
  </si>
  <si>
    <t>Seagate Systems (UK) Ltd</t>
  </si>
  <si>
    <t>ST6000NM0034</t>
  </si>
  <si>
    <t>Hard Disk Drive (HDD</t>
  </si>
  <si>
    <t>ES_1132229_NetBackup 5240_06272016160037_3237849</t>
  </si>
  <si>
    <t>9840-AE3</t>
  </si>
  <si>
    <t>,9843-AE3,</t>
  </si>
  <si>
    <t>700-013496-J200</t>
  </si>
  <si>
    <t>01AF314</t>
  </si>
  <si>
    <t>12 x 8.5 TB; 6 x 3.6 TB</t>
  </si>
  <si>
    <t>12 x AF3K; 6 x AF3J</t>
  </si>
  <si>
    <t>8500; 3600</t>
  </si>
  <si>
    <t>12; 6</t>
  </si>
  <si>
    <t>ES_40266_9840-AE3_12142017145442_6421307</t>
  </si>
  <si>
    <t>OEM</t>
  </si>
  <si>
    <t>HPE MSA 2050 SAN DC SFF Storage-HPE MSA 2050 SFF Disk Enclosure</t>
  </si>
  <si>
    <t>Q1J01A-Q1J07A</t>
  </si>
  <si>
    <t>Seagate Cloud Systems, Inc.</t>
  </si>
  <si>
    <t>HPE MSA 2050 SAN DC</t>
  </si>
  <si>
    <t>LX2</t>
  </si>
  <si>
    <t>RealStor</t>
  </si>
  <si>
    <t>VL100R004</t>
  </si>
  <si>
    <t>Artesyn Embedded Technologies</t>
  </si>
  <si>
    <t>7001540-J000 REV AH</t>
  </si>
  <si>
    <t>81-00000104-00-01 REV A, HPE FRU 814665-001</t>
  </si>
  <si>
    <t>DRAM,Other</t>
  </si>
  <si>
    <t>4 GiB NVRAM</t>
  </si>
  <si>
    <t>ES_1128289_Q1J01A-Q1J07A_06052017144110_1000373</t>
  </si>
  <si>
    <t>HPE MSA 2050 SAS DC SFF Storage-HPE MSA 2050 SFF Disk Enclosure</t>
  </si>
  <si>
    <t>Q1J29A-Q1J07A</t>
  </si>
  <si>
    <t>HPE MSA 2050 SAN DC SFF Storage-HPE MSA 2050 SFF Disk Enclosure,Q1J01A-Q1J07A,supports 10 Gb iSCSI; HPE MSA 2052 SAN DC SFF Storage-HPE MSA 2050 SFF Disk Enclosure,Q1J03A-Q1J07A,supports 16 Gb Fibre Channel; HPE MSA 2052 SAS DC SFF Storage-HPE MSA 2050 SFF Disk Enclosure,Q1J31A-Q1J07A,supports 8 Gb Fibre Channel</t>
  </si>
  <si>
    <t>HPE MSA 2050 SAS DC</t>
  </si>
  <si>
    <t>ES_1128289_Q1J29A-Q1J07A_06052017151402_3116736</t>
  </si>
  <si>
    <t>HPE MSA 2050 SAN DC LFF Storage-HPE MSA 2050 LFF Disk Enclosure</t>
  </si>
  <si>
    <t>Q1J00A-Q1J06A</t>
  </si>
  <si>
    <t>HPE MSA 2050 SAN DC LFF Storage, HPE MSA 2050 LFF Disk Enclosure</t>
  </si>
  <si>
    <t>ES_1128289_Q1J00A-Q1J06A_06052017142007_5004480</t>
  </si>
  <si>
    <t>HPE MSA 2050 SAS DC LFF Storage-HPE MSA 2050 LFF Disk Enclosure</t>
  </si>
  <si>
    <t>Q1J28A-Q1J06A</t>
  </si>
  <si>
    <t>HPE MSA 2050 SAN DC LFF Storage-HPE MSA 2050 LFF Disk Enclosure,Q1J00A-Q1J06A,supports 10 Gb iSCSI; HPE MSA 2052 SAN DC LFF Storage-HPE MSA 2050 LFF Disk Enclosure,Q1J02A-Q1J06A,supports 16 Gb Fibre Channel; HPE MSA 2052 SAN DC LFF Storage-HPE MSA 2050 LFF Disk Enclosure,Q1J30A-Q1J06A,supports 8 Gb Fibre Channel</t>
  </si>
  <si>
    <t>HPE MSA 2050 SAS DC LFF Storage-MSA 2050 LFF Disk Enclosure</t>
  </si>
  <si>
    <t>ES_1128289_Q1J28A-Q1J06A_06052017150107_3603871</t>
  </si>
  <si>
    <t>Dot Hill Systems Corp.</t>
  </si>
  <si>
    <t>AssuredSAN 3000 Series,
AssuredSAN JBOD J6G24</t>
  </si>
  <si>
    <t>AssuredSAN 3824, AssuredSAN J6G24</t>
  </si>
  <si>
    <t>,AssuredSAN 3424, AssuredSAN J6G24,; ,AssuredSAN 3524, AssuredSAN J6G24,; ,AssuredSAN 3624, AssuredSAN J6G24,; ,AssuredSAN 3724, AssuredSAN J6G24,; AssuredSAN 3000 Series,
AssuredSAN JBOD J6G24,AssuredSAN 3824, AssuredSAN J6G24,</t>
  </si>
  <si>
    <t>Dot Hill Systems Corporation</t>
  </si>
  <si>
    <t>AssuredSAN 3000 Series</t>
  </si>
  <si>
    <t>EX</t>
  </si>
  <si>
    <t>Acbel Polytech, Inc; Artesyn Embedded Technologies; Delta Electronics (Thailand) PCL; Delta Electronics (Thailand) PCL</t>
  </si>
  <si>
    <t>SGC010; 7001540-J000; TDPS-595AB A; TDPS-595AB B</t>
  </si>
  <si>
    <t>595; 573; 573; 573</t>
  </si>
  <si>
    <t>Silver; Silver; Gold; Gold</t>
  </si>
  <si>
    <t>AssuredSAN 3824, AssuredSAN JBOD 6G24 (Optimal Configuration)</t>
  </si>
  <si>
    <t>AssuredSAN 3824, AssuredSAN J6G24 (Optimal Configuration)</t>
  </si>
  <si>
    <t>ES_1130247_AssuredSAN 3824, AssuredSAN J6G24_05222015164806_3286343</t>
  </si>
  <si>
    <t>AssuredSAN 3324, AssuredSAN J6G24</t>
  </si>
  <si>
    <t>AssuredSAN 3324, AssuredSAN JBOD 6G24 (Optimal Configuration)</t>
  </si>
  <si>
    <t>AssuredSAN 3324, AssuredSAN J6G24 (Optimal Configuration)</t>
  </si>
  <si>
    <t>ES_1130247_AssuredSAN 3324, AssuredSAN J6G24_05222015165946_3986241</t>
  </si>
  <si>
    <t>AssuredSAN 4000 Series, AssuredSAN JBOD J6G24</t>
  </si>
  <si>
    <t>AssuredSAN 4824, AssuredSAN J6G24</t>
  </si>
  <si>
    <t>,AssuredSAN 4424, AssuredSAN J6G24,; ,AssuredSAN 4524, AssuredSAN J6G24,; ,AssuredSAN 4624, AssuredSAN J6G24,; ,AssuredSAN 4724, AssuredSAN J6G24,; AssuredSAN 4000 Series, AssuredSAN JBOD J6G24,AssuredSAN 4824, AssuredSAN J6G24,</t>
  </si>
  <si>
    <t>AssuredSAN 4000 Series</t>
  </si>
  <si>
    <t>LX</t>
  </si>
  <si>
    <t>AssuredSAN 4824, AssuredSAN JBOD 6G24 (Optimal Configuration)</t>
  </si>
  <si>
    <t>AssuredSAN 4824, AssuredSAN J6G24 (Optimal Configuration)</t>
  </si>
  <si>
    <t>ES_1130247_AssuredSAN 4824, AssuredSAN J6G24_05222015170705_4425377</t>
  </si>
  <si>
    <t>AssuredSAN 4324, AssuredSAN J6G24</t>
  </si>
  <si>
    <t>AssuredSAN 4324, AssuredSAN JBOD 6G24 (Optimal Configuration)</t>
  </si>
  <si>
    <t>AssuredSAN 4324, AssuredSAN J6G24 (Optimal Configuration)</t>
  </si>
  <si>
    <t>ES_1130247_AssuredSAN 4324, AssuredSAN J6G24_05222015171800_5080111</t>
  </si>
  <si>
    <t>AssuredSAN Hybrid Flash 4000 Series,</t>
  </si>
  <si>
    <t>AssuredSAN Hybrid Flash 4000 Series,,AssuredSAN 4824, AssuredSAN J6G24,</t>
  </si>
  <si>
    <t>AssuredSAN 4824 (16Gb FibreChannel), AssuredSAN JBOD J6G24 (Optimal Configuration)</t>
  </si>
  <si>
    <t>300;400</t>
  </si>
  <si>
    <t>ES_1130247_AssuredSAN 4824, AssuredSAN J6G24_06192015160227_9747471</t>
  </si>
  <si>
    <t>NEC; HITACHI</t>
  </si>
  <si>
    <t>M11e</t>
  </si>
  <si>
    <t>DAS081B</t>
  </si>
  <si>
    <t>,BR1250,; BR1250,DAS082B,; M110,DEU111B,</t>
  </si>
  <si>
    <t>030y.004</t>
  </si>
  <si>
    <t>DAS081B; DEU111BU</t>
  </si>
  <si>
    <t>NF5322-SM768E</t>
  </si>
  <si>
    <t>ES_1089106_DAS081B DEU111B DAS082B_02192015135214_2395093</t>
  </si>
  <si>
    <t>Storage Engine, Inc.</t>
  </si>
  <si>
    <t>Storage Engine</t>
  </si>
  <si>
    <t>SX6022 Enterprise Modular Storage</t>
  </si>
  <si>
    <t>SX6022</t>
  </si>
  <si>
    <t>ES_1101537_SX6022_02112016153812_9099911</t>
  </si>
  <si>
    <t>AssuredSAN 3000 Series, AssuredSAN JBOD J6G12</t>
  </si>
  <si>
    <t>AssuredSAN 3834, AssuredSAN J6G12</t>
  </si>
  <si>
    <t>,AssuredSAN 3434, AssuredSAN J6G12,; ,AssuredSAN 3534, AssuredSAN J6G12,; ,AssuredSAN 3634, AssuredSAN J6G12,; ,AssuredSAN 3734, AssuredSAN J6G12,; AssuredSAN 3000 Series, AssuredSAN JBOD J6G12,AssuredSAN 3834, AssuredSAN J6G12,</t>
  </si>
  <si>
    <t>AssuredSAN 3xx4 Series</t>
  </si>
  <si>
    <t>AssuredSAN 3834, AssuredSAN JBOD J6G12 (Optimal Configuration)</t>
  </si>
  <si>
    <t>AssuredSAN 3824, AssuredSAN J6G12 (Optimal Configuration)</t>
  </si>
  <si>
    <t>ES_1130247_AssuredSAN 3834, AssuredSAN J6G12_05262015211326_4806527</t>
  </si>
  <si>
    <t>AssuredSAN 3334, AssuredSAN J6G12</t>
  </si>
  <si>
    <t>AssuredSAN 3334, AssuredSAN JBOD J6G12 (Optimal Configuration)</t>
  </si>
  <si>
    <t>AssuredSAN 3324, AssuredSAN J6G12 (Optimal Configuration)</t>
  </si>
  <si>
    <t>ES_1130247_AssuredSAN 3334, AssuredSAN J6G12_05262015214926_6966754</t>
  </si>
  <si>
    <t>AssuredSAN 4000 Series, AssuredSAN JBOD J6G12</t>
  </si>
  <si>
    <t>AssuredSAN 4834, AssuredSAN J6G12</t>
  </si>
  <si>
    <t>,AssuredSAN 4434, AssuredSAN J6G12,; ,AssuredSAN 4534, AssuredSAN J6G12,; ,AssuredSAN 4634, AssuredSAN J6G12,; ,AssuredSAN 4734, AssuredSAN J6G12,; AssuredSAN 4000 Series, AssuredSAN JBOD J6G12,AssuredSAN 4834, AssuredSAN J6G12,</t>
  </si>
  <si>
    <t>AssuredSAN 4xx4 Series</t>
  </si>
  <si>
    <t>AssuredSAN 4834, AssuredSAN JBOD J6G12 (Optimal Configuration)</t>
  </si>
  <si>
    <t>AssuredSAN 4834, AssuredSAN J6G12 (Optimal Configuration)</t>
  </si>
  <si>
    <t>ES_1130247_AssuredSAN 4834, AssuredSAN J6G12_05262015220930_8170472</t>
  </si>
  <si>
    <t>AssuredSAN 4334, AssuredSAN J6G12</t>
  </si>
  <si>
    <t>AssuredSAN 4334, AssuredSAN JBOD J6G12 (Optimal Configuration)</t>
  </si>
  <si>
    <t>AssuredSAN 4334, AssuredSAN J6G12 (Optimal Configuration)</t>
  </si>
  <si>
    <t>ES_1130247_AssuredSAN 4334, AssuredSAN J6G12_05262015222645_9205705</t>
  </si>
  <si>
    <t>RealStor 4005</t>
  </si>
  <si>
    <t>GaLX3</t>
  </si>
  <si>
    <t>FRUKC85-01</t>
  </si>
  <si>
    <t>ES_1130247_RealStor 4005_07112017130238_7629663</t>
  </si>
  <si>
    <t>RealStor 5005</t>
  </si>
  <si>
    <t>GaNX3</t>
  </si>
  <si>
    <t>FRUKC81-01</t>
  </si>
  <si>
    <t>ES_1130247_RealStor5005_06292017123848_347435</t>
  </si>
  <si>
    <t>4325, J1224</t>
  </si>
  <si>
    <t>RealStore 4005</t>
  </si>
  <si>
    <t>ES_1130247_RealStor 4005_07282017131725_3968622</t>
  </si>
  <si>
    <t>5335, J1212</t>
  </si>
  <si>
    <t>ES_1130247_5335, J1212_07302017212536_1875268</t>
  </si>
  <si>
    <t>4535, J1212</t>
  </si>
  <si>
    <t>ES_1130247_4535, J1212_07302017211652_4753534</t>
  </si>
  <si>
    <t>5535, J1212</t>
  </si>
  <si>
    <t>ES_1130247_5535, J1212_07302017210437_4524347</t>
  </si>
  <si>
    <t>4335, J1212</t>
  </si>
  <si>
    <t>ES_1130247_4335, J1212_08012017225621_8418237</t>
  </si>
  <si>
    <t>5325, J1224</t>
  </si>
  <si>
    <t>ES_1130247_5325, J1224_08022017111328_1768915</t>
  </si>
  <si>
    <t>DS6200</t>
  </si>
  <si>
    <t>ES_1037540_DS6200_06292017123848_6391405</t>
  </si>
  <si>
    <t>DS2200 MTM 4599 Gallium EX3, with IO: SAS or CNC, Chassis 2U24</t>
  </si>
  <si>
    <t>S2200 V2</t>
  </si>
  <si>
    <t>GaEX3</t>
  </si>
  <si>
    <t>ES_1037540_S220 V2_10262017195129_4933282</t>
  </si>
  <si>
    <t>DS2200 MTM 4599 Gallium EX3 with IO: 1Gb iSCSI Chassis 2U24</t>
  </si>
  <si>
    <t>DS2200 (SFF) 4599 1Gb-iSCSI</t>
  </si>
  <si>
    <t>ES_1037540_DS2200 MTM 4599 Gallium EX3 with IO: 1Gb iSCSI Chassis 2U24_01022018155340_695306</t>
  </si>
  <si>
    <t>DS2200 MTM 4599 Gallium EX3 with IO: 1Gb iSCSI Chassis 2U12</t>
  </si>
  <si>
    <t>DS2200</t>
  </si>
  <si>
    <t>ES_1037540_DS2200 MTM 4599 Gallium EX3 with IO: 1Gb iSCSI Chassis 2U12_01022018164108_6351434</t>
  </si>
  <si>
    <t>DS2200 MTM 4599 Gallium EX3, with IO: SAS or CNC, Chassis 2U12</t>
  </si>
  <si>
    <t>ES_1037540_DS2200 MTM 4599 Gallium EX3, with IO: SAS or CNC, Chassis 2U12_01292018230529_7727014</t>
  </si>
  <si>
    <t>SP-2584  5565 5865 J1284 Gallium NX3 with IO: SAS or CNC</t>
  </si>
  <si>
    <t>5565 5865, J1284</t>
  </si>
  <si>
    <t>GN265</t>
  </si>
  <si>
    <t>R003</t>
  </si>
  <si>
    <t>ES_1130247_SP2584  5565 5865 J1284 Gallium NX3 with IO: SAS or CNC_04022018143110_1020471</t>
  </si>
  <si>
    <t>4525 4825 4425 J1224 Gallium LX3 with IO: SAS or 10GbaseT or CNC</t>
  </si>
  <si>
    <t>ES_1130247_4525 4825 4425 J1224 Gallium LX3 with IO: SAS or 10GbaseT or CNC_09102018113237_4850274</t>
  </si>
  <si>
    <t>4435 4535 4835 J1212 Gallium LX3 with IO: SAS or 10GbaseT or CNC</t>
  </si>
  <si>
    <t>2U12</t>
  </si>
  <si>
    <t>ES_1130247_4435 4535 4835 J1212 Gallium LX3 with IO: SAS or 10GbaseT or CNC_09102018111526_2358362</t>
  </si>
  <si>
    <t>4465 4565 4865 J1284 Gallium LX3 with IO: SAS 10GbaseT or CNC</t>
  </si>
  <si>
    <t>4465, 4565, 4865, J1284</t>
  </si>
  <si>
    <t>GTS275</t>
  </si>
  <si>
    <t>ES_1130247_4465 4565 4865 J1284 Gallium LX3 with IO: SAS 10GbaseT or CNC_09182018103435_870477</t>
  </si>
  <si>
    <t>4465 4565 4865 J1284 Gallium LX3 with IO: 1Gbs iSCSI</t>
  </si>
  <si>
    <t>ES_1130247_4465 4565 4865 J1284 Gallium LX3 with IO: 1Gbs iSCSI_10302018234013_8445245</t>
  </si>
  <si>
    <t>5865, J1284</t>
  </si>
  <si>
    <t>5565 (5865, J1284)</t>
  </si>
  <si>
    <t>Table 1: V1.0 Efficiency Requirements</t>
  </si>
  <si>
    <r>
      <rPr>
        <u/>
        <sz val="14"/>
        <color theme="1"/>
        <rFont val="Calibri"/>
        <family val="2"/>
        <scheme val="minor"/>
      </rPr>
      <t>3. Product Availability:</t>
    </r>
    <r>
      <rPr>
        <sz val="14"/>
        <color theme="1"/>
        <rFont val="Calibri"/>
        <family val="2"/>
        <scheme val="minor"/>
      </rPr>
      <t xml:space="preserve"> Provides model counts of available product at the V2.0 criteria levels.</t>
    </r>
  </si>
  <si>
    <r>
      <rPr>
        <u/>
        <sz val="14"/>
        <color theme="1"/>
        <rFont val="Calibri"/>
        <family val="2"/>
        <scheme val="minor"/>
      </rPr>
      <t>4. ENERGY STAR Dataset:</t>
    </r>
    <r>
      <rPr>
        <sz val="14"/>
        <color theme="1"/>
        <rFont val="Calibri"/>
        <family val="2"/>
        <scheme val="minor"/>
      </rPr>
      <t xml:space="preserve"> Includes all data center storage products that have been tested to the ENERGY STAR test method. </t>
    </r>
  </si>
  <si>
    <t>Table 2: Product Availability and Percentage of Total</t>
  </si>
  <si>
    <t>Table 3a: 02 Trans</t>
  </si>
  <si>
    <t>Table 3b: 02 Seq</t>
  </si>
  <si>
    <t>Table 3c: 03 Trans</t>
  </si>
  <si>
    <t>Table 3d: 03 Seq</t>
  </si>
  <si>
    <t>Table 3e: 04 Trans</t>
  </si>
  <si>
    <t>Table 3f: 04 Seq</t>
  </si>
  <si>
    <t>Online 2 - Transaction</t>
  </si>
  <si>
    <t>Online 2 - Streaming</t>
  </si>
  <si>
    <t>Online 3 - Transaction</t>
  </si>
  <si>
    <t>Online 3 - Streaming</t>
  </si>
  <si>
    <t>Online 4 - Transaction</t>
  </si>
  <si>
    <t>Online 4 - Streaming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</si>
</sst>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6" formatCode="&quot;$&quot;#,##0"/>
    <numFmt numFmtId="167" formatCode="0.0000"/>
    <numFmt numFmtId="168" formatCode="0.0%"/>
    <numFmt numFmtId="169" formatCode="_(&quot;$&quot;* #,##0.000_);_(&quot;$&quot;* \(#,##0.000\);_(&quot;$&quot;* &quot;-&quot;??_);_(@_)"/>
    <numFmt numFmtId="170" formatCode="&quot;$&quot;#,##0.00"/>
  </numFmts>
  <fonts count="2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4"/>
      <color theme="1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rgb="FF00B0F0"/>
      </right>
      <top/>
      <bottom/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8" fillId="0" borderId="0" applyNumberForma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/>
    <xf numFmtId="0" fontId="3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3" borderId="0" xfId="0" applyFill="1"/>
    <xf numFmtId="0" fontId="7" fillId="4" borderId="0" xfId="0" applyFont="1" applyFill="1"/>
    <xf numFmtId="0" fontId="0" fillId="4" borderId="0" xfId="0" applyFill="1"/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/>
    <xf numFmtId="0" fontId="0" fillId="5" borderId="1" xfId="0" applyFill="1" applyBorder="1"/>
    <xf numFmtId="0" fontId="0" fillId="3" borderId="8" xfId="0" applyFill="1" applyBorder="1"/>
    <xf numFmtId="0" fontId="0" fillId="3" borderId="11" xfId="0" applyFill="1" applyBorder="1"/>
    <xf numFmtId="3" fontId="0" fillId="3" borderId="10" xfId="0" applyNumberForma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9" fontId="0" fillId="3" borderId="1" xfId="0" applyNumberFormat="1" applyFill="1" applyBorder="1" applyAlignment="1">
      <alignment horizontal="right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9" xfId="0" applyFill="1" applyBorder="1"/>
    <xf numFmtId="3" fontId="0" fillId="3" borderId="13" xfId="0" applyNumberFormat="1" applyFill="1" applyBorder="1" applyAlignment="1">
      <alignment horizontal="right"/>
    </xf>
    <xf numFmtId="9" fontId="0" fillId="3" borderId="9" xfId="0" applyNumberFormat="1" applyFill="1" applyBorder="1" applyAlignment="1">
      <alignment horizontal="right"/>
    </xf>
    <xf numFmtId="0" fontId="0" fillId="3" borderId="14" xfId="0" applyFill="1" applyBorder="1"/>
    <xf numFmtId="0" fontId="10" fillId="3" borderId="15" xfId="0" applyFont="1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5" borderId="12" xfId="0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right"/>
    </xf>
    <xf numFmtId="0" fontId="6" fillId="3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/>
    <xf numFmtId="0" fontId="10" fillId="0" borderId="1" xfId="0" applyFont="1" applyBorder="1" applyAlignment="1">
      <alignment horizontal="right"/>
    </xf>
    <xf numFmtId="9" fontId="0" fillId="0" borderId="1" xfId="0" applyNumberFormat="1" applyBorder="1" applyAlignment="1">
      <alignment horizontal="right"/>
    </xf>
    <xf numFmtId="9" fontId="0" fillId="0" borderId="9" xfId="0" applyNumberFormat="1" applyBorder="1" applyAlignment="1">
      <alignment horizontal="right"/>
    </xf>
    <xf numFmtId="3" fontId="0" fillId="5" borderId="10" xfId="0" applyNumberFormat="1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6" fillId="3" borderId="0" xfId="0" applyFont="1" applyFill="1"/>
    <xf numFmtId="0" fontId="0" fillId="3" borderId="25" xfId="0" applyFill="1" applyBorder="1"/>
    <xf numFmtId="0" fontId="5" fillId="3" borderId="0" xfId="2" applyFill="1"/>
    <xf numFmtId="1" fontId="0" fillId="3" borderId="1" xfId="0" applyNumberFormat="1" applyFill="1" applyBorder="1"/>
    <xf numFmtId="0" fontId="10" fillId="3" borderId="25" xfId="0" applyFont="1" applyFill="1" applyBorder="1" applyAlignment="1">
      <alignment horizontal="right"/>
    </xf>
    <xf numFmtId="0" fontId="8" fillId="3" borderId="0" xfId="1" applyFill="1"/>
    <xf numFmtId="168" fontId="0" fillId="3" borderId="9" xfId="0" applyNumberFormat="1" applyFill="1" applyBorder="1" applyAlignment="1">
      <alignment horizontal="right"/>
    </xf>
    <xf numFmtId="168" fontId="0" fillId="3" borderId="25" xfId="0" applyNumberFormat="1" applyFill="1" applyBorder="1" applyAlignment="1">
      <alignment horizontal="right"/>
    </xf>
    <xf numFmtId="0" fontId="0" fillId="3" borderId="26" xfId="0" applyFill="1" applyBorder="1"/>
    <xf numFmtId="168" fontId="0" fillId="3" borderId="26" xfId="0" applyNumberFormat="1" applyFill="1" applyBorder="1" applyAlignment="1">
      <alignment horizontal="right"/>
    </xf>
    <xf numFmtId="0" fontId="0" fillId="3" borderId="28" xfId="0" applyFill="1" applyBorder="1" applyAlignment="1">
      <alignment horizontal="right"/>
    </xf>
    <xf numFmtId="168" fontId="0" fillId="3" borderId="11" xfId="0" applyNumberForma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7" fillId="0" borderId="0" xfId="0" applyFont="1"/>
    <xf numFmtId="0" fontId="0" fillId="2" borderId="11" xfId="0" applyFill="1" applyBorder="1"/>
    <xf numFmtId="0" fontId="0" fillId="2" borderId="14" xfId="0" applyFill="1" applyBorder="1"/>
    <xf numFmtId="0" fontId="7" fillId="3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right"/>
    </xf>
    <xf numFmtId="0" fontId="6" fillId="2" borderId="8" xfId="0" applyFont="1" applyFill="1" applyBorder="1"/>
    <xf numFmtId="0" fontId="6" fillId="4" borderId="30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3" fontId="0" fillId="3" borderId="35" xfId="0" applyNumberFormat="1" applyFill="1" applyBorder="1" applyAlignment="1">
      <alignment horizontal="right"/>
    </xf>
    <xf numFmtId="0" fontId="0" fillId="3" borderId="33" xfId="0" applyFill="1" applyBorder="1"/>
    <xf numFmtId="168" fontId="0" fillId="3" borderId="33" xfId="0" applyNumberFormat="1" applyFill="1" applyBorder="1" applyAlignment="1">
      <alignment horizontal="right"/>
    </xf>
    <xf numFmtId="0" fontId="0" fillId="3" borderId="36" xfId="0" applyFill="1" applyBorder="1" applyAlignment="1">
      <alignment horizontal="right"/>
    </xf>
    <xf numFmtId="0" fontId="15" fillId="3" borderId="20" xfId="2" applyFont="1" applyFill="1" applyBorder="1" applyAlignment="1">
      <alignment vertical="top" wrapText="1"/>
    </xf>
    <xf numFmtId="0" fontId="15" fillId="3" borderId="21" xfId="2" applyFont="1" applyFill="1" applyBorder="1" applyAlignment="1">
      <alignment vertical="top" wrapText="1"/>
    </xf>
    <xf numFmtId="0" fontId="15" fillId="3" borderId="0" xfId="2" applyFont="1" applyFill="1" applyAlignment="1">
      <alignment vertical="top" wrapText="1"/>
    </xf>
    <xf numFmtId="0" fontId="20" fillId="0" borderId="0" xfId="0" applyFont="1"/>
    <xf numFmtId="0" fontId="15" fillId="3" borderId="20" xfId="2" applyFont="1" applyFill="1" applyBorder="1"/>
    <xf numFmtId="0" fontId="5" fillId="3" borderId="21" xfId="2" applyFill="1" applyBorder="1"/>
    <xf numFmtId="0" fontId="5" fillId="3" borderId="20" xfId="2" applyFill="1" applyBorder="1"/>
    <xf numFmtId="0" fontId="0" fillId="3" borderId="37" xfId="0" applyFill="1" applyBorder="1"/>
    <xf numFmtId="0" fontId="0" fillId="3" borderId="39" xfId="0" applyFill="1" applyBorder="1"/>
    <xf numFmtId="0" fontId="0" fillId="3" borderId="38" xfId="0" applyFill="1" applyBorder="1"/>
    <xf numFmtId="3" fontId="0" fillId="3" borderId="39" xfId="0" applyNumberFormat="1" applyFill="1" applyBorder="1"/>
    <xf numFmtId="0" fontId="5" fillId="3" borderId="39" xfId="2" applyFill="1" applyBorder="1"/>
    <xf numFmtId="166" fontId="22" fillId="3" borderId="0" xfId="9" applyNumberFormat="1" applyFont="1" applyFill="1" applyAlignment="1">
      <alignment horizontal="center"/>
    </xf>
    <xf numFmtId="1" fontId="22" fillId="3" borderId="25" xfId="10" applyNumberFormat="1" applyFont="1" applyFill="1" applyBorder="1" applyAlignment="1">
      <alignment horizontal="center"/>
    </xf>
    <xf numFmtId="1" fontId="22" fillId="3" borderId="25" xfId="9" applyNumberFormat="1" applyFont="1" applyFill="1" applyBorder="1" applyAlignment="1">
      <alignment horizontal="center"/>
    </xf>
    <xf numFmtId="1" fontId="22" fillId="3" borderId="0" xfId="9" applyNumberFormat="1" applyFont="1" applyFill="1" applyAlignment="1">
      <alignment horizontal="center"/>
    </xf>
    <xf numFmtId="0" fontId="22" fillId="3" borderId="0" xfId="11" applyFont="1" applyFill="1"/>
    <xf numFmtId="0" fontId="22" fillId="3" borderId="25" xfId="11" applyFont="1" applyFill="1" applyBorder="1"/>
    <xf numFmtId="170" fontId="22" fillId="3" borderId="25" xfId="9" applyNumberFormat="1" applyFont="1" applyFill="1" applyBorder="1"/>
    <xf numFmtId="169" fontId="22" fillId="3" borderId="0" xfId="9" applyNumberFormat="1" applyFont="1" applyFill="1"/>
    <xf numFmtId="8" fontId="22" fillId="3" borderId="0" xfId="9" applyNumberFormat="1" applyFont="1" applyFill="1"/>
    <xf numFmtId="44" fontId="22" fillId="3" borderId="0" xfId="9" applyFont="1" applyFill="1"/>
    <xf numFmtId="0" fontId="22" fillId="3" borderId="0" xfId="11" applyFont="1" applyFill="1" applyAlignment="1">
      <alignment vertical="top" wrapText="1"/>
    </xf>
    <xf numFmtId="167" fontId="22" fillId="3" borderId="0" xfId="11" applyNumberFormat="1" applyFont="1" applyFill="1"/>
    <xf numFmtId="0" fontId="22" fillId="3" borderId="25" xfId="11" applyFont="1" applyFill="1" applyBorder="1" applyAlignment="1">
      <alignment vertical="top" wrapText="1"/>
    </xf>
    <xf numFmtId="43" fontId="22" fillId="3" borderId="25" xfId="10" applyFont="1" applyFill="1" applyBorder="1"/>
    <xf numFmtId="43" fontId="22" fillId="3" borderId="0" xfId="10" applyFont="1" applyFill="1"/>
    <xf numFmtId="0" fontId="23" fillId="3" borderId="25" xfId="12" applyFont="1" applyFill="1" applyBorder="1"/>
    <xf numFmtId="0" fontId="2" fillId="3" borderId="0" xfId="12" applyFill="1"/>
    <xf numFmtId="9" fontId="24" fillId="3" borderId="25" xfId="13" applyFont="1" applyFill="1" applyBorder="1"/>
    <xf numFmtId="0" fontId="23" fillId="3" borderId="0" xfId="12" applyFont="1" applyFill="1"/>
    <xf numFmtId="0" fontId="25" fillId="3" borderId="0" xfId="12" applyFont="1" applyFill="1"/>
    <xf numFmtId="0" fontId="21" fillId="3" borderId="0" xfId="1" applyFont="1" applyFill="1" applyAlignment="1">
      <alignment horizontal="left"/>
    </xf>
    <xf numFmtId="0" fontId="1" fillId="0" borderId="0" xfId="14"/>
    <xf numFmtId="14" fontId="1" fillId="0" borderId="0" xfId="14" applyNumberFormat="1"/>
    <xf numFmtId="0" fontId="1" fillId="5" borderId="0" xfId="14" applyFill="1"/>
    <xf numFmtId="14" fontId="1" fillId="5" borderId="0" xfId="14" applyNumberFormat="1" applyFill="1"/>
    <xf numFmtId="0" fontId="1" fillId="7" borderId="0" xfId="14" applyFill="1"/>
    <xf numFmtId="14" fontId="1" fillId="7" borderId="0" xfId="14" applyNumberFormat="1" applyFill="1"/>
    <xf numFmtId="0" fontId="1" fillId="0" borderId="0" xfId="14" applyFill="1"/>
    <xf numFmtId="14" fontId="1" fillId="0" borderId="0" xfId="14" applyNumberFormat="1" applyFill="1"/>
    <xf numFmtId="0" fontId="1" fillId="0" borderId="0" xfId="14" applyFill="1" applyAlignment="1">
      <alignment wrapText="1"/>
    </xf>
    <xf numFmtId="0" fontId="6" fillId="3" borderId="0" xfId="0" applyFont="1" applyFill="1" applyBorder="1" applyAlignment="1">
      <alignment horizontal="left"/>
    </xf>
    <xf numFmtId="164" fontId="0" fillId="3" borderId="0" xfId="0" applyNumberFormat="1" applyFill="1" applyBorder="1"/>
    <xf numFmtId="0" fontId="6" fillId="2" borderId="40" xfId="0" applyFont="1" applyFill="1" applyBorder="1" applyAlignment="1">
      <alignment horizontal="center" vertical="center" wrapText="1"/>
    </xf>
    <xf numFmtId="0" fontId="0" fillId="0" borderId="0" xfId="15" applyNumberFormat="1" applyFont="1" applyFill="1"/>
    <xf numFmtId="0" fontId="10" fillId="0" borderId="0" xfId="14" applyFont="1" applyFill="1"/>
    <xf numFmtId="14" fontId="10" fillId="0" borderId="0" xfId="14" applyNumberFormat="1" applyFont="1" applyFill="1"/>
    <xf numFmtId="0" fontId="13" fillId="6" borderId="17" xfId="2" applyFont="1" applyFill="1" applyBorder="1" applyAlignment="1">
      <alignment horizontal="center" wrapText="1"/>
    </xf>
    <xf numFmtId="0" fontId="14" fillId="6" borderId="18" xfId="2" applyFont="1" applyFill="1" applyBorder="1" applyAlignment="1">
      <alignment horizontal="center" wrapText="1"/>
    </xf>
    <xf numFmtId="0" fontId="14" fillId="6" borderId="19" xfId="2" applyFont="1" applyFill="1" applyBorder="1" applyAlignment="1">
      <alignment horizontal="center" wrapText="1"/>
    </xf>
    <xf numFmtId="0" fontId="13" fillId="6" borderId="20" xfId="2" applyFont="1" applyFill="1" applyBorder="1" applyAlignment="1">
      <alignment horizontal="center" wrapText="1"/>
    </xf>
    <xf numFmtId="0" fontId="14" fillId="6" borderId="0" xfId="2" applyFont="1" applyFill="1" applyAlignment="1">
      <alignment horizontal="center" wrapText="1"/>
    </xf>
    <xf numFmtId="0" fontId="14" fillId="6" borderId="21" xfId="2" applyFont="1" applyFill="1" applyBorder="1" applyAlignment="1">
      <alignment horizontal="center" wrapText="1"/>
    </xf>
    <xf numFmtId="0" fontId="14" fillId="6" borderId="20" xfId="2" applyFont="1" applyFill="1" applyBorder="1" applyAlignment="1">
      <alignment horizontal="center" wrapText="1"/>
    </xf>
    <xf numFmtId="0" fontId="14" fillId="6" borderId="22" xfId="2" applyFont="1" applyFill="1" applyBorder="1" applyAlignment="1">
      <alignment horizontal="center" wrapText="1"/>
    </xf>
    <xf numFmtId="0" fontId="14" fillId="6" borderId="23" xfId="2" applyFont="1" applyFill="1" applyBorder="1" applyAlignment="1">
      <alignment horizontal="center" wrapText="1"/>
    </xf>
    <xf numFmtId="0" fontId="14" fillId="6" borderId="3" xfId="2" applyFont="1" applyFill="1" applyBorder="1" applyAlignment="1">
      <alignment horizontal="center" wrapText="1"/>
    </xf>
    <xf numFmtId="0" fontId="15" fillId="3" borderId="20" xfId="2" applyFont="1" applyFill="1" applyBorder="1" applyAlignment="1">
      <alignment horizontal="left" vertical="top" wrapText="1"/>
    </xf>
    <xf numFmtId="0" fontId="15" fillId="3" borderId="0" xfId="2" applyFont="1" applyFill="1" applyAlignment="1">
      <alignment horizontal="left" vertical="top"/>
    </xf>
    <xf numFmtId="0" fontId="15" fillId="3" borderId="21" xfId="2" applyFont="1" applyFill="1" applyBorder="1" applyAlignment="1">
      <alignment horizontal="left" vertical="top"/>
    </xf>
    <xf numFmtId="0" fontId="15" fillId="3" borderId="20" xfId="2" applyFont="1" applyFill="1" applyBorder="1" applyAlignment="1">
      <alignment horizontal="left" vertical="top"/>
    </xf>
    <xf numFmtId="0" fontId="15" fillId="3" borderId="22" xfId="2" applyFont="1" applyFill="1" applyBorder="1" applyAlignment="1">
      <alignment horizontal="left" vertical="top"/>
    </xf>
    <xf numFmtId="0" fontId="15" fillId="3" borderId="23" xfId="2" applyFont="1" applyFill="1" applyBorder="1" applyAlignment="1">
      <alignment horizontal="left" vertical="top"/>
    </xf>
    <xf numFmtId="0" fontId="15" fillId="3" borderId="3" xfId="2" applyFont="1" applyFill="1" applyBorder="1" applyAlignment="1">
      <alignment horizontal="left" vertical="top"/>
    </xf>
    <xf numFmtId="0" fontId="15" fillId="3" borderId="17" xfId="2" applyFont="1" applyFill="1" applyBorder="1" applyAlignment="1">
      <alignment horizontal="left" vertical="top" wrapText="1"/>
    </xf>
    <xf numFmtId="0" fontId="15" fillId="3" borderId="18" xfId="2" applyFont="1" applyFill="1" applyBorder="1" applyAlignment="1">
      <alignment horizontal="left" vertical="top" wrapText="1"/>
    </xf>
    <xf numFmtId="0" fontId="15" fillId="3" borderId="19" xfId="2" applyFont="1" applyFill="1" applyBorder="1" applyAlignment="1">
      <alignment horizontal="left" vertical="top" wrapText="1"/>
    </xf>
    <xf numFmtId="0" fontId="15" fillId="3" borderId="0" xfId="2" applyFont="1" applyFill="1" applyAlignment="1">
      <alignment horizontal="left" vertical="top" wrapText="1"/>
    </xf>
    <xf numFmtId="0" fontId="15" fillId="3" borderId="21" xfId="2" applyFont="1" applyFill="1" applyBorder="1" applyAlignment="1">
      <alignment horizontal="left" vertical="top" wrapText="1"/>
    </xf>
    <xf numFmtId="0" fontId="21" fillId="3" borderId="0" xfId="1" applyFont="1" applyFill="1" applyAlignment="1">
      <alignment horizontal="left"/>
    </xf>
    <xf numFmtId="0" fontId="20" fillId="4" borderId="24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4" fillId="3" borderId="0" xfId="12" applyFont="1" applyFill="1" applyAlignment="1">
      <alignment horizontal="left" wrapText="1"/>
    </xf>
  </cellXfs>
  <cellStyles count="16">
    <cellStyle name="Comma 2" xfId="5" xr:uid="{00000000-0005-0000-0000-000001000000}"/>
    <cellStyle name="Comma 4" xfId="10" xr:uid="{C8E2614B-C7E4-49A0-8CB9-9DBCAE0BE57D}"/>
    <cellStyle name="Currency 2" xfId="6" xr:uid="{00000000-0005-0000-0000-000003000000}"/>
    <cellStyle name="Currency 3" xfId="15" xr:uid="{5FD307AC-B8E7-4755-B370-760B25EDE93B}"/>
    <cellStyle name="Currency 6" xfId="9" xr:uid="{24E7D67E-8548-4F87-829F-E0ECBC86292A}"/>
    <cellStyle name="Hyperlink" xfId="1" builtinId="8"/>
    <cellStyle name="Normal" xfId="0" builtinId="0"/>
    <cellStyle name="Normal 2" xfId="3" xr:uid="{00000000-0005-0000-0000-000006000000}"/>
    <cellStyle name="Normal 2 2 3" xfId="11" xr:uid="{FC3F2761-1254-4CC2-A3DE-17A4C0C68BEC}"/>
    <cellStyle name="Normal 3" xfId="7" xr:uid="{AC46E8E8-E7F6-4C0C-87D9-A953B766892C}"/>
    <cellStyle name="Normal 4" xfId="2" xr:uid="{00000000-0005-0000-0000-000007000000}"/>
    <cellStyle name="Normal 5" xfId="8" xr:uid="{00000000-0005-0000-0000-000037000000}"/>
    <cellStyle name="Normal 6" xfId="12" xr:uid="{065D0B10-A0D7-41C3-A850-8C3EA6000D09}"/>
    <cellStyle name="Normal 7" xfId="14" xr:uid="{E207E9CB-6515-440E-9DCA-5F4936464474}"/>
    <cellStyle name="Percent 2" xfId="4" xr:uid="{00000000-0005-0000-0000-000009000000}"/>
    <cellStyle name="Percent 5" xfId="13" xr:uid="{DE812C98-A976-4AC7-B713-EAD4E59F2C4F}"/>
  </cellStyles>
  <dxfs count="5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28575</xdr:rowOff>
    </xdr:from>
    <xdr:to>
      <xdr:col>8</xdr:col>
      <xdr:colOff>561975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531A33-DB3A-4B37-802C-1A2847EB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0"/>
          <a:ext cx="624840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809625</xdr:colOff>
      <xdr:row>13</xdr:row>
      <xdr:rowOff>142875</xdr:rowOff>
    </xdr:from>
    <xdr:to>
      <xdr:col>6</xdr:col>
      <xdr:colOff>333375</xdr:colOff>
      <xdr:row>21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22BACE2-7E7B-4A01-88BA-19749107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276475"/>
          <a:ext cx="371475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23</xdr:row>
      <xdr:rowOff>9525</xdr:rowOff>
    </xdr:from>
    <xdr:to>
      <xdr:col>8</xdr:col>
      <xdr:colOff>76200</xdr:colOff>
      <xdr:row>31</xdr:row>
      <xdr:rowOff>95250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6C4F0A6-3116-4B0B-B116-170787C4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762375"/>
          <a:ext cx="5314950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7667/OneDrive%20-%20ICF/EPA/Data%20Book/2019%20DB%20fuel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9">
          <cell r="A19">
            <v>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P30"/>
  <sheetViews>
    <sheetView tabSelected="1" workbookViewId="0">
      <selection activeCell="K17" sqref="K17"/>
    </sheetView>
  </sheetViews>
  <sheetFormatPr defaultColWidth="9.1796875" defaultRowHeight="14.5" x14ac:dyDescent="0.35"/>
  <cols>
    <col min="1" max="1" width="2.26953125" style="41" customWidth="1"/>
    <col min="2" max="10" width="9.1796875" style="41"/>
    <col min="11" max="12" width="39.1796875" style="41" customWidth="1"/>
    <col min="13" max="16384" width="9.1796875" style="41"/>
  </cols>
  <sheetData>
    <row r="1" spans="2:16" ht="15" thickBot="1" x14ac:dyDescent="0.4">
      <c r="O1" s="76"/>
      <c r="P1" s="2"/>
    </row>
    <row r="2" spans="2:16" ht="19.5" customHeight="1" x14ac:dyDescent="0.35">
      <c r="B2" s="117" t="s">
        <v>176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O2" s="76"/>
      <c r="P2" s="2"/>
    </row>
    <row r="3" spans="2:16" ht="19.5" customHeight="1" x14ac:dyDescent="0.35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2"/>
      <c r="O3" s="76"/>
      <c r="P3" s="2"/>
    </row>
    <row r="4" spans="2:16" x14ac:dyDescent="0.35">
      <c r="B4" s="123"/>
      <c r="C4" s="121"/>
      <c r="D4" s="121"/>
      <c r="E4" s="121"/>
      <c r="F4" s="121"/>
      <c r="G4" s="121"/>
      <c r="H4" s="121"/>
      <c r="I4" s="121"/>
      <c r="J4" s="121"/>
      <c r="K4" s="121"/>
      <c r="L4" s="122"/>
      <c r="O4" s="76"/>
      <c r="P4" s="2"/>
    </row>
    <row r="5" spans="2:16" ht="15" thickBot="1" x14ac:dyDescent="0.4"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6"/>
      <c r="O5" s="76"/>
      <c r="P5" s="2"/>
    </row>
    <row r="6" spans="2:16" ht="15.75" customHeight="1" x14ac:dyDescent="0.35">
      <c r="B6" s="134" t="s">
        <v>174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  <c r="O6" s="76"/>
      <c r="P6" s="2"/>
    </row>
    <row r="7" spans="2:16" ht="15.75" customHeight="1" x14ac:dyDescent="0.35">
      <c r="B7" s="127"/>
      <c r="C7" s="137"/>
      <c r="D7" s="137"/>
      <c r="E7" s="137"/>
      <c r="F7" s="137"/>
      <c r="G7" s="137"/>
      <c r="H7" s="137"/>
      <c r="I7" s="137"/>
      <c r="J7" s="137"/>
      <c r="K7" s="137"/>
      <c r="L7" s="138"/>
      <c r="O7" s="76"/>
      <c r="P7" s="2"/>
    </row>
    <row r="8" spans="2:16" ht="15.75" customHeight="1" x14ac:dyDescent="0.35">
      <c r="B8" s="127"/>
      <c r="C8" s="137"/>
      <c r="D8" s="137"/>
      <c r="E8" s="137"/>
      <c r="F8" s="137"/>
      <c r="G8" s="137"/>
      <c r="H8" s="137"/>
      <c r="I8" s="137"/>
      <c r="J8" s="137"/>
      <c r="K8" s="137"/>
      <c r="L8" s="138"/>
      <c r="O8" s="76"/>
      <c r="P8" s="2"/>
    </row>
    <row r="9" spans="2:16" ht="15.75" customHeight="1" x14ac:dyDescent="0.35">
      <c r="B9" s="69"/>
      <c r="C9" s="71"/>
      <c r="D9" s="71"/>
      <c r="E9" s="71"/>
      <c r="F9" s="71"/>
      <c r="G9" s="71"/>
      <c r="H9" s="71"/>
      <c r="I9" s="71"/>
      <c r="J9" s="71"/>
      <c r="K9" s="71"/>
      <c r="L9" s="70"/>
      <c r="O9" s="76"/>
      <c r="P9" s="2"/>
    </row>
    <row r="10" spans="2:16" ht="18.5" x14ac:dyDescent="0.45">
      <c r="B10" s="73" t="s">
        <v>151</v>
      </c>
      <c r="L10" s="74"/>
      <c r="O10" s="76"/>
      <c r="P10" s="2"/>
    </row>
    <row r="11" spans="2:16" ht="18.5" x14ac:dyDescent="0.45">
      <c r="B11" s="73" t="s">
        <v>152</v>
      </c>
      <c r="C11" s="44"/>
      <c r="L11" s="74"/>
      <c r="O11" s="76"/>
      <c r="P11" s="2"/>
    </row>
    <row r="12" spans="2:16" ht="18.5" x14ac:dyDescent="0.45">
      <c r="B12" s="73"/>
      <c r="C12" s="139" t="s">
        <v>1503</v>
      </c>
      <c r="D12" s="139"/>
      <c r="E12" s="139"/>
      <c r="F12" s="139"/>
      <c r="G12" s="139"/>
      <c r="H12" s="139"/>
      <c r="I12" s="139"/>
      <c r="L12" s="74"/>
      <c r="O12" s="76"/>
      <c r="P12" s="2"/>
    </row>
    <row r="13" spans="2:16" ht="18.5" x14ac:dyDescent="0.45">
      <c r="B13" s="73" t="s">
        <v>1504</v>
      </c>
      <c r="L13" s="74"/>
      <c r="O13" s="76"/>
      <c r="P13" s="2"/>
    </row>
    <row r="14" spans="2:16" ht="18.5" x14ac:dyDescent="0.45">
      <c r="B14" s="73"/>
      <c r="C14" s="139" t="s">
        <v>1506</v>
      </c>
      <c r="D14" s="139"/>
      <c r="E14" s="139"/>
      <c r="F14" s="139"/>
      <c r="G14" s="139"/>
      <c r="H14" s="139"/>
      <c r="I14" s="139"/>
      <c r="L14" s="74"/>
      <c r="O14" s="76"/>
      <c r="P14" s="2"/>
    </row>
    <row r="15" spans="2:16" ht="18.5" x14ac:dyDescent="0.45">
      <c r="B15" s="73" t="s">
        <v>1505</v>
      </c>
      <c r="L15" s="74"/>
      <c r="O15" s="76"/>
      <c r="P15" s="2"/>
    </row>
    <row r="16" spans="2:16" ht="18.5" x14ac:dyDescent="0.45">
      <c r="B16" s="73"/>
      <c r="C16" s="139" t="s">
        <v>1507</v>
      </c>
      <c r="D16" s="139"/>
      <c r="E16" s="139"/>
      <c r="F16" s="139"/>
      <c r="G16" s="139"/>
      <c r="H16" s="139"/>
      <c r="I16" s="139"/>
      <c r="L16" s="74"/>
      <c r="O16" s="76"/>
      <c r="P16" s="2"/>
    </row>
    <row r="17" spans="1:16" ht="18.5" x14ac:dyDescent="0.45">
      <c r="B17" s="73"/>
      <c r="C17" s="101" t="s">
        <v>1508</v>
      </c>
      <c r="D17" s="101"/>
      <c r="E17" s="101"/>
      <c r="F17" s="101"/>
      <c r="G17" s="101"/>
      <c r="H17" s="101"/>
      <c r="I17" s="101"/>
      <c r="L17" s="74"/>
      <c r="O17" s="76"/>
      <c r="P17" s="2"/>
    </row>
    <row r="18" spans="1:16" ht="18.5" x14ac:dyDescent="0.45">
      <c r="B18" s="73"/>
      <c r="C18" s="101" t="s">
        <v>1509</v>
      </c>
      <c r="D18" s="101"/>
      <c r="E18" s="101"/>
      <c r="F18" s="101"/>
      <c r="G18" s="101"/>
      <c r="H18" s="101"/>
      <c r="I18" s="101"/>
      <c r="L18" s="74"/>
      <c r="O18" s="76"/>
      <c r="P18" s="2"/>
    </row>
    <row r="19" spans="1:16" ht="18.5" x14ac:dyDescent="0.45">
      <c r="B19" s="73"/>
      <c r="C19" s="101" t="s">
        <v>1510</v>
      </c>
      <c r="D19" s="101"/>
      <c r="E19" s="101"/>
      <c r="F19" s="101"/>
      <c r="G19" s="101"/>
      <c r="H19" s="101"/>
      <c r="I19" s="101"/>
      <c r="L19" s="74"/>
      <c r="O19" s="76"/>
      <c r="P19" s="2"/>
    </row>
    <row r="20" spans="1:16" ht="18.5" x14ac:dyDescent="0.45">
      <c r="B20" s="73"/>
      <c r="C20" s="101" t="s">
        <v>1511</v>
      </c>
      <c r="D20" s="101"/>
      <c r="E20" s="101"/>
      <c r="F20" s="101"/>
      <c r="G20" s="101"/>
      <c r="H20" s="101"/>
      <c r="I20" s="101"/>
      <c r="L20" s="74"/>
      <c r="O20" s="76"/>
      <c r="P20" s="2"/>
    </row>
    <row r="21" spans="1:16" ht="18.5" x14ac:dyDescent="0.45">
      <c r="B21" s="73"/>
      <c r="C21" s="101" t="s">
        <v>1512</v>
      </c>
      <c r="D21" s="101"/>
      <c r="E21" s="101"/>
      <c r="F21" s="101"/>
      <c r="G21" s="101"/>
      <c r="H21" s="101"/>
      <c r="I21" s="101"/>
      <c r="L21" s="74"/>
      <c r="O21" s="76"/>
      <c r="P21" s="2"/>
    </row>
    <row r="22" spans="1:16" x14ac:dyDescent="0.35">
      <c r="B22" s="75"/>
      <c r="L22" s="74"/>
      <c r="O22" s="76"/>
      <c r="P22" s="2"/>
    </row>
    <row r="23" spans="1:16" x14ac:dyDescent="0.35">
      <c r="B23" s="127" t="s">
        <v>175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9"/>
      <c r="O23" s="76"/>
      <c r="P23" s="2"/>
    </row>
    <row r="24" spans="1:16" x14ac:dyDescent="0.35">
      <c r="B24" s="130"/>
      <c r="C24" s="128"/>
      <c r="D24" s="128"/>
      <c r="E24" s="128"/>
      <c r="F24" s="128"/>
      <c r="G24" s="128"/>
      <c r="H24" s="128"/>
      <c r="I24" s="128"/>
      <c r="J24" s="128"/>
      <c r="K24" s="128"/>
      <c r="L24" s="129"/>
      <c r="O24" s="76"/>
      <c r="P24" s="2"/>
    </row>
    <row r="25" spans="1:16" x14ac:dyDescent="0.35">
      <c r="B25" s="130"/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O25" s="76"/>
      <c r="P25" s="2"/>
    </row>
    <row r="26" spans="1:16" ht="15" thickBot="1" x14ac:dyDescent="0.4"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3"/>
      <c r="O26" s="76"/>
      <c r="P26" s="2"/>
    </row>
    <row r="27" spans="1:16" x14ac:dyDescent="0.35">
      <c r="O27" s="76"/>
      <c r="P27" s="2"/>
    </row>
    <row r="28" spans="1:16" x14ac:dyDescent="0.35">
      <c r="O28" s="76"/>
      <c r="P28" s="2"/>
    </row>
    <row r="29" spans="1:16" ht="15" thickBot="1" x14ac:dyDescent="0.4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78"/>
      <c r="P29" s="2"/>
    </row>
    <row r="30" spans="1:16" ht="15" thickTop="1" x14ac:dyDescent="0.35"/>
  </sheetData>
  <mergeCells count="6">
    <mergeCell ref="B2:L5"/>
    <mergeCell ref="B23:L26"/>
    <mergeCell ref="B6:L8"/>
    <mergeCell ref="C12:I12"/>
    <mergeCell ref="C14:I14"/>
    <mergeCell ref="C16:I16"/>
  </mergeCells>
  <hyperlinks>
    <hyperlink ref="C12" location="'2. Draft 1 Version 2.0 Criteria'!B2" display="Table 1: Draft 1 Efficiency Requirements" xr:uid="{00000000-0004-0000-0300-000000000000}"/>
    <hyperlink ref="C14" location="'4. Product Availability'!B2" display="Table 5: Product Availability and Percentage of Total" xr:uid="{00000000-0004-0000-0300-000004000000}"/>
    <hyperlink ref="C16" location="'6. ENERGY STAR QPL'!B2" display="Table 7: ENERGY STAR Qualified Products List" xr:uid="{00000000-0004-0000-0300-00000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E613A-9D05-4931-8EC3-0FAE58261D53}">
  <sheetPr>
    <tabColor rgb="FF00B0F0"/>
  </sheetPr>
  <dimension ref="A1:LJ53"/>
  <sheetViews>
    <sheetView workbookViewId="0"/>
  </sheetViews>
  <sheetFormatPr defaultColWidth="9.1796875" defaultRowHeight="14.5" x14ac:dyDescent="0.35"/>
  <cols>
    <col min="1" max="1" width="9.1796875" style="102"/>
    <col min="2" max="2" width="8.453125" style="102" bestFit="1" customWidth="1"/>
    <col min="3" max="3" width="13.81640625" style="102" bestFit="1" customWidth="1"/>
    <col min="4" max="4" width="12.54296875" style="102" bestFit="1" customWidth="1"/>
    <col min="5" max="5" width="25.81640625" style="102" bestFit="1" customWidth="1"/>
    <col min="6" max="6" width="56.26953125" style="102" bestFit="1" customWidth="1"/>
    <col min="7" max="7" width="31.1796875" style="102" bestFit="1" customWidth="1"/>
    <col min="8" max="8" width="49.81640625" style="102" bestFit="1" customWidth="1"/>
    <col min="9" max="9" width="38.81640625" style="102" bestFit="1" customWidth="1"/>
    <col min="10" max="10" width="65.54296875" style="102" bestFit="1" customWidth="1"/>
    <col min="11" max="16384" width="9.1796875" style="102"/>
  </cols>
  <sheetData>
    <row r="1" spans="1:322" x14ac:dyDescent="0.35">
      <c r="A1" s="108" t="s">
        <v>187</v>
      </c>
      <c r="B1" s="108" t="s">
        <v>188</v>
      </c>
      <c r="C1" s="108" t="s">
        <v>189</v>
      </c>
      <c r="D1" s="108" t="s">
        <v>6</v>
      </c>
      <c r="E1" s="108" t="s">
        <v>190</v>
      </c>
      <c r="F1" s="108" t="s">
        <v>191</v>
      </c>
      <c r="G1" s="108" t="s">
        <v>192</v>
      </c>
      <c r="H1" s="108" t="s">
        <v>193</v>
      </c>
      <c r="I1" s="108" t="s">
        <v>194</v>
      </c>
      <c r="J1" s="108" t="s">
        <v>195</v>
      </c>
      <c r="K1" s="108" t="s">
        <v>196</v>
      </c>
      <c r="L1" s="108" t="s">
        <v>197</v>
      </c>
      <c r="M1" s="108" t="s">
        <v>198</v>
      </c>
      <c r="N1" s="108" t="s">
        <v>199</v>
      </c>
      <c r="O1" s="108" t="s">
        <v>200</v>
      </c>
      <c r="P1" s="108" t="s">
        <v>201</v>
      </c>
      <c r="Q1" s="108" t="s">
        <v>202</v>
      </c>
      <c r="R1" s="108" t="s">
        <v>203</v>
      </c>
      <c r="S1" s="108" t="s">
        <v>204</v>
      </c>
      <c r="T1" s="108" t="s">
        <v>205</v>
      </c>
      <c r="U1" s="108" t="s">
        <v>206</v>
      </c>
      <c r="V1" s="108" t="s">
        <v>207</v>
      </c>
      <c r="W1" s="108" t="s">
        <v>208</v>
      </c>
      <c r="X1" s="108" t="s">
        <v>209</v>
      </c>
      <c r="Y1" s="108" t="s">
        <v>210</v>
      </c>
      <c r="Z1" s="108" t="s">
        <v>211</v>
      </c>
      <c r="AA1" s="108" t="s">
        <v>212</v>
      </c>
      <c r="AB1" s="108"/>
      <c r="AC1" s="108"/>
      <c r="AD1" s="108"/>
      <c r="AE1" s="108"/>
      <c r="AF1" s="108"/>
      <c r="AG1" s="108"/>
      <c r="AH1" s="108" t="s">
        <v>187</v>
      </c>
      <c r="AI1" s="108" t="s">
        <v>0</v>
      </c>
      <c r="AJ1" s="108" t="s">
        <v>1</v>
      </c>
      <c r="AK1" s="108" t="s">
        <v>2</v>
      </c>
      <c r="AL1" s="108" t="s">
        <v>3</v>
      </c>
      <c r="AM1" s="108" t="s">
        <v>4</v>
      </c>
      <c r="AN1" s="108" t="s">
        <v>213</v>
      </c>
      <c r="AO1" s="108" t="s">
        <v>157</v>
      </c>
      <c r="AP1" s="108" t="s">
        <v>190</v>
      </c>
      <c r="AQ1" s="108" t="s">
        <v>214</v>
      </c>
      <c r="AR1" s="108" t="s">
        <v>215</v>
      </c>
      <c r="AS1" s="108" t="s">
        <v>216</v>
      </c>
      <c r="AT1" s="108" t="s">
        <v>217</v>
      </c>
      <c r="AU1" s="108" t="s">
        <v>218</v>
      </c>
      <c r="AV1" s="108" t="s">
        <v>191</v>
      </c>
      <c r="AW1" s="108" t="s">
        <v>219</v>
      </c>
      <c r="AX1" s="108" t="s">
        <v>192</v>
      </c>
      <c r="AY1" s="108" t="s">
        <v>220</v>
      </c>
      <c r="AZ1" s="108" t="s">
        <v>221</v>
      </c>
      <c r="BA1" s="108" t="s">
        <v>222</v>
      </c>
      <c r="BB1" s="108" t="s">
        <v>223</v>
      </c>
      <c r="BC1" s="108" t="s">
        <v>224</v>
      </c>
      <c r="BD1" s="108" t="s">
        <v>193</v>
      </c>
      <c r="BE1" s="108" t="s">
        <v>225</v>
      </c>
      <c r="BF1" s="108" t="s">
        <v>226</v>
      </c>
      <c r="BG1" s="108" t="s">
        <v>227</v>
      </c>
      <c r="BH1" s="108" t="s">
        <v>228</v>
      </c>
      <c r="BI1" s="108" t="s">
        <v>229</v>
      </c>
      <c r="BJ1" s="108" t="s">
        <v>230</v>
      </c>
      <c r="BK1" s="108" t="s">
        <v>231</v>
      </c>
      <c r="BL1" s="108" t="s">
        <v>232</v>
      </c>
      <c r="BM1" s="108" t="s">
        <v>233</v>
      </c>
      <c r="BN1" s="108" t="s">
        <v>234</v>
      </c>
      <c r="BO1" s="108" t="s">
        <v>194</v>
      </c>
      <c r="BP1" s="108" t="s">
        <v>195</v>
      </c>
      <c r="BQ1" s="108" t="s">
        <v>235</v>
      </c>
      <c r="BR1" s="108" t="s">
        <v>236</v>
      </c>
      <c r="BS1" s="108" t="s">
        <v>237</v>
      </c>
      <c r="BT1" s="108" t="s">
        <v>238</v>
      </c>
      <c r="BU1" s="108" t="s">
        <v>239</v>
      </c>
      <c r="BV1" s="108" t="s">
        <v>196</v>
      </c>
      <c r="BW1" s="108" t="s">
        <v>197</v>
      </c>
      <c r="BX1" s="108" t="s">
        <v>198</v>
      </c>
      <c r="BY1" s="108" t="s">
        <v>199</v>
      </c>
      <c r="BZ1" s="108" t="s">
        <v>200</v>
      </c>
      <c r="CA1" s="108" t="s">
        <v>201</v>
      </c>
      <c r="CB1" s="108" t="s">
        <v>202</v>
      </c>
      <c r="CC1" s="108" t="s">
        <v>203</v>
      </c>
      <c r="CD1" s="108" t="s">
        <v>204</v>
      </c>
      <c r="CE1" s="108" t="s">
        <v>205</v>
      </c>
      <c r="CF1" s="108" t="s">
        <v>206</v>
      </c>
      <c r="CG1" s="108" t="s">
        <v>207</v>
      </c>
      <c r="CH1" s="108" t="s">
        <v>208</v>
      </c>
      <c r="CI1" s="108" t="s">
        <v>209</v>
      </c>
      <c r="CJ1" s="108" t="s">
        <v>210</v>
      </c>
      <c r="CK1" s="108" t="s">
        <v>211</v>
      </c>
      <c r="CL1" s="108" t="s">
        <v>212</v>
      </c>
      <c r="CM1" s="108" t="s">
        <v>240</v>
      </c>
      <c r="CN1" s="108" t="s">
        <v>241</v>
      </c>
      <c r="CO1" s="108" t="s">
        <v>242</v>
      </c>
      <c r="CP1" s="108" t="s">
        <v>243</v>
      </c>
      <c r="CQ1" s="108" t="s">
        <v>244</v>
      </c>
      <c r="CR1" s="108" t="s">
        <v>245</v>
      </c>
      <c r="CS1" s="108" t="s">
        <v>246</v>
      </c>
      <c r="CT1" s="108" t="s">
        <v>247</v>
      </c>
      <c r="CU1" s="108" t="s">
        <v>248</v>
      </c>
      <c r="CV1" s="108" t="s">
        <v>249</v>
      </c>
      <c r="CW1" s="108" t="s">
        <v>250</v>
      </c>
      <c r="CX1" s="108" t="s">
        <v>251</v>
      </c>
      <c r="CY1" s="108" t="s">
        <v>252</v>
      </c>
      <c r="CZ1" s="108" t="s">
        <v>253</v>
      </c>
      <c r="DA1" s="108" t="s">
        <v>254</v>
      </c>
      <c r="DB1" s="108" t="s">
        <v>255</v>
      </c>
      <c r="DC1" s="108" t="s">
        <v>256</v>
      </c>
      <c r="DD1" s="108" t="s">
        <v>257</v>
      </c>
      <c r="DE1" s="108" t="s">
        <v>258</v>
      </c>
      <c r="DF1" s="108" t="s">
        <v>259</v>
      </c>
      <c r="DG1" s="108" t="s">
        <v>260</v>
      </c>
      <c r="DH1" s="108" t="s">
        <v>261</v>
      </c>
      <c r="DI1" s="108" t="s">
        <v>947</v>
      </c>
      <c r="DJ1" s="108" t="s">
        <v>948</v>
      </c>
      <c r="DK1" s="108" t="s">
        <v>949</v>
      </c>
      <c r="DL1" s="108" t="s">
        <v>950</v>
      </c>
      <c r="DM1" s="108" t="s">
        <v>951</v>
      </c>
      <c r="DN1" s="108" t="s">
        <v>952</v>
      </c>
      <c r="DO1" s="108" t="s">
        <v>953</v>
      </c>
      <c r="DP1" s="108" t="s">
        <v>954</v>
      </c>
      <c r="DQ1" s="108" t="s">
        <v>955</v>
      </c>
      <c r="DR1" s="108" t="s">
        <v>956</v>
      </c>
      <c r="DS1" s="108" t="s">
        <v>957</v>
      </c>
      <c r="DT1" s="102" t="s">
        <v>958</v>
      </c>
      <c r="DU1" s="102" t="s">
        <v>959</v>
      </c>
      <c r="DV1" s="102" t="s">
        <v>960</v>
      </c>
      <c r="DW1" s="102" t="s">
        <v>961</v>
      </c>
      <c r="DX1" s="102" t="s">
        <v>962</v>
      </c>
      <c r="DY1" s="102" t="s">
        <v>963</v>
      </c>
      <c r="DZ1" s="102" t="s">
        <v>964</v>
      </c>
      <c r="EA1" s="102" t="s">
        <v>965</v>
      </c>
      <c r="EB1" s="102" t="s">
        <v>966</v>
      </c>
      <c r="EC1" s="102" t="s">
        <v>967</v>
      </c>
      <c r="ED1" s="102" t="s">
        <v>968</v>
      </c>
      <c r="EE1" s="102" t="s">
        <v>969</v>
      </c>
      <c r="EF1" s="102" t="s">
        <v>970</v>
      </c>
      <c r="EG1" s="102" t="s">
        <v>971</v>
      </c>
      <c r="EH1" s="102" t="s">
        <v>972</v>
      </c>
      <c r="EI1" s="102" t="s">
        <v>973</v>
      </c>
      <c r="EJ1" s="102" t="s">
        <v>974</v>
      </c>
      <c r="EK1" s="102" t="s">
        <v>975</v>
      </c>
      <c r="EL1" s="102" t="s">
        <v>976</v>
      </c>
      <c r="EM1" s="102" t="s">
        <v>977</v>
      </c>
      <c r="EN1" s="102" t="s">
        <v>978</v>
      </c>
      <c r="EO1" s="102" t="s">
        <v>979</v>
      </c>
      <c r="EP1" s="102" t="s">
        <v>980</v>
      </c>
      <c r="EQ1" s="102" t="s">
        <v>981</v>
      </c>
      <c r="ER1" s="102" t="s">
        <v>982</v>
      </c>
      <c r="ES1" s="102" t="s">
        <v>983</v>
      </c>
      <c r="ET1" s="102" t="s">
        <v>984</v>
      </c>
      <c r="EU1" s="102" t="s">
        <v>985</v>
      </c>
      <c r="EV1" s="102" t="s">
        <v>986</v>
      </c>
      <c r="EW1" s="102" t="s">
        <v>987</v>
      </c>
      <c r="EX1" s="102" t="s">
        <v>988</v>
      </c>
      <c r="EY1" s="102" t="s">
        <v>989</v>
      </c>
      <c r="EZ1" s="102" t="s">
        <v>990</v>
      </c>
      <c r="FA1" s="102" t="s">
        <v>724</v>
      </c>
      <c r="FB1" s="102" t="s">
        <v>703</v>
      </c>
      <c r="FC1" s="102" t="s">
        <v>725</v>
      </c>
      <c r="FD1" s="102" t="s">
        <v>726</v>
      </c>
      <c r="FE1" s="102" t="s">
        <v>727</v>
      </c>
      <c r="FF1" s="102" t="s">
        <v>704</v>
      </c>
      <c r="FG1" s="102" t="s">
        <v>705</v>
      </c>
      <c r="FH1" s="102" t="s">
        <v>706</v>
      </c>
      <c r="FI1" s="102" t="s">
        <v>707</v>
      </c>
      <c r="FJ1" s="102" t="s">
        <v>728</v>
      </c>
      <c r="FK1" s="102" t="s">
        <v>729</v>
      </c>
      <c r="FL1" s="102" t="s">
        <v>730</v>
      </c>
      <c r="FM1" s="102" t="s">
        <v>708</v>
      </c>
      <c r="FN1" s="102" t="s">
        <v>709</v>
      </c>
      <c r="FO1" s="102" t="s">
        <v>710</v>
      </c>
      <c r="FP1" s="102" t="s">
        <v>711</v>
      </c>
      <c r="FQ1" s="102" t="s">
        <v>712</v>
      </c>
      <c r="FR1" s="102" t="s">
        <v>713</v>
      </c>
      <c r="FS1" s="102" t="s">
        <v>714</v>
      </c>
      <c r="FT1" s="102" t="s">
        <v>715</v>
      </c>
      <c r="FU1" s="102" t="s">
        <v>716</v>
      </c>
      <c r="FV1" s="102" t="s">
        <v>717</v>
      </c>
      <c r="FW1" s="102" t="s">
        <v>718</v>
      </c>
      <c r="FX1" s="102" t="s">
        <v>719</v>
      </c>
      <c r="FY1" s="102" t="s">
        <v>720</v>
      </c>
      <c r="FZ1" s="102" t="s">
        <v>721</v>
      </c>
      <c r="GA1" s="102" t="s">
        <v>722</v>
      </c>
      <c r="GB1" s="102" t="s">
        <v>723</v>
      </c>
      <c r="GC1" s="102" t="s">
        <v>731</v>
      </c>
      <c r="GD1" s="102" t="s">
        <v>732</v>
      </c>
      <c r="GE1" s="102" t="s">
        <v>733</v>
      </c>
      <c r="GF1" s="102" t="s">
        <v>734</v>
      </c>
      <c r="GG1" s="102" t="s">
        <v>735</v>
      </c>
      <c r="GH1" s="102" t="s">
        <v>736</v>
      </c>
      <c r="GI1" s="102" t="s">
        <v>737</v>
      </c>
      <c r="GJ1" s="102" t="s">
        <v>738</v>
      </c>
      <c r="GK1" s="102" t="s">
        <v>739</v>
      </c>
      <c r="GL1" s="102" t="s">
        <v>740</v>
      </c>
      <c r="GM1" s="102" t="s">
        <v>741</v>
      </c>
      <c r="GN1" s="102" t="s">
        <v>742</v>
      </c>
      <c r="GO1" s="102" t="s">
        <v>743</v>
      </c>
      <c r="GP1" s="102" t="s">
        <v>744</v>
      </c>
      <c r="GQ1" s="102" t="s">
        <v>745</v>
      </c>
      <c r="GR1" s="102" t="s">
        <v>746</v>
      </c>
      <c r="GS1" s="102" t="s">
        <v>747</v>
      </c>
      <c r="GT1" s="102" t="s">
        <v>748</v>
      </c>
      <c r="GU1" s="102" t="s">
        <v>749</v>
      </c>
      <c r="GV1" s="102" t="s">
        <v>750</v>
      </c>
      <c r="GW1" s="102" t="s">
        <v>751</v>
      </c>
      <c r="GX1" s="102" t="s">
        <v>752</v>
      </c>
      <c r="GY1" s="102" t="s">
        <v>753</v>
      </c>
      <c r="GZ1" s="102" t="s">
        <v>754</v>
      </c>
      <c r="HA1" s="102" t="s">
        <v>755</v>
      </c>
      <c r="HB1" s="102" t="s">
        <v>756</v>
      </c>
      <c r="HC1" s="102" t="s">
        <v>757</v>
      </c>
      <c r="HD1" s="102" t="s">
        <v>758</v>
      </c>
      <c r="HE1" s="102" t="s">
        <v>759</v>
      </c>
      <c r="HF1" s="102" t="s">
        <v>760</v>
      </c>
      <c r="HG1" s="102" t="s">
        <v>761</v>
      </c>
      <c r="HH1" s="102" t="s">
        <v>762</v>
      </c>
      <c r="HI1" s="102" t="s">
        <v>763</v>
      </c>
      <c r="HJ1" s="102" t="s">
        <v>764</v>
      </c>
      <c r="HK1" s="102" t="s">
        <v>765</v>
      </c>
      <c r="HL1" s="102" t="s">
        <v>766</v>
      </c>
      <c r="HM1" s="102" t="s">
        <v>767</v>
      </c>
      <c r="HN1" s="102" t="s">
        <v>768</v>
      </c>
      <c r="HO1" s="102" t="s">
        <v>769</v>
      </c>
      <c r="HP1" s="102" t="s">
        <v>770</v>
      </c>
      <c r="HQ1" s="102" t="s">
        <v>771</v>
      </c>
      <c r="HR1" s="102" t="s">
        <v>772</v>
      </c>
      <c r="HS1" s="102" t="s">
        <v>773</v>
      </c>
      <c r="HT1" s="102" t="s">
        <v>774</v>
      </c>
      <c r="HU1" s="102" t="s">
        <v>775</v>
      </c>
      <c r="HV1" s="102" t="s">
        <v>776</v>
      </c>
      <c r="HW1" s="102" t="s">
        <v>777</v>
      </c>
      <c r="HX1" s="102" t="s">
        <v>778</v>
      </c>
      <c r="HY1" s="102" t="s">
        <v>779</v>
      </c>
      <c r="HZ1" s="102" t="s">
        <v>780</v>
      </c>
      <c r="IA1" s="102" t="s">
        <v>781</v>
      </c>
      <c r="IB1" s="102" t="s">
        <v>782</v>
      </c>
      <c r="IC1" s="102" t="s">
        <v>783</v>
      </c>
      <c r="ID1" s="102" t="s">
        <v>784</v>
      </c>
      <c r="IE1" s="102" t="s">
        <v>785</v>
      </c>
      <c r="IF1" s="102" t="s">
        <v>786</v>
      </c>
      <c r="IG1" s="102" t="s">
        <v>787</v>
      </c>
      <c r="IH1" s="102" t="s">
        <v>788</v>
      </c>
      <c r="II1" s="102" t="s">
        <v>789</v>
      </c>
      <c r="IJ1" s="102" t="s">
        <v>790</v>
      </c>
      <c r="IK1" s="102" t="s">
        <v>262</v>
      </c>
      <c r="IL1" s="102" t="s">
        <v>263</v>
      </c>
      <c r="IM1" s="102" t="s">
        <v>264</v>
      </c>
      <c r="IN1" s="102" t="s">
        <v>265</v>
      </c>
      <c r="IO1" s="102" t="s">
        <v>266</v>
      </c>
      <c r="IP1" s="102" t="s">
        <v>267</v>
      </c>
      <c r="IQ1" s="102" t="s">
        <v>268</v>
      </c>
      <c r="IR1" s="102" t="s">
        <v>269</v>
      </c>
      <c r="IS1" s="102" t="s">
        <v>270</v>
      </c>
      <c r="IT1" s="102" t="s">
        <v>271</v>
      </c>
      <c r="IU1" s="102" t="s">
        <v>272</v>
      </c>
      <c r="IV1" s="102" t="s">
        <v>273</v>
      </c>
      <c r="IW1" s="102" t="s">
        <v>274</v>
      </c>
      <c r="IX1" s="102" t="s">
        <v>275</v>
      </c>
      <c r="IY1" s="102" t="s">
        <v>276</v>
      </c>
      <c r="IZ1" s="102" t="s">
        <v>277</v>
      </c>
      <c r="JA1" s="102" t="s">
        <v>278</v>
      </c>
      <c r="JB1" s="102" t="s">
        <v>279</v>
      </c>
      <c r="JC1" s="102" t="s">
        <v>280</v>
      </c>
      <c r="JD1" s="102" t="s">
        <v>281</v>
      </c>
      <c r="JE1" s="102" t="s">
        <v>282</v>
      </c>
      <c r="JF1" s="102" t="s">
        <v>283</v>
      </c>
      <c r="JG1" s="102" t="s">
        <v>284</v>
      </c>
      <c r="JH1" s="102" t="s">
        <v>285</v>
      </c>
      <c r="JI1" s="102" t="s">
        <v>286</v>
      </c>
      <c r="JJ1" s="102" t="s">
        <v>287</v>
      </c>
      <c r="JK1" s="102" t="s">
        <v>791</v>
      </c>
      <c r="JL1" s="102" t="s">
        <v>792</v>
      </c>
      <c r="JM1" s="102" t="s">
        <v>793</v>
      </c>
      <c r="JN1" s="102" t="s">
        <v>794</v>
      </c>
      <c r="JO1" s="102" t="s">
        <v>795</v>
      </c>
      <c r="JP1" s="102" t="s">
        <v>796</v>
      </c>
      <c r="JQ1" s="102" t="s">
        <v>797</v>
      </c>
      <c r="JR1" s="102" t="s">
        <v>798</v>
      </c>
      <c r="JS1" s="102" t="s">
        <v>799</v>
      </c>
      <c r="JT1" s="102" t="s">
        <v>800</v>
      </c>
      <c r="JU1" s="102" t="s">
        <v>801</v>
      </c>
      <c r="JV1" s="102" t="s">
        <v>802</v>
      </c>
      <c r="JW1" s="102" t="s">
        <v>803</v>
      </c>
      <c r="JX1" s="102" t="s">
        <v>804</v>
      </c>
      <c r="JY1" s="102" t="s">
        <v>805</v>
      </c>
      <c r="JZ1" s="102" t="s">
        <v>806</v>
      </c>
      <c r="KA1" s="102" t="s">
        <v>807</v>
      </c>
      <c r="KB1" s="102" t="s">
        <v>808</v>
      </c>
      <c r="KC1" s="102" t="s">
        <v>809</v>
      </c>
      <c r="KD1" s="102" t="s">
        <v>810</v>
      </c>
      <c r="KE1" s="102" t="s">
        <v>811</v>
      </c>
      <c r="KF1" s="102" t="s">
        <v>812</v>
      </c>
      <c r="KG1" s="102" t="s">
        <v>813</v>
      </c>
      <c r="KH1" s="102" t="s">
        <v>814</v>
      </c>
      <c r="KI1" s="102" t="s">
        <v>815</v>
      </c>
      <c r="KJ1" s="102" t="s">
        <v>816</v>
      </c>
      <c r="KK1" s="102" t="s">
        <v>817</v>
      </c>
      <c r="KL1" s="102" t="s">
        <v>818</v>
      </c>
      <c r="KM1" s="102" t="s">
        <v>819</v>
      </c>
      <c r="KN1" s="102" t="s">
        <v>820</v>
      </c>
      <c r="KO1" s="102" t="s">
        <v>821</v>
      </c>
      <c r="KP1" s="102" t="s">
        <v>822</v>
      </c>
      <c r="KQ1" s="102" t="s">
        <v>823</v>
      </c>
      <c r="KR1" s="102" t="s">
        <v>824</v>
      </c>
      <c r="KS1" s="102" t="s">
        <v>825</v>
      </c>
      <c r="KT1" s="102" t="s">
        <v>826</v>
      </c>
      <c r="KU1" s="102" t="s">
        <v>827</v>
      </c>
      <c r="KV1" s="102" t="s">
        <v>828</v>
      </c>
      <c r="KW1" s="102" t="s">
        <v>829</v>
      </c>
      <c r="KX1" s="102" t="s">
        <v>830</v>
      </c>
      <c r="KY1" s="102" t="s">
        <v>831</v>
      </c>
      <c r="KZ1" s="102" t="s">
        <v>832</v>
      </c>
      <c r="LA1" s="102" t="s">
        <v>833</v>
      </c>
      <c r="LB1" s="102" t="s">
        <v>834</v>
      </c>
      <c r="LC1" s="102" t="s">
        <v>835</v>
      </c>
      <c r="LD1" s="102" t="s">
        <v>836</v>
      </c>
      <c r="LE1" s="102" t="s">
        <v>837</v>
      </c>
      <c r="LF1" s="102" t="s">
        <v>838</v>
      </c>
      <c r="LG1" s="102" t="s">
        <v>5</v>
      </c>
      <c r="LH1" s="102" t="s">
        <v>6</v>
      </c>
      <c r="LI1" s="102" t="s">
        <v>7</v>
      </c>
      <c r="LJ1" s="102" t="s">
        <v>288</v>
      </c>
    </row>
    <row r="2" spans="1:322" x14ac:dyDescent="0.35">
      <c r="A2" s="108">
        <f>AH2</f>
        <v>2241233</v>
      </c>
      <c r="B2" s="108" t="str">
        <f>AG2</f>
        <v>A</v>
      </c>
      <c r="C2" s="109">
        <f>LG2</f>
        <v>42156</v>
      </c>
      <c r="D2" s="109">
        <f>LH2</f>
        <v>42153</v>
      </c>
      <c r="E2" s="108" t="str">
        <f>AP2</f>
        <v>No</v>
      </c>
      <c r="F2" s="108" t="str">
        <f>AV2</f>
        <v>Delta Snapshots,Thin Provisioning</v>
      </c>
      <c r="G2" s="108" t="str">
        <f>AX2</f>
        <v>Fixed Size Qualification Range</v>
      </c>
      <c r="H2" s="108" t="str">
        <f>BD2</f>
        <v>Active Cooling</v>
      </c>
      <c r="I2" s="108">
        <f>BO2</f>
        <v>580</v>
      </c>
      <c r="J2" s="108" t="str">
        <f>BP2</f>
        <v>Gold</v>
      </c>
      <c r="K2" s="108" t="str">
        <f t="shared" ref="K2:AA17" si="0">BV2</f>
        <v>HDD</v>
      </c>
      <c r="L2" s="108">
        <f t="shared" si="0"/>
        <v>2.5</v>
      </c>
      <c r="M2" s="108">
        <f t="shared" si="0"/>
        <v>7200</v>
      </c>
      <c r="N2" s="108">
        <f t="shared" si="0"/>
        <v>1000</v>
      </c>
      <c r="O2" s="108">
        <f t="shared" si="0"/>
        <v>24</v>
      </c>
      <c r="P2" s="108">
        <f t="shared" si="0"/>
        <v>0</v>
      </c>
      <c r="Q2" s="108">
        <f t="shared" si="0"/>
        <v>0</v>
      </c>
      <c r="R2" s="108">
        <f t="shared" si="0"/>
        <v>24</v>
      </c>
      <c r="S2" s="108">
        <f t="shared" si="0"/>
        <v>2</v>
      </c>
      <c r="T2" s="108">
        <f t="shared" si="0"/>
        <v>1</v>
      </c>
      <c r="U2" s="108">
        <f t="shared" si="0"/>
        <v>2</v>
      </c>
      <c r="V2" s="108">
        <f t="shared" si="0"/>
        <v>1</v>
      </c>
      <c r="W2" s="108" t="str">
        <f t="shared" si="0"/>
        <v>No</v>
      </c>
      <c r="X2" s="108">
        <f t="shared" si="0"/>
        <v>18.3</v>
      </c>
      <c r="Y2" s="108">
        <f t="shared" si="0"/>
        <v>5.9</v>
      </c>
      <c r="Z2" s="108">
        <f t="shared" si="0"/>
        <v>8.1999999999999993</v>
      </c>
      <c r="AA2" s="108">
        <f t="shared" si="0"/>
        <v>81.400000000000006</v>
      </c>
      <c r="AB2" s="108"/>
      <c r="AC2" s="108"/>
      <c r="AD2" s="108"/>
      <c r="AE2" s="108"/>
      <c r="AF2" s="108"/>
      <c r="AG2" s="108" t="s">
        <v>461</v>
      </c>
      <c r="AH2" s="108">
        <v>2241233</v>
      </c>
      <c r="AI2" s="108" t="s">
        <v>289</v>
      </c>
      <c r="AJ2" s="108" t="s">
        <v>290</v>
      </c>
      <c r="AK2" s="108" t="s">
        <v>991</v>
      </c>
      <c r="AL2" s="108" t="s">
        <v>992</v>
      </c>
      <c r="AM2" s="108"/>
      <c r="AN2" s="108" t="s">
        <v>293</v>
      </c>
      <c r="AO2" s="108" t="s">
        <v>993</v>
      </c>
      <c r="AP2" s="108" t="s">
        <v>66</v>
      </c>
      <c r="AQ2" s="108" t="s">
        <v>318</v>
      </c>
      <c r="AR2" s="108" t="s">
        <v>343</v>
      </c>
      <c r="AS2" s="108" t="s">
        <v>994</v>
      </c>
      <c r="AT2" s="108" t="s">
        <v>995</v>
      </c>
      <c r="AU2" s="108" t="s">
        <v>299</v>
      </c>
      <c r="AV2" s="108" t="s">
        <v>300</v>
      </c>
      <c r="AW2" s="108" t="s">
        <v>301</v>
      </c>
      <c r="AX2" s="108" t="s">
        <v>302</v>
      </c>
      <c r="AY2" s="108" t="s">
        <v>65</v>
      </c>
      <c r="AZ2" s="108" t="s">
        <v>65</v>
      </c>
      <c r="BA2" s="108" t="s">
        <v>996</v>
      </c>
      <c r="BB2" s="108" t="s">
        <v>997</v>
      </c>
      <c r="BC2" s="108" t="s">
        <v>66</v>
      </c>
      <c r="BD2" s="108" t="s">
        <v>304</v>
      </c>
      <c r="BE2" s="108" t="s">
        <v>66</v>
      </c>
      <c r="BF2" s="108"/>
      <c r="BG2" s="108" t="s">
        <v>66</v>
      </c>
      <c r="BH2" s="108"/>
      <c r="BI2" s="108"/>
      <c r="BJ2" s="108" t="s">
        <v>992</v>
      </c>
      <c r="BK2" s="108" t="s">
        <v>305</v>
      </c>
      <c r="BL2" s="108" t="s">
        <v>998</v>
      </c>
      <c r="BM2" s="108" t="s">
        <v>999</v>
      </c>
      <c r="BN2" s="108" t="s">
        <v>1000</v>
      </c>
      <c r="BO2" s="108">
        <v>580</v>
      </c>
      <c r="BP2" s="108" t="s">
        <v>326</v>
      </c>
      <c r="BQ2" s="108"/>
      <c r="BR2" s="108" t="s">
        <v>366</v>
      </c>
      <c r="BS2" s="108" t="s">
        <v>349</v>
      </c>
      <c r="BT2" s="108" t="s">
        <v>1001</v>
      </c>
      <c r="BU2" s="108" t="s">
        <v>1002</v>
      </c>
      <c r="BV2" s="108" t="s">
        <v>311</v>
      </c>
      <c r="BW2" s="108">
        <v>2.5</v>
      </c>
      <c r="BX2" s="108">
        <v>7200</v>
      </c>
      <c r="BY2" s="108">
        <v>1000</v>
      </c>
      <c r="BZ2" s="108">
        <v>24</v>
      </c>
      <c r="CA2" s="108"/>
      <c r="CB2" s="108"/>
      <c r="CC2" s="108">
        <v>24</v>
      </c>
      <c r="CD2" s="108">
        <v>2</v>
      </c>
      <c r="CE2" s="108">
        <v>1</v>
      </c>
      <c r="CF2" s="108">
        <v>2</v>
      </c>
      <c r="CG2" s="108">
        <v>1</v>
      </c>
      <c r="CH2" s="108" t="s">
        <v>66</v>
      </c>
      <c r="CI2" s="108">
        <v>18.3</v>
      </c>
      <c r="CJ2" s="108">
        <v>5.9</v>
      </c>
      <c r="CK2" s="108">
        <v>8.1999999999999993</v>
      </c>
      <c r="CL2" s="108">
        <v>81.400000000000006</v>
      </c>
      <c r="CM2" s="108" t="s">
        <v>352</v>
      </c>
      <c r="CN2" s="108" t="s">
        <v>355</v>
      </c>
      <c r="CO2" s="108">
        <v>10000</v>
      </c>
      <c r="CP2" s="108"/>
      <c r="CQ2" s="108">
        <v>24</v>
      </c>
      <c r="CR2" s="108" t="s">
        <v>354</v>
      </c>
      <c r="CS2" s="108" t="s">
        <v>66</v>
      </c>
      <c r="CT2" s="108">
        <v>27</v>
      </c>
      <c r="CU2" s="108">
        <v>13.2</v>
      </c>
      <c r="CV2" s="108">
        <v>8.9</v>
      </c>
      <c r="CW2" s="108">
        <v>47.7</v>
      </c>
      <c r="CX2" s="108" t="s">
        <v>352</v>
      </c>
      <c r="CY2" s="108" t="s">
        <v>355</v>
      </c>
      <c r="CZ2" s="108">
        <v>15000</v>
      </c>
      <c r="DA2" s="108"/>
      <c r="DB2" s="108">
        <v>24</v>
      </c>
      <c r="DC2" s="108" t="s">
        <v>354</v>
      </c>
      <c r="DD2" s="108" t="s">
        <v>66</v>
      </c>
      <c r="DE2" s="108">
        <v>37.700000000000003</v>
      </c>
      <c r="DF2" s="108">
        <v>19.3</v>
      </c>
      <c r="DG2" s="108">
        <v>11.4</v>
      </c>
      <c r="DH2" s="108">
        <v>21.7</v>
      </c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LG2" s="103">
        <v>42156</v>
      </c>
      <c r="LH2" s="103">
        <v>42153</v>
      </c>
      <c r="LI2" s="102" t="s">
        <v>312</v>
      </c>
      <c r="LJ2" s="102" t="s">
        <v>1003</v>
      </c>
    </row>
    <row r="3" spans="1:322" x14ac:dyDescent="0.35">
      <c r="A3" s="108">
        <f t="shared" ref="A3:A33" si="1">AH3</f>
        <v>2239321</v>
      </c>
      <c r="B3" s="108" t="str">
        <f t="shared" ref="B3:B33" si="2">AG3</f>
        <v>A</v>
      </c>
      <c r="C3" s="109">
        <f t="shared" ref="C3:D32" si="3">LG3</f>
        <v>42110</v>
      </c>
      <c r="D3" s="109">
        <f t="shared" si="3"/>
        <v>42110</v>
      </c>
      <c r="E3" s="108" t="str">
        <f t="shared" ref="E3:E33" si="4">AP3</f>
        <v>No</v>
      </c>
      <c r="F3" s="108" t="str">
        <f t="shared" ref="F3:F33" si="5">AV3</f>
        <v>Delta Snapshots,Thin Provisioning</v>
      </c>
      <c r="G3" s="108" t="str">
        <f t="shared" ref="G3:G33" si="6">AX3</f>
        <v>Fixed Size Qualification Range</v>
      </c>
      <c r="H3" s="108" t="str">
        <f t="shared" ref="H3:H33" si="7">BD3</f>
        <v>Active Cooling</v>
      </c>
      <c r="I3" s="108">
        <f t="shared" ref="I3:J32" si="8">BO3</f>
        <v>580</v>
      </c>
      <c r="J3" s="108" t="str">
        <f t="shared" si="8"/>
        <v>Gold</v>
      </c>
      <c r="K3" s="108" t="str">
        <f t="shared" si="0"/>
        <v>HDD</v>
      </c>
      <c r="L3" s="108">
        <f t="shared" si="0"/>
        <v>2.5</v>
      </c>
      <c r="M3" s="108">
        <f t="shared" si="0"/>
        <v>7200</v>
      </c>
      <c r="N3" s="108">
        <f t="shared" si="0"/>
        <v>1000</v>
      </c>
      <c r="O3" s="108">
        <f t="shared" si="0"/>
        <v>24</v>
      </c>
      <c r="P3" s="108">
        <f t="shared" si="0"/>
        <v>0</v>
      </c>
      <c r="Q3" s="108">
        <f t="shared" si="0"/>
        <v>0</v>
      </c>
      <c r="R3" s="108">
        <f t="shared" si="0"/>
        <v>24</v>
      </c>
      <c r="S3" s="108">
        <f t="shared" si="0"/>
        <v>2</v>
      </c>
      <c r="T3" s="108">
        <f t="shared" si="0"/>
        <v>1</v>
      </c>
      <c r="U3" s="108">
        <f t="shared" si="0"/>
        <v>2</v>
      </c>
      <c r="V3" s="108">
        <f t="shared" si="0"/>
        <v>1</v>
      </c>
      <c r="W3" s="108" t="str">
        <f t="shared" si="0"/>
        <v>No</v>
      </c>
      <c r="X3" s="108">
        <f t="shared" si="0"/>
        <v>10.3</v>
      </c>
      <c r="Y3" s="108">
        <f t="shared" si="0"/>
        <v>4.5999999999999996</v>
      </c>
      <c r="Z3" s="108">
        <f t="shared" si="0"/>
        <v>4.4000000000000004</v>
      </c>
      <c r="AA3" s="108">
        <f t="shared" si="0"/>
        <v>86.5</v>
      </c>
      <c r="AB3" s="108"/>
      <c r="AC3" s="108"/>
      <c r="AD3" s="108"/>
      <c r="AE3" s="108"/>
      <c r="AF3" s="108"/>
      <c r="AG3" s="108" t="s">
        <v>461</v>
      </c>
      <c r="AH3" s="108">
        <v>2239321</v>
      </c>
      <c r="AI3" s="108" t="s">
        <v>289</v>
      </c>
      <c r="AJ3" s="108" t="s">
        <v>290</v>
      </c>
      <c r="AK3" s="108" t="s">
        <v>1004</v>
      </c>
      <c r="AL3" s="108" t="s">
        <v>992</v>
      </c>
      <c r="AM3" s="108"/>
      <c r="AN3" s="108" t="s">
        <v>293</v>
      </c>
      <c r="AO3" s="108" t="s">
        <v>993</v>
      </c>
      <c r="AP3" s="108" t="s">
        <v>66</v>
      </c>
      <c r="AQ3" s="108" t="s">
        <v>318</v>
      </c>
      <c r="AR3" s="108" t="s">
        <v>343</v>
      </c>
      <c r="AS3" s="108" t="s">
        <v>1005</v>
      </c>
      <c r="AT3" s="108" t="s">
        <v>995</v>
      </c>
      <c r="AU3" s="108" t="s">
        <v>299</v>
      </c>
      <c r="AV3" s="108" t="s">
        <v>300</v>
      </c>
      <c r="AW3" s="108" t="s">
        <v>301</v>
      </c>
      <c r="AX3" s="108" t="s">
        <v>302</v>
      </c>
      <c r="AY3" s="108" t="s">
        <v>66</v>
      </c>
      <c r="AZ3" s="108" t="s">
        <v>66</v>
      </c>
      <c r="BA3" s="108" t="s">
        <v>996</v>
      </c>
      <c r="BB3" s="108" t="s">
        <v>1006</v>
      </c>
      <c r="BC3" s="108" t="s">
        <v>66</v>
      </c>
      <c r="BD3" s="108" t="s">
        <v>304</v>
      </c>
      <c r="BE3" s="108" t="s">
        <v>66</v>
      </c>
      <c r="BF3" s="108"/>
      <c r="BG3" s="108" t="s">
        <v>66</v>
      </c>
      <c r="BH3" s="108"/>
      <c r="BI3" s="108"/>
      <c r="BJ3" s="108" t="s">
        <v>992</v>
      </c>
      <c r="BK3" s="108" t="s">
        <v>305</v>
      </c>
      <c r="BL3" s="108" t="s">
        <v>998</v>
      </c>
      <c r="BM3" s="108" t="s">
        <v>1007</v>
      </c>
      <c r="BN3" s="108" t="s">
        <v>1000</v>
      </c>
      <c r="BO3" s="108">
        <v>580</v>
      </c>
      <c r="BP3" s="108" t="s">
        <v>326</v>
      </c>
      <c r="BQ3" s="108"/>
      <c r="BR3" s="108" t="s">
        <v>366</v>
      </c>
      <c r="BS3" s="108" t="s">
        <v>349</v>
      </c>
      <c r="BT3" s="108" t="s">
        <v>1001</v>
      </c>
      <c r="BU3" s="108" t="s">
        <v>1002</v>
      </c>
      <c r="BV3" s="108" t="s">
        <v>311</v>
      </c>
      <c r="BW3" s="108">
        <v>2.5</v>
      </c>
      <c r="BX3" s="108">
        <v>7200</v>
      </c>
      <c r="BY3" s="108">
        <v>1000</v>
      </c>
      <c r="BZ3" s="108">
        <v>24</v>
      </c>
      <c r="CA3" s="108"/>
      <c r="CB3" s="108"/>
      <c r="CC3" s="108">
        <v>24</v>
      </c>
      <c r="CD3" s="108">
        <v>2</v>
      </c>
      <c r="CE3" s="108">
        <v>1</v>
      </c>
      <c r="CF3" s="108">
        <v>2</v>
      </c>
      <c r="CG3" s="108">
        <v>1</v>
      </c>
      <c r="CH3" s="108" t="s">
        <v>66</v>
      </c>
      <c r="CI3" s="108">
        <v>10.3</v>
      </c>
      <c r="CJ3" s="108">
        <v>4.5999999999999996</v>
      </c>
      <c r="CK3" s="108">
        <v>4.4000000000000004</v>
      </c>
      <c r="CL3" s="108">
        <v>86.5</v>
      </c>
      <c r="CM3" s="108" t="s">
        <v>352</v>
      </c>
      <c r="CN3" s="108" t="s">
        <v>355</v>
      </c>
      <c r="CO3" s="108">
        <v>10000</v>
      </c>
      <c r="CP3" s="108"/>
      <c r="CQ3" s="108">
        <v>24</v>
      </c>
      <c r="CR3" s="108" t="s">
        <v>354</v>
      </c>
      <c r="CS3" s="108" t="s">
        <v>66</v>
      </c>
      <c r="CT3" s="108">
        <v>29.2</v>
      </c>
      <c r="CU3" s="108">
        <v>14.9</v>
      </c>
      <c r="CV3" s="108">
        <v>9.5</v>
      </c>
      <c r="CW3" s="108">
        <v>49.9</v>
      </c>
      <c r="CX3" s="108" t="s">
        <v>352</v>
      </c>
      <c r="CY3" s="108" t="s">
        <v>355</v>
      </c>
      <c r="CZ3" s="108">
        <v>15000</v>
      </c>
      <c r="DA3" s="108"/>
      <c r="DB3" s="108">
        <v>24</v>
      </c>
      <c r="DC3" s="108" t="s">
        <v>354</v>
      </c>
      <c r="DD3" s="108" t="s">
        <v>66</v>
      </c>
      <c r="DE3" s="108">
        <v>29.2</v>
      </c>
      <c r="DF3" s="108">
        <v>14.9</v>
      </c>
      <c r="DG3" s="108">
        <v>9.5</v>
      </c>
      <c r="DH3" s="108">
        <v>25</v>
      </c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LG3" s="103">
        <v>42110</v>
      </c>
      <c r="LH3" s="103">
        <v>42110</v>
      </c>
      <c r="LI3" s="102" t="s">
        <v>312</v>
      </c>
      <c r="LJ3" s="102" t="s">
        <v>1008</v>
      </c>
    </row>
    <row r="4" spans="1:322" x14ac:dyDescent="0.35">
      <c r="A4" s="108"/>
      <c r="B4" s="108"/>
      <c r="C4" s="109"/>
      <c r="D4" s="109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LG4" s="103"/>
      <c r="LH4" s="103"/>
    </row>
    <row r="5" spans="1:322" x14ac:dyDescent="0.35">
      <c r="A5" s="108">
        <f t="shared" si="1"/>
        <v>2301109</v>
      </c>
      <c r="B5" s="108">
        <f t="shared" si="2"/>
        <v>0</v>
      </c>
      <c r="C5" s="109">
        <f t="shared" si="3"/>
        <v>42597</v>
      </c>
      <c r="D5" s="109">
        <f t="shared" si="3"/>
        <v>42948</v>
      </c>
      <c r="E5" s="108" t="str">
        <f t="shared" si="4"/>
        <v>Yes</v>
      </c>
      <c r="F5" s="108" t="str">
        <f t="shared" si="5"/>
        <v>Delta Snapshots,Thin Provisioning</v>
      </c>
      <c r="G5" s="108" t="str">
        <f t="shared" si="6"/>
        <v>Flexible Size Qualification Range</v>
      </c>
      <c r="H5" s="108" t="str">
        <f t="shared" si="7"/>
        <v>Active Cooling</v>
      </c>
      <c r="I5" s="108" t="str">
        <f t="shared" si="8"/>
        <v>750W (controllers); 460W (drive shelves)</v>
      </c>
      <c r="J5" s="108" t="str">
        <f t="shared" si="8"/>
        <v>Gold; Gold</v>
      </c>
      <c r="K5" s="108" t="str">
        <f t="shared" si="0"/>
        <v>HDD</v>
      </c>
      <c r="L5" s="108">
        <f t="shared" si="0"/>
        <v>2.5</v>
      </c>
      <c r="M5" s="108">
        <f t="shared" si="0"/>
        <v>10000</v>
      </c>
      <c r="N5" s="108">
        <f t="shared" si="0"/>
        <v>300</v>
      </c>
      <c r="O5" s="108">
        <f t="shared" si="0"/>
        <v>20</v>
      </c>
      <c r="P5" s="108" t="str">
        <f t="shared" si="0"/>
        <v>N/A</v>
      </c>
      <c r="Q5" s="108" t="str">
        <f t="shared" si="0"/>
        <v>N/A</v>
      </c>
      <c r="R5" s="108">
        <f t="shared" si="0"/>
        <v>20</v>
      </c>
      <c r="S5" s="108">
        <f t="shared" si="0"/>
        <v>2</v>
      </c>
      <c r="T5" s="108">
        <f t="shared" si="0"/>
        <v>2</v>
      </c>
      <c r="U5" s="108">
        <f t="shared" si="0"/>
        <v>4</v>
      </c>
      <c r="V5" s="108">
        <f t="shared" si="0"/>
        <v>4</v>
      </c>
      <c r="W5" s="108" t="str">
        <f t="shared" si="0"/>
        <v>Yes</v>
      </c>
      <c r="X5" s="108">
        <f t="shared" si="0"/>
        <v>5.65</v>
      </c>
      <c r="Y5" s="108">
        <f t="shared" si="0"/>
        <v>2.71</v>
      </c>
      <c r="Z5" s="108">
        <f t="shared" si="0"/>
        <v>4.6399999999999997</v>
      </c>
      <c r="AA5" s="108">
        <f t="shared" si="0"/>
        <v>18.8</v>
      </c>
      <c r="AB5" s="108"/>
      <c r="AC5" s="108"/>
      <c r="AD5" s="108"/>
      <c r="AE5" s="108"/>
      <c r="AF5" s="108"/>
      <c r="AG5" s="108"/>
      <c r="AH5" s="108">
        <v>2301109</v>
      </c>
      <c r="AI5" s="108" t="s">
        <v>1009</v>
      </c>
      <c r="AJ5" s="108" t="s">
        <v>1010</v>
      </c>
      <c r="AK5" s="108" t="s">
        <v>1011</v>
      </c>
      <c r="AL5" s="108" t="s">
        <v>1012</v>
      </c>
      <c r="AM5" s="108" t="s">
        <v>1013</v>
      </c>
      <c r="AN5" s="108" t="s">
        <v>293</v>
      </c>
      <c r="AO5" s="108" t="s">
        <v>993</v>
      </c>
      <c r="AP5" s="108" t="s">
        <v>65</v>
      </c>
      <c r="AQ5" s="108" t="s">
        <v>318</v>
      </c>
      <c r="AR5" s="108" t="s">
        <v>1009</v>
      </c>
      <c r="AS5" s="108" t="s">
        <v>1011</v>
      </c>
      <c r="AT5" s="108" t="s">
        <v>1012</v>
      </c>
      <c r="AU5" s="108" t="s">
        <v>1014</v>
      </c>
      <c r="AV5" s="108" t="s">
        <v>300</v>
      </c>
      <c r="AW5" s="108" t="s">
        <v>301</v>
      </c>
      <c r="AX5" s="108" t="s">
        <v>418</v>
      </c>
      <c r="AY5" s="108" t="s">
        <v>65</v>
      </c>
      <c r="AZ5" s="108" t="s">
        <v>65</v>
      </c>
      <c r="BA5" s="108" t="s">
        <v>1015</v>
      </c>
      <c r="BB5" s="108" t="s">
        <v>1016</v>
      </c>
      <c r="BC5" s="108" t="s">
        <v>66</v>
      </c>
      <c r="BD5" s="108" t="s">
        <v>304</v>
      </c>
      <c r="BE5" s="108" t="s">
        <v>66</v>
      </c>
      <c r="BF5" s="108"/>
      <c r="BG5" s="108" t="s">
        <v>66</v>
      </c>
      <c r="BH5" s="108"/>
      <c r="BI5" s="108"/>
      <c r="BJ5" s="108" t="s">
        <v>1012</v>
      </c>
      <c r="BK5" s="108" t="s">
        <v>1017</v>
      </c>
      <c r="BL5" s="108" t="s">
        <v>1018</v>
      </c>
      <c r="BM5" s="108" t="s">
        <v>1019</v>
      </c>
      <c r="BN5" s="108" t="s">
        <v>1020</v>
      </c>
      <c r="BO5" s="108" t="s">
        <v>1021</v>
      </c>
      <c r="BP5" s="108" t="s">
        <v>1022</v>
      </c>
      <c r="BQ5" s="108"/>
      <c r="BR5" s="108" t="s">
        <v>366</v>
      </c>
      <c r="BS5" s="108" t="s">
        <v>1023</v>
      </c>
      <c r="BT5" s="108" t="s">
        <v>1024</v>
      </c>
      <c r="BU5" s="108" t="s">
        <v>1025</v>
      </c>
      <c r="BV5" s="108" t="s">
        <v>311</v>
      </c>
      <c r="BW5" s="108">
        <v>2.5</v>
      </c>
      <c r="BX5" s="108">
        <v>10000</v>
      </c>
      <c r="BY5" s="108">
        <v>300</v>
      </c>
      <c r="BZ5" s="108">
        <v>20</v>
      </c>
      <c r="CA5" s="108" t="s">
        <v>141</v>
      </c>
      <c r="CB5" s="108" t="s">
        <v>141</v>
      </c>
      <c r="CC5" s="108">
        <v>20</v>
      </c>
      <c r="CD5" s="108">
        <v>2</v>
      </c>
      <c r="CE5" s="108">
        <v>2</v>
      </c>
      <c r="CF5" s="108">
        <v>4</v>
      </c>
      <c r="CG5" s="108">
        <v>4</v>
      </c>
      <c r="CH5" s="108" t="s">
        <v>65</v>
      </c>
      <c r="CI5" s="108">
        <v>5.65</v>
      </c>
      <c r="CJ5" s="108">
        <v>2.71</v>
      </c>
      <c r="CK5" s="108">
        <v>4.6399999999999997</v>
      </c>
      <c r="CL5" s="108">
        <v>18.8</v>
      </c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  <c r="IX5" s="104"/>
      <c r="IY5" s="104"/>
      <c r="IZ5" s="104"/>
      <c r="JA5" s="104"/>
      <c r="JB5" s="104"/>
      <c r="JC5" s="104"/>
      <c r="JD5" s="104"/>
      <c r="JE5" s="104"/>
      <c r="JF5" s="104"/>
      <c r="JG5" s="104"/>
      <c r="JH5" s="104"/>
      <c r="JI5" s="104"/>
      <c r="JJ5" s="104"/>
      <c r="JK5" s="104"/>
      <c r="JL5" s="104"/>
      <c r="JM5" s="104"/>
      <c r="JN5" s="104"/>
      <c r="JO5" s="104"/>
      <c r="JP5" s="104"/>
      <c r="JQ5" s="104"/>
      <c r="JR5" s="104"/>
      <c r="JS5" s="104"/>
      <c r="JT5" s="104"/>
      <c r="JU5" s="104"/>
      <c r="JV5" s="104"/>
      <c r="JW5" s="104"/>
      <c r="JX5" s="104"/>
      <c r="JY5" s="104"/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5">
        <v>42597</v>
      </c>
      <c r="LH5" s="105">
        <v>42948</v>
      </c>
      <c r="LI5" s="102" t="s">
        <v>312</v>
      </c>
      <c r="LJ5" s="102" t="s">
        <v>1026</v>
      </c>
    </row>
    <row r="6" spans="1:322" x14ac:dyDescent="0.35">
      <c r="A6" s="108">
        <f t="shared" si="1"/>
        <v>2252003</v>
      </c>
      <c r="B6" s="108">
        <f t="shared" si="2"/>
        <v>0</v>
      </c>
      <c r="C6" s="109">
        <f t="shared" si="3"/>
        <v>41760</v>
      </c>
      <c r="D6" s="109">
        <f t="shared" si="3"/>
        <v>42314</v>
      </c>
      <c r="E6" s="108" t="str">
        <f t="shared" si="4"/>
        <v>Yes</v>
      </c>
      <c r="F6" s="108" t="str">
        <f t="shared" si="5"/>
        <v>Delta Snapshots,Thin Provisioning</v>
      </c>
      <c r="G6" s="108" t="str">
        <f t="shared" si="6"/>
        <v>Flexible Size Qualification Range</v>
      </c>
      <c r="H6" s="108" t="str">
        <f t="shared" si="7"/>
        <v>Active Cooling</v>
      </c>
      <c r="I6" s="108" t="str">
        <f t="shared" si="8"/>
        <v>600W ; 1796W</v>
      </c>
      <c r="J6" s="108" t="str">
        <f t="shared" si="8"/>
        <v>SO-672 (Silver) ; SO-683 (Platinum)</v>
      </c>
      <c r="K6" s="108" t="str">
        <f t="shared" si="0"/>
        <v>HDD</v>
      </c>
      <c r="L6" s="108">
        <f t="shared" si="0"/>
        <v>2.5</v>
      </c>
      <c r="M6" s="108">
        <f t="shared" si="0"/>
        <v>10000</v>
      </c>
      <c r="N6" s="108">
        <f t="shared" si="0"/>
        <v>600</v>
      </c>
      <c r="O6" s="108">
        <f t="shared" si="0"/>
        <v>576</v>
      </c>
      <c r="P6" s="108">
        <f t="shared" si="0"/>
        <v>0</v>
      </c>
      <c r="Q6" s="108">
        <f t="shared" si="0"/>
        <v>0</v>
      </c>
      <c r="R6" s="108">
        <f t="shared" si="0"/>
        <v>0</v>
      </c>
      <c r="S6" s="108">
        <f t="shared" si="0"/>
        <v>4</v>
      </c>
      <c r="T6" s="108">
        <f t="shared" si="0"/>
        <v>2</v>
      </c>
      <c r="U6" s="108">
        <f t="shared" si="0"/>
        <v>52</v>
      </c>
      <c r="V6" s="108">
        <f t="shared" si="0"/>
        <v>26</v>
      </c>
      <c r="W6" s="108" t="str">
        <f t="shared" si="0"/>
        <v>No</v>
      </c>
      <c r="X6" s="108">
        <f t="shared" si="0"/>
        <v>21.49</v>
      </c>
      <c r="Y6" s="108">
        <f t="shared" si="0"/>
        <v>16.21</v>
      </c>
      <c r="Z6" s="108">
        <f t="shared" si="0"/>
        <v>5.71</v>
      </c>
      <c r="AA6" s="108">
        <f t="shared" si="0"/>
        <v>63.6</v>
      </c>
      <c r="AB6" s="108"/>
      <c r="AC6" s="108"/>
      <c r="AD6" s="108"/>
      <c r="AE6" s="108"/>
      <c r="AF6" s="108"/>
      <c r="AG6" s="108"/>
      <c r="AH6" s="108">
        <v>2252003</v>
      </c>
      <c r="AI6" s="108" t="s">
        <v>1027</v>
      </c>
      <c r="AJ6" s="108" t="s">
        <v>1028</v>
      </c>
      <c r="AK6" s="108" t="s">
        <v>1029</v>
      </c>
      <c r="AL6" s="108" t="s">
        <v>1030</v>
      </c>
      <c r="AM6" s="108"/>
      <c r="AN6" s="108" t="s">
        <v>293</v>
      </c>
      <c r="AO6" s="108" t="s">
        <v>993</v>
      </c>
      <c r="AP6" s="108" t="s">
        <v>65</v>
      </c>
      <c r="AQ6" s="108" t="s">
        <v>295</v>
      </c>
      <c r="AR6" s="108" t="s">
        <v>1031</v>
      </c>
      <c r="AS6" s="108" t="s">
        <v>1029</v>
      </c>
      <c r="AT6" s="108" t="s">
        <v>1030</v>
      </c>
      <c r="AU6" s="108" t="s">
        <v>1032</v>
      </c>
      <c r="AV6" s="108" t="s">
        <v>300</v>
      </c>
      <c r="AW6" s="108" t="s">
        <v>301</v>
      </c>
      <c r="AX6" s="108" t="s">
        <v>418</v>
      </c>
      <c r="AY6" s="108" t="s">
        <v>65</v>
      </c>
      <c r="AZ6" s="108" t="s">
        <v>66</v>
      </c>
      <c r="BA6" s="108" t="s">
        <v>1033</v>
      </c>
      <c r="BB6" s="108">
        <v>6.2</v>
      </c>
      <c r="BC6" s="108" t="s">
        <v>66</v>
      </c>
      <c r="BD6" s="108" t="s">
        <v>304</v>
      </c>
      <c r="BE6" s="108" t="s">
        <v>66</v>
      </c>
      <c r="BF6" s="108"/>
      <c r="BG6" s="108" t="s">
        <v>66</v>
      </c>
      <c r="BH6" s="108"/>
      <c r="BI6" s="108"/>
      <c r="BJ6" s="108" t="s">
        <v>1030</v>
      </c>
      <c r="BK6" s="108" t="s">
        <v>474</v>
      </c>
      <c r="BL6" s="108" t="s">
        <v>1034</v>
      </c>
      <c r="BM6" s="108" t="s">
        <v>1035</v>
      </c>
      <c r="BN6" s="108" t="s">
        <v>1035</v>
      </c>
      <c r="BO6" s="108" t="s">
        <v>1036</v>
      </c>
      <c r="BP6" s="108" t="s">
        <v>1037</v>
      </c>
      <c r="BQ6" s="108"/>
      <c r="BR6" s="108" t="s">
        <v>366</v>
      </c>
      <c r="BS6" s="108" t="s">
        <v>349</v>
      </c>
      <c r="BT6" s="108" t="s">
        <v>1038</v>
      </c>
      <c r="BU6" s="108" t="s">
        <v>1039</v>
      </c>
      <c r="BV6" s="108" t="s">
        <v>311</v>
      </c>
      <c r="BW6" s="108">
        <v>2.5</v>
      </c>
      <c r="BX6" s="108">
        <v>10000</v>
      </c>
      <c r="BY6" s="108">
        <v>600</v>
      </c>
      <c r="BZ6" s="108">
        <v>576</v>
      </c>
      <c r="CA6" s="108"/>
      <c r="CB6" s="108"/>
      <c r="CC6" s="108"/>
      <c r="CD6" s="108">
        <v>4</v>
      </c>
      <c r="CE6" s="108">
        <v>2</v>
      </c>
      <c r="CF6" s="108">
        <v>52</v>
      </c>
      <c r="CG6" s="108">
        <v>26</v>
      </c>
      <c r="CH6" s="108" t="s">
        <v>66</v>
      </c>
      <c r="CI6" s="108">
        <v>21.49</v>
      </c>
      <c r="CJ6" s="108">
        <v>16.21</v>
      </c>
      <c r="CK6" s="108">
        <v>5.71</v>
      </c>
      <c r="CL6" s="108">
        <v>63.6</v>
      </c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LG6" s="103">
        <v>41760</v>
      </c>
      <c r="LH6" s="103">
        <v>42314</v>
      </c>
      <c r="LI6" s="102" t="s">
        <v>312</v>
      </c>
      <c r="LJ6" s="102" t="s">
        <v>1040</v>
      </c>
    </row>
    <row r="7" spans="1:322" x14ac:dyDescent="0.35">
      <c r="A7" s="108">
        <f t="shared" si="1"/>
        <v>2252479</v>
      </c>
      <c r="B7" s="108">
        <f t="shared" si="2"/>
        <v>0</v>
      </c>
      <c r="C7" s="109">
        <f t="shared" si="3"/>
        <v>41771</v>
      </c>
      <c r="D7" s="109">
        <f t="shared" si="3"/>
        <v>42320</v>
      </c>
      <c r="E7" s="108" t="str">
        <f t="shared" si="4"/>
        <v>Yes</v>
      </c>
      <c r="F7" s="108" t="str">
        <f t="shared" si="5"/>
        <v>Delta Snapshots,Thin Provisioning</v>
      </c>
      <c r="G7" s="108" t="str">
        <f t="shared" si="6"/>
        <v>Flexible Size Qualification Range</v>
      </c>
      <c r="H7" s="108" t="str">
        <f t="shared" si="7"/>
        <v>Active Cooling</v>
      </c>
      <c r="I7" s="108" t="str">
        <f t="shared" si="8"/>
        <v>600W ; 1796W</v>
      </c>
      <c r="J7" s="108" t="str">
        <f t="shared" si="8"/>
        <v>SO-672 (Silver) ; SO-683 (Platinum)</v>
      </c>
      <c r="K7" s="108" t="str">
        <f t="shared" si="0"/>
        <v>HDD</v>
      </c>
      <c r="L7" s="108">
        <f t="shared" si="0"/>
        <v>2.5</v>
      </c>
      <c r="M7" s="108">
        <f t="shared" si="0"/>
        <v>10000</v>
      </c>
      <c r="N7" s="108">
        <f t="shared" si="0"/>
        <v>600</v>
      </c>
      <c r="O7" s="108">
        <f t="shared" si="0"/>
        <v>576</v>
      </c>
      <c r="P7" s="108">
        <f t="shared" si="0"/>
        <v>0</v>
      </c>
      <c r="Q7" s="108">
        <f t="shared" si="0"/>
        <v>0</v>
      </c>
      <c r="R7" s="108">
        <f t="shared" si="0"/>
        <v>0</v>
      </c>
      <c r="S7" s="108">
        <f t="shared" si="0"/>
        <v>4</v>
      </c>
      <c r="T7" s="108">
        <f t="shared" si="0"/>
        <v>2</v>
      </c>
      <c r="U7" s="108">
        <f t="shared" si="0"/>
        <v>52</v>
      </c>
      <c r="V7" s="108">
        <f t="shared" si="0"/>
        <v>26</v>
      </c>
      <c r="W7" s="108" t="str">
        <f t="shared" si="0"/>
        <v>No</v>
      </c>
      <c r="X7" s="108">
        <f t="shared" si="0"/>
        <v>21.49</v>
      </c>
      <c r="Y7" s="108">
        <f t="shared" si="0"/>
        <v>16.21</v>
      </c>
      <c r="Z7" s="108">
        <f t="shared" si="0"/>
        <v>5.71</v>
      </c>
      <c r="AA7" s="108">
        <f t="shared" si="0"/>
        <v>63.6</v>
      </c>
      <c r="AB7" s="108"/>
      <c r="AC7" s="108"/>
      <c r="AD7" s="108"/>
      <c r="AE7" s="108"/>
      <c r="AF7" s="108"/>
      <c r="AG7" s="108"/>
      <c r="AH7" s="108">
        <v>2252479</v>
      </c>
      <c r="AI7" s="108" t="s">
        <v>1009</v>
      </c>
      <c r="AJ7" s="108" t="s">
        <v>1041</v>
      </c>
      <c r="AK7" s="108" t="s">
        <v>1042</v>
      </c>
      <c r="AL7" s="108" t="s">
        <v>1043</v>
      </c>
      <c r="AM7" s="108"/>
      <c r="AN7" s="108" t="s">
        <v>293</v>
      </c>
      <c r="AO7" s="108" t="s">
        <v>993</v>
      </c>
      <c r="AP7" s="108" t="s">
        <v>65</v>
      </c>
      <c r="AQ7" s="108" t="s">
        <v>295</v>
      </c>
      <c r="AR7" s="108" t="s">
        <v>1031</v>
      </c>
      <c r="AS7" s="108" t="s">
        <v>1029</v>
      </c>
      <c r="AT7" s="108" t="s">
        <v>1030</v>
      </c>
      <c r="AU7" s="108" t="s">
        <v>1032</v>
      </c>
      <c r="AV7" s="108" t="s">
        <v>300</v>
      </c>
      <c r="AW7" s="108" t="s">
        <v>301</v>
      </c>
      <c r="AX7" s="108" t="s">
        <v>418</v>
      </c>
      <c r="AY7" s="108" t="s">
        <v>65</v>
      </c>
      <c r="AZ7" s="108" t="s">
        <v>66</v>
      </c>
      <c r="BA7" s="108" t="s">
        <v>1033</v>
      </c>
      <c r="BB7" s="108">
        <v>6.2</v>
      </c>
      <c r="BC7" s="108" t="s">
        <v>66</v>
      </c>
      <c r="BD7" s="108" t="s">
        <v>304</v>
      </c>
      <c r="BE7" s="108" t="s">
        <v>66</v>
      </c>
      <c r="BF7" s="108"/>
      <c r="BG7" s="108" t="s">
        <v>66</v>
      </c>
      <c r="BH7" s="108"/>
      <c r="BI7" s="108"/>
      <c r="BJ7" s="108" t="s">
        <v>1030</v>
      </c>
      <c r="BK7" s="108" t="s">
        <v>474</v>
      </c>
      <c r="BL7" s="108" t="s">
        <v>1034</v>
      </c>
      <c r="BM7" s="108" t="s">
        <v>1035</v>
      </c>
      <c r="BN7" s="108" t="s">
        <v>1035</v>
      </c>
      <c r="BO7" s="108" t="s">
        <v>1036</v>
      </c>
      <c r="BP7" s="108" t="s">
        <v>1037</v>
      </c>
      <c r="BQ7" s="108"/>
      <c r="BR7" s="108" t="s">
        <v>366</v>
      </c>
      <c r="BS7" s="108" t="s">
        <v>349</v>
      </c>
      <c r="BT7" s="108" t="s">
        <v>1038</v>
      </c>
      <c r="BU7" s="108" t="s">
        <v>1039</v>
      </c>
      <c r="BV7" s="108" t="s">
        <v>311</v>
      </c>
      <c r="BW7" s="108">
        <v>2.5</v>
      </c>
      <c r="BX7" s="108">
        <v>10000</v>
      </c>
      <c r="BY7" s="108">
        <v>600</v>
      </c>
      <c r="BZ7" s="108">
        <v>576</v>
      </c>
      <c r="CA7" s="108"/>
      <c r="CB7" s="108"/>
      <c r="CC7" s="108"/>
      <c r="CD7" s="108">
        <v>4</v>
      </c>
      <c r="CE7" s="108">
        <v>2</v>
      </c>
      <c r="CF7" s="108">
        <v>52</v>
      </c>
      <c r="CG7" s="108">
        <v>26</v>
      </c>
      <c r="CH7" s="108" t="s">
        <v>66</v>
      </c>
      <c r="CI7" s="108">
        <v>21.49</v>
      </c>
      <c r="CJ7" s="108">
        <v>16.21</v>
      </c>
      <c r="CK7" s="108">
        <v>5.71</v>
      </c>
      <c r="CL7" s="108">
        <v>63.6</v>
      </c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6"/>
      <c r="JT7" s="106"/>
      <c r="JU7" s="106"/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6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6"/>
      <c r="LC7" s="106"/>
      <c r="LD7" s="106"/>
      <c r="LE7" s="106"/>
      <c r="LF7" s="106"/>
      <c r="LG7" s="107">
        <v>41771</v>
      </c>
      <c r="LH7" s="107">
        <v>42320</v>
      </c>
      <c r="LI7" s="106" t="s">
        <v>312</v>
      </c>
      <c r="LJ7" s="106" t="s">
        <v>1044</v>
      </c>
    </row>
    <row r="8" spans="1:322" x14ac:dyDescent="0.35">
      <c r="A8" s="108">
        <f t="shared" si="1"/>
        <v>2302938</v>
      </c>
      <c r="B8" s="108">
        <f t="shared" si="2"/>
        <v>0</v>
      </c>
      <c r="C8" s="109">
        <f t="shared" si="3"/>
        <v>42879</v>
      </c>
      <c r="D8" s="109">
        <f t="shared" si="3"/>
        <v>42972</v>
      </c>
      <c r="E8" s="108" t="str">
        <f t="shared" si="4"/>
        <v>Yes</v>
      </c>
      <c r="F8" s="108" t="str">
        <f t="shared" si="5"/>
        <v>Data Deduplication,Delta Snapshots,Thin Provisioning</v>
      </c>
      <c r="G8" s="108" t="str">
        <f t="shared" si="6"/>
        <v>Fixed Size Qualification Range</v>
      </c>
      <c r="H8" s="108" t="str">
        <f t="shared" si="7"/>
        <v>Active Cooling</v>
      </c>
      <c r="I8" s="108" t="str">
        <f t="shared" si="8"/>
        <v>750W (controllers); 460W (drive shelves)</v>
      </c>
      <c r="J8" s="108" t="str">
        <f t="shared" si="8"/>
        <v>Gold; Gold</v>
      </c>
      <c r="K8" s="108" t="str">
        <f t="shared" si="0"/>
        <v>HDD</v>
      </c>
      <c r="L8" s="108">
        <f t="shared" si="0"/>
        <v>2.5</v>
      </c>
      <c r="M8" s="108">
        <f t="shared" si="0"/>
        <v>10000</v>
      </c>
      <c r="N8" s="108">
        <f t="shared" si="0"/>
        <v>600</v>
      </c>
      <c r="O8" s="108">
        <f t="shared" si="0"/>
        <v>96</v>
      </c>
      <c r="P8" s="108" t="str">
        <f t="shared" si="0"/>
        <v>N/A</v>
      </c>
      <c r="Q8" s="108" t="str">
        <f t="shared" si="0"/>
        <v>N/A</v>
      </c>
      <c r="R8" s="108">
        <f t="shared" si="0"/>
        <v>96</v>
      </c>
      <c r="S8" s="108">
        <f t="shared" si="0"/>
        <v>2</v>
      </c>
      <c r="T8" s="108">
        <f t="shared" si="0"/>
        <v>2</v>
      </c>
      <c r="U8" s="108">
        <f t="shared" si="0"/>
        <v>12</v>
      </c>
      <c r="V8" s="108">
        <f t="shared" si="0"/>
        <v>12</v>
      </c>
      <c r="W8" s="108" t="str">
        <f t="shared" si="0"/>
        <v>Yes</v>
      </c>
      <c r="X8" s="108">
        <f t="shared" si="0"/>
        <v>13.86</v>
      </c>
      <c r="Y8" s="108">
        <f t="shared" si="0"/>
        <v>6.38</v>
      </c>
      <c r="Z8" s="108">
        <f t="shared" si="0"/>
        <v>6</v>
      </c>
      <c r="AA8" s="108">
        <f t="shared" si="0"/>
        <v>42.5</v>
      </c>
      <c r="AB8" s="108"/>
      <c r="AC8" s="108"/>
      <c r="AD8" s="108"/>
      <c r="AE8" s="108"/>
      <c r="AF8" s="108"/>
      <c r="AG8" s="108"/>
      <c r="AH8" s="108">
        <v>2302938</v>
      </c>
      <c r="AI8" s="108" t="s">
        <v>1009</v>
      </c>
      <c r="AJ8" s="108" t="s">
        <v>1045</v>
      </c>
      <c r="AK8" s="108" t="s">
        <v>1046</v>
      </c>
      <c r="AL8" s="108" t="s">
        <v>1047</v>
      </c>
      <c r="AM8" s="108" t="s">
        <v>1048</v>
      </c>
      <c r="AN8" s="108" t="s">
        <v>293</v>
      </c>
      <c r="AO8" s="108" t="s">
        <v>993</v>
      </c>
      <c r="AP8" s="108" t="s">
        <v>65</v>
      </c>
      <c r="AQ8" s="108" t="s">
        <v>318</v>
      </c>
      <c r="AR8" s="108" t="s">
        <v>1009</v>
      </c>
      <c r="AS8" s="108" t="s">
        <v>1049</v>
      </c>
      <c r="AT8" s="108" t="s">
        <v>1047</v>
      </c>
      <c r="AU8" s="108" t="s">
        <v>1014</v>
      </c>
      <c r="AV8" s="108" t="s">
        <v>900</v>
      </c>
      <c r="AW8" s="108" t="s">
        <v>301</v>
      </c>
      <c r="AX8" s="108" t="s">
        <v>302</v>
      </c>
      <c r="AY8" s="108" t="s">
        <v>65</v>
      </c>
      <c r="AZ8" s="108" t="s">
        <v>65</v>
      </c>
      <c r="BA8" s="108" t="s">
        <v>1050</v>
      </c>
      <c r="BB8" s="108" t="s">
        <v>1051</v>
      </c>
      <c r="BC8" s="108" t="s">
        <v>66</v>
      </c>
      <c r="BD8" s="108" t="s">
        <v>304</v>
      </c>
      <c r="BE8" s="108" t="s">
        <v>66</v>
      </c>
      <c r="BF8" s="108"/>
      <c r="BG8" s="108" t="s">
        <v>66</v>
      </c>
      <c r="BH8" s="108"/>
      <c r="BI8" s="108"/>
      <c r="BJ8" s="108" t="s">
        <v>1047</v>
      </c>
      <c r="BK8" s="108" t="s">
        <v>1017</v>
      </c>
      <c r="BL8" s="108" t="s">
        <v>1052</v>
      </c>
      <c r="BM8" s="108" t="s">
        <v>1053</v>
      </c>
      <c r="BN8" s="108" t="s">
        <v>1054</v>
      </c>
      <c r="BO8" s="108" t="s">
        <v>1021</v>
      </c>
      <c r="BP8" s="108" t="s">
        <v>1022</v>
      </c>
      <c r="BQ8" s="108"/>
      <c r="BR8" s="108" t="s">
        <v>327</v>
      </c>
      <c r="BS8" s="108"/>
      <c r="BT8" s="108" t="s">
        <v>1055</v>
      </c>
      <c r="BU8" s="108" t="s">
        <v>1055</v>
      </c>
      <c r="BV8" s="108" t="s">
        <v>311</v>
      </c>
      <c r="BW8" s="108">
        <v>2.5</v>
      </c>
      <c r="BX8" s="108">
        <v>10000</v>
      </c>
      <c r="BY8" s="108">
        <v>600</v>
      </c>
      <c r="BZ8" s="108">
        <v>96</v>
      </c>
      <c r="CA8" s="108" t="s">
        <v>141</v>
      </c>
      <c r="CB8" s="108" t="s">
        <v>141</v>
      </c>
      <c r="CC8" s="108">
        <v>96</v>
      </c>
      <c r="CD8" s="108">
        <v>2</v>
      </c>
      <c r="CE8" s="108">
        <v>2</v>
      </c>
      <c r="CF8" s="108">
        <v>12</v>
      </c>
      <c r="CG8" s="108">
        <v>12</v>
      </c>
      <c r="CH8" s="108" t="s">
        <v>65</v>
      </c>
      <c r="CI8" s="108">
        <v>13.86</v>
      </c>
      <c r="CJ8" s="108">
        <v>6.38</v>
      </c>
      <c r="CK8" s="108">
        <v>6</v>
      </c>
      <c r="CL8" s="108">
        <v>42.5</v>
      </c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  <c r="IW8" s="104"/>
      <c r="IX8" s="104"/>
      <c r="IY8" s="104"/>
      <c r="IZ8" s="104"/>
      <c r="JA8" s="104"/>
      <c r="JB8" s="104"/>
      <c r="JC8" s="104"/>
      <c r="JD8" s="104"/>
      <c r="JE8" s="104"/>
      <c r="JF8" s="104"/>
      <c r="JG8" s="104"/>
      <c r="JH8" s="104"/>
      <c r="JI8" s="104"/>
      <c r="JJ8" s="104"/>
      <c r="JK8" s="104"/>
      <c r="JL8" s="104"/>
      <c r="JM8" s="104"/>
      <c r="JN8" s="104"/>
      <c r="JO8" s="104"/>
      <c r="JP8" s="104"/>
      <c r="JQ8" s="104"/>
      <c r="JR8" s="104"/>
      <c r="JS8" s="104"/>
      <c r="JT8" s="104"/>
      <c r="JU8" s="104"/>
      <c r="JV8" s="104"/>
      <c r="JW8" s="104"/>
      <c r="JX8" s="104"/>
      <c r="JY8" s="104"/>
      <c r="JZ8" s="104"/>
      <c r="KA8" s="104"/>
      <c r="KB8" s="104"/>
      <c r="KC8" s="104"/>
      <c r="KD8" s="104"/>
      <c r="KE8" s="104"/>
      <c r="KF8" s="104"/>
      <c r="KG8" s="104"/>
      <c r="KH8" s="104"/>
      <c r="KI8" s="104"/>
      <c r="KJ8" s="104"/>
      <c r="KK8" s="104"/>
      <c r="KL8" s="104"/>
      <c r="KM8" s="104"/>
      <c r="KN8" s="104"/>
      <c r="KO8" s="104"/>
      <c r="KP8" s="104"/>
      <c r="KQ8" s="104"/>
      <c r="KR8" s="104"/>
      <c r="KS8" s="104"/>
      <c r="KT8" s="104"/>
      <c r="KU8" s="104"/>
      <c r="KV8" s="104"/>
      <c r="KW8" s="104"/>
      <c r="KX8" s="104"/>
      <c r="KY8" s="104"/>
      <c r="KZ8" s="104"/>
      <c r="LA8" s="104"/>
      <c r="LB8" s="104"/>
      <c r="LC8" s="104"/>
      <c r="LD8" s="104"/>
      <c r="LE8" s="104"/>
      <c r="LF8" s="104"/>
      <c r="LG8" s="105">
        <v>42879</v>
      </c>
      <c r="LH8" s="105">
        <v>42972</v>
      </c>
      <c r="LI8" s="102" t="s">
        <v>312</v>
      </c>
      <c r="LJ8" s="102" t="s">
        <v>1056</v>
      </c>
    </row>
    <row r="9" spans="1:322" x14ac:dyDescent="0.35">
      <c r="A9" s="108">
        <f t="shared" si="1"/>
        <v>2221156</v>
      </c>
      <c r="B9" s="108">
        <f t="shared" si="2"/>
        <v>0</v>
      </c>
      <c r="C9" s="109">
        <f t="shared" si="3"/>
        <v>41178</v>
      </c>
      <c r="D9" s="109">
        <f t="shared" si="3"/>
        <v>41912</v>
      </c>
      <c r="E9" s="108" t="str">
        <f t="shared" si="4"/>
        <v>Yes</v>
      </c>
      <c r="F9" s="108" t="str">
        <f t="shared" si="5"/>
        <v>Delta Snapshots,Thin Provisioning</v>
      </c>
      <c r="G9" s="108" t="str">
        <f t="shared" si="6"/>
        <v>Flexible Size Qualification Range</v>
      </c>
      <c r="H9" s="108" t="str">
        <f t="shared" si="7"/>
        <v>Active Cooling</v>
      </c>
      <c r="I9" s="108" t="str">
        <f t="shared" si="8"/>
        <v>1,650W; 997W; 802W; 847W; 600W</v>
      </c>
      <c r="J9" s="108" t="str">
        <f t="shared" si="8"/>
        <v>SO-699 (GOLD); SO-698(GOLD); SO-680 (Silver); SO-681 (Silver); SO-672 (Silver)</v>
      </c>
      <c r="K9" s="108" t="str">
        <f t="shared" si="0"/>
        <v>HDD</v>
      </c>
      <c r="L9" s="108">
        <f t="shared" si="0"/>
        <v>2.5</v>
      </c>
      <c r="M9" s="108">
        <f t="shared" si="0"/>
        <v>10000</v>
      </c>
      <c r="N9" s="108">
        <f t="shared" si="0"/>
        <v>900</v>
      </c>
      <c r="O9" s="108">
        <f t="shared" si="0"/>
        <v>192</v>
      </c>
      <c r="P9" s="108">
        <f t="shared" si="0"/>
        <v>0</v>
      </c>
      <c r="Q9" s="108">
        <f t="shared" si="0"/>
        <v>0</v>
      </c>
      <c r="R9" s="108">
        <f t="shared" si="0"/>
        <v>0</v>
      </c>
      <c r="S9" s="108">
        <f t="shared" si="0"/>
        <v>1</v>
      </c>
      <c r="T9" s="108">
        <f t="shared" si="0"/>
        <v>1</v>
      </c>
      <c r="U9" s="108">
        <f t="shared" si="0"/>
        <v>8</v>
      </c>
      <c r="V9" s="108">
        <f t="shared" si="0"/>
        <v>8</v>
      </c>
      <c r="W9" s="108" t="str">
        <f t="shared" si="0"/>
        <v>No</v>
      </c>
      <c r="X9" s="108">
        <f t="shared" si="0"/>
        <v>20.63</v>
      </c>
      <c r="Y9" s="108">
        <f t="shared" si="0"/>
        <v>19.63</v>
      </c>
      <c r="Z9" s="108">
        <f t="shared" si="0"/>
        <v>12.39</v>
      </c>
      <c r="AA9" s="108">
        <f t="shared" si="0"/>
        <v>38.6</v>
      </c>
      <c r="AB9" s="108"/>
      <c r="AC9" s="108"/>
      <c r="AD9" s="108"/>
      <c r="AE9" s="108"/>
      <c r="AF9" s="108"/>
      <c r="AG9" s="108"/>
      <c r="AH9" s="108">
        <v>2221156</v>
      </c>
      <c r="AI9" s="108" t="s">
        <v>1027</v>
      </c>
      <c r="AJ9" s="108" t="s">
        <v>1028</v>
      </c>
      <c r="AK9" s="108" t="s">
        <v>1057</v>
      </c>
      <c r="AL9" s="108" t="s">
        <v>1058</v>
      </c>
      <c r="AM9" s="108" t="s">
        <v>1059</v>
      </c>
      <c r="AN9" s="108" t="s">
        <v>293</v>
      </c>
      <c r="AO9" s="108" t="s">
        <v>993</v>
      </c>
      <c r="AP9" s="108" t="s">
        <v>65</v>
      </c>
      <c r="AQ9" s="108" t="s">
        <v>318</v>
      </c>
      <c r="AR9" s="108" t="s">
        <v>1060</v>
      </c>
      <c r="AS9" s="108" t="s">
        <v>1057</v>
      </c>
      <c r="AT9" s="108" t="s">
        <v>1058</v>
      </c>
      <c r="AU9" s="108" t="s">
        <v>1032</v>
      </c>
      <c r="AV9" s="108" t="s">
        <v>300</v>
      </c>
      <c r="AW9" s="108" t="s">
        <v>301</v>
      </c>
      <c r="AX9" s="108" t="s">
        <v>418</v>
      </c>
      <c r="AY9" s="108" t="s">
        <v>65</v>
      </c>
      <c r="AZ9" s="108" t="s">
        <v>66</v>
      </c>
      <c r="BA9" s="108" t="s">
        <v>1061</v>
      </c>
      <c r="BB9" s="108" t="s">
        <v>1062</v>
      </c>
      <c r="BC9" s="108" t="s">
        <v>65</v>
      </c>
      <c r="BD9" s="108" t="s">
        <v>304</v>
      </c>
      <c r="BE9" s="108" t="s">
        <v>66</v>
      </c>
      <c r="BF9" s="108"/>
      <c r="BG9" s="108" t="s">
        <v>66</v>
      </c>
      <c r="BH9" s="108"/>
      <c r="BI9" s="108"/>
      <c r="BJ9" s="108" t="s">
        <v>1058</v>
      </c>
      <c r="BK9" s="108" t="s">
        <v>1063</v>
      </c>
      <c r="BL9" s="108" t="s">
        <v>1064</v>
      </c>
      <c r="BM9" s="108" t="s">
        <v>1065</v>
      </c>
      <c r="BN9" s="108" t="s">
        <v>1065</v>
      </c>
      <c r="BO9" s="108" t="s">
        <v>1066</v>
      </c>
      <c r="BP9" s="108" t="s">
        <v>1067</v>
      </c>
      <c r="BQ9" s="108"/>
      <c r="BR9" s="108"/>
      <c r="BS9" s="108"/>
      <c r="BT9" s="108" t="s">
        <v>1068</v>
      </c>
      <c r="BU9" s="108" t="s">
        <v>1069</v>
      </c>
      <c r="BV9" s="108" t="s">
        <v>311</v>
      </c>
      <c r="BW9" s="108">
        <v>2.5</v>
      </c>
      <c r="BX9" s="108">
        <v>10000</v>
      </c>
      <c r="BY9" s="108">
        <v>900</v>
      </c>
      <c r="BZ9" s="108">
        <v>192</v>
      </c>
      <c r="CA9" s="108"/>
      <c r="CB9" s="108"/>
      <c r="CC9" s="108"/>
      <c r="CD9" s="108">
        <v>1</v>
      </c>
      <c r="CE9" s="108">
        <v>1</v>
      </c>
      <c r="CF9" s="108">
        <v>8</v>
      </c>
      <c r="CG9" s="108">
        <v>8</v>
      </c>
      <c r="CH9" s="108" t="s">
        <v>66</v>
      </c>
      <c r="CI9" s="108">
        <v>20.63</v>
      </c>
      <c r="CJ9" s="108">
        <v>19.63</v>
      </c>
      <c r="CK9" s="108">
        <v>12.39</v>
      </c>
      <c r="CL9" s="108">
        <v>38.6</v>
      </c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LG9" s="103">
        <v>41178</v>
      </c>
      <c r="LH9" s="103">
        <v>41912</v>
      </c>
      <c r="LI9" s="102" t="s">
        <v>312</v>
      </c>
      <c r="LJ9" s="102" t="s">
        <v>1070</v>
      </c>
    </row>
    <row r="10" spans="1:322" x14ac:dyDescent="0.35">
      <c r="A10" s="108">
        <f t="shared" si="1"/>
        <v>2239321</v>
      </c>
      <c r="B10" s="108" t="str">
        <f t="shared" si="2"/>
        <v>B</v>
      </c>
      <c r="C10" s="109">
        <f t="shared" si="3"/>
        <v>42110</v>
      </c>
      <c r="D10" s="109">
        <f t="shared" si="3"/>
        <v>42110</v>
      </c>
      <c r="E10" s="108" t="str">
        <f t="shared" si="4"/>
        <v>No</v>
      </c>
      <c r="F10" s="108" t="str">
        <f t="shared" si="5"/>
        <v>Delta Snapshots,Thin Provisioning</v>
      </c>
      <c r="G10" s="108" t="str">
        <f t="shared" si="6"/>
        <v>Fixed Size Qualification Range</v>
      </c>
      <c r="H10" s="108" t="str">
        <f t="shared" si="7"/>
        <v>Active Cooling</v>
      </c>
      <c r="I10" s="108">
        <f t="shared" si="8"/>
        <v>580</v>
      </c>
      <c r="J10" s="108" t="str">
        <f t="shared" si="8"/>
        <v>Gold</v>
      </c>
      <c r="K10" s="108" t="str">
        <f t="shared" si="0"/>
        <v>HDD</v>
      </c>
      <c r="L10" s="108">
        <f t="shared" si="0"/>
        <v>2.5</v>
      </c>
      <c r="M10" s="108">
        <f t="shared" si="0"/>
        <v>10000</v>
      </c>
      <c r="N10" s="108">
        <f t="shared" si="0"/>
        <v>0</v>
      </c>
      <c r="O10" s="108">
        <f t="shared" si="0"/>
        <v>24</v>
      </c>
      <c r="P10" s="108">
        <f t="shared" si="0"/>
        <v>0</v>
      </c>
      <c r="Q10" s="108">
        <f t="shared" si="0"/>
        <v>0</v>
      </c>
      <c r="R10" s="108">
        <f t="shared" si="0"/>
        <v>24</v>
      </c>
      <c r="S10" s="108">
        <f t="shared" si="0"/>
        <v>2</v>
      </c>
      <c r="T10" s="108">
        <f t="shared" si="0"/>
        <v>1</v>
      </c>
      <c r="U10" s="108">
        <f t="shared" si="0"/>
        <v>2</v>
      </c>
      <c r="V10" s="108">
        <f t="shared" si="0"/>
        <v>1</v>
      </c>
      <c r="W10" s="108" t="str">
        <f t="shared" si="0"/>
        <v>No</v>
      </c>
      <c r="X10" s="108">
        <f t="shared" si="0"/>
        <v>29.2</v>
      </c>
      <c r="Y10" s="108">
        <f t="shared" si="0"/>
        <v>14.9</v>
      </c>
      <c r="Z10" s="108">
        <f t="shared" si="0"/>
        <v>9.5</v>
      </c>
      <c r="AA10" s="108">
        <f t="shared" si="0"/>
        <v>49.9</v>
      </c>
      <c r="AB10" s="108"/>
      <c r="AC10" s="108"/>
      <c r="AD10" s="108"/>
      <c r="AE10" s="108"/>
      <c r="AF10" s="108"/>
      <c r="AG10" s="108" t="s">
        <v>357</v>
      </c>
      <c r="AH10" s="108">
        <v>2239321</v>
      </c>
      <c r="AI10" s="108" t="s">
        <v>289</v>
      </c>
      <c r="AJ10" s="108" t="s">
        <v>290</v>
      </c>
      <c r="AK10" s="108" t="s">
        <v>1004</v>
      </c>
      <c r="AL10" s="108" t="s">
        <v>992</v>
      </c>
      <c r="AM10" s="108"/>
      <c r="AN10" s="108" t="s">
        <v>293</v>
      </c>
      <c r="AO10" s="108" t="s">
        <v>993</v>
      </c>
      <c r="AP10" s="108" t="s">
        <v>66</v>
      </c>
      <c r="AQ10" s="108" t="s">
        <v>318</v>
      </c>
      <c r="AR10" s="108" t="s">
        <v>343</v>
      </c>
      <c r="AS10" s="108" t="s">
        <v>1005</v>
      </c>
      <c r="AT10" s="108" t="s">
        <v>995</v>
      </c>
      <c r="AU10" s="108" t="s">
        <v>299</v>
      </c>
      <c r="AV10" s="108" t="s">
        <v>300</v>
      </c>
      <c r="AW10" s="108" t="s">
        <v>301</v>
      </c>
      <c r="AX10" s="108" t="s">
        <v>302</v>
      </c>
      <c r="AY10" s="108" t="s">
        <v>66</v>
      </c>
      <c r="AZ10" s="108" t="s">
        <v>66</v>
      </c>
      <c r="BA10" s="108" t="s">
        <v>996</v>
      </c>
      <c r="BB10" s="108" t="s">
        <v>1006</v>
      </c>
      <c r="BC10" s="108" t="s">
        <v>66</v>
      </c>
      <c r="BD10" s="108" t="s">
        <v>304</v>
      </c>
      <c r="BE10" s="108" t="s">
        <v>66</v>
      </c>
      <c r="BF10" s="108"/>
      <c r="BG10" s="108" t="s">
        <v>66</v>
      </c>
      <c r="BH10" s="108"/>
      <c r="BI10" s="108"/>
      <c r="BJ10" s="108" t="s">
        <v>992</v>
      </c>
      <c r="BK10" s="108" t="s">
        <v>305</v>
      </c>
      <c r="BL10" s="108" t="s">
        <v>998</v>
      </c>
      <c r="BM10" s="108" t="s">
        <v>1007</v>
      </c>
      <c r="BN10" s="108" t="s">
        <v>1000</v>
      </c>
      <c r="BO10" s="108">
        <v>580</v>
      </c>
      <c r="BP10" s="108" t="s">
        <v>326</v>
      </c>
      <c r="BQ10" s="108"/>
      <c r="BR10" s="108" t="s">
        <v>366</v>
      </c>
      <c r="BS10" s="108" t="s">
        <v>349</v>
      </c>
      <c r="BT10" s="108" t="s">
        <v>1001</v>
      </c>
      <c r="BU10" s="108" t="s">
        <v>1002</v>
      </c>
      <c r="BV10" s="108" t="s">
        <v>311</v>
      </c>
      <c r="BW10" s="108">
        <v>2.5</v>
      </c>
      <c r="BX10" s="108">
        <v>10000</v>
      </c>
      <c r="BY10" s="108"/>
      <c r="BZ10" s="108">
        <v>24</v>
      </c>
      <c r="CA10" s="108"/>
      <c r="CB10" s="108"/>
      <c r="CC10" s="108">
        <v>24</v>
      </c>
      <c r="CD10" s="108">
        <v>2</v>
      </c>
      <c r="CE10" s="108">
        <v>1</v>
      </c>
      <c r="CF10" s="108">
        <v>2</v>
      </c>
      <c r="CG10" s="108">
        <v>1</v>
      </c>
      <c r="CH10" s="108" t="s">
        <v>66</v>
      </c>
      <c r="CI10" s="108">
        <v>29.2</v>
      </c>
      <c r="CJ10" s="108">
        <v>14.9</v>
      </c>
      <c r="CK10" s="108">
        <v>9.5</v>
      </c>
      <c r="CL10" s="108">
        <v>49.9</v>
      </c>
      <c r="CM10" s="108" t="s">
        <v>352</v>
      </c>
      <c r="CN10" s="108" t="s">
        <v>355</v>
      </c>
      <c r="CO10" s="108">
        <v>10000</v>
      </c>
      <c r="CP10" s="108"/>
      <c r="CQ10" s="108">
        <v>24</v>
      </c>
      <c r="CR10" s="108" t="s">
        <v>354</v>
      </c>
      <c r="CS10" s="108" t="s">
        <v>66</v>
      </c>
      <c r="CT10" s="108">
        <v>29.2</v>
      </c>
      <c r="CU10" s="108">
        <v>14.9</v>
      </c>
      <c r="CV10" s="108">
        <v>9.5</v>
      </c>
      <c r="CW10" s="108">
        <v>49.9</v>
      </c>
      <c r="CX10" s="108" t="s">
        <v>352</v>
      </c>
      <c r="CY10" s="108" t="s">
        <v>355</v>
      </c>
      <c r="CZ10" s="108">
        <v>15000</v>
      </c>
      <c r="DA10" s="108"/>
      <c r="DB10" s="108">
        <v>24</v>
      </c>
      <c r="DC10" s="108" t="s">
        <v>354</v>
      </c>
      <c r="DD10" s="108" t="s">
        <v>66</v>
      </c>
      <c r="DE10" s="108">
        <v>29.2</v>
      </c>
      <c r="DF10" s="108">
        <v>14.9</v>
      </c>
      <c r="DG10" s="108">
        <v>9.5</v>
      </c>
      <c r="DH10" s="108">
        <v>25</v>
      </c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LG10" s="103">
        <v>42110</v>
      </c>
      <c r="LH10" s="103">
        <v>42110</v>
      </c>
      <c r="LI10" s="102" t="s">
        <v>312</v>
      </c>
      <c r="LJ10" s="102" t="s">
        <v>1008</v>
      </c>
    </row>
    <row r="11" spans="1:322" x14ac:dyDescent="0.35">
      <c r="A11" s="108">
        <f t="shared" si="1"/>
        <v>2241233</v>
      </c>
      <c r="B11" s="108" t="str">
        <f t="shared" si="2"/>
        <v>B</v>
      </c>
      <c r="C11" s="109">
        <f t="shared" si="3"/>
        <v>42156</v>
      </c>
      <c r="D11" s="109">
        <f t="shared" si="3"/>
        <v>42153</v>
      </c>
      <c r="E11" s="108" t="str">
        <f t="shared" si="4"/>
        <v>No</v>
      </c>
      <c r="F11" s="108" t="str">
        <f t="shared" si="5"/>
        <v>Delta Snapshots,Thin Provisioning</v>
      </c>
      <c r="G11" s="108" t="str">
        <f t="shared" si="6"/>
        <v>Fixed Size Qualification Range</v>
      </c>
      <c r="H11" s="108" t="str">
        <f t="shared" si="7"/>
        <v>Active Cooling</v>
      </c>
      <c r="I11" s="108">
        <f t="shared" si="8"/>
        <v>580</v>
      </c>
      <c r="J11" s="108" t="str">
        <f t="shared" si="8"/>
        <v>Gold</v>
      </c>
      <c r="K11" s="108" t="str">
        <f t="shared" si="0"/>
        <v>HDD</v>
      </c>
      <c r="L11" s="108">
        <f t="shared" si="0"/>
        <v>2.5</v>
      </c>
      <c r="M11" s="108">
        <f t="shared" si="0"/>
        <v>10000</v>
      </c>
      <c r="N11" s="108">
        <f t="shared" si="0"/>
        <v>0</v>
      </c>
      <c r="O11" s="108">
        <f t="shared" si="0"/>
        <v>24</v>
      </c>
      <c r="P11" s="108">
        <f t="shared" si="0"/>
        <v>0</v>
      </c>
      <c r="Q11" s="108">
        <f t="shared" si="0"/>
        <v>0</v>
      </c>
      <c r="R11" s="108">
        <f t="shared" si="0"/>
        <v>24</v>
      </c>
      <c r="S11" s="108">
        <f t="shared" si="0"/>
        <v>2</v>
      </c>
      <c r="T11" s="108">
        <f t="shared" si="0"/>
        <v>1</v>
      </c>
      <c r="U11" s="108">
        <f t="shared" si="0"/>
        <v>2</v>
      </c>
      <c r="V11" s="108">
        <f t="shared" si="0"/>
        <v>1</v>
      </c>
      <c r="W11" s="108" t="str">
        <f t="shared" si="0"/>
        <v>No</v>
      </c>
      <c r="X11" s="108">
        <f t="shared" si="0"/>
        <v>27</v>
      </c>
      <c r="Y11" s="108">
        <f t="shared" si="0"/>
        <v>13.2</v>
      </c>
      <c r="Z11" s="108">
        <f t="shared" si="0"/>
        <v>8.9</v>
      </c>
      <c r="AA11" s="108">
        <f t="shared" si="0"/>
        <v>47.7</v>
      </c>
      <c r="AB11" s="108"/>
      <c r="AC11" s="108"/>
      <c r="AD11" s="108"/>
      <c r="AE11" s="108"/>
      <c r="AF11" s="108"/>
      <c r="AG11" s="108" t="s">
        <v>357</v>
      </c>
      <c r="AH11" s="108">
        <v>2241233</v>
      </c>
      <c r="AI11" s="108" t="s">
        <v>289</v>
      </c>
      <c r="AJ11" s="108" t="s">
        <v>290</v>
      </c>
      <c r="AK11" s="108" t="s">
        <v>991</v>
      </c>
      <c r="AL11" s="108" t="s">
        <v>992</v>
      </c>
      <c r="AM11" s="108"/>
      <c r="AN11" s="108" t="s">
        <v>293</v>
      </c>
      <c r="AO11" s="108" t="s">
        <v>993</v>
      </c>
      <c r="AP11" s="108" t="s">
        <v>66</v>
      </c>
      <c r="AQ11" s="108" t="s">
        <v>318</v>
      </c>
      <c r="AR11" s="108" t="s">
        <v>343</v>
      </c>
      <c r="AS11" s="108" t="s">
        <v>994</v>
      </c>
      <c r="AT11" s="108" t="s">
        <v>995</v>
      </c>
      <c r="AU11" s="108" t="s">
        <v>299</v>
      </c>
      <c r="AV11" s="108" t="s">
        <v>300</v>
      </c>
      <c r="AW11" s="108" t="s">
        <v>301</v>
      </c>
      <c r="AX11" s="108" t="s">
        <v>302</v>
      </c>
      <c r="AY11" s="108" t="s">
        <v>65</v>
      </c>
      <c r="AZ11" s="108" t="s">
        <v>65</v>
      </c>
      <c r="BA11" s="108" t="s">
        <v>996</v>
      </c>
      <c r="BB11" s="108" t="s">
        <v>997</v>
      </c>
      <c r="BC11" s="108" t="s">
        <v>66</v>
      </c>
      <c r="BD11" s="108" t="s">
        <v>304</v>
      </c>
      <c r="BE11" s="108" t="s">
        <v>66</v>
      </c>
      <c r="BF11" s="108"/>
      <c r="BG11" s="108" t="s">
        <v>66</v>
      </c>
      <c r="BH11" s="108"/>
      <c r="BI11" s="108"/>
      <c r="BJ11" s="108" t="s">
        <v>992</v>
      </c>
      <c r="BK11" s="108" t="s">
        <v>305</v>
      </c>
      <c r="BL11" s="108" t="s">
        <v>998</v>
      </c>
      <c r="BM11" s="108" t="s">
        <v>999</v>
      </c>
      <c r="BN11" s="108" t="s">
        <v>1000</v>
      </c>
      <c r="BO11" s="108">
        <v>580</v>
      </c>
      <c r="BP11" s="108" t="s">
        <v>326</v>
      </c>
      <c r="BQ11" s="108"/>
      <c r="BR11" s="108" t="s">
        <v>366</v>
      </c>
      <c r="BS11" s="108" t="s">
        <v>349</v>
      </c>
      <c r="BT11" s="108" t="s">
        <v>1001</v>
      </c>
      <c r="BU11" s="108" t="s">
        <v>1002</v>
      </c>
      <c r="BV11" s="108" t="s">
        <v>311</v>
      </c>
      <c r="BW11" s="114">
        <v>2.5</v>
      </c>
      <c r="BX11" s="108">
        <v>10000</v>
      </c>
      <c r="BY11" s="108"/>
      <c r="BZ11" s="108">
        <v>24</v>
      </c>
      <c r="CA11" s="108"/>
      <c r="CB11" s="108"/>
      <c r="CC11" s="108">
        <v>24</v>
      </c>
      <c r="CD11" s="108">
        <v>2</v>
      </c>
      <c r="CE11" s="108">
        <v>1</v>
      </c>
      <c r="CF11" s="108">
        <v>2</v>
      </c>
      <c r="CG11" s="108">
        <v>1</v>
      </c>
      <c r="CH11" s="108" t="s">
        <v>66</v>
      </c>
      <c r="CI11" s="108">
        <v>27</v>
      </c>
      <c r="CJ11" s="108">
        <v>13.2</v>
      </c>
      <c r="CK11" s="108">
        <v>8.9</v>
      </c>
      <c r="CL11" s="108">
        <v>47.7</v>
      </c>
      <c r="CM11" s="108" t="s">
        <v>352</v>
      </c>
      <c r="CN11" s="108" t="s">
        <v>355</v>
      </c>
      <c r="CO11" s="108">
        <v>10000</v>
      </c>
      <c r="CP11" s="108"/>
      <c r="CQ11" s="108">
        <v>24</v>
      </c>
      <c r="CR11" s="108" t="s">
        <v>354</v>
      </c>
      <c r="CS11" s="108" t="s">
        <v>66</v>
      </c>
      <c r="CT11" s="108">
        <v>27</v>
      </c>
      <c r="CU11" s="108">
        <v>13.2</v>
      </c>
      <c r="CV11" s="108">
        <v>8.9</v>
      </c>
      <c r="CW11" s="108">
        <v>47.7</v>
      </c>
      <c r="CX11" s="108" t="s">
        <v>352</v>
      </c>
      <c r="CY11" s="108" t="s">
        <v>355</v>
      </c>
      <c r="CZ11" s="108">
        <v>15000</v>
      </c>
      <c r="DA11" s="108"/>
      <c r="DB11" s="108">
        <v>24</v>
      </c>
      <c r="DC11" s="108" t="s">
        <v>354</v>
      </c>
      <c r="DD11" s="108" t="s">
        <v>66</v>
      </c>
      <c r="DE11" s="108">
        <v>37.700000000000003</v>
      </c>
      <c r="DF11" s="108">
        <v>19.3</v>
      </c>
      <c r="DG11" s="108">
        <v>11.4</v>
      </c>
      <c r="DH11" s="108">
        <v>21.7</v>
      </c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LG11" s="103">
        <v>42156</v>
      </c>
      <c r="LH11" s="103">
        <v>42153</v>
      </c>
      <c r="LI11" s="102" t="s">
        <v>312</v>
      </c>
      <c r="LJ11" s="102" t="s">
        <v>1003</v>
      </c>
    </row>
    <row r="12" spans="1:322" x14ac:dyDescent="0.35">
      <c r="A12" s="108"/>
      <c r="B12" s="108"/>
      <c r="C12" s="109"/>
      <c r="D12" s="109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14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LG12" s="103"/>
      <c r="LH12" s="103"/>
    </row>
    <row r="13" spans="1:322" x14ac:dyDescent="0.35">
      <c r="A13" s="108">
        <f t="shared" si="1"/>
        <v>2269411</v>
      </c>
      <c r="B13" s="108">
        <f t="shared" si="2"/>
        <v>0</v>
      </c>
      <c r="C13" s="109">
        <f t="shared" si="3"/>
        <v>42242</v>
      </c>
      <c r="D13" s="109">
        <f t="shared" si="3"/>
        <v>42516</v>
      </c>
      <c r="E13" s="108" t="str">
        <f t="shared" si="4"/>
        <v>Yes</v>
      </c>
      <c r="F13" s="108" t="str">
        <f t="shared" si="5"/>
        <v>Data Deduplication,Delta Snapshots,Thin Provisioning</v>
      </c>
      <c r="G13" s="108" t="str">
        <f t="shared" si="6"/>
        <v>Fixed Size Qualification Range</v>
      </c>
      <c r="H13" s="108" t="str">
        <f t="shared" si="7"/>
        <v>Active Cooling</v>
      </c>
      <c r="I13" s="108" t="str">
        <f t="shared" si="8"/>
        <v>764W (controllers); 580W (drive shelves)</v>
      </c>
      <c r="J13" s="108" t="str">
        <f t="shared" si="8"/>
        <v>Gold; Gold</v>
      </c>
      <c r="K13" s="108" t="str">
        <f t="shared" si="0"/>
        <v>HDD</v>
      </c>
      <c r="L13" s="108">
        <f t="shared" si="0"/>
        <v>2.5</v>
      </c>
      <c r="M13" s="108">
        <f t="shared" si="0"/>
        <v>15000</v>
      </c>
      <c r="N13" s="108">
        <f t="shared" si="0"/>
        <v>300</v>
      </c>
      <c r="O13" s="108">
        <f t="shared" si="0"/>
        <v>220</v>
      </c>
      <c r="P13" s="108" t="str">
        <f t="shared" si="0"/>
        <v>N/A</v>
      </c>
      <c r="Q13" s="108" t="str">
        <f t="shared" si="0"/>
        <v>N/A</v>
      </c>
      <c r="R13" s="108">
        <f t="shared" si="0"/>
        <v>220</v>
      </c>
      <c r="S13" s="108">
        <f t="shared" si="0"/>
        <v>2</v>
      </c>
      <c r="T13" s="108">
        <f t="shared" si="0"/>
        <v>2</v>
      </c>
      <c r="U13" s="108">
        <f t="shared" si="0"/>
        <v>22</v>
      </c>
      <c r="V13" s="108">
        <f t="shared" si="0"/>
        <v>22</v>
      </c>
      <c r="W13" s="108" t="str">
        <f t="shared" si="0"/>
        <v>Yes</v>
      </c>
      <c r="X13" s="108">
        <f t="shared" si="0"/>
        <v>18.38</v>
      </c>
      <c r="Y13" s="108">
        <f t="shared" si="0"/>
        <v>13.55</v>
      </c>
      <c r="Z13" s="108">
        <f t="shared" si="0"/>
        <v>5.62</v>
      </c>
      <c r="AA13" s="108">
        <f t="shared" si="0"/>
        <v>27.1</v>
      </c>
      <c r="AB13" s="108"/>
      <c r="AC13" s="108"/>
      <c r="AD13" s="108"/>
      <c r="AE13" s="108"/>
      <c r="AF13" s="108"/>
      <c r="AG13" s="108"/>
      <c r="AH13" s="108">
        <v>2269411</v>
      </c>
      <c r="AI13" s="108" t="s">
        <v>1009</v>
      </c>
      <c r="AJ13" s="108" t="s">
        <v>1045</v>
      </c>
      <c r="AK13" s="108" t="s">
        <v>1071</v>
      </c>
      <c r="AL13" s="108" t="s">
        <v>1072</v>
      </c>
      <c r="AM13" s="108" t="s">
        <v>1073</v>
      </c>
      <c r="AN13" s="108" t="s">
        <v>293</v>
      </c>
      <c r="AO13" s="108" t="s">
        <v>993</v>
      </c>
      <c r="AP13" s="108" t="s">
        <v>65</v>
      </c>
      <c r="AQ13" s="108" t="s">
        <v>318</v>
      </c>
      <c r="AR13" s="108" t="s">
        <v>1009</v>
      </c>
      <c r="AS13" s="108" t="s">
        <v>1074</v>
      </c>
      <c r="AT13" s="108" t="s">
        <v>1072</v>
      </c>
      <c r="AU13" s="108" t="s">
        <v>1014</v>
      </c>
      <c r="AV13" s="108" t="s">
        <v>900</v>
      </c>
      <c r="AW13" s="108" t="s">
        <v>321</v>
      </c>
      <c r="AX13" s="108" t="s">
        <v>302</v>
      </c>
      <c r="AY13" s="108" t="s">
        <v>65</v>
      </c>
      <c r="AZ13" s="108" t="s">
        <v>65</v>
      </c>
      <c r="BA13" s="108" t="s">
        <v>1050</v>
      </c>
      <c r="BB13" s="108" t="s">
        <v>1075</v>
      </c>
      <c r="BC13" s="108" t="s">
        <v>66</v>
      </c>
      <c r="BD13" s="108" t="s">
        <v>304</v>
      </c>
      <c r="BE13" s="108" t="s">
        <v>66</v>
      </c>
      <c r="BF13" s="108"/>
      <c r="BG13" s="108" t="s">
        <v>66</v>
      </c>
      <c r="BH13" s="108"/>
      <c r="BI13" s="108"/>
      <c r="BJ13" s="108" t="s">
        <v>1072</v>
      </c>
      <c r="BK13" s="108" t="s">
        <v>1017</v>
      </c>
      <c r="BL13" s="108" t="s">
        <v>1076</v>
      </c>
      <c r="BM13" s="108" t="s">
        <v>1077</v>
      </c>
      <c r="BN13" s="108" t="s">
        <v>1078</v>
      </c>
      <c r="BO13" s="108" t="s">
        <v>1079</v>
      </c>
      <c r="BP13" s="108" t="s">
        <v>1022</v>
      </c>
      <c r="BQ13" s="108"/>
      <c r="BR13" s="108" t="s">
        <v>327</v>
      </c>
      <c r="BS13" s="108"/>
      <c r="BT13" s="108" t="s">
        <v>1080</v>
      </c>
      <c r="BU13" s="108" t="s">
        <v>1080</v>
      </c>
      <c r="BV13" s="108" t="s">
        <v>311</v>
      </c>
      <c r="BW13" s="108">
        <v>2.5</v>
      </c>
      <c r="BX13" s="108">
        <v>15000</v>
      </c>
      <c r="BY13" s="108">
        <v>300</v>
      </c>
      <c r="BZ13" s="108">
        <v>220</v>
      </c>
      <c r="CA13" s="108" t="s">
        <v>141</v>
      </c>
      <c r="CB13" s="108" t="s">
        <v>141</v>
      </c>
      <c r="CC13" s="108">
        <v>220</v>
      </c>
      <c r="CD13" s="108">
        <v>2</v>
      </c>
      <c r="CE13" s="108">
        <v>2</v>
      </c>
      <c r="CF13" s="108">
        <v>22</v>
      </c>
      <c r="CG13" s="108">
        <v>22</v>
      </c>
      <c r="CH13" s="108" t="s">
        <v>65</v>
      </c>
      <c r="CI13" s="108">
        <v>18.38</v>
      </c>
      <c r="CJ13" s="108">
        <v>13.55</v>
      </c>
      <c r="CK13" s="108">
        <v>5.62</v>
      </c>
      <c r="CL13" s="108">
        <v>27.1</v>
      </c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 t="s">
        <v>1072</v>
      </c>
      <c r="FB13" s="104" t="s">
        <v>1017</v>
      </c>
      <c r="FC13" s="104" t="s">
        <v>1076</v>
      </c>
      <c r="FD13" s="104" t="s">
        <v>1077</v>
      </c>
      <c r="FE13" s="104" t="s">
        <v>1078</v>
      </c>
      <c r="FF13" s="104" t="s">
        <v>1079</v>
      </c>
      <c r="FG13" s="104" t="s">
        <v>1022</v>
      </c>
      <c r="FH13" s="104"/>
      <c r="FI13" s="104" t="s">
        <v>327</v>
      </c>
      <c r="FJ13" s="104"/>
      <c r="FK13" s="104" t="s">
        <v>1080</v>
      </c>
      <c r="FL13" s="104" t="s">
        <v>1080</v>
      </c>
      <c r="FM13" s="104" t="s">
        <v>311</v>
      </c>
      <c r="FN13" s="104" t="s">
        <v>355</v>
      </c>
      <c r="FO13" s="104" t="s">
        <v>1081</v>
      </c>
      <c r="FP13" s="104" t="s">
        <v>1082</v>
      </c>
      <c r="FQ13" s="104">
        <v>220</v>
      </c>
      <c r="FR13" s="104" t="s">
        <v>141</v>
      </c>
      <c r="FS13" s="104" t="s">
        <v>141</v>
      </c>
      <c r="FT13" s="104">
        <v>220</v>
      </c>
      <c r="FU13" s="104">
        <v>2</v>
      </c>
      <c r="FV13" s="104">
        <v>2</v>
      </c>
      <c r="FW13" s="104">
        <v>22</v>
      </c>
      <c r="FX13" s="104">
        <v>22</v>
      </c>
      <c r="FY13" s="104" t="s">
        <v>65</v>
      </c>
      <c r="FZ13" s="104">
        <v>2</v>
      </c>
      <c r="GA13" s="104">
        <v>0.91</v>
      </c>
      <c r="GB13" s="104">
        <v>27.1</v>
      </c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5">
        <v>42242</v>
      </c>
      <c r="LH13" s="105">
        <v>42516</v>
      </c>
      <c r="LI13" s="102" t="s">
        <v>312</v>
      </c>
      <c r="LJ13" s="102" t="s">
        <v>1083</v>
      </c>
    </row>
    <row r="14" spans="1:322" x14ac:dyDescent="0.35">
      <c r="A14" s="108">
        <f t="shared" si="1"/>
        <v>2272567</v>
      </c>
      <c r="B14" s="108">
        <f t="shared" si="2"/>
        <v>0</v>
      </c>
      <c r="C14" s="109">
        <f t="shared" si="3"/>
        <v>42242</v>
      </c>
      <c r="D14" s="109">
        <f t="shared" si="3"/>
        <v>42557</v>
      </c>
      <c r="E14" s="108" t="str">
        <f t="shared" si="4"/>
        <v>Yes</v>
      </c>
      <c r="F14" s="108" t="str">
        <f t="shared" si="5"/>
        <v>Data Deduplication,Delta Snapshots,Thin Provisioning</v>
      </c>
      <c r="G14" s="108" t="str">
        <f t="shared" si="6"/>
        <v>Fixed Size Qualification Range</v>
      </c>
      <c r="H14" s="108" t="str">
        <f t="shared" si="7"/>
        <v>Active Cooling</v>
      </c>
      <c r="I14" s="108" t="str">
        <f t="shared" si="8"/>
        <v>764W (controllers); 580W (drive shelves)</v>
      </c>
      <c r="J14" s="108" t="str">
        <f t="shared" si="8"/>
        <v>Gold; Gold</v>
      </c>
      <c r="K14" s="108" t="str">
        <f t="shared" si="0"/>
        <v>HDD</v>
      </c>
      <c r="L14" s="108">
        <f t="shared" si="0"/>
        <v>2.5</v>
      </c>
      <c r="M14" s="108">
        <f t="shared" si="0"/>
        <v>15000</v>
      </c>
      <c r="N14" s="108">
        <f t="shared" si="0"/>
        <v>300</v>
      </c>
      <c r="O14" s="108">
        <f t="shared" si="0"/>
        <v>264</v>
      </c>
      <c r="P14" s="108" t="str">
        <f t="shared" si="0"/>
        <v>N/A</v>
      </c>
      <c r="Q14" s="108" t="str">
        <f t="shared" si="0"/>
        <v>N/A</v>
      </c>
      <c r="R14" s="108">
        <f t="shared" si="0"/>
        <v>264</v>
      </c>
      <c r="S14" s="108">
        <f t="shared" si="0"/>
        <v>2</v>
      </c>
      <c r="T14" s="108">
        <f t="shared" si="0"/>
        <v>2</v>
      </c>
      <c r="U14" s="108">
        <f t="shared" si="0"/>
        <v>22</v>
      </c>
      <c r="V14" s="108">
        <f t="shared" si="0"/>
        <v>22</v>
      </c>
      <c r="W14" s="108" t="str">
        <f t="shared" si="0"/>
        <v>Yes</v>
      </c>
      <c r="X14" s="108">
        <f t="shared" si="0"/>
        <v>22.88</v>
      </c>
      <c r="Y14" s="108">
        <f>CJ14</f>
        <v>15.23</v>
      </c>
      <c r="Z14" s="108">
        <f t="shared" si="0"/>
        <v>8.15</v>
      </c>
      <c r="AA14" s="108">
        <f t="shared" si="0"/>
        <v>28</v>
      </c>
      <c r="AB14" s="108"/>
      <c r="AC14" s="108"/>
      <c r="AD14" s="108"/>
      <c r="AE14" s="108"/>
      <c r="AF14" s="108"/>
      <c r="AG14" s="108"/>
      <c r="AH14" s="108">
        <v>2272567</v>
      </c>
      <c r="AI14" s="108" t="s">
        <v>1009</v>
      </c>
      <c r="AJ14" s="108" t="s">
        <v>1045</v>
      </c>
      <c r="AK14" s="108" t="s">
        <v>1084</v>
      </c>
      <c r="AL14" s="108" t="s">
        <v>1085</v>
      </c>
      <c r="AM14" s="108" t="s">
        <v>1073</v>
      </c>
      <c r="AN14" s="108" t="s">
        <v>293</v>
      </c>
      <c r="AO14" s="108" t="s">
        <v>993</v>
      </c>
      <c r="AP14" s="108" t="s">
        <v>65</v>
      </c>
      <c r="AQ14" s="108" t="s">
        <v>318</v>
      </c>
      <c r="AR14" s="108" t="s">
        <v>1009</v>
      </c>
      <c r="AS14" s="108" t="s">
        <v>1086</v>
      </c>
      <c r="AT14" s="108" t="s">
        <v>1085</v>
      </c>
      <c r="AU14" s="108" t="s">
        <v>1014</v>
      </c>
      <c r="AV14" s="108" t="s">
        <v>900</v>
      </c>
      <c r="AW14" s="108" t="s">
        <v>321</v>
      </c>
      <c r="AX14" s="108" t="s">
        <v>302</v>
      </c>
      <c r="AY14" s="108" t="s">
        <v>65</v>
      </c>
      <c r="AZ14" s="108" t="s">
        <v>65</v>
      </c>
      <c r="BA14" s="108" t="s">
        <v>1050</v>
      </c>
      <c r="BB14" s="108" t="s">
        <v>1075</v>
      </c>
      <c r="BC14" s="108" t="s">
        <v>66</v>
      </c>
      <c r="BD14" s="108" t="s">
        <v>304</v>
      </c>
      <c r="BE14" s="108" t="s">
        <v>66</v>
      </c>
      <c r="BF14" s="108"/>
      <c r="BG14" s="108" t="s">
        <v>66</v>
      </c>
      <c r="BH14" s="108"/>
      <c r="BI14" s="108"/>
      <c r="BJ14" s="108" t="s">
        <v>1085</v>
      </c>
      <c r="BK14" s="108" t="s">
        <v>1017</v>
      </c>
      <c r="BL14" s="108" t="s">
        <v>1076</v>
      </c>
      <c r="BM14" s="108" t="s">
        <v>1077</v>
      </c>
      <c r="BN14" s="108" t="s">
        <v>1078</v>
      </c>
      <c r="BO14" s="108" t="s">
        <v>1079</v>
      </c>
      <c r="BP14" s="108" t="s">
        <v>1022</v>
      </c>
      <c r="BQ14" s="108"/>
      <c r="BR14" s="108" t="s">
        <v>327</v>
      </c>
      <c r="BS14" s="108"/>
      <c r="BT14" s="108" t="s">
        <v>1080</v>
      </c>
      <c r="BU14" s="108" t="s">
        <v>1080</v>
      </c>
      <c r="BV14" s="108" t="s">
        <v>311</v>
      </c>
      <c r="BW14" s="108">
        <v>2.5</v>
      </c>
      <c r="BX14" s="108">
        <v>15000</v>
      </c>
      <c r="BY14" s="108">
        <v>300</v>
      </c>
      <c r="BZ14" s="108">
        <v>264</v>
      </c>
      <c r="CA14" s="108" t="s">
        <v>141</v>
      </c>
      <c r="CB14" s="108" t="s">
        <v>141</v>
      </c>
      <c r="CC14" s="108">
        <v>264</v>
      </c>
      <c r="CD14" s="108">
        <v>2</v>
      </c>
      <c r="CE14" s="108">
        <v>2</v>
      </c>
      <c r="CF14" s="108">
        <v>22</v>
      </c>
      <c r="CG14" s="108">
        <v>22</v>
      </c>
      <c r="CH14" s="108" t="s">
        <v>65</v>
      </c>
      <c r="CI14" s="108">
        <v>22.88</v>
      </c>
      <c r="CJ14" s="108">
        <v>15.23</v>
      </c>
      <c r="CK14" s="108">
        <v>8.15</v>
      </c>
      <c r="CL14" s="108">
        <v>28</v>
      </c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 t="s">
        <v>1085</v>
      </c>
      <c r="FB14" s="104" t="s">
        <v>1017</v>
      </c>
      <c r="FC14" s="104" t="s">
        <v>1076</v>
      </c>
      <c r="FD14" s="104" t="s">
        <v>1077</v>
      </c>
      <c r="FE14" s="104" t="s">
        <v>1078</v>
      </c>
      <c r="FF14" s="104" t="s">
        <v>1079</v>
      </c>
      <c r="FG14" s="104" t="s">
        <v>1022</v>
      </c>
      <c r="FH14" s="104"/>
      <c r="FI14" s="104" t="s">
        <v>327</v>
      </c>
      <c r="FJ14" s="104"/>
      <c r="FK14" s="104" t="s">
        <v>1080</v>
      </c>
      <c r="FL14" s="104" t="s">
        <v>1080</v>
      </c>
      <c r="FM14" s="104" t="s">
        <v>311</v>
      </c>
      <c r="FN14" s="104" t="s">
        <v>355</v>
      </c>
      <c r="FO14" s="104" t="s">
        <v>1081</v>
      </c>
      <c r="FP14" s="104" t="s">
        <v>1082</v>
      </c>
      <c r="FQ14" s="104">
        <v>264</v>
      </c>
      <c r="FR14" s="104" t="s">
        <v>141</v>
      </c>
      <c r="FS14" s="104" t="s">
        <v>141</v>
      </c>
      <c r="FT14" s="104">
        <v>264</v>
      </c>
      <c r="FU14" s="104">
        <v>2</v>
      </c>
      <c r="FV14" s="104">
        <v>2</v>
      </c>
      <c r="FW14" s="104">
        <v>22</v>
      </c>
      <c r="FX14" s="104">
        <v>22</v>
      </c>
      <c r="FY14" s="104" t="s">
        <v>65</v>
      </c>
      <c r="FZ14" s="104">
        <v>2.09</v>
      </c>
      <c r="GA14" s="104">
        <v>0.94</v>
      </c>
      <c r="GB14" s="104">
        <v>28</v>
      </c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5">
        <v>42242</v>
      </c>
      <c r="LH14" s="105">
        <v>42557</v>
      </c>
      <c r="LI14" s="102" t="s">
        <v>312</v>
      </c>
      <c r="LJ14" s="102" t="s">
        <v>1087</v>
      </c>
    </row>
    <row r="15" spans="1:322" x14ac:dyDescent="0.35">
      <c r="A15" s="108">
        <f t="shared" si="1"/>
        <v>2278427</v>
      </c>
      <c r="B15" s="108">
        <f t="shared" si="2"/>
        <v>0</v>
      </c>
      <c r="C15" s="109">
        <f t="shared" si="3"/>
        <v>42242</v>
      </c>
      <c r="D15" s="109">
        <f t="shared" si="3"/>
        <v>42613</v>
      </c>
      <c r="E15" s="108" t="str">
        <f t="shared" si="4"/>
        <v>Yes</v>
      </c>
      <c r="F15" s="108" t="str">
        <f t="shared" si="5"/>
        <v>Data Deduplication,Delta Snapshots,Thin Provisioning</v>
      </c>
      <c r="G15" s="108" t="str">
        <f t="shared" si="6"/>
        <v>Fixed Size Qualification Range</v>
      </c>
      <c r="H15" s="108" t="str">
        <f t="shared" si="7"/>
        <v>Active Cooling</v>
      </c>
      <c r="I15" s="108" t="str">
        <f t="shared" si="8"/>
        <v>764W (controllers); 580W (drive shelves)</v>
      </c>
      <c r="J15" s="108" t="str">
        <f t="shared" si="8"/>
        <v>Gold; Gold</v>
      </c>
      <c r="K15" s="108" t="str">
        <f t="shared" si="0"/>
        <v>HDD</v>
      </c>
      <c r="L15" s="108">
        <f t="shared" si="0"/>
        <v>2.5</v>
      </c>
      <c r="M15" s="108">
        <f t="shared" si="0"/>
        <v>15000</v>
      </c>
      <c r="N15" s="108">
        <f t="shared" si="0"/>
        <v>300</v>
      </c>
      <c r="O15" s="108">
        <f t="shared" si="0"/>
        <v>220</v>
      </c>
      <c r="P15" s="108" t="str">
        <f t="shared" si="0"/>
        <v>N/A</v>
      </c>
      <c r="Q15" s="108" t="str">
        <f t="shared" si="0"/>
        <v>N/A</v>
      </c>
      <c r="R15" s="108">
        <f t="shared" si="0"/>
        <v>220</v>
      </c>
      <c r="S15" s="108">
        <f t="shared" si="0"/>
        <v>2</v>
      </c>
      <c r="T15" s="108">
        <f t="shared" si="0"/>
        <v>2</v>
      </c>
      <c r="U15" s="108">
        <f t="shared" si="0"/>
        <v>22</v>
      </c>
      <c r="V15" s="108">
        <f t="shared" si="0"/>
        <v>22</v>
      </c>
      <c r="W15" s="108" t="str">
        <f t="shared" si="0"/>
        <v>Yes</v>
      </c>
      <c r="X15" s="108">
        <f t="shared" si="0"/>
        <v>18.38</v>
      </c>
      <c r="Y15" s="108">
        <f t="shared" si="0"/>
        <v>13.55</v>
      </c>
      <c r="Z15" s="108">
        <f t="shared" si="0"/>
        <v>5.62</v>
      </c>
      <c r="AA15" s="108">
        <f t="shared" si="0"/>
        <v>27.1</v>
      </c>
      <c r="AB15" s="108"/>
      <c r="AC15" s="108"/>
      <c r="AD15" s="108"/>
      <c r="AE15" s="108"/>
      <c r="AF15" s="108"/>
      <c r="AG15" s="108"/>
      <c r="AH15" s="108">
        <v>2278427</v>
      </c>
      <c r="AI15" s="108" t="s">
        <v>1009</v>
      </c>
      <c r="AJ15" s="108" t="s">
        <v>1045</v>
      </c>
      <c r="AK15" s="108" t="s">
        <v>1088</v>
      </c>
      <c r="AL15" s="108" t="s">
        <v>1089</v>
      </c>
      <c r="AM15" s="108" t="s">
        <v>1090</v>
      </c>
      <c r="AN15" s="108" t="s">
        <v>293</v>
      </c>
      <c r="AO15" s="108" t="s">
        <v>993</v>
      </c>
      <c r="AP15" s="108" t="s">
        <v>65</v>
      </c>
      <c r="AQ15" s="108" t="s">
        <v>318</v>
      </c>
      <c r="AR15" s="108" t="s">
        <v>1009</v>
      </c>
      <c r="AS15" s="108" t="s">
        <v>1091</v>
      </c>
      <c r="AT15" s="108" t="s">
        <v>1089</v>
      </c>
      <c r="AU15" s="108" t="s">
        <v>1014</v>
      </c>
      <c r="AV15" s="108" t="s">
        <v>900</v>
      </c>
      <c r="AW15" s="108" t="s">
        <v>321</v>
      </c>
      <c r="AX15" s="108" t="s">
        <v>302</v>
      </c>
      <c r="AY15" s="108" t="s">
        <v>65</v>
      </c>
      <c r="AZ15" s="108" t="s">
        <v>65</v>
      </c>
      <c r="BA15" s="108" t="s">
        <v>1050</v>
      </c>
      <c r="BB15" s="108" t="s">
        <v>1075</v>
      </c>
      <c r="BC15" s="108" t="s">
        <v>66</v>
      </c>
      <c r="BD15" s="108" t="s">
        <v>304</v>
      </c>
      <c r="BE15" s="108" t="s">
        <v>66</v>
      </c>
      <c r="BF15" s="108"/>
      <c r="BG15" s="108" t="s">
        <v>66</v>
      </c>
      <c r="BH15" s="108"/>
      <c r="BI15" s="108"/>
      <c r="BJ15" s="108" t="s">
        <v>1089</v>
      </c>
      <c r="BK15" s="108" t="s">
        <v>1017</v>
      </c>
      <c r="BL15" s="108" t="s">
        <v>1076</v>
      </c>
      <c r="BM15" s="108" t="s">
        <v>1077</v>
      </c>
      <c r="BN15" s="108" t="s">
        <v>1078</v>
      </c>
      <c r="BO15" s="108" t="s">
        <v>1079</v>
      </c>
      <c r="BP15" s="108" t="s">
        <v>1022</v>
      </c>
      <c r="BQ15" s="108"/>
      <c r="BR15" s="108" t="s">
        <v>327</v>
      </c>
      <c r="BS15" s="108"/>
      <c r="BT15" s="108" t="s">
        <v>1080</v>
      </c>
      <c r="BU15" s="108" t="s">
        <v>1080</v>
      </c>
      <c r="BV15" s="108" t="s">
        <v>311</v>
      </c>
      <c r="BW15" s="108">
        <v>2.5</v>
      </c>
      <c r="BX15" s="108">
        <v>15000</v>
      </c>
      <c r="BY15" s="108">
        <v>300</v>
      </c>
      <c r="BZ15" s="108">
        <v>220</v>
      </c>
      <c r="CA15" s="108" t="s">
        <v>141</v>
      </c>
      <c r="CB15" s="108" t="s">
        <v>141</v>
      </c>
      <c r="CC15" s="108">
        <v>220</v>
      </c>
      <c r="CD15" s="108">
        <v>2</v>
      </c>
      <c r="CE15" s="108">
        <v>2</v>
      </c>
      <c r="CF15" s="108">
        <v>22</v>
      </c>
      <c r="CG15" s="108">
        <v>22</v>
      </c>
      <c r="CH15" s="108" t="s">
        <v>65</v>
      </c>
      <c r="CI15" s="108">
        <v>18.38</v>
      </c>
      <c r="CJ15" s="108">
        <v>13.55</v>
      </c>
      <c r="CK15" s="108">
        <v>5.62</v>
      </c>
      <c r="CL15" s="108">
        <v>27.1</v>
      </c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 t="s">
        <v>1089</v>
      </c>
      <c r="FB15" s="104" t="s">
        <v>1017</v>
      </c>
      <c r="FC15" s="104" t="s">
        <v>1076</v>
      </c>
      <c r="FD15" s="104" t="s">
        <v>1077</v>
      </c>
      <c r="FE15" s="104" t="s">
        <v>1078</v>
      </c>
      <c r="FF15" s="104" t="s">
        <v>1079</v>
      </c>
      <c r="FG15" s="104" t="s">
        <v>1022</v>
      </c>
      <c r="FH15" s="104"/>
      <c r="FI15" s="104" t="s">
        <v>327</v>
      </c>
      <c r="FJ15" s="104"/>
      <c r="FK15" s="104" t="s">
        <v>1080</v>
      </c>
      <c r="FL15" s="104" t="s">
        <v>1080</v>
      </c>
      <c r="FM15" s="104" t="s">
        <v>311</v>
      </c>
      <c r="FN15" s="104" t="s">
        <v>355</v>
      </c>
      <c r="FO15" s="104" t="s">
        <v>1081</v>
      </c>
      <c r="FP15" s="104" t="s">
        <v>1082</v>
      </c>
      <c r="FQ15" s="104">
        <v>220</v>
      </c>
      <c r="FR15" s="104" t="s">
        <v>141</v>
      </c>
      <c r="FS15" s="104" t="s">
        <v>141</v>
      </c>
      <c r="FT15" s="104">
        <v>220</v>
      </c>
      <c r="FU15" s="104">
        <v>2</v>
      </c>
      <c r="FV15" s="104">
        <v>2</v>
      </c>
      <c r="FW15" s="104">
        <v>22</v>
      </c>
      <c r="FX15" s="104">
        <v>22</v>
      </c>
      <c r="FY15" s="104" t="s">
        <v>65</v>
      </c>
      <c r="FZ15" s="104">
        <v>2</v>
      </c>
      <c r="GA15" s="104">
        <v>0.91</v>
      </c>
      <c r="GB15" s="104">
        <v>27.1</v>
      </c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  <c r="IW15" s="104"/>
      <c r="IX15" s="104"/>
      <c r="IY15" s="104"/>
      <c r="IZ15" s="104"/>
      <c r="JA15" s="104"/>
      <c r="JB15" s="104"/>
      <c r="JC15" s="104"/>
      <c r="JD15" s="104"/>
      <c r="JE15" s="104"/>
      <c r="JF15" s="104"/>
      <c r="JG15" s="104"/>
      <c r="JH15" s="104"/>
      <c r="JI15" s="104"/>
      <c r="JJ15" s="104"/>
      <c r="JK15" s="104"/>
      <c r="JL15" s="104"/>
      <c r="JM15" s="104"/>
      <c r="JN15" s="104"/>
      <c r="JO15" s="104"/>
      <c r="JP15" s="104"/>
      <c r="JQ15" s="104"/>
      <c r="JR15" s="104"/>
      <c r="JS15" s="104"/>
      <c r="JT15" s="104"/>
      <c r="JU15" s="104"/>
      <c r="JV15" s="104"/>
      <c r="JW15" s="104"/>
      <c r="JX15" s="104"/>
      <c r="JY15" s="104"/>
      <c r="JZ15" s="104"/>
      <c r="KA15" s="104"/>
      <c r="KB15" s="104"/>
      <c r="KC15" s="104"/>
      <c r="KD15" s="104"/>
      <c r="KE15" s="104"/>
      <c r="KF15" s="104"/>
      <c r="KG15" s="104"/>
      <c r="KH15" s="104"/>
      <c r="KI15" s="104"/>
      <c r="KJ15" s="104"/>
      <c r="KK15" s="104"/>
      <c r="KL15" s="104"/>
      <c r="KM15" s="104"/>
      <c r="KN15" s="104"/>
      <c r="KO15" s="104"/>
      <c r="KP15" s="104"/>
      <c r="KQ15" s="104"/>
      <c r="KR15" s="104"/>
      <c r="KS15" s="104"/>
      <c r="KT15" s="104"/>
      <c r="KU15" s="104"/>
      <c r="KV15" s="104"/>
      <c r="KW15" s="104"/>
      <c r="KX15" s="104"/>
      <c r="KY15" s="104"/>
      <c r="KZ15" s="104"/>
      <c r="LA15" s="104"/>
      <c r="LB15" s="104"/>
      <c r="LC15" s="104"/>
      <c r="LD15" s="104"/>
      <c r="LE15" s="104"/>
      <c r="LF15" s="104"/>
      <c r="LG15" s="105">
        <v>42242</v>
      </c>
      <c r="LH15" s="105">
        <v>42613</v>
      </c>
      <c r="LI15" s="102" t="s">
        <v>312</v>
      </c>
      <c r="LJ15" s="102" t="s">
        <v>1092</v>
      </c>
    </row>
    <row r="16" spans="1:322" x14ac:dyDescent="0.35">
      <c r="A16" s="108">
        <f t="shared" si="1"/>
        <v>2298658</v>
      </c>
      <c r="B16" s="108">
        <f t="shared" si="2"/>
        <v>0</v>
      </c>
      <c r="C16" s="109">
        <f t="shared" si="3"/>
        <v>42492</v>
      </c>
      <c r="D16" s="109">
        <f t="shared" si="3"/>
        <v>42914</v>
      </c>
      <c r="E16" s="108" t="str">
        <f t="shared" si="4"/>
        <v>Yes</v>
      </c>
      <c r="F16" s="108" t="str">
        <f t="shared" si="5"/>
        <v>Data Deduplication,Delta Snapshots,Thin Provisioning</v>
      </c>
      <c r="G16" s="108" t="str">
        <f t="shared" si="6"/>
        <v>Flexible Size Qualification Range</v>
      </c>
      <c r="H16" s="108" t="str">
        <f t="shared" si="7"/>
        <v>Active Cooling</v>
      </c>
      <c r="I16" s="108" t="str">
        <f t="shared" si="8"/>
        <v>1050;1050</v>
      </c>
      <c r="J16" s="108" t="str">
        <f t="shared" si="8"/>
        <v>Gold;Gold</v>
      </c>
      <c r="K16" s="108" t="str">
        <f t="shared" si="0"/>
        <v>HDD</v>
      </c>
      <c r="L16" s="108">
        <f t="shared" si="0"/>
        <v>2.5</v>
      </c>
      <c r="M16" s="108">
        <f t="shared" si="0"/>
        <v>15000</v>
      </c>
      <c r="N16" s="108">
        <f t="shared" si="0"/>
        <v>600</v>
      </c>
      <c r="O16" s="108">
        <f t="shared" si="0"/>
        <v>65</v>
      </c>
      <c r="P16" s="108">
        <f t="shared" si="0"/>
        <v>0</v>
      </c>
      <c r="Q16" s="108">
        <f t="shared" si="0"/>
        <v>0</v>
      </c>
      <c r="R16" s="108">
        <f t="shared" si="0"/>
        <v>65</v>
      </c>
      <c r="S16" s="108">
        <f t="shared" si="0"/>
        <v>2</v>
      </c>
      <c r="T16" s="108">
        <f t="shared" si="0"/>
        <v>1</v>
      </c>
      <c r="U16" s="108">
        <f t="shared" si="0"/>
        <v>6</v>
      </c>
      <c r="V16" s="108">
        <f t="shared" si="0"/>
        <v>3</v>
      </c>
      <c r="W16" s="108" t="str">
        <f t="shared" si="0"/>
        <v>No</v>
      </c>
      <c r="X16" s="108">
        <f t="shared" si="0"/>
        <v>17.23</v>
      </c>
      <c r="Y16" s="108">
        <f t="shared" si="0"/>
        <v>16.5</v>
      </c>
      <c r="Z16" s="108">
        <f t="shared" si="0"/>
        <v>7.06</v>
      </c>
      <c r="AA16" s="108">
        <f t="shared" si="0"/>
        <v>42.5</v>
      </c>
      <c r="AB16" s="108"/>
      <c r="AC16" s="108"/>
      <c r="AD16" s="108"/>
      <c r="AE16" s="108"/>
      <c r="AF16" s="108"/>
      <c r="AG16" s="108"/>
      <c r="AH16" s="108">
        <v>2298658</v>
      </c>
      <c r="AI16" s="108" t="s">
        <v>289</v>
      </c>
      <c r="AJ16" s="108" t="s">
        <v>369</v>
      </c>
      <c r="AK16" s="108" t="s">
        <v>1093</v>
      </c>
      <c r="AL16" s="108" t="s">
        <v>1094</v>
      </c>
      <c r="AM16" s="108"/>
      <c r="AN16" s="108" t="s">
        <v>293</v>
      </c>
      <c r="AO16" s="108" t="s">
        <v>993</v>
      </c>
      <c r="AP16" s="108" t="s">
        <v>65</v>
      </c>
      <c r="AQ16" s="108" t="s">
        <v>318</v>
      </c>
      <c r="AR16" s="108" t="s">
        <v>1095</v>
      </c>
      <c r="AS16" s="108" t="s">
        <v>1093</v>
      </c>
      <c r="AT16" s="108" t="s">
        <v>1096</v>
      </c>
      <c r="AU16" s="108" t="s">
        <v>299</v>
      </c>
      <c r="AV16" s="108" t="s">
        <v>900</v>
      </c>
      <c r="AW16" s="108" t="s">
        <v>301</v>
      </c>
      <c r="AX16" s="108" t="s">
        <v>418</v>
      </c>
      <c r="AY16" s="108" t="s">
        <v>65</v>
      </c>
      <c r="AZ16" s="108" t="s">
        <v>66</v>
      </c>
      <c r="BA16" s="108" t="s">
        <v>1097</v>
      </c>
      <c r="BB16" s="108" t="s">
        <v>1098</v>
      </c>
      <c r="BC16" s="108" t="s">
        <v>66</v>
      </c>
      <c r="BD16" s="108" t="s">
        <v>304</v>
      </c>
      <c r="BE16" s="108" t="s">
        <v>65</v>
      </c>
      <c r="BF16" s="108">
        <v>3600</v>
      </c>
      <c r="BG16" s="108" t="s">
        <v>65</v>
      </c>
      <c r="BH16" s="108">
        <v>3600</v>
      </c>
      <c r="BI16" s="108" t="s">
        <v>1099</v>
      </c>
      <c r="BJ16" s="108" t="s">
        <v>1093</v>
      </c>
      <c r="BK16" s="108" t="s">
        <v>1100</v>
      </c>
      <c r="BL16" s="108" t="s">
        <v>1101</v>
      </c>
      <c r="BM16" s="108" t="s">
        <v>1102</v>
      </c>
      <c r="BN16" s="108" t="s">
        <v>1102</v>
      </c>
      <c r="BO16" s="108" t="s">
        <v>1103</v>
      </c>
      <c r="BP16" s="108" t="s">
        <v>660</v>
      </c>
      <c r="BQ16" s="108"/>
      <c r="BR16" s="108"/>
      <c r="BS16" s="108" t="s">
        <v>327</v>
      </c>
      <c r="BT16" s="108" t="s">
        <v>1104</v>
      </c>
      <c r="BU16" s="108" t="s">
        <v>1104</v>
      </c>
      <c r="BV16" s="108" t="s">
        <v>311</v>
      </c>
      <c r="BW16" s="108">
        <v>2.5</v>
      </c>
      <c r="BX16" s="108">
        <v>15000</v>
      </c>
      <c r="BY16" s="108">
        <v>600</v>
      </c>
      <c r="BZ16" s="108">
        <v>65</v>
      </c>
      <c r="CA16" s="108"/>
      <c r="CB16" s="108"/>
      <c r="CC16" s="108">
        <v>65</v>
      </c>
      <c r="CD16" s="108">
        <v>2</v>
      </c>
      <c r="CE16" s="108">
        <v>1</v>
      </c>
      <c r="CF16" s="108">
        <v>6</v>
      </c>
      <c r="CG16" s="108">
        <v>3</v>
      </c>
      <c r="CH16" s="108" t="s">
        <v>66</v>
      </c>
      <c r="CI16" s="108">
        <v>17.23</v>
      </c>
      <c r="CJ16" s="108">
        <v>16.5</v>
      </c>
      <c r="CK16" s="108">
        <v>7.06</v>
      </c>
      <c r="CL16" s="108">
        <v>42.5</v>
      </c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  <c r="IW16" s="104"/>
      <c r="IX16" s="104"/>
      <c r="IY16" s="104"/>
      <c r="IZ16" s="104"/>
      <c r="JA16" s="104"/>
      <c r="JB16" s="104"/>
      <c r="JC16" s="104"/>
      <c r="JD16" s="104"/>
      <c r="JE16" s="104"/>
      <c r="JF16" s="104"/>
      <c r="JG16" s="104"/>
      <c r="JH16" s="104"/>
      <c r="JI16" s="104"/>
      <c r="JJ16" s="104"/>
      <c r="JK16" s="104"/>
      <c r="JL16" s="104"/>
      <c r="JM16" s="104"/>
      <c r="JN16" s="104"/>
      <c r="JO16" s="104"/>
      <c r="JP16" s="104"/>
      <c r="JQ16" s="104"/>
      <c r="JR16" s="104"/>
      <c r="JS16" s="104"/>
      <c r="JT16" s="104"/>
      <c r="JU16" s="104"/>
      <c r="JV16" s="104"/>
      <c r="JW16" s="104"/>
      <c r="JX16" s="104"/>
      <c r="JY16" s="104"/>
      <c r="JZ16" s="104"/>
      <c r="KA16" s="104"/>
      <c r="KB16" s="104"/>
      <c r="KC16" s="104"/>
      <c r="KD16" s="104"/>
      <c r="KE16" s="104"/>
      <c r="KF16" s="104"/>
      <c r="KG16" s="104"/>
      <c r="KH16" s="104"/>
      <c r="KI16" s="104"/>
      <c r="KJ16" s="104"/>
      <c r="KK16" s="104"/>
      <c r="KL16" s="104"/>
      <c r="KM16" s="104"/>
      <c r="KN16" s="104"/>
      <c r="KO16" s="104"/>
      <c r="KP16" s="104"/>
      <c r="KQ16" s="104"/>
      <c r="KR16" s="104"/>
      <c r="KS16" s="104"/>
      <c r="KT16" s="104"/>
      <c r="KU16" s="104"/>
      <c r="KV16" s="104"/>
      <c r="KW16" s="104"/>
      <c r="KX16" s="104"/>
      <c r="KY16" s="104"/>
      <c r="KZ16" s="104"/>
      <c r="LA16" s="104"/>
      <c r="LB16" s="104"/>
      <c r="LC16" s="104"/>
      <c r="LD16" s="104"/>
      <c r="LE16" s="104"/>
      <c r="LF16" s="104"/>
      <c r="LG16" s="105">
        <v>42492</v>
      </c>
      <c r="LH16" s="105">
        <v>42914</v>
      </c>
      <c r="LI16" s="102" t="s">
        <v>312</v>
      </c>
      <c r="LJ16" s="102" t="s">
        <v>1105</v>
      </c>
    </row>
    <row r="17" spans="1:322" x14ac:dyDescent="0.35">
      <c r="A17" s="108">
        <f t="shared" si="1"/>
        <v>2241233</v>
      </c>
      <c r="B17" s="108" t="str">
        <f t="shared" si="2"/>
        <v>C</v>
      </c>
      <c r="C17" s="109">
        <f t="shared" si="3"/>
        <v>42156</v>
      </c>
      <c r="D17" s="109">
        <f t="shared" si="3"/>
        <v>42153</v>
      </c>
      <c r="E17" s="108" t="str">
        <f t="shared" si="4"/>
        <v>No</v>
      </c>
      <c r="F17" s="108" t="str">
        <f t="shared" si="5"/>
        <v>Delta Snapshots,Thin Provisioning</v>
      </c>
      <c r="G17" s="108" t="str">
        <f t="shared" si="6"/>
        <v>Fixed Size Qualification Range</v>
      </c>
      <c r="H17" s="108" t="str">
        <f t="shared" si="7"/>
        <v>Active Cooling</v>
      </c>
      <c r="I17" s="108">
        <f t="shared" si="8"/>
        <v>580</v>
      </c>
      <c r="J17" s="108" t="str">
        <f t="shared" si="8"/>
        <v>Gold</v>
      </c>
      <c r="K17" s="108" t="str">
        <f t="shared" si="0"/>
        <v>HDD</v>
      </c>
      <c r="L17" s="108">
        <f t="shared" si="0"/>
        <v>2.5</v>
      </c>
      <c r="M17" s="108">
        <f t="shared" si="0"/>
        <v>15000</v>
      </c>
      <c r="N17" s="108">
        <f t="shared" si="0"/>
        <v>1000</v>
      </c>
      <c r="O17" s="108">
        <f t="shared" si="0"/>
        <v>24</v>
      </c>
      <c r="P17" s="108">
        <f t="shared" si="0"/>
        <v>0</v>
      </c>
      <c r="Q17" s="108">
        <f t="shared" si="0"/>
        <v>0</v>
      </c>
      <c r="R17" s="108">
        <f t="shared" si="0"/>
        <v>24</v>
      </c>
      <c r="S17" s="108">
        <f t="shared" si="0"/>
        <v>2</v>
      </c>
      <c r="T17" s="108">
        <f t="shared" si="0"/>
        <v>1</v>
      </c>
      <c r="U17" s="108">
        <f t="shared" si="0"/>
        <v>2</v>
      </c>
      <c r="V17" s="108">
        <f t="shared" si="0"/>
        <v>1</v>
      </c>
      <c r="W17" s="108" t="str">
        <f t="shared" si="0"/>
        <v>No</v>
      </c>
      <c r="X17" s="108">
        <f t="shared" si="0"/>
        <v>37.700000000000003</v>
      </c>
      <c r="Y17" s="108">
        <f t="shared" si="0"/>
        <v>19.3</v>
      </c>
      <c r="Z17" s="108">
        <f t="shared" si="0"/>
        <v>11.4</v>
      </c>
      <c r="AA17" s="108">
        <f t="shared" si="0"/>
        <v>21.7</v>
      </c>
      <c r="AB17" s="108"/>
      <c r="AC17" s="108"/>
      <c r="AD17" s="108"/>
      <c r="AE17" s="108"/>
      <c r="AF17" s="108"/>
      <c r="AG17" s="108" t="s">
        <v>339</v>
      </c>
      <c r="AH17" s="108">
        <v>2241233</v>
      </c>
      <c r="AI17" s="108" t="s">
        <v>289</v>
      </c>
      <c r="AJ17" s="108" t="s">
        <v>290</v>
      </c>
      <c r="AK17" s="108" t="s">
        <v>991</v>
      </c>
      <c r="AL17" s="108" t="s">
        <v>992</v>
      </c>
      <c r="AM17" s="108"/>
      <c r="AN17" s="108" t="s">
        <v>293</v>
      </c>
      <c r="AO17" s="108" t="s">
        <v>993</v>
      </c>
      <c r="AP17" s="108" t="s">
        <v>66</v>
      </c>
      <c r="AQ17" s="108" t="s">
        <v>318</v>
      </c>
      <c r="AR17" s="108" t="s">
        <v>343</v>
      </c>
      <c r="AS17" s="108" t="s">
        <v>994</v>
      </c>
      <c r="AT17" s="108" t="s">
        <v>995</v>
      </c>
      <c r="AU17" s="108" t="s">
        <v>299</v>
      </c>
      <c r="AV17" s="108" t="s">
        <v>300</v>
      </c>
      <c r="AW17" s="108" t="s">
        <v>301</v>
      </c>
      <c r="AX17" s="108" t="s">
        <v>302</v>
      </c>
      <c r="AY17" s="108" t="s">
        <v>65</v>
      </c>
      <c r="AZ17" s="108" t="s">
        <v>65</v>
      </c>
      <c r="BA17" s="108" t="s">
        <v>996</v>
      </c>
      <c r="BB17" s="108" t="s">
        <v>997</v>
      </c>
      <c r="BC17" s="108" t="s">
        <v>66</v>
      </c>
      <c r="BD17" s="108" t="s">
        <v>304</v>
      </c>
      <c r="BE17" s="108" t="s">
        <v>66</v>
      </c>
      <c r="BF17" s="108"/>
      <c r="BG17" s="108" t="s">
        <v>66</v>
      </c>
      <c r="BH17" s="108"/>
      <c r="BI17" s="108"/>
      <c r="BJ17" s="108" t="s">
        <v>992</v>
      </c>
      <c r="BK17" s="108" t="s">
        <v>305</v>
      </c>
      <c r="BL17" s="108" t="s">
        <v>998</v>
      </c>
      <c r="BM17" s="108" t="s">
        <v>999</v>
      </c>
      <c r="BN17" s="108" t="s">
        <v>1000</v>
      </c>
      <c r="BO17" s="108">
        <v>580</v>
      </c>
      <c r="BP17" s="108" t="s">
        <v>326</v>
      </c>
      <c r="BQ17" s="108"/>
      <c r="BR17" s="108" t="s">
        <v>366</v>
      </c>
      <c r="BS17" s="108" t="s">
        <v>349</v>
      </c>
      <c r="BT17" s="108" t="s">
        <v>1001</v>
      </c>
      <c r="BU17" s="108" t="s">
        <v>1002</v>
      </c>
      <c r="BV17" s="108" t="s">
        <v>311</v>
      </c>
      <c r="BW17" s="108">
        <v>2.5</v>
      </c>
      <c r="BX17" s="108">
        <v>15000</v>
      </c>
      <c r="BY17" s="108">
        <v>1000</v>
      </c>
      <c r="BZ17" s="108">
        <v>24</v>
      </c>
      <c r="CA17" s="108"/>
      <c r="CB17" s="108"/>
      <c r="CC17" s="108">
        <v>24</v>
      </c>
      <c r="CD17" s="108">
        <v>2</v>
      </c>
      <c r="CE17" s="108">
        <v>1</v>
      </c>
      <c r="CF17" s="108">
        <v>2</v>
      </c>
      <c r="CG17" s="108">
        <v>1</v>
      </c>
      <c r="CH17" s="108" t="s">
        <v>66</v>
      </c>
      <c r="CI17" s="108">
        <v>37.700000000000003</v>
      </c>
      <c r="CJ17" s="108">
        <v>19.3</v>
      </c>
      <c r="CK17" s="108">
        <v>11.4</v>
      </c>
      <c r="CL17" s="108">
        <v>21.7</v>
      </c>
      <c r="CM17" s="108" t="s">
        <v>352</v>
      </c>
      <c r="CN17" s="108" t="s">
        <v>355</v>
      </c>
      <c r="CO17" s="108">
        <v>10000</v>
      </c>
      <c r="CP17" s="108"/>
      <c r="CQ17" s="108">
        <v>24</v>
      </c>
      <c r="CR17" s="108" t="s">
        <v>354</v>
      </c>
      <c r="CS17" s="108" t="s">
        <v>66</v>
      </c>
      <c r="CT17" s="108">
        <v>27</v>
      </c>
      <c r="CU17" s="108">
        <v>13.2</v>
      </c>
      <c r="CV17" s="108">
        <v>8.9</v>
      </c>
      <c r="CW17" s="108">
        <v>47.7</v>
      </c>
      <c r="CX17" s="108" t="s">
        <v>352</v>
      </c>
      <c r="CY17" s="108" t="s">
        <v>355</v>
      </c>
      <c r="CZ17" s="108">
        <v>15000</v>
      </c>
      <c r="DA17" s="108"/>
      <c r="DB17" s="108">
        <v>24</v>
      </c>
      <c r="DC17" s="108" t="s">
        <v>354</v>
      </c>
      <c r="DD17" s="108" t="s">
        <v>66</v>
      </c>
      <c r="DE17" s="108">
        <v>37.700000000000003</v>
      </c>
      <c r="DF17" s="108">
        <v>19.3</v>
      </c>
      <c r="DG17" s="108">
        <v>11.4</v>
      </c>
      <c r="DH17" s="108">
        <v>21.7</v>
      </c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LG17" s="103">
        <v>42156</v>
      </c>
      <c r="LH17" s="103">
        <v>42153</v>
      </c>
      <c r="LI17" s="102" t="s">
        <v>312</v>
      </c>
      <c r="LJ17" s="102" t="s">
        <v>1003</v>
      </c>
    </row>
    <row r="18" spans="1:322" x14ac:dyDescent="0.35">
      <c r="A18" s="108">
        <f t="shared" si="1"/>
        <v>2239321</v>
      </c>
      <c r="B18" s="108" t="str">
        <f t="shared" si="2"/>
        <v>C</v>
      </c>
      <c r="C18" s="109">
        <f t="shared" si="3"/>
        <v>42110</v>
      </c>
      <c r="D18" s="109">
        <f t="shared" si="3"/>
        <v>42110</v>
      </c>
      <c r="E18" s="108" t="str">
        <f t="shared" si="4"/>
        <v>No</v>
      </c>
      <c r="F18" s="108" t="str">
        <f t="shared" si="5"/>
        <v>Delta Snapshots,Thin Provisioning</v>
      </c>
      <c r="G18" s="108" t="str">
        <f t="shared" si="6"/>
        <v>Fixed Size Qualification Range</v>
      </c>
      <c r="H18" s="108" t="str">
        <f t="shared" si="7"/>
        <v>Active Cooling</v>
      </c>
      <c r="I18" s="108">
        <f t="shared" si="8"/>
        <v>580</v>
      </c>
      <c r="J18" s="108" t="str">
        <f t="shared" si="8"/>
        <v>Gold</v>
      </c>
      <c r="K18" s="108" t="str">
        <f t="shared" ref="K18:Z33" si="9">BV18</f>
        <v>HDD</v>
      </c>
      <c r="L18" s="108">
        <f t="shared" si="9"/>
        <v>2.5</v>
      </c>
      <c r="M18" s="108">
        <f t="shared" si="9"/>
        <v>15000</v>
      </c>
      <c r="N18" s="108">
        <f t="shared" si="9"/>
        <v>0</v>
      </c>
      <c r="O18" s="108">
        <f t="shared" si="9"/>
        <v>24</v>
      </c>
      <c r="P18" s="108">
        <f t="shared" si="9"/>
        <v>0</v>
      </c>
      <c r="Q18" s="108">
        <f t="shared" si="9"/>
        <v>0</v>
      </c>
      <c r="R18" s="108">
        <f t="shared" si="9"/>
        <v>24</v>
      </c>
      <c r="S18" s="108">
        <f t="shared" si="9"/>
        <v>2</v>
      </c>
      <c r="T18" s="108">
        <f t="shared" si="9"/>
        <v>1</v>
      </c>
      <c r="U18" s="108">
        <f t="shared" si="9"/>
        <v>2</v>
      </c>
      <c r="V18" s="108">
        <f t="shared" si="9"/>
        <v>1</v>
      </c>
      <c r="W18" s="108" t="str">
        <f t="shared" si="9"/>
        <v>No</v>
      </c>
      <c r="X18" s="108">
        <f t="shared" si="9"/>
        <v>29.2</v>
      </c>
      <c r="Y18" s="108">
        <f t="shared" si="9"/>
        <v>14.9</v>
      </c>
      <c r="Z18" s="108">
        <f t="shared" si="9"/>
        <v>9.5</v>
      </c>
      <c r="AA18" s="108">
        <f t="shared" ref="AA18:AA33" si="10">CL18</f>
        <v>25</v>
      </c>
      <c r="AB18" s="108"/>
      <c r="AC18" s="108"/>
      <c r="AD18" s="108"/>
      <c r="AE18" s="108"/>
      <c r="AF18" s="108"/>
      <c r="AG18" s="108" t="s">
        <v>339</v>
      </c>
      <c r="AH18" s="108">
        <v>2239321</v>
      </c>
      <c r="AI18" s="108" t="s">
        <v>289</v>
      </c>
      <c r="AJ18" s="108" t="s">
        <v>290</v>
      </c>
      <c r="AK18" s="108" t="s">
        <v>1004</v>
      </c>
      <c r="AL18" s="108" t="s">
        <v>992</v>
      </c>
      <c r="AM18" s="108"/>
      <c r="AN18" s="108" t="s">
        <v>293</v>
      </c>
      <c r="AO18" s="108" t="s">
        <v>993</v>
      </c>
      <c r="AP18" s="108" t="s">
        <v>66</v>
      </c>
      <c r="AQ18" s="108" t="s">
        <v>318</v>
      </c>
      <c r="AR18" s="108" t="s">
        <v>343</v>
      </c>
      <c r="AS18" s="108" t="s">
        <v>1005</v>
      </c>
      <c r="AT18" s="108" t="s">
        <v>995</v>
      </c>
      <c r="AU18" s="108" t="s">
        <v>299</v>
      </c>
      <c r="AV18" s="108" t="s">
        <v>300</v>
      </c>
      <c r="AW18" s="108" t="s">
        <v>301</v>
      </c>
      <c r="AX18" s="108" t="s">
        <v>302</v>
      </c>
      <c r="AY18" s="108" t="s">
        <v>66</v>
      </c>
      <c r="AZ18" s="108" t="s">
        <v>66</v>
      </c>
      <c r="BA18" s="108" t="s">
        <v>996</v>
      </c>
      <c r="BB18" s="108" t="s">
        <v>1006</v>
      </c>
      <c r="BC18" s="108" t="s">
        <v>66</v>
      </c>
      <c r="BD18" s="108" t="s">
        <v>304</v>
      </c>
      <c r="BE18" s="108" t="s">
        <v>66</v>
      </c>
      <c r="BF18" s="108"/>
      <c r="BG18" s="108" t="s">
        <v>66</v>
      </c>
      <c r="BH18" s="108"/>
      <c r="BI18" s="108"/>
      <c r="BJ18" s="108" t="s">
        <v>992</v>
      </c>
      <c r="BK18" s="108" t="s">
        <v>305</v>
      </c>
      <c r="BL18" s="108" t="s">
        <v>998</v>
      </c>
      <c r="BM18" s="108" t="s">
        <v>1007</v>
      </c>
      <c r="BN18" s="108" t="s">
        <v>1000</v>
      </c>
      <c r="BO18" s="108">
        <v>580</v>
      </c>
      <c r="BP18" s="108" t="s">
        <v>326</v>
      </c>
      <c r="BQ18" s="108"/>
      <c r="BR18" s="108" t="s">
        <v>366</v>
      </c>
      <c r="BS18" s="108" t="s">
        <v>349</v>
      </c>
      <c r="BT18" s="108" t="s">
        <v>1001</v>
      </c>
      <c r="BU18" s="108" t="s">
        <v>1002</v>
      </c>
      <c r="BV18" s="108" t="s">
        <v>311</v>
      </c>
      <c r="BW18" s="108">
        <v>2.5</v>
      </c>
      <c r="BX18" s="108">
        <v>15000</v>
      </c>
      <c r="BY18" s="108"/>
      <c r="BZ18" s="108">
        <v>24</v>
      </c>
      <c r="CA18" s="108"/>
      <c r="CB18" s="108"/>
      <c r="CC18" s="108">
        <v>24</v>
      </c>
      <c r="CD18" s="108">
        <v>2</v>
      </c>
      <c r="CE18" s="108">
        <v>1</v>
      </c>
      <c r="CF18" s="108">
        <v>2</v>
      </c>
      <c r="CG18" s="108">
        <v>1</v>
      </c>
      <c r="CH18" s="108" t="s">
        <v>66</v>
      </c>
      <c r="CI18" s="108">
        <v>29.2</v>
      </c>
      <c r="CJ18" s="108">
        <v>14.9</v>
      </c>
      <c r="CK18" s="108">
        <v>9.5</v>
      </c>
      <c r="CL18" s="108">
        <v>25</v>
      </c>
      <c r="CM18" s="108" t="s">
        <v>352</v>
      </c>
      <c r="CN18" s="108" t="s">
        <v>355</v>
      </c>
      <c r="CO18" s="108">
        <v>10000</v>
      </c>
      <c r="CP18" s="108"/>
      <c r="CQ18" s="108">
        <v>24</v>
      </c>
      <c r="CR18" s="108" t="s">
        <v>354</v>
      </c>
      <c r="CS18" s="108" t="s">
        <v>66</v>
      </c>
      <c r="CT18" s="108">
        <v>29.2</v>
      </c>
      <c r="CU18" s="108">
        <v>14.9</v>
      </c>
      <c r="CV18" s="108">
        <v>9.5</v>
      </c>
      <c r="CW18" s="108">
        <v>49.9</v>
      </c>
      <c r="CX18" s="108" t="s">
        <v>352</v>
      </c>
      <c r="CY18" s="108" t="s">
        <v>355</v>
      </c>
      <c r="CZ18" s="108">
        <v>15000</v>
      </c>
      <c r="DA18" s="108"/>
      <c r="DB18" s="108">
        <v>24</v>
      </c>
      <c r="DC18" s="108" t="s">
        <v>354</v>
      </c>
      <c r="DD18" s="108" t="s">
        <v>66</v>
      </c>
      <c r="DE18" s="108">
        <v>29.2</v>
      </c>
      <c r="DF18" s="108">
        <v>14.9</v>
      </c>
      <c r="DG18" s="108">
        <v>9.5</v>
      </c>
      <c r="DH18" s="108">
        <v>25</v>
      </c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LG18" s="103">
        <v>42110</v>
      </c>
      <c r="LH18" s="103">
        <v>42110</v>
      </c>
      <c r="LI18" s="102" t="s">
        <v>312</v>
      </c>
      <c r="LJ18" s="102" t="s">
        <v>1008</v>
      </c>
    </row>
    <row r="19" spans="1:322" x14ac:dyDescent="0.35">
      <c r="A19" s="108"/>
      <c r="B19" s="108"/>
      <c r="C19" s="109"/>
      <c r="D19" s="109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LG19" s="103"/>
      <c r="LH19" s="103"/>
    </row>
    <row r="20" spans="1:322" x14ac:dyDescent="0.35">
      <c r="A20" s="108">
        <f t="shared" si="1"/>
        <v>2238908</v>
      </c>
      <c r="B20" s="108">
        <f t="shared" si="2"/>
        <v>0</v>
      </c>
      <c r="C20" s="109">
        <f t="shared" si="3"/>
        <v>42110</v>
      </c>
      <c r="D20" s="109">
        <f t="shared" si="3"/>
        <v>42110</v>
      </c>
      <c r="E20" s="108" t="str">
        <f t="shared" si="4"/>
        <v>No</v>
      </c>
      <c r="F20" s="108" t="str">
        <f t="shared" si="5"/>
        <v>Delta Snapshots,Thin Provisioning</v>
      </c>
      <c r="G20" s="108" t="str">
        <f t="shared" si="6"/>
        <v>Fixed Size Qualification Range</v>
      </c>
      <c r="H20" s="108" t="str">
        <f t="shared" si="7"/>
        <v>Active Cooling</v>
      </c>
      <c r="I20" s="108">
        <f t="shared" si="8"/>
        <v>580</v>
      </c>
      <c r="J20" s="108" t="str">
        <f t="shared" si="8"/>
        <v>Gold</v>
      </c>
      <c r="K20" s="108" t="str">
        <f t="shared" si="9"/>
        <v>HDD</v>
      </c>
      <c r="L20" s="108">
        <f t="shared" si="9"/>
        <v>3.5</v>
      </c>
      <c r="M20" s="108">
        <f t="shared" si="9"/>
        <v>7200</v>
      </c>
      <c r="N20" s="108">
        <f t="shared" si="9"/>
        <v>2000</v>
      </c>
      <c r="O20" s="108">
        <f t="shared" si="9"/>
        <v>12</v>
      </c>
      <c r="P20" s="108">
        <f t="shared" si="9"/>
        <v>0</v>
      </c>
      <c r="Q20" s="108">
        <f t="shared" si="9"/>
        <v>0</v>
      </c>
      <c r="R20" s="108">
        <f t="shared" si="9"/>
        <v>12</v>
      </c>
      <c r="S20" s="108">
        <f t="shared" si="9"/>
        <v>2</v>
      </c>
      <c r="T20" s="108">
        <f t="shared" si="9"/>
        <v>1</v>
      </c>
      <c r="U20" s="108">
        <f t="shared" si="9"/>
        <v>2</v>
      </c>
      <c r="V20" s="108">
        <f t="shared" si="9"/>
        <v>1</v>
      </c>
      <c r="W20" s="108" t="str">
        <f t="shared" si="9"/>
        <v>No</v>
      </c>
      <c r="X20" s="108">
        <f t="shared" si="9"/>
        <v>6.6</v>
      </c>
      <c r="Y20" s="108">
        <f t="shared" si="9"/>
        <v>3.3</v>
      </c>
      <c r="Z20" s="108">
        <f t="shared" si="9"/>
        <v>2</v>
      </c>
      <c r="AA20" s="108">
        <f t="shared" si="10"/>
        <v>97.1</v>
      </c>
      <c r="AB20" s="108"/>
      <c r="AC20" s="108"/>
      <c r="AD20" s="108"/>
      <c r="AE20" s="108"/>
      <c r="AF20" s="108"/>
      <c r="AG20" s="108"/>
      <c r="AH20" s="108">
        <v>2238908</v>
      </c>
      <c r="AI20" s="108" t="s">
        <v>289</v>
      </c>
      <c r="AJ20" s="108" t="s">
        <v>290</v>
      </c>
      <c r="AK20" s="108" t="s">
        <v>1106</v>
      </c>
      <c r="AL20" s="108" t="s">
        <v>1107</v>
      </c>
      <c r="AM20" s="108"/>
      <c r="AN20" s="108" t="s">
        <v>293</v>
      </c>
      <c r="AO20" s="108" t="s">
        <v>993</v>
      </c>
      <c r="AP20" s="108" t="s">
        <v>66</v>
      </c>
      <c r="AQ20" s="108" t="s">
        <v>318</v>
      </c>
      <c r="AR20" s="108" t="s">
        <v>343</v>
      </c>
      <c r="AS20" s="108" t="s">
        <v>1108</v>
      </c>
      <c r="AT20" s="108" t="s">
        <v>1109</v>
      </c>
      <c r="AU20" s="108" t="s">
        <v>299</v>
      </c>
      <c r="AV20" s="108" t="s">
        <v>300</v>
      </c>
      <c r="AW20" s="108" t="s">
        <v>301</v>
      </c>
      <c r="AX20" s="108" t="s">
        <v>302</v>
      </c>
      <c r="AY20" s="108" t="s">
        <v>66</v>
      </c>
      <c r="AZ20" s="108" t="s">
        <v>66</v>
      </c>
      <c r="BA20" s="108" t="s">
        <v>996</v>
      </c>
      <c r="BB20" s="108" t="s">
        <v>1006</v>
      </c>
      <c r="BC20" s="108" t="s">
        <v>66</v>
      </c>
      <c r="BD20" s="108" t="s">
        <v>304</v>
      </c>
      <c r="BE20" s="108" t="s">
        <v>66</v>
      </c>
      <c r="BF20" s="108"/>
      <c r="BG20" s="108" t="s">
        <v>66</v>
      </c>
      <c r="BH20" s="108"/>
      <c r="BI20" s="108"/>
      <c r="BJ20" s="108" t="s">
        <v>1107</v>
      </c>
      <c r="BK20" s="108" t="s">
        <v>305</v>
      </c>
      <c r="BL20" s="108" t="s">
        <v>998</v>
      </c>
      <c r="BM20" s="108" t="s">
        <v>1110</v>
      </c>
      <c r="BN20" s="108" t="s">
        <v>1111</v>
      </c>
      <c r="BO20" s="108">
        <v>580</v>
      </c>
      <c r="BP20" s="108" t="s">
        <v>326</v>
      </c>
      <c r="BQ20" s="108"/>
      <c r="BR20" s="108" t="s">
        <v>366</v>
      </c>
      <c r="BS20" s="108" t="s">
        <v>349</v>
      </c>
      <c r="BT20" s="108" t="s">
        <v>1112</v>
      </c>
      <c r="BU20" s="108" t="s">
        <v>1113</v>
      </c>
      <c r="BV20" s="108" t="s">
        <v>311</v>
      </c>
      <c r="BW20" s="108">
        <v>3.5</v>
      </c>
      <c r="BX20" s="108">
        <v>7200</v>
      </c>
      <c r="BY20" s="108">
        <v>2000</v>
      </c>
      <c r="BZ20" s="108">
        <v>12</v>
      </c>
      <c r="CA20" s="108"/>
      <c r="CB20" s="108"/>
      <c r="CC20" s="108">
        <v>12</v>
      </c>
      <c r="CD20" s="108">
        <v>2</v>
      </c>
      <c r="CE20" s="108">
        <v>1</v>
      </c>
      <c r="CF20" s="108">
        <v>2</v>
      </c>
      <c r="CG20" s="108">
        <v>1</v>
      </c>
      <c r="CH20" s="108" t="s">
        <v>66</v>
      </c>
      <c r="CI20" s="108">
        <v>6.6</v>
      </c>
      <c r="CJ20" s="108">
        <v>3.3</v>
      </c>
      <c r="CK20" s="108">
        <v>2</v>
      </c>
      <c r="CL20" s="108">
        <v>97.1</v>
      </c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LG20" s="103">
        <v>42110</v>
      </c>
      <c r="LH20" s="103">
        <v>42110</v>
      </c>
      <c r="LI20" s="102" t="s">
        <v>312</v>
      </c>
      <c r="LJ20" s="102" t="s">
        <v>1114</v>
      </c>
    </row>
    <row r="21" spans="1:322" x14ac:dyDescent="0.35">
      <c r="A21" s="108">
        <f t="shared" si="1"/>
        <v>2239322</v>
      </c>
      <c r="B21" s="108" t="str">
        <f t="shared" si="2"/>
        <v>A</v>
      </c>
      <c r="C21" s="109">
        <f t="shared" si="3"/>
        <v>42110</v>
      </c>
      <c r="D21" s="109">
        <f t="shared" si="3"/>
        <v>42110</v>
      </c>
      <c r="E21" s="108" t="str">
        <f t="shared" si="4"/>
        <v>No</v>
      </c>
      <c r="F21" s="108" t="str">
        <f t="shared" si="5"/>
        <v>Delta Snapshots,Thin Provisioning</v>
      </c>
      <c r="G21" s="108" t="str">
        <f t="shared" si="6"/>
        <v>Fixed Size Qualification Range</v>
      </c>
      <c r="H21" s="108" t="str">
        <f t="shared" si="7"/>
        <v>Active Cooling</v>
      </c>
      <c r="I21" s="108">
        <f t="shared" si="8"/>
        <v>2800</v>
      </c>
      <c r="J21" s="108" t="str">
        <f t="shared" si="8"/>
        <v>Gold</v>
      </c>
      <c r="K21" s="108" t="str">
        <f t="shared" si="9"/>
        <v>HDD</v>
      </c>
      <c r="L21" s="108">
        <f t="shared" si="9"/>
        <v>3.5</v>
      </c>
      <c r="M21" s="108">
        <f t="shared" si="9"/>
        <v>7200</v>
      </c>
      <c r="N21" s="108">
        <f t="shared" si="9"/>
        <v>2000</v>
      </c>
      <c r="O21" s="108">
        <f t="shared" si="9"/>
        <v>84</v>
      </c>
      <c r="P21" s="108">
        <f t="shared" si="9"/>
        <v>0</v>
      </c>
      <c r="Q21" s="108">
        <f t="shared" si="9"/>
        <v>0</v>
      </c>
      <c r="R21" s="108">
        <f t="shared" si="9"/>
        <v>84</v>
      </c>
      <c r="S21" s="108">
        <f t="shared" si="9"/>
        <v>2</v>
      </c>
      <c r="T21" s="108">
        <f t="shared" si="9"/>
        <v>1</v>
      </c>
      <c r="U21" s="108">
        <f t="shared" si="9"/>
        <v>2</v>
      </c>
      <c r="V21" s="108">
        <f t="shared" si="9"/>
        <v>1</v>
      </c>
      <c r="W21" s="108" t="str">
        <f t="shared" si="9"/>
        <v>No</v>
      </c>
      <c r="X21" s="108">
        <f t="shared" si="9"/>
        <v>9.1999999999999993</v>
      </c>
      <c r="Y21" s="108">
        <f t="shared" si="9"/>
        <v>5.0999999999999996</v>
      </c>
      <c r="Z21" s="108">
        <f t="shared" si="9"/>
        <v>3.1</v>
      </c>
      <c r="AA21" s="108">
        <f t="shared" si="10"/>
        <v>163.1</v>
      </c>
      <c r="AB21" s="108"/>
      <c r="AC21" s="108"/>
      <c r="AD21" s="108"/>
      <c r="AE21" s="108"/>
      <c r="AF21" s="108"/>
      <c r="AG21" s="108" t="s">
        <v>461</v>
      </c>
      <c r="AH21" s="108">
        <v>2239322</v>
      </c>
      <c r="AI21" s="108" t="s">
        <v>289</v>
      </c>
      <c r="AJ21" s="108" t="s">
        <v>290</v>
      </c>
      <c r="AK21" s="108" t="s">
        <v>1115</v>
      </c>
      <c r="AL21" s="108" t="s">
        <v>332</v>
      </c>
      <c r="AM21" s="108"/>
      <c r="AN21" s="108" t="s">
        <v>293</v>
      </c>
      <c r="AO21" s="108" t="s">
        <v>993</v>
      </c>
      <c r="AP21" s="108" t="s">
        <v>66</v>
      </c>
      <c r="AQ21" s="108" t="s">
        <v>318</v>
      </c>
      <c r="AR21" s="108" t="s">
        <v>343</v>
      </c>
      <c r="AS21" s="108" t="s">
        <v>1005</v>
      </c>
      <c r="AT21" s="108" t="s">
        <v>995</v>
      </c>
      <c r="AU21" s="108" t="s">
        <v>299</v>
      </c>
      <c r="AV21" s="108" t="s">
        <v>300</v>
      </c>
      <c r="AW21" s="108" t="s">
        <v>301</v>
      </c>
      <c r="AX21" s="108" t="s">
        <v>302</v>
      </c>
      <c r="AY21" s="108" t="s">
        <v>66</v>
      </c>
      <c r="AZ21" s="108" t="s">
        <v>66</v>
      </c>
      <c r="BA21" s="108" t="s">
        <v>996</v>
      </c>
      <c r="BB21" s="108" t="s">
        <v>1006</v>
      </c>
      <c r="BC21" s="108" t="s">
        <v>66</v>
      </c>
      <c r="BD21" s="108" t="s">
        <v>304</v>
      </c>
      <c r="BE21" s="108" t="s">
        <v>66</v>
      </c>
      <c r="BF21" s="108"/>
      <c r="BG21" s="108" t="s">
        <v>66</v>
      </c>
      <c r="BH21" s="108"/>
      <c r="BI21" s="108"/>
      <c r="BJ21" s="108" t="s">
        <v>332</v>
      </c>
      <c r="BK21" s="108" t="s">
        <v>305</v>
      </c>
      <c r="BL21" s="108" t="s">
        <v>998</v>
      </c>
      <c r="BM21" s="108" t="s">
        <v>1116</v>
      </c>
      <c r="BN21" s="108" t="s">
        <v>336</v>
      </c>
      <c r="BO21" s="108">
        <v>2800</v>
      </c>
      <c r="BP21" s="108" t="s">
        <v>326</v>
      </c>
      <c r="BQ21" s="108"/>
      <c r="BR21" s="108" t="s">
        <v>366</v>
      </c>
      <c r="BS21" s="108" t="s">
        <v>349</v>
      </c>
      <c r="BT21" s="108" t="s">
        <v>1117</v>
      </c>
      <c r="BU21" s="108" t="s">
        <v>1118</v>
      </c>
      <c r="BV21" s="108" t="s">
        <v>311</v>
      </c>
      <c r="BW21" s="108">
        <v>3.5</v>
      </c>
      <c r="BX21" s="108">
        <v>7200</v>
      </c>
      <c r="BY21" s="108">
        <v>2000</v>
      </c>
      <c r="BZ21" s="108">
        <v>84</v>
      </c>
      <c r="CA21" s="108"/>
      <c r="CB21" s="108"/>
      <c r="CC21" s="108">
        <v>84</v>
      </c>
      <c r="CD21" s="108">
        <v>2</v>
      </c>
      <c r="CE21" s="108">
        <v>1</v>
      </c>
      <c r="CF21" s="108">
        <v>2</v>
      </c>
      <c r="CG21" s="108">
        <v>1</v>
      </c>
      <c r="CH21" s="108" t="s">
        <v>66</v>
      </c>
      <c r="CI21" s="108">
        <v>9.1999999999999993</v>
      </c>
      <c r="CJ21" s="108">
        <v>5.0999999999999996</v>
      </c>
      <c r="CK21" s="108">
        <v>3.1</v>
      </c>
      <c r="CL21" s="108">
        <v>163.1</v>
      </c>
      <c r="CM21" s="108" t="s">
        <v>352</v>
      </c>
      <c r="CN21" s="108" t="s">
        <v>353</v>
      </c>
      <c r="CO21" s="108">
        <v>10000</v>
      </c>
      <c r="CP21" s="108"/>
      <c r="CQ21" s="108">
        <v>84</v>
      </c>
      <c r="CR21" s="108" t="s">
        <v>354</v>
      </c>
      <c r="CS21" s="108" t="s">
        <v>66</v>
      </c>
      <c r="CT21" s="108">
        <v>12.8</v>
      </c>
      <c r="CU21" s="108">
        <v>15.3</v>
      </c>
      <c r="CV21" s="108">
        <v>6.3</v>
      </c>
      <c r="CW21" s="108">
        <v>126.2</v>
      </c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LG21" s="103">
        <v>42110</v>
      </c>
      <c r="LH21" s="103">
        <v>42110</v>
      </c>
      <c r="LI21" s="102" t="s">
        <v>312</v>
      </c>
      <c r="LJ21" s="102" t="s">
        <v>1119</v>
      </c>
    </row>
    <row r="22" spans="1:322" x14ac:dyDescent="0.35">
      <c r="A22" s="108"/>
      <c r="B22" s="108"/>
      <c r="C22" s="109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LG22" s="103"/>
      <c r="LH22" s="103"/>
    </row>
    <row r="23" spans="1:322" x14ac:dyDescent="0.35">
      <c r="A23" s="108">
        <f t="shared" si="1"/>
        <v>2239322</v>
      </c>
      <c r="B23" s="108" t="str">
        <f t="shared" si="2"/>
        <v>B</v>
      </c>
      <c r="C23" s="109">
        <f t="shared" si="3"/>
        <v>42110</v>
      </c>
      <c r="D23" s="109">
        <f t="shared" si="3"/>
        <v>42110</v>
      </c>
      <c r="E23" s="108" t="str">
        <f t="shared" si="4"/>
        <v>No</v>
      </c>
      <c r="F23" s="108" t="str">
        <f t="shared" si="5"/>
        <v>Delta Snapshots,Thin Provisioning</v>
      </c>
      <c r="G23" s="108" t="str">
        <f t="shared" si="6"/>
        <v>Fixed Size Qualification Range</v>
      </c>
      <c r="H23" s="108" t="str">
        <f t="shared" si="7"/>
        <v>Active Cooling</v>
      </c>
      <c r="I23" s="108">
        <f t="shared" si="8"/>
        <v>2800</v>
      </c>
      <c r="J23" s="108" t="str">
        <f t="shared" si="8"/>
        <v>Gold</v>
      </c>
      <c r="K23" s="108" t="str">
        <f t="shared" si="9"/>
        <v>HDD</v>
      </c>
      <c r="L23" s="108">
        <f t="shared" si="9"/>
        <v>3.5</v>
      </c>
      <c r="M23" s="108">
        <f t="shared" si="9"/>
        <v>10000</v>
      </c>
      <c r="N23" s="108">
        <f t="shared" si="9"/>
        <v>2000</v>
      </c>
      <c r="O23" s="108">
        <f t="shared" si="9"/>
        <v>84</v>
      </c>
      <c r="P23" s="108">
        <f t="shared" si="9"/>
        <v>0</v>
      </c>
      <c r="Q23" s="108">
        <f t="shared" si="9"/>
        <v>0</v>
      </c>
      <c r="R23" s="108">
        <f t="shared" si="9"/>
        <v>84</v>
      </c>
      <c r="S23" s="108">
        <f t="shared" si="9"/>
        <v>2</v>
      </c>
      <c r="T23" s="108">
        <f t="shared" si="9"/>
        <v>1</v>
      </c>
      <c r="U23" s="108">
        <f t="shared" si="9"/>
        <v>2</v>
      </c>
      <c r="V23" s="108">
        <f t="shared" si="9"/>
        <v>1</v>
      </c>
      <c r="W23" s="108" t="str">
        <f t="shared" si="9"/>
        <v>No</v>
      </c>
      <c r="X23" s="108">
        <f t="shared" si="9"/>
        <v>12.8</v>
      </c>
      <c r="Y23" s="108">
        <f t="shared" si="9"/>
        <v>15.3</v>
      </c>
      <c r="Z23" s="108">
        <f t="shared" si="9"/>
        <v>6.3</v>
      </c>
      <c r="AA23" s="108">
        <f t="shared" si="10"/>
        <v>126.2</v>
      </c>
      <c r="AB23" s="108"/>
      <c r="AC23" s="108"/>
      <c r="AD23" s="108"/>
      <c r="AE23" s="108"/>
      <c r="AF23" s="108"/>
      <c r="AG23" s="108" t="s">
        <v>357</v>
      </c>
      <c r="AH23" s="108">
        <v>2239322</v>
      </c>
      <c r="AI23" s="108" t="s">
        <v>289</v>
      </c>
      <c r="AJ23" s="108" t="s">
        <v>290</v>
      </c>
      <c r="AK23" s="108" t="s">
        <v>1115</v>
      </c>
      <c r="AL23" s="108" t="s">
        <v>332</v>
      </c>
      <c r="AM23" s="108"/>
      <c r="AN23" s="108" t="s">
        <v>293</v>
      </c>
      <c r="AO23" s="108" t="s">
        <v>993</v>
      </c>
      <c r="AP23" s="108" t="s">
        <v>66</v>
      </c>
      <c r="AQ23" s="108" t="s">
        <v>318</v>
      </c>
      <c r="AR23" s="108" t="s">
        <v>343</v>
      </c>
      <c r="AS23" s="108" t="s">
        <v>1005</v>
      </c>
      <c r="AT23" s="108" t="s">
        <v>995</v>
      </c>
      <c r="AU23" s="108" t="s">
        <v>299</v>
      </c>
      <c r="AV23" s="108" t="s">
        <v>300</v>
      </c>
      <c r="AW23" s="108" t="s">
        <v>301</v>
      </c>
      <c r="AX23" s="108" t="s">
        <v>302</v>
      </c>
      <c r="AY23" s="108" t="s">
        <v>66</v>
      </c>
      <c r="AZ23" s="108" t="s">
        <v>66</v>
      </c>
      <c r="BA23" s="108" t="s">
        <v>996</v>
      </c>
      <c r="BB23" s="108" t="s">
        <v>1006</v>
      </c>
      <c r="BC23" s="108" t="s">
        <v>66</v>
      </c>
      <c r="BD23" s="108" t="s">
        <v>304</v>
      </c>
      <c r="BE23" s="108" t="s">
        <v>66</v>
      </c>
      <c r="BF23" s="108"/>
      <c r="BG23" s="108" t="s">
        <v>66</v>
      </c>
      <c r="BH23" s="108"/>
      <c r="BI23" s="108"/>
      <c r="BJ23" s="108" t="s">
        <v>332</v>
      </c>
      <c r="BK23" s="108" t="s">
        <v>305</v>
      </c>
      <c r="BL23" s="108" t="s">
        <v>998</v>
      </c>
      <c r="BM23" s="108" t="s">
        <v>1116</v>
      </c>
      <c r="BN23" s="108" t="s">
        <v>336</v>
      </c>
      <c r="BO23" s="108">
        <v>2800</v>
      </c>
      <c r="BP23" s="108" t="s">
        <v>326</v>
      </c>
      <c r="BQ23" s="108"/>
      <c r="BR23" s="108" t="s">
        <v>366</v>
      </c>
      <c r="BS23" s="108" t="s">
        <v>349</v>
      </c>
      <c r="BT23" s="108" t="s">
        <v>1117</v>
      </c>
      <c r="BU23" s="108" t="s">
        <v>1118</v>
      </c>
      <c r="BV23" s="108" t="s">
        <v>311</v>
      </c>
      <c r="BW23" s="108">
        <v>3.5</v>
      </c>
      <c r="BX23" s="108">
        <v>10000</v>
      </c>
      <c r="BY23" s="108">
        <v>2000</v>
      </c>
      <c r="BZ23" s="108">
        <v>84</v>
      </c>
      <c r="CA23" s="108"/>
      <c r="CB23" s="108"/>
      <c r="CC23" s="108">
        <v>84</v>
      </c>
      <c r="CD23" s="108">
        <v>2</v>
      </c>
      <c r="CE23" s="108">
        <v>1</v>
      </c>
      <c r="CF23" s="108">
        <v>2</v>
      </c>
      <c r="CG23" s="108">
        <v>1</v>
      </c>
      <c r="CH23" s="108" t="s">
        <v>66</v>
      </c>
      <c r="CI23" s="108">
        <v>12.8</v>
      </c>
      <c r="CJ23" s="108">
        <v>15.3</v>
      </c>
      <c r="CK23" s="108">
        <v>6.3</v>
      </c>
      <c r="CL23" s="108">
        <v>126.2</v>
      </c>
      <c r="CM23" s="108" t="s">
        <v>352</v>
      </c>
      <c r="CN23" s="108" t="s">
        <v>353</v>
      </c>
      <c r="CO23" s="108">
        <v>10000</v>
      </c>
      <c r="CP23" s="108"/>
      <c r="CQ23" s="108">
        <v>84</v>
      </c>
      <c r="CR23" s="108" t="s">
        <v>354</v>
      </c>
      <c r="CS23" s="108" t="s">
        <v>66</v>
      </c>
      <c r="CT23" s="108">
        <v>12.8</v>
      </c>
      <c r="CU23" s="108">
        <v>15.3</v>
      </c>
      <c r="CV23" s="108">
        <v>6.3</v>
      </c>
      <c r="CW23" s="108">
        <v>126.2</v>
      </c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LG23" s="103">
        <v>42110</v>
      </c>
      <c r="LH23" s="103">
        <v>42110</v>
      </c>
      <c r="LI23" s="102" t="s">
        <v>312</v>
      </c>
      <c r="LJ23" s="102" t="s">
        <v>1119</v>
      </c>
    </row>
    <row r="24" spans="1:322" x14ac:dyDescent="0.35">
      <c r="A24" s="108"/>
      <c r="B24" s="108"/>
      <c r="C24" s="109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LG24" s="103"/>
      <c r="LH24" s="103"/>
    </row>
    <row r="25" spans="1:322" x14ac:dyDescent="0.35">
      <c r="A25" s="115">
        <f t="shared" si="1"/>
        <v>2321475</v>
      </c>
      <c r="B25" s="115" t="str">
        <f t="shared" si="2"/>
        <v>A</v>
      </c>
      <c r="C25" s="116">
        <f t="shared" si="3"/>
        <v>42928</v>
      </c>
      <c r="D25" s="116">
        <f t="shared" si="3"/>
        <v>43271</v>
      </c>
      <c r="E25" s="115" t="str">
        <f t="shared" si="4"/>
        <v>Yes</v>
      </c>
      <c r="F25" s="115" t="str">
        <f t="shared" si="5"/>
        <v>Delta Snapshots,Thin Provisioning</v>
      </c>
      <c r="G25" s="115" t="str">
        <f t="shared" si="6"/>
        <v>Fixed Size Qualification Range</v>
      </c>
      <c r="H25" s="115" t="str">
        <f t="shared" si="7"/>
        <v>Active Cooling</v>
      </c>
      <c r="I25" s="115" t="str">
        <f t="shared" si="8"/>
        <v>875;1100</v>
      </c>
      <c r="J25" s="115" t="str">
        <f t="shared" si="8"/>
        <v>Gold;Platinum</v>
      </c>
      <c r="K25" s="115" t="str">
        <f t="shared" si="9"/>
        <v>SDD</v>
      </c>
      <c r="L25" s="115">
        <f t="shared" si="9"/>
        <v>2.5</v>
      </c>
      <c r="M25" s="115">
        <f t="shared" si="9"/>
        <v>0</v>
      </c>
      <c r="N25" s="115">
        <f t="shared" si="9"/>
        <v>800</v>
      </c>
      <c r="O25" s="115">
        <f t="shared" si="9"/>
        <v>28</v>
      </c>
      <c r="P25" s="115">
        <f t="shared" si="9"/>
        <v>0</v>
      </c>
      <c r="Q25" s="115">
        <f t="shared" si="9"/>
        <v>28</v>
      </c>
      <c r="R25" s="115">
        <f t="shared" si="9"/>
        <v>0</v>
      </c>
      <c r="S25" s="115">
        <f t="shared" si="9"/>
        <v>2</v>
      </c>
      <c r="T25" s="115">
        <f t="shared" si="9"/>
        <v>1</v>
      </c>
      <c r="U25" s="115">
        <f t="shared" si="9"/>
        <v>4</v>
      </c>
      <c r="V25" s="115">
        <f t="shared" si="9"/>
        <v>2</v>
      </c>
      <c r="W25" s="115" t="str">
        <f t="shared" si="9"/>
        <v>No</v>
      </c>
      <c r="X25" s="115">
        <f t="shared" si="9"/>
        <v>284.77999999999997</v>
      </c>
      <c r="Y25" s="115">
        <f t="shared" si="9"/>
        <v>960.34</v>
      </c>
      <c r="Z25" s="115">
        <f t="shared" si="9"/>
        <v>286.26</v>
      </c>
      <c r="AA25" s="115">
        <f t="shared" si="10"/>
        <v>40.9</v>
      </c>
      <c r="AB25" s="108"/>
      <c r="AC25" s="108"/>
      <c r="AD25" s="108"/>
      <c r="AE25" s="108"/>
      <c r="AF25" s="108"/>
      <c r="AG25" s="108" t="s">
        <v>461</v>
      </c>
      <c r="AH25" s="108">
        <v>2321475</v>
      </c>
      <c r="AI25" s="108" t="s">
        <v>289</v>
      </c>
      <c r="AJ25" s="108" t="s">
        <v>369</v>
      </c>
      <c r="AK25" s="108" t="s">
        <v>1120</v>
      </c>
      <c r="AL25" s="108" t="s">
        <v>1121</v>
      </c>
      <c r="AM25" s="108"/>
      <c r="AN25" s="108" t="s">
        <v>293</v>
      </c>
      <c r="AO25" s="108" t="s">
        <v>993</v>
      </c>
      <c r="AP25" s="108" t="s">
        <v>65</v>
      </c>
      <c r="AQ25" s="108" t="s">
        <v>318</v>
      </c>
      <c r="AR25" s="108" t="s">
        <v>1095</v>
      </c>
      <c r="AS25" s="108" t="s">
        <v>1120</v>
      </c>
      <c r="AT25" s="108" t="s">
        <v>1121</v>
      </c>
      <c r="AU25" s="108" t="s">
        <v>299</v>
      </c>
      <c r="AV25" s="108" t="s">
        <v>300</v>
      </c>
      <c r="AW25" s="108" t="s">
        <v>301</v>
      </c>
      <c r="AX25" s="108" t="s">
        <v>302</v>
      </c>
      <c r="AY25" s="108" t="s">
        <v>65</v>
      </c>
      <c r="AZ25" s="108" t="s">
        <v>66</v>
      </c>
      <c r="BA25" s="108" t="s">
        <v>1097</v>
      </c>
      <c r="BB25" s="108" t="s">
        <v>1122</v>
      </c>
      <c r="BC25" s="108" t="s">
        <v>66</v>
      </c>
      <c r="BD25" s="108" t="s">
        <v>304</v>
      </c>
      <c r="BE25" s="108" t="s">
        <v>65</v>
      </c>
      <c r="BF25" s="108">
        <v>3600</v>
      </c>
      <c r="BG25" s="108" t="s">
        <v>65</v>
      </c>
      <c r="BH25" s="108">
        <v>3600</v>
      </c>
      <c r="BI25" s="108" t="s">
        <v>1099</v>
      </c>
      <c r="BJ25" s="108"/>
      <c r="BK25" s="108" t="s">
        <v>1123</v>
      </c>
      <c r="BL25" s="108" t="s">
        <v>1124</v>
      </c>
      <c r="BM25" s="108" t="s">
        <v>1125</v>
      </c>
      <c r="BN25" s="108" t="s">
        <v>1125</v>
      </c>
      <c r="BO25" s="108" t="s">
        <v>1126</v>
      </c>
      <c r="BP25" s="108" t="s">
        <v>1127</v>
      </c>
      <c r="BQ25" s="108"/>
      <c r="BR25" s="108" t="s">
        <v>327</v>
      </c>
      <c r="BS25" s="108"/>
      <c r="BT25" s="108" t="s">
        <v>1128</v>
      </c>
      <c r="BU25" s="108" t="s">
        <v>1128</v>
      </c>
      <c r="BV25" s="108" t="s">
        <v>1129</v>
      </c>
      <c r="BW25" s="108">
        <v>2.5</v>
      </c>
      <c r="BX25" s="108"/>
      <c r="BY25" s="108">
        <v>800</v>
      </c>
      <c r="BZ25" s="108">
        <v>28</v>
      </c>
      <c r="CA25" s="108"/>
      <c r="CB25" s="108">
        <v>28</v>
      </c>
      <c r="CC25" s="108">
        <v>0</v>
      </c>
      <c r="CD25" s="108">
        <v>2</v>
      </c>
      <c r="CE25" s="108">
        <v>1</v>
      </c>
      <c r="CF25" s="108">
        <v>4</v>
      </c>
      <c r="CG25" s="108">
        <v>2</v>
      </c>
      <c r="CH25" s="108" t="s">
        <v>66</v>
      </c>
      <c r="CI25" s="108">
        <v>284.77999999999997</v>
      </c>
      <c r="CJ25" s="108">
        <v>960.34</v>
      </c>
      <c r="CK25" s="108">
        <v>286.26</v>
      </c>
      <c r="CL25" s="108">
        <v>40.9</v>
      </c>
      <c r="CM25" s="108" t="s">
        <v>1130</v>
      </c>
      <c r="CN25" s="108" t="s">
        <v>355</v>
      </c>
      <c r="CO25" s="108"/>
      <c r="CP25" s="108"/>
      <c r="CQ25" s="108">
        <v>28</v>
      </c>
      <c r="CR25" s="108" t="s">
        <v>354</v>
      </c>
      <c r="CS25" s="108" t="s">
        <v>66</v>
      </c>
      <c r="CT25" s="108">
        <v>267.14</v>
      </c>
      <c r="CU25" s="108">
        <v>943.27</v>
      </c>
      <c r="CV25" s="108">
        <v>273.47000000000003</v>
      </c>
      <c r="CW25" s="108">
        <v>190.4</v>
      </c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LG25" s="103">
        <v>42928</v>
      </c>
      <c r="LH25" s="103">
        <v>43271</v>
      </c>
      <c r="LI25" s="102" t="s">
        <v>13</v>
      </c>
      <c r="LJ25" s="102" t="s">
        <v>1131</v>
      </c>
    </row>
    <row r="26" spans="1:322" x14ac:dyDescent="0.35">
      <c r="A26" s="115">
        <f t="shared" si="1"/>
        <v>2321475</v>
      </c>
      <c r="B26" s="115" t="str">
        <f t="shared" si="2"/>
        <v>B</v>
      </c>
      <c r="C26" s="116">
        <f t="shared" si="3"/>
        <v>42928</v>
      </c>
      <c r="D26" s="116">
        <f t="shared" si="3"/>
        <v>43271</v>
      </c>
      <c r="E26" s="115" t="str">
        <f t="shared" si="4"/>
        <v>Yes</v>
      </c>
      <c r="F26" s="115" t="str">
        <f t="shared" si="5"/>
        <v>Delta Snapshots,Thin Provisioning</v>
      </c>
      <c r="G26" s="115" t="str">
        <f t="shared" si="6"/>
        <v>Fixed Size Qualification Range</v>
      </c>
      <c r="H26" s="115" t="str">
        <f t="shared" si="7"/>
        <v>Active Cooling</v>
      </c>
      <c r="I26" s="115" t="str">
        <f t="shared" si="8"/>
        <v>875;1100</v>
      </c>
      <c r="J26" s="115" t="str">
        <f t="shared" si="8"/>
        <v>Gold;Platinum</v>
      </c>
      <c r="K26" s="115" t="str">
        <f t="shared" si="9"/>
        <v>SDD</v>
      </c>
      <c r="L26" s="115">
        <f t="shared" si="9"/>
        <v>2.5</v>
      </c>
      <c r="M26" s="115">
        <f t="shared" si="9"/>
        <v>0</v>
      </c>
      <c r="N26" s="115">
        <f t="shared" si="9"/>
        <v>800</v>
      </c>
      <c r="O26" s="115">
        <f t="shared" si="9"/>
        <v>28</v>
      </c>
      <c r="P26" s="115">
        <f t="shared" si="9"/>
        <v>0</v>
      </c>
      <c r="Q26" s="115">
        <f t="shared" si="9"/>
        <v>28</v>
      </c>
      <c r="R26" s="115">
        <f t="shared" si="9"/>
        <v>0</v>
      </c>
      <c r="S26" s="115">
        <f t="shared" si="9"/>
        <v>2</v>
      </c>
      <c r="T26" s="115">
        <f t="shared" si="9"/>
        <v>1</v>
      </c>
      <c r="U26" s="115">
        <f t="shared" si="9"/>
        <v>4</v>
      </c>
      <c r="V26" s="115">
        <f t="shared" si="9"/>
        <v>2</v>
      </c>
      <c r="W26" s="115" t="str">
        <f t="shared" si="9"/>
        <v>No</v>
      </c>
      <c r="X26" s="115">
        <f t="shared" si="9"/>
        <v>267.14</v>
      </c>
      <c r="Y26" s="115">
        <f t="shared" si="9"/>
        <v>943.27</v>
      </c>
      <c r="Z26" s="115">
        <f t="shared" si="9"/>
        <v>273.47000000000003</v>
      </c>
      <c r="AA26" s="115">
        <f t="shared" si="10"/>
        <v>190.4</v>
      </c>
      <c r="AB26" s="108"/>
      <c r="AC26" s="108"/>
      <c r="AD26" s="108"/>
      <c r="AE26" s="108"/>
      <c r="AF26" s="108"/>
      <c r="AG26" s="108" t="s">
        <v>357</v>
      </c>
      <c r="AH26" s="108">
        <v>2321475</v>
      </c>
      <c r="AI26" s="108" t="s">
        <v>289</v>
      </c>
      <c r="AJ26" s="108" t="s">
        <v>369</v>
      </c>
      <c r="AK26" s="108" t="s">
        <v>1120</v>
      </c>
      <c r="AL26" s="108" t="s">
        <v>1121</v>
      </c>
      <c r="AM26" s="108"/>
      <c r="AN26" s="108" t="s">
        <v>293</v>
      </c>
      <c r="AO26" s="108" t="s">
        <v>993</v>
      </c>
      <c r="AP26" s="108" t="s">
        <v>65</v>
      </c>
      <c r="AQ26" s="108" t="s">
        <v>318</v>
      </c>
      <c r="AR26" s="108" t="s">
        <v>1095</v>
      </c>
      <c r="AS26" s="108" t="s">
        <v>1120</v>
      </c>
      <c r="AT26" s="108" t="s">
        <v>1121</v>
      </c>
      <c r="AU26" s="108" t="s">
        <v>299</v>
      </c>
      <c r="AV26" s="108" t="s">
        <v>300</v>
      </c>
      <c r="AW26" s="108" t="s">
        <v>301</v>
      </c>
      <c r="AX26" s="108" t="s">
        <v>302</v>
      </c>
      <c r="AY26" s="108" t="s">
        <v>65</v>
      </c>
      <c r="AZ26" s="108" t="s">
        <v>66</v>
      </c>
      <c r="BA26" s="108" t="s">
        <v>1097</v>
      </c>
      <c r="BB26" s="108" t="s">
        <v>1122</v>
      </c>
      <c r="BC26" s="108" t="s">
        <v>66</v>
      </c>
      <c r="BD26" s="108" t="s">
        <v>304</v>
      </c>
      <c r="BE26" s="108" t="s">
        <v>65</v>
      </c>
      <c r="BF26" s="108">
        <v>3600</v>
      </c>
      <c r="BG26" s="108" t="s">
        <v>65</v>
      </c>
      <c r="BH26" s="108">
        <v>3600</v>
      </c>
      <c r="BI26" s="108" t="s">
        <v>1099</v>
      </c>
      <c r="BJ26" s="108"/>
      <c r="BK26" s="108" t="s">
        <v>1123</v>
      </c>
      <c r="BL26" s="108" t="s">
        <v>1124</v>
      </c>
      <c r="BM26" s="108" t="s">
        <v>1125</v>
      </c>
      <c r="BN26" s="108" t="s">
        <v>1125</v>
      </c>
      <c r="BO26" s="108" t="s">
        <v>1126</v>
      </c>
      <c r="BP26" s="108" t="s">
        <v>1127</v>
      </c>
      <c r="BQ26" s="108"/>
      <c r="BR26" s="108" t="s">
        <v>327</v>
      </c>
      <c r="BS26" s="108"/>
      <c r="BT26" s="108" t="s">
        <v>1128</v>
      </c>
      <c r="BU26" s="108" t="s">
        <v>1128</v>
      </c>
      <c r="BV26" s="108" t="s">
        <v>1129</v>
      </c>
      <c r="BW26" s="108">
        <v>2.5</v>
      </c>
      <c r="BX26" s="108"/>
      <c r="BY26" s="108">
        <v>800</v>
      </c>
      <c r="BZ26" s="108">
        <v>28</v>
      </c>
      <c r="CA26" s="108"/>
      <c r="CB26" s="108">
        <v>28</v>
      </c>
      <c r="CC26" s="108">
        <v>0</v>
      </c>
      <c r="CD26" s="108">
        <v>2</v>
      </c>
      <c r="CE26" s="108">
        <v>1</v>
      </c>
      <c r="CF26" s="108">
        <v>4</v>
      </c>
      <c r="CG26" s="108">
        <v>2</v>
      </c>
      <c r="CH26" s="108" t="s">
        <v>66</v>
      </c>
      <c r="CI26" s="108">
        <v>267.14</v>
      </c>
      <c r="CJ26" s="108">
        <v>943.27</v>
      </c>
      <c r="CK26" s="108">
        <v>273.47000000000003</v>
      </c>
      <c r="CL26" s="108">
        <v>190.4</v>
      </c>
      <c r="CM26" s="108" t="s">
        <v>1130</v>
      </c>
      <c r="CN26" s="108" t="s">
        <v>355</v>
      </c>
      <c r="CO26" s="108"/>
      <c r="CP26" s="108"/>
      <c r="CQ26" s="108">
        <v>28</v>
      </c>
      <c r="CR26" s="108" t="s">
        <v>354</v>
      </c>
      <c r="CS26" s="108" t="s">
        <v>66</v>
      </c>
      <c r="CT26" s="108">
        <v>267.14</v>
      </c>
      <c r="CU26" s="108">
        <v>943.27</v>
      </c>
      <c r="CV26" s="108">
        <v>273.47000000000003</v>
      </c>
      <c r="CW26" s="108">
        <v>190.4</v>
      </c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LG26" s="103">
        <v>42928</v>
      </c>
      <c r="LH26" s="103">
        <v>43271</v>
      </c>
      <c r="LI26" s="102" t="s">
        <v>13</v>
      </c>
      <c r="LJ26" s="102" t="s">
        <v>1131</v>
      </c>
    </row>
    <row r="27" spans="1:322" x14ac:dyDescent="0.35">
      <c r="A27" s="115">
        <f t="shared" si="1"/>
        <v>2302405</v>
      </c>
      <c r="B27" s="115">
        <f t="shared" si="2"/>
        <v>0</v>
      </c>
      <c r="C27" s="116">
        <f t="shared" si="3"/>
        <v>42492</v>
      </c>
      <c r="D27" s="116">
        <f t="shared" si="3"/>
        <v>42969</v>
      </c>
      <c r="E27" s="115" t="str">
        <f t="shared" si="4"/>
        <v>Yes</v>
      </c>
      <c r="F27" s="115" t="str">
        <f t="shared" si="5"/>
        <v>Delta Snapshots,Thin Provisioning</v>
      </c>
      <c r="G27" s="115" t="str">
        <f t="shared" si="6"/>
        <v>Flexible Size Qualification Range</v>
      </c>
      <c r="H27" s="115" t="str">
        <f t="shared" si="7"/>
        <v>Active Cooling</v>
      </c>
      <c r="I27" s="115" t="str">
        <f t="shared" si="8"/>
        <v>1050;1050</v>
      </c>
      <c r="J27" s="115" t="str">
        <f t="shared" si="8"/>
        <v>Gold;Gold</v>
      </c>
      <c r="K27" s="115" t="str">
        <f t="shared" si="9"/>
        <v>SDD</v>
      </c>
      <c r="L27" s="115">
        <f t="shared" si="9"/>
        <v>2.5</v>
      </c>
      <c r="M27" s="115">
        <f t="shared" si="9"/>
        <v>0</v>
      </c>
      <c r="N27" s="115">
        <f t="shared" si="9"/>
        <v>800</v>
      </c>
      <c r="O27" s="115">
        <f t="shared" si="9"/>
        <v>10</v>
      </c>
      <c r="P27" s="115">
        <f t="shared" si="9"/>
        <v>0</v>
      </c>
      <c r="Q27" s="115">
        <f t="shared" si="9"/>
        <v>10</v>
      </c>
      <c r="R27" s="115">
        <f t="shared" si="9"/>
        <v>0</v>
      </c>
      <c r="S27" s="115">
        <f t="shared" si="9"/>
        <v>2</v>
      </c>
      <c r="T27" s="115">
        <f t="shared" si="9"/>
        <v>1</v>
      </c>
      <c r="U27" s="115">
        <f t="shared" si="9"/>
        <v>2</v>
      </c>
      <c r="V27" s="115">
        <f t="shared" si="9"/>
        <v>1</v>
      </c>
      <c r="W27" s="115" t="str">
        <f t="shared" si="9"/>
        <v>No</v>
      </c>
      <c r="X27" s="115">
        <f t="shared" si="9"/>
        <v>148.69999999999999</v>
      </c>
      <c r="Y27" s="115">
        <f t="shared" si="9"/>
        <v>302.55</v>
      </c>
      <c r="Z27" s="115">
        <f t="shared" si="9"/>
        <v>117.02</v>
      </c>
      <c r="AA27" s="115">
        <f t="shared" si="10"/>
        <v>14.3</v>
      </c>
      <c r="AB27" s="108"/>
      <c r="AC27" s="108"/>
      <c r="AD27" s="108"/>
      <c r="AE27" s="108"/>
      <c r="AF27" s="108"/>
      <c r="AG27" s="108"/>
      <c r="AH27" s="108">
        <v>2302405</v>
      </c>
      <c r="AI27" s="108" t="s">
        <v>289</v>
      </c>
      <c r="AJ27" s="108" t="s">
        <v>369</v>
      </c>
      <c r="AK27" s="108" t="s">
        <v>1132</v>
      </c>
      <c r="AL27" s="108" t="s">
        <v>1133</v>
      </c>
      <c r="AM27" s="108"/>
      <c r="AN27" s="108" t="s">
        <v>293</v>
      </c>
      <c r="AO27" s="108" t="s">
        <v>993</v>
      </c>
      <c r="AP27" s="108" t="s">
        <v>65</v>
      </c>
      <c r="AQ27" s="108" t="s">
        <v>318</v>
      </c>
      <c r="AR27" s="108" t="s">
        <v>1095</v>
      </c>
      <c r="AS27" s="108" t="s">
        <v>1132</v>
      </c>
      <c r="AT27" s="108" t="s">
        <v>1133</v>
      </c>
      <c r="AU27" s="108" t="s">
        <v>299</v>
      </c>
      <c r="AV27" s="108" t="s">
        <v>300</v>
      </c>
      <c r="AW27" s="108" t="s">
        <v>301</v>
      </c>
      <c r="AX27" s="108" t="s">
        <v>418</v>
      </c>
      <c r="AY27" s="108" t="s">
        <v>65</v>
      </c>
      <c r="AZ27" s="108" t="s">
        <v>66</v>
      </c>
      <c r="BA27" s="108" t="s">
        <v>1097</v>
      </c>
      <c r="BB27" s="108" t="s">
        <v>1134</v>
      </c>
      <c r="BC27" s="108" t="s">
        <v>66</v>
      </c>
      <c r="BD27" s="108" t="s">
        <v>304</v>
      </c>
      <c r="BE27" s="108" t="s">
        <v>65</v>
      </c>
      <c r="BF27" s="108">
        <v>3600</v>
      </c>
      <c r="BG27" s="108" t="s">
        <v>65</v>
      </c>
      <c r="BH27" s="108">
        <v>3600</v>
      </c>
      <c r="BI27" s="108" t="s">
        <v>1099</v>
      </c>
      <c r="BJ27" s="108"/>
      <c r="BK27" s="108" t="s">
        <v>1123</v>
      </c>
      <c r="BL27" s="108" t="s">
        <v>1124</v>
      </c>
      <c r="BM27" s="108" t="s">
        <v>1135</v>
      </c>
      <c r="BN27" s="108" t="s">
        <v>1135</v>
      </c>
      <c r="BO27" s="108" t="s">
        <v>1103</v>
      </c>
      <c r="BP27" s="108" t="s">
        <v>660</v>
      </c>
      <c r="BQ27" s="108"/>
      <c r="BR27" s="108" t="s">
        <v>327</v>
      </c>
      <c r="BS27" s="108"/>
      <c r="BT27" s="108" t="s">
        <v>1128</v>
      </c>
      <c r="BU27" s="108" t="s">
        <v>1128</v>
      </c>
      <c r="BV27" s="108" t="s">
        <v>1129</v>
      </c>
      <c r="BW27" s="108">
        <v>2.5</v>
      </c>
      <c r="BX27" s="108"/>
      <c r="BY27" s="108">
        <v>800</v>
      </c>
      <c r="BZ27" s="108">
        <v>10</v>
      </c>
      <c r="CA27" s="108"/>
      <c r="CB27" s="108">
        <v>10</v>
      </c>
      <c r="CC27" s="108">
        <v>0</v>
      </c>
      <c r="CD27" s="108">
        <v>2</v>
      </c>
      <c r="CE27" s="108">
        <v>1</v>
      </c>
      <c r="CF27" s="108">
        <v>2</v>
      </c>
      <c r="CG27" s="108">
        <v>1</v>
      </c>
      <c r="CH27" s="108" t="s">
        <v>66</v>
      </c>
      <c r="CI27" s="108">
        <v>148.69999999999999</v>
      </c>
      <c r="CJ27" s="108">
        <v>302.55</v>
      </c>
      <c r="CK27" s="108">
        <v>117.02</v>
      </c>
      <c r="CL27" s="108">
        <v>14.3</v>
      </c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5">
        <v>42492</v>
      </c>
      <c r="LH27" s="105">
        <v>42969</v>
      </c>
      <c r="LI27" s="102" t="s">
        <v>312</v>
      </c>
      <c r="LJ27" s="102" t="s">
        <v>1136</v>
      </c>
    </row>
    <row r="28" spans="1:322" x14ac:dyDescent="0.35">
      <c r="A28" s="115">
        <f t="shared" si="1"/>
        <v>2316253</v>
      </c>
      <c r="B28" s="115" t="str">
        <f t="shared" si="2"/>
        <v>A</v>
      </c>
      <c r="C28" s="116">
        <f t="shared" si="3"/>
        <v>42928</v>
      </c>
      <c r="D28" s="116">
        <f t="shared" si="3"/>
        <v>43189</v>
      </c>
      <c r="E28" s="115" t="str">
        <f t="shared" si="4"/>
        <v>Yes</v>
      </c>
      <c r="F28" s="115" t="str">
        <f t="shared" si="5"/>
        <v>Delta Snapshots,Thin Provisioning</v>
      </c>
      <c r="G28" s="115" t="str">
        <f t="shared" si="6"/>
        <v>Flexible Size Qualification Range</v>
      </c>
      <c r="H28" s="115" t="str">
        <f t="shared" si="7"/>
        <v>Active Cooling</v>
      </c>
      <c r="I28" s="115" t="str">
        <f t="shared" si="8"/>
        <v>1100;1100;875;1100</v>
      </c>
      <c r="J28" s="115" t="str">
        <f t="shared" si="8"/>
        <v>Gold;Gold;Gold;Platinum</v>
      </c>
      <c r="K28" s="115" t="str">
        <f t="shared" si="9"/>
        <v>SDD</v>
      </c>
      <c r="L28" s="115">
        <f t="shared" si="9"/>
        <v>2.5</v>
      </c>
      <c r="M28" s="115">
        <f t="shared" si="9"/>
        <v>0</v>
      </c>
      <c r="N28" s="115">
        <f t="shared" si="9"/>
        <v>800</v>
      </c>
      <c r="O28" s="115">
        <f t="shared" si="9"/>
        <v>10</v>
      </c>
      <c r="P28" s="115">
        <f t="shared" si="9"/>
        <v>0</v>
      </c>
      <c r="Q28" s="115">
        <f t="shared" si="9"/>
        <v>10</v>
      </c>
      <c r="R28" s="115">
        <f t="shared" si="9"/>
        <v>0</v>
      </c>
      <c r="S28" s="115">
        <f t="shared" si="9"/>
        <v>2</v>
      </c>
      <c r="T28" s="115">
        <f t="shared" si="9"/>
        <v>1</v>
      </c>
      <c r="U28" s="115">
        <f t="shared" si="9"/>
        <v>2</v>
      </c>
      <c r="V28" s="115">
        <f t="shared" si="9"/>
        <v>1</v>
      </c>
      <c r="W28" s="115" t="str">
        <f t="shared" si="9"/>
        <v>No</v>
      </c>
      <c r="X28" s="115">
        <f t="shared" si="9"/>
        <v>185.45</v>
      </c>
      <c r="Y28" s="115">
        <f t="shared" si="9"/>
        <v>398.72</v>
      </c>
      <c r="Z28" s="115">
        <f t="shared" si="9"/>
        <v>130.6</v>
      </c>
      <c r="AA28" s="115">
        <f t="shared" si="10"/>
        <v>16.2</v>
      </c>
      <c r="AB28" s="108"/>
      <c r="AC28" s="108"/>
      <c r="AD28" s="108"/>
      <c r="AE28" s="108"/>
      <c r="AF28" s="108"/>
      <c r="AG28" s="108" t="s">
        <v>461</v>
      </c>
      <c r="AH28" s="108">
        <v>2316253</v>
      </c>
      <c r="AI28" s="108" t="s">
        <v>289</v>
      </c>
      <c r="AJ28" s="108" t="s">
        <v>369</v>
      </c>
      <c r="AK28" s="108" t="s">
        <v>1137</v>
      </c>
      <c r="AL28" s="108" t="s">
        <v>1138</v>
      </c>
      <c r="AM28" s="108"/>
      <c r="AN28" s="108" t="s">
        <v>293</v>
      </c>
      <c r="AO28" s="108" t="s">
        <v>993</v>
      </c>
      <c r="AP28" s="108" t="s">
        <v>65</v>
      </c>
      <c r="AQ28" s="108" t="s">
        <v>318</v>
      </c>
      <c r="AR28" s="108" t="s">
        <v>1095</v>
      </c>
      <c r="AS28" s="108" t="s">
        <v>1137</v>
      </c>
      <c r="AT28" s="108" t="s">
        <v>1138</v>
      </c>
      <c r="AU28" s="108" t="s">
        <v>299</v>
      </c>
      <c r="AV28" s="108" t="s">
        <v>300</v>
      </c>
      <c r="AW28" s="108" t="s">
        <v>301</v>
      </c>
      <c r="AX28" s="108" t="s">
        <v>418</v>
      </c>
      <c r="AY28" s="108" t="s">
        <v>65</v>
      </c>
      <c r="AZ28" s="108" t="s">
        <v>66</v>
      </c>
      <c r="BA28" s="108" t="s">
        <v>1097</v>
      </c>
      <c r="BB28" s="108" t="s">
        <v>1122</v>
      </c>
      <c r="BC28" s="108" t="s">
        <v>66</v>
      </c>
      <c r="BD28" s="108" t="s">
        <v>304</v>
      </c>
      <c r="BE28" s="108" t="s">
        <v>65</v>
      </c>
      <c r="BF28" s="108">
        <v>3600</v>
      </c>
      <c r="BG28" s="108" t="s">
        <v>65</v>
      </c>
      <c r="BH28" s="108">
        <v>3600</v>
      </c>
      <c r="BI28" s="108" t="s">
        <v>1099</v>
      </c>
      <c r="BJ28" s="108"/>
      <c r="BK28" s="108" t="s">
        <v>1139</v>
      </c>
      <c r="BL28" s="108" t="s">
        <v>1140</v>
      </c>
      <c r="BM28" s="108" t="s">
        <v>1141</v>
      </c>
      <c r="BN28" s="108" t="s">
        <v>1141</v>
      </c>
      <c r="BO28" s="108" t="s">
        <v>1142</v>
      </c>
      <c r="BP28" s="108" t="s">
        <v>1143</v>
      </c>
      <c r="BQ28" s="108"/>
      <c r="BR28" s="108" t="s">
        <v>327</v>
      </c>
      <c r="BS28" s="108"/>
      <c r="BT28" s="108" t="s">
        <v>1128</v>
      </c>
      <c r="BU28" s="108" t="s">
        <v>1128</v>
      </c>
      <c r="BV28" s="108" t="s">
        <v>1129</v>
      </c>
      <c r="BW28" s="108">
        <v>2.5</v>
      </c>
      <c r="BX28" s="108"/>
      <c r="BY28" s="108">
        <v>800</v>
      </c>
      <c r="BZ28" s="108">
        <v>10</v>
      </c>
      <c r="CA28" s="108"/>
      <c r="CB28" s="108">
        <v>10</v>
      </c>
      <c r="CC28" s="108"/>
      <c r="CD28" s="108">
        <v>2</v>
      </c>
      <c r="CE28" s="108">
        <v>1</v>
      </c>
      <c r="CF28" s="108">
        <v>2</v>
      </c>
      <c r="CG28" s="108">
        <v>1</v>
      </c>
      <c r="CH28" s="108" t="s">
        <v>66</v>
      </c>
      <c r="CI28" s="108">
        <v>185.45</v>
      </c>
      <c r="CJ28" s="108">
        <v>398.72</v>
      </c>
      <c r="CK28" s="108">
        <v>130.6</v>
      </c>
      <c r="CL28" s="108">
        <v>16.2</v>
      </c>
      <c r="CM28" s="108" t="s">
        <v>1130</v>
      </c>
      <c r="CN28" s="108" t="s">
        <v>355</v>
      </c>
      <c r="CO28" s="108"/>
      <c r="CP28" s="108"/>
      <c r="CQ28" s="108">
        <v>10</v>
      </c>
      <c r="CR28" s="108" t="s">
        <v>354</v>
      </c>
      <c r="CS28" s="108" t="s">
        <v>66</v>
      </c>
      <c r="CT28" s="108">
        <v>181.14</v>
      </c>
      <c r="CU28" s="108">
        <v>392.24</v>
      </c>
      <c r="CV28" s="108">
        <v>143.22</v>
      </c>
      <c r="CW28" s="108">
        <v>78.5</v>
      </c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5">
        <v>42928</v>
      </c>
      <c r="LH28" s="105">
        <v>43189</v>
      </c>
      <c r="LI28" s="102" t="s">
        <v>13</v>
      </c>
      <c r="LJ28" s="102" t="s">
        <v>1144</v>
      </c>
    </row>
    <row r="29" spans="1:322" x14ac:dyDescent="0.35">
      <c r="A29" s="115">
        <f t="shared" si="1"/>
        <v>2325957</v>
      </c>
      <c r="B29" s="115">
        <f t="shared" si="2"/>
        <v>0</v>
      </c>
      <c r="C29" s="116">
        <f t="shared" si="3"/>
        <v>42928</v>
      </c>
      <c r="D29" s="116">
        <f t="shared" si="3"/>
        <v>43360</v>
      </c>
      <c r="E29" s="115" t="str">
        <f t="shared" si="4"/>
        <v>Yes</v>
      </c>
      <c r="F29" s="115" t="str">
        <f t="shared" si="5"/>
        <v>Delta Snapshots,Thin Provisioning,Compression</v>
      </c>
      <c r="G29" s="115" t="str">
        <f t="shared" si="6"/>
        <v>Fixed Size Qualification Range</v>
      </c>
      <c r="H29" s="115" t="str">
        <f t="shared" si="7"/>
        <v>Active Cooling</v>
      </c>
      <c r="I29" s="115" t="str">
        <f t="shared" si="8"/>
        <v>1100;875</v>
      </c>
      <c r="J29" s="115" t="str">
        <f t="shared" si="8"/>
        <v>Gold;Platinum</v>
      </c>
      <c r="K29" s="115" t="str">
        <f t="shared" si="9"/>
        <v>SDD</v>
      </c>
      <c r="L29" s="115">
        <f t="shared" si="9"/>
        <v>2.5</v>
      </c>
      <c r="M29" s="115">
        <f t="shared" si="9"/>
        <v>0</v>
      </c>
      <c r="N29" s="115">
        <f t="shared" si="9"/>
        <v>3840</v>
      </c>
      <c r="O29" s="115">
        <f t="shared" si="9"/>
        <v>28</v>
      </c>
      <c r="P29" s="115">
        <f t="shared" si="9"/>
        <v>0</v>
      </c>
      <c r="Q29" s="115">
        <f t="shared" si="9"/>
        <v>28</v>
      </c>
      <c r="R29" s="115">
        <f t="shared" si="9"/>
        <v>0</v>
      </c>
      <c r="S29" s="115">
        <f t="shared" si="9"/>
        <v>2</v>
      </c>
      <c r="T29" s="115">
        <f t="shared" si="9"/>
        <v>1</v>
      </c>
      <c r="U29" s="115">
        <f t="shared" si="9"/>
        <v>4</v>
      </c>
      <c r="V29" s="115">
        <f t="shared" si="9"/>
        <v>2</v>
      </c>
      <c r="W29" s="115" t="str">
        <f t="shared" si="9"/>
        <v>No</v>
      </c>
      <c r="X29" s="115">
        <f t="shared" si="9"/>
        <v>257.86</v>
      </c>
      <c r="Y29" s="115">
        <f t="shared" si="9"/>
        <v>938.36</v>
      </c>
      <c r="Z29" s="115">
        <f t="shared" si="9"/>
        <v>272.64</v>
      </c>
      <c r="AA29" s="115">
        <f t="shared" si="10"/>
        <v>223.66</v>
      </c>
      <c r="AB29" s="108"/>
      <c r="AC29" s="108"/>
      <c r="AD29" s="108"/>
      <c r="AE29" s="108"/>
      <c r="AF29" s="108"/>
      <c r="AG29" s="108"/>
      <c r="AH29" s="108">
        <v>2325957</v>
      </c>
      <c r="AI29" s="108" t="s">
        <v>289</v>
      </c>
      <c r="AJ29" s="108" t="s">
        <v>369</v>
      </c>
      <c r="AK29" s="108" t="s">
        <v>1145</v>
      </c>
      <c r="AL29" s="108" t="s">
        <v>1146</v>
      </c>
      <c r="AM29" s="108"/>
      <c r="AN29" s="108" t="s">
        <v>293</v>
      </c>
      <c r="AO29" s="108" t="s">
        <v>993</v>
      </c>
      <c r="AP29" s="108" t="s">
        <v>65</v>
      </c>
      <c r="AQ29" s="108" t="s">
        <v>318</v>
      </c>
      <c r="AR29" s="108" t="s">
        <v>1095</v>
      </c>
      <c r="AS29" s="108" t="s">
        <v>1145</v>
      </c>
      <c r="AT29" s="108" t="s">
        <v>1146</v>
      </c>
      <c r="AU29" s="108" t="s">
        <v>299</v>
      </c>
      <c r="AV29" s="108" t="s">
        <v>456</v>
      </c>
      <c r="AW29" s="108" t="s">
        <v>301</v>
      </c>
      <c r="AX29" s="108" t="s">
        <v>302</v>
      </c>
      <c r="AY29" s="108" t="s">
        <v>65</v>
      </c>
      <c r="AZ29" s="108" t="s">
        <v>66</v>
      </c>
      <c r="BA29" s="108" t="s">
        <v>1097</v>
      </c>
      <c r="BB29" s="108" t="s">
        <v>1147</v>
      </c>
      <c r="BC29" s="108" t="s">
        <v>66</v>
      </c>
      <c r="BD29" s="108" t="s">
        <v>304</v>
      </c>
      <c r="BE29" s="108" t="s">
        <v>65</v>
      </c>
      <c r="BF29" s="108">
        <v>3600</v>
      </c>
      <c r="BG29" s="108" t="s">
        <v>65</v>
      </c>
      <c r="BH29" s="108">
        <v>3600</v>
      </c>
      <c r="BI29" s="108" t="s">
        <v>1099</v>
      </c>
      <c r="BJ29" s="108" t="s">
        <v>1145</v>
      </c>
      <c r="BK29" s="108" t="s">
        <v>1100</v>
      </c>
      <c r="BL29" s="108" t="s">
        <v>1148</v>
      </c>
      <c r="BM29" s="108" t="s">
        <v>1149</v>
      </c>
      <c r="BN29" s="108" t="s">
        <v>1149</v>
      </c>
      <c r="BO29" s="108" t="s">
        <v>1150</v>
      </c>
      <c r="BP29" s="108" t="s">
        <v>1127</v>
      </c>
      <c r="BQ29" s="108"/>
      <c r="BR29" s="108" t="s">
        <v>327</v>
      </c>
      <c r="BS29" s="108"/>
      <c r="BT29" s="108" t="s">
        <v>1151</v>
      </c>
      <c r="BU29" s="108" t="s">
        <v>1151</v>
      </c>
      <c r="BV29" s="108" t="s">
        <v>1129</v>
      </c>
      <c r="BW29" s="108">
        <v>2.5</v>
      </c>
      <c r="BX29" s="108"/>
      <c r="BY29" s="108">
        <v>3840</v>
      </c>
      <c r="BZ29" s="108">
        <v>28</v>
      </c>
      <c r="CA29" s="108"/>
      <c r="CB29" s="108">
        <v>28</v>
      </c>
      <c r="CC29" s="108">
        <v>0</v>
      </c>
      <c r="CD29" s="108">
        <v>2</v>
      </c>
      <c r="CE29" s="108">
        <v>1</v>
      </c>
      <c r="CF29" s="108">
        <v>4</v>
      </c>
      <c r="CG29" s="108">
        <v>2</v>
      </c>
      <c r="CH29" s="108" t="s">
        <v>66</v>
      </c>
      <c r="CI29" s="108">
        <v>257.86</v>
      </c>
      <c r="CJ29" s="108">
        <v>938.36</v>
      </c>
      <c r="CK29" s="108">
        <v>272.64</v>
      </c>
      <c r="CL29" s="108">
        <v>223.66</v>
      </c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LG29" s="103">
        <v>42928</v>
      </c>
      <c r="LH29" s="103">
        <v>43360</v>
      </c>
      <c r="LI29" s="102" t="s">
        <v>13</v>
      </c>
      <c r="LJ29" s="102" t="s">
        <v>1152</v>
      </c>
    </row>
    <row r="30" spans="1:322" x14ac:dyDescent="0.35">
      <c r="A30" s="115">
        <f t="shared" si="1"/>
        <v>2316253</v>
      </c>
      <c r="B30" s="115" t="str">
        <f t="shared" si="2"/>
        <v>B</v>
      </c>
      <c r="C30" s="116">
        <f t="shared" si="3"/>
        <v>42928</v>
      </c>
      <c r="D30" s="116">
        <f t="shared" si="3"/>
        <v>43189</v>
      </c>
      <c r="E30" s="115" t="str">
        <f t="shared" si="4"/>
        <v>Yes</v>
      </c>
      <c r="F30" s="115" t="str">
        <f t="shared" si="5"/>
        <v>Delta Snapshots,Thin Provisioning</v>
      </c>
      <c r="G30" s="115" t="str">
        <f t="shared" si="6"/>
        <v>Flexible Size Qualification Range</v>
      </c>
      <c r="H30" s="115" t="str">
        <f t="shared" si="7"/>
        <v>Active Cooling</v>
      </c>
      <c r="I30" s="115" t="str">
        <f t="shared" si="8"/>
        <v>1100;1100;875;1100</v>
      </c>
      <c r="J30" s="115" t="str">
        <f t="shared" si="8"/>
        <v>Gold;Gold;Gold;Platinum</v>
      </c>
      <c r="K30" s="115" t="str">
        <f t="shared" si="9"/>
        <v>SDD</v>
      </c>
      <c r="L30" s="115">
        <f t="shared" si="9"/>
        <v>2.5</v>
      </c>
      <c r="M30" s="115">
        <f t="shared" si="9"/>
        <v>0</v>
      </c>
      <c r="N30" s="115">
        <f t="shared" si="9"/>
        <v>0</v>
      </c>
      <c r="O30" s="115">
        <f t="shared" si="9"/>
        <v>10</v>
      </c>
      <c r="P30" s="115">
        <f t="shared" si="9"/>
        <v>0</v>
      </c>
      <c r="Q30" s="115">
        <f t="shared" si="9"/>
        <v>10</v>
      </c>
      <c r="R30" s="115">
        <f t="shared" si="9"/>
        <v>0</v>
      </c>
      <c r="S30" s="115">
        <f t="shared" si="9"/>
        <v>2</v>
      </c>
      <c r="T30" s="115">
        <f t="shared" si="9"/>
        <v>1</v>
      </c>
      <c r="U30" s="115">
        <f t="shared" si="9"/>
        <v>2</v>
      </c>
      <c r="V30" s="115">
        <f t="shared" si="9"/>
        <v>1</v>
      </c>
      <c r="W30" s="115" t="str">
        <f t="shared" si="9"/>
        <v>No</v>
      </c>
      <c r="X30" s="115">
        <f t="shared" si="9"/>
        <v>181.14</v>
      </c>
      <c r="Y30" s="115">
        <f t="shared" si="9"/>
        <v>392.24</v>
      </c>
      <c r="Z30" s="115">
        <f t="shared" si="9"/>
        <v>143.22</v>
      </c>
      <c r="AA30" s="115">
        <f t="shared" si="10"/>
        <v>78.5</v>
      </c>
      <c r="AB30" s="108"/>
      <c r="AC30" s="108"/>
      <c r="AD30" s="108"/>
      <c r="AE30" s="108"/>
      <c r="AF30" s="108"/>
      <c r="AG30" s="108" t="s">
        <v>357</v>
      </c>
      <c r="AH30" s="108">
        <v>2316253</v>
      </c>
      <c r="AI30" s="108" t="s">
        <v>289</v>
      </c>
      <c r="AJ30" s="108" t="s">
        <v>369</v>
      </c>
      <c r="AK30" s="108" t="s">
        <v>1137</v>
      </c>
      <c r="AL30" s="108" t="s">
        <v>1138</v>
      </c>
      <c r="AM30" s="108"/>
      <c r="AN30" s="108" t="s">
        <v>293</v>
      </c>
      <c r="AO30" s="108" t="s">
        <v>993</v>
      </c>
      <c r="AP30" s="108" t="s">
        <v>65</v>
      </c>
      <c r="AQ30" s="108" t="s">
        <v>318</v>
      </c>
      <c r="AR30" s="108" t="s">
        <v>1095</v>
      </c>
      <c r="AS30" s="108" t="s">
        <v>1137</v>
      </c>
      <c r="AT30" s="108" t="s">
        <v>1138</v>
      </c>
      <c r="AU30" s="108" t="s">
        <v>299</v>
      </c>
      <c r="AV30" s="108" t="s">
        <v>300</v>
      </c>
      <c r="AW30" s="108" t="s">
        <v>301</v>
      </c>
      <c r="AX30" s="108" t="s">
        <v>418</v>
      </c>
      <c r="AY30" s="108" t="s">
        <v>65</v>
      </c>
      <c r="AZ30" s="108" t="s">
        <v>66</v>
      </c>
      <c r="BA30" s="108" t="s">
        <v>1097</v>
      </c>
      <c r="BB30" s="108" t="s">
        <v>1122</v>
      </c>
      <c r="BC30" s="108" t="s">
        <v>66</v>
      </c>
      <c r="BD30" s="108" t="s">
        <v>304</v>
      </c>
      <c r="BE30" s="108" t="s">
        <v>65</v>
      </c>
      <c r="BF30" s="108">
        <v>3600</v>
      </c>
      <c r="BG30" s="108" t="s">
        <v>65</v>
      </c>
      <c r="BH30" s="108">
        <v>3600</v>
      </c>
      <c r="BI30" s="108" t="s">
        <v>1099</v>
      </c>
      <c r="BJ30" s="108"/>
      <c r="BK30" s="108" t="s">
        <v>1139</v>
      </c>
      <c r="BL30" s="108" t="s">
        <v>1140</v>
      </c>
      <c r="BM30" s="108" t="s">
        <v>1141</v>
      </c>
      <c r="BN30" s="108" t="s">
        <v>1141</v>
      </c>
      <c r="BO30" s="108" t="s">
        <v>1142</v>
      </c>
      <c r="BP30" s="108" t="s">
        <v>1143</v>
      </c>
      <c r="BQ30" s="108"/>
      <c r="BR30" s="108" t="s">
        <v>327</v>
      </c>
      <c r="BS30" s="108"/>
      <c r="BT30" s="108" t="s">
        <v>1128</v>
      </c>
      <c r="BU30" s="108" t="s">
        <v>1128</v>
      </c>
      <c r="BV30" s="108" t="s">
        <v>1129</v>
      </c>
      <c r="BW30" s="108">
        <v>2.5</v>
      </c>
      <c r="BX30" s="108"/>
      <c r="BY30" s="108"/>
      <c r="BZ30" s="108">
        <v>10</v>
      </c>
      <c r="CA30" s="108"/>
      <c r="CB30" s="108">
        <v>10</v>
      </c>
      <c r="CC30" s="108"/>
      <c r="CD30" s="108">
        <v>2</v>
      </c>
      <c r="CE30" s="108">
        <v>1</v>
      </c>
      <c r="CF30" s="108">
        <v>2</v>
      </c>
      <c r="CG30" s="108">
        <v>1</v>
      </c>
      <c r="CH30" s="108" t="s">
        <v>66</v>
      </c>
      <c r="CI30" s="108">
        <v>181.14</v>
      </c>
      <c r="CJ30" s="108">
        <v>392.24</v>
      </c>
      <c r="CK30" s="108">
        <v>143.22</v>
      </c>
      <c r="CL30" s="108">
        <v>78.5</v>
      </c>
      <c r="CM30" s="108" t="s">
        <v>1130</v>
      </c>
      <c r="CN30" s="108" t="s">
        <v>355</v>
      </c>
      <c r="CO30" s="108"/>
      <c r="CP30" s="108"/>
      <c r="CQ30" s="108">
        <v>10</v>
      </c>
      <c r="CR30" s="108" t="s">
        <v>354</v>
      </c>
      <c r="CS30" s="108" t="s">
        <v>66</v>
      </c>
      <c r="CT30" s="108">
        <v>181.14</v>
      </c>
      <c r="CU30" s="108">
        <v>392.24</v>
      </c>
      <c r="CV30" s="108">
        <v>143.22</v>
      </c>
      <c r="CW30" s="108">
        <v>78.5</v>
      </c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  <c r="IW30" s="104"/>
      <c r="IX30" s="104"/>
      <c r="IY30" s="104"/>
      <c r="IZ30" s="104"/>
      <c r="JA30" s="104"/>
      <c r="JB30" s="104"/>
      <c r="JC30" s="104"/>
      <c r="JD30" s="104"/>
      <c r="JE30" s="104"/>
      <c r="JF30" s="104"/>
      <c r="JG30" s="104"/>
      <c r="JH30" s="104"/>
      <c r="JI30" s="104"/>
      <c r="JJ30" s="104"/>
      <c r="JK30" s="104"/>
      <c r="JL30" s="104"/>
      <c r="JM30" s="104"/>
      <c r="JN30" s="104"/>
      <c r="JO30" s="104"/>
      <c r="JP30" s="104"/>
      <c r="JQ30" s="104"/>
      <c r="JR30" s="104"/>
      <c r="JS30" s="104"/>
      <c r="JT30" s="104"/>
      <c r="JU30" s="104"/>
      <c r="JV30" s="104"/>
      <c r="JW30" s="104"/>
      <c r="JX30" s="104"/>
      <c r="JY30" s="104"/>
      <c r="JZ30" s="104"/>
      <c r="KA30" s="104"/>
      <c r="KB30" s="104"/>
      <c r="KC30" s="104"/>
      <c r="KD30" s="104"/>
      <c r="KE30" s="104"/>
      <c r="KF30" s="104"/>
      <c r="KG30" s="104"/>
      <c r="KH30" s="104"/>
      <c r="KI30" s="104"/>
      <c r="KJ30" s="104"/>
      <c r="KK30" s="104"/>
      <c r="KL30" s="104"/>
      <c r="KM30" s="104"/>
      <c r="KN30" s="104"/>
      <c r="KO30" s="104"/>
      <c r="KP30" s="104"/>
      <c r="KQ30" s="104"/>
      <c r="KR30" s="104"/>
      <c r="KS30" s="104"/>
      <c r="KT30" s="104"/>
      <c r="KU30" s="104"/>
      <c r="KV30" s="104"/>
      <c r="KW30" s="104"/>
      <c r="KX30" s="104"/>
      <c r="KY30" s="104"/>
      <c r="KZ30" s="104"/>
      <c r="LA30" s="104"/>
      <c r="LB30" s="104"/>
      <c r="LC30" s="104"/>
      <c r="LD30" s="104"/>
      <c r="LE30" s="104"/>
      <c r="LF30" s="104"/>
      <c r="LG30" s="105">
        <v>42928</v>
      </c>
      <c r="LH30" s="105">
        <v>43189</v>
      </c>
      <c r="LI30" s="102" t="s">
        <v>13</v>
      </c>
      <c r="LJ30" s="102" t="s">
        <v>1144</v>
      </c>
    </row>
    <row r="31" spans="1:322" x14ac:dyDescent="0.35">
      <c r="A31" s="115">
        <f t="shared" si="1"/>
        <v>2242116</v>
      </c>
      <c r="B31" s="115">
        <f t="shared" si="2"/>
        <v>0</v>
      </c>
      <c r="C31" s="116">
        <f t="shared" si="3"/>
        <v>41436</v>
      </c>
      <c r="D31" s="116">
        <f t="shared" si="3"/>
        <v>42159</v>
      </c>
      <c r="E31" s="115" t="str">
        <f t="shared" si="4"/>
        <v>Yes</v>
      </c>
      <c r="F31" s="115" t="str">
        <f t="shared" si="5"/>
        <v>Data Deduplication,Delta Snapshots,Thin Provisioning</v>
      </c>
      <c r="G31" s="115" t="str">
        <f t="shared" si="6"/>
        <v>Fixed Size Qualification Range</v>
      </c>
      <c r="H31" s="115" t="str">
        <f t="shared" si="7"/>
        <v>Active Cooling</v>
      </c>
      <c r="I31" s="115" t="str">
        <f t="shared" si="8"/>
        <v>764 Watts (controller); 584 Watts (drive shelf)</v>
      </c>
      <c r="J31" s="115" t="str">
        <f t="shared" si="8"/>
        <v>Silver; Gold</v>
      </c>
      <c r="K31" s="115" t="str">
        <f t="shared" si="9"/>
        <v>SSD</v>
      </c>
      <c r="L31" s="115">
        <f t="shared" si="9"/>
        <v>2.5</v>
      </c>
      <c r="M31" s="115">
        <f t="shared" si="9"/>
        <v>0</v>
      </c>
      <c r="N31" s="115">
        <f t="shared" si="9"/>
        <v>480</v>
      </c>
      <c r="O31" s="115">
        <f t="shared" si="9"/>
        <v>8</v>
      </c>
      <c r="P31" s="115" t="str">
        <f t="shared" si="9"/>
        <v>N/A</v>
      </c>
      <c r="Q31" s="115">
        <f t="shared" si="9"/>
        <v>8</v>
      </c>
      <c r="R31" s="115">
        <f t="shared" si="9"/>
        <v>0</v>
      </c>
      <c r="S31" s="115">
        <f t="shared" si="9"/>
        <v>2</v>
      </c>
      <c r="T31" s="115">
        <f t="shared" si="9"/>
        <v>1</v>
      </c>
      <c r="U31" s="115">
        <f t="shared" si="9"/>
        <v>2</v>
      </c>
      <c r="V31" s="115">
        <f t="shared" si="9"/>
        <v>1</v>
      </c>
      <c r="W31" s="115" t="str">
        <f t="shared" si="9"/>
        <v>Yes</v>
      </c>
      <c r="X31" s="115">
        <f t="shared" si="9"/>
        <v>97.64</v>
      </c>
      <c r="Y31" s="115">
        <f t="shared" si="9"/>
        <v>277.97000000000003</v>
      </c>
      <c r="Z31" s="115">
        <f t="shared" si="9"/>
        <v>95.3</v>
      </c>
      <c r="AA31" s="115">
        <f t="shared" si="10"/>
        <v>10.8</v>
      </c>
      <c r="AB31" s="108"/>
      <c r="AC31" s="108"/>
      <c r="AD31" s="108"/>
      <c r="AE31" s="108"/>
      <c r="AF31" s="108"/>
      <c r="AG31" s="108"/>
      <c r="AH31" s="108">
        <v>2242116</v>
      </c>
      <c r="AI31" s="108" t="s">
        <v>1009</v>
      </c>
      <c r="AJ31" s="108" t="s">
        <v>1153</v>
      </c>
      <c r="AK31" s="108" t="s">
        <v>1154</v>
      </c>
      <c r="AL31" s="108" t="s">
        <v>1155</v>
      </c>
      <c r="AM31" s="108" t="s">
        <v>1156</v>
      </c>
      <c r="AN31" s="108" t="s">
        <v>293</v>
      </c>
      <c r="AO31" s="108" t="s">
        <v>993</v>
      </c>
      <c r="AP31" s="108" t="s">
        <v>65</v>
      </c>
      <c r="AQ31" s="108" t="s">
        <v>318</v>
      </c>
      <c r="AR31" s="108" t="s">
        <v>1157</v>
      </c>
      <c r="AS31" s="108" t="s">
        <v>1158</v>
      </c>
      <c r="AT31" s="108" t="s">
        <v>1159</v>
      </c>
      <c r="AU31" s="108" t="s">
        <v>1014</v>
      </c>
      <c r="AV31" s="108" t="s">
        <v>900</v>
      </c>
      <c r="AW31" s="108" t="s">
        <v>301</v>
      </c>
      <c r="AX31" s="108" t="s">
        <v>302</v>
      </c>
      <c r="AY31" s="108" t="s">
        <v>65</v>
      </c>
      <c r="AZ31" s="108" t="s">
        <v>65</v>
      </c>
      <c r="BA31" s="108" t="s">
        <v>1160</v>
      </c>
      <c r="BB31" s="108" t="s">
        <v>1161</v>
      </c>
      <c r="BC31" s="108" t="s">
        <v>66</v>
      </c>
      <c r="BD31" s="108" t="s">
        <v>304</v>
      </c>
      <c r="BE31" s="108" t="s">
        <v>66</v>
      </c>
      <c r="BF31" s="108"/>
      <c r="BG31" s="108" t="s">
        <v>66</v>
      </c>
      <c r="BH31" s="108"/>
      <c r="BI31" s="108" t="s">
        <v>1162</v>
      </c>
      <c r="BJ31" s="108" t="s">
        <v>1155</v>
      </c>
      <c r="BK31" s="108" t="s">
        <v>474</v>
      </c>
      <c r="BL31" s="108" t="s">
        <v>998</v>
      </c>
      <c r="BM31" s="108" t="s">
        <v>1163</v>
      </c>
      <c r="BN31" s="108" t="s">
        <v>1164</v>
      </c>
      <c r="BO31" s="108" t="s">
        <v>1165</v>
      </c>
      <c r="BP31" s="108" t="s">
        <v>1166</v>
      </c>
      <c r="BQ31" s="108"/>
      <c r="BR31" s="108" t="s">
        <v>327</v>
      </c>
      <c r="BS31" s="108" t="s">
        <v>1167</v>
      </c>
      <c r="BT31" s="108" t="s">
        <v>1168</v>
      </c>
      <c r="BU31" s="108" t="s">
        <v>1169</v>
      </c>
      <c r="BV31" s="108" t="s">
        <v>1170</v>
      </c>
      <c r="BW31" s="108">
        <v>2.5</v>
      </c>
      <c r="BX31" s="108"/>
      <c r="BY31" s="108">
        <v>480</v>
      </c>
      <c r="BZ31" s="108">
        <v>8</v>
      </c>
      <c r="CA31" s="108" t="s">
        <v>141</v>
      </c>
      <c r="CB31" s="108">
        <v>8</v>
      </c>
      <c r="CC31" s="108">
        <v>0</v>
      </c>
      <c r="CD31" s="108">
        <v>2</v>
      </c>
      <c r="CE31" s="108">
        <v>1</v>
      </c>
      <c r="CF31" s="108">
        <v>2</v>
      </c>
      <c r="CG31" s="108">
        <v>1</v>
      </c>
      <c r="CH31" s="108" t="s">
        <v>65</v>
      </c>
      <c r="CI31" s="108">
        <v>97.64</v>
      </c>
      <c r="CJ31" s="108">
        <v>277.97000000000003</v>
      </c>
      <c r="CK31" s="108">
        <v>95.3</v>
      </c>
      <c r="CL31" s="108">
        <v>10.8</v>
      </c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LG31" s="103">
        <v>41436</v>
      </c>
      <c r="LH31" s="103">
        <v>42159</v>
      </c>
      <c r="LI31" s="102" t="s">
        <v>312</v>
      </c>
      <c r="LJ31" s="102" t="s">
        <v>1171</v>
      </c>
    </row>
    <row r="32" spans="1:322" x14ac:dyDescent="0.35">
      <c r="A32" s="115">
        <f t="shared" si="1"/>
        <v>2242117</v>
      </c>
      <c r="B32" s="115">
        <f t="shared" si="2"/>
        <v>0</v>
      </c>
      <c r="C32" s="116">
        <f t="shared" si="3"/>
        <v>41436</v>
      </c>
      <c r="D32" s="116">
        <f t="shared" si="3"/>
        <v>42159</v>
      </c>
      <c r="E32" s="115" t="str">
        <f t="shared" si="4"/>
        <v>Yes</v>
      </c>
      <c r="F32" s="115" t="str">
        <f t="shared" si="5"/>
        <v>Data Deduplication,Delta Snapshots,Thin Provisioning</v>
      </c>
      <c r="G32" s="115" t="str">
        <f t="shared" si="6"/>
        <v>Fixed Size Qualification Range</v>
      </c>
      <c r="H32" s="115" t="str">
        <f t="shared" si="7"/>
        <v>Active Cooling</v>
      </c>
      <c r="I32" s="115" t="str">
        <f t="shared" si="8"/>
        <v>764 Watts (controller); 584 Watts (drive shelf)</v>
      </c>
      <c r="J32" s="115" t="str">
        <f t="shared" si="8"/>
        <v>Silver; Gold</v>
      </c>
      <c r="K32" s="115" t="str">
        <f t="shared" si="9"/>
        <v>SSD</v>
      </c>
      <c r="L32" s="115">
        <f t="shared" si="9"/>
        <v>2.5</v>
      </c>
      <c r="M32" s="115">
        <f t="shared" si="9"/>
        <v>0</v>
      </c>
      <c r="N32" s="115">
        <f t="shared" si="9"/>
        <v>480</v>
      </c>
      <c r="O32" s="115">
        <f t="shared" si="9"/>
        <v>16</v>
      </c>
      <c r="P32" s="115" t="str">
        <f t="shared" si="9"/>
        <v>N/A</v>
      </c>
      <c r="Q32" s="115">
        <f t="shared" si="9"/>
        <v>16</v>
      </c>
      <c r="R32" s="115">
        <f t="shared" si="9"/>
        <v>0</v>
      </c>
      <c r="S32" s="115">
        <f t="shared" si="9"/>
        <v>4</v>
      </c>
      <c r="T32" s="115">
        <f t="shared" si="9"/>
        <v>2</v>
      </c>
      <c r="U32" s="115">
        <f t="shared" si="9"/>
        <v>4</v>
      </c>
      <c r="V32" s="115">
        <f t="shared" si="9"/>
        <v>2</v>
      </c>
      <c r="W32" s="115" t="str">
        <f t="shared" si="9"/>
        <v>Yes</v>
      </c>
      <c r="X32" s="115">
        <f t="shared" si="9"/>
        <v>51.97</v>
      </c>
      <c r="Y32" s="115">
        <f t="shared" si="9"/>
        <v>149.62</v>
      </c>
      <c r="Z32" s="115">
        <f t="shared" si="9"/>
        <v>81.040000000000006</v>
      </c>
      <c r="AA32" s="115">
        <f t="shared" si="10"/>
        <v>10.199999999999999</v>
      </c>
      <c r="AB32" s="108"/>
      <c r="AC32" s="108"/>
      <c r="AD32" s="108"/>
      <c r="AE32" s="108"/>
      <c r="AF32" s="108"/>
      <c r="AG32" s="108"/>
      <c r="AH32" s="108">
        <v>2242117</v>
      </c>
      <c r="AI32" s="108" t="s">
        <v>1009</v>
      </c>
      <c r="AJ32" s="108" t="s">
        <v>1153</v>
      </c>
      <c r="AK32" s="108" t="s">
        <v>1172</v>
      </c>
      <c r="AL32" s="108" t="s">
        <v>1173</v>
      </c>
      <c r="AM32" s="108" t="s">
        <v>1156</v>
      </c>
      <c r="AN32" s="108" t="s">
        <v>293</v>
      </c>
      <c r="AO32" s="108" t="s">
        <v>993</v>
      </c>
      <c r="AP32" s="108" t="s">
        <v>65</v>
      </c>
      <c r="AQ32" s="108" t="s">
        <v>318</v>
      </c>
      <c r="AR32" s="108" t="s">
        <v>1157</v>
      </c>
      <c r="AS32" s="108" t="s">
        <v>1158</v>
      </c>
      <c r="AT32" s="108" t="s">
        <v>1174</v>
      </c>
      <c r="AU32" s="108" t="s">
        <v>1014</v>
      </c>
      <c r="AV32" s="108" t="s">
        <v>900</v>
      </c>
      <c r="AW32" s="108" t="s">
        <v>301</v>
      </c>
      <c r="AX32" s="108" t="s">
        <v>302</v>
      </c>
      <c r="AY32" s="108" t="s">
        <v>65</v>
      </c>
      <c r="AZ32" s="108" t="s">
        <v>65</v>
      </c>
      <c r="BA32" s="108" t="s">
        <v>1160</v>
      </c>
      <c r="BB32" s="108" t="s">
        <v>1161</v>
      </c>
      <c r="BC32" s="108" t="s">
        <v>66</v>
      </c>
      <c r="BD32" s="108" t="s">
        <v>304</v>
      </c>
      <c r="BE32" s="108" t="s">
        <v>66</v>
      </c>
      <c r="BF32" s="108"/>
      <c r="BG32" s="108" t="s">
        <v>66</v>
      </c>
      <c r="BH32" s="108"/>
      <c r="BI32" s="108" t="s">
        <v>1162</v>
      </c>
      <c r="BJ32" s="108" t="s">
        <v>1173</v>
      </c>
      <c r="BK32" s="108" t="s">
        <v>474</v>
      </c>
      <c r="BL32" s="108" t="s">
        <v>998</v>
      </c>
      <c r="BM32" s="108" t="s">
        <v>1163</v>
      </c>
      <c r="BN32" s="108" t="s">
        <v>1164</v>
      </c>
      <c r="BO32" s="108" t="s">
        <v>1165</v>
      </c>
      <c r="BP32" s="108" t="s">
        <v>1166</v>
      </c>
      <c r="BQ32" s="108"/>
      <c r="BR32" s="108" t="s">
        <v>327</v>
      </c>
      <c r="BS32" s="108" t="s">
        <v>1167</v>
      </c>
      <c r="BT32" s="108" t="s">
        <v>1168</v>
      </c>
      <c r="BU32" s="108" t="s">
        <v>1169</v>
      </c>
      <c r="BV32" s="108" t="s">
        <v>1170</v>
      </c>
      <c r="BW32" s="108">
        <v>2.5</v>
      </c>
      <c r="BX32" s="108"/>
      <c r="BY32" s="108">
        <v>480</v>
      </c>
      <c r="BZ32" s="108">
        <v>16</v>
      </c>
      <c r="CA32" s="108" t="s">
        <v>141</v>
      </c>
      <c r="CB32" s="108">
        <v>16</v>
      </c>
      <c r="CC32" s="108">
        <v>0</v>
      </c>
      <c r="CD32" s="108">
        <v>4</v>
      </c>
      <c r="CE32" s="108">
        <v>2</v>
      </c>
      <c r="CF32" s="108">
        <v>4</v>
      </c>
      <c r="CG32" s="108">
        <v>2</v>
      </c>
      <c r="CH32" s="108" t="s">
        <v>65</v>
      </c>
      <c r="CI32" s="108">
        <v>51.97</v>
      </c>
      <c r="CJ32" s="108">
        <v>149.62</v>
      </c>
      <c r="CK32" s="108">
        <v>81.040000000000006</v>
      </c>
      <c r="CL32" s="108">
        <v>10.199999999999999</v>
      </c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LG32" s="103">
        <v>41436</v>
      </c>
      <c r="LH32" s="103">
        <v>42159</v>
      </c>
      <c r="LI32" s="102" t="s">
        <v>312</v>
      </c>
      <c r="LJ32" s="102" t="s">
        <v>1175</v>
      </c>
    </row>
    <row r="33" spans="1:322" x14ac:dyDescent="0.35">
      <c r="A33" s="115">
        <f t="shared" si="1"/>
        <v>2286809</v>
      </c>
      <c r="B33" s="115">
        <f t="shared" si="2"/>
        <v>0</v>
      </c>
      <c r="C33" s="116">
        <f t="shared" ref="C33:D33" si="11">LG33</f>
        <v>42583</v>
      </c>
      <c r="D33" s="116">
        <f t="shared" si="11"/>
        <v>42725</v>
      </c>
      <c r="E33" s="115" t="str">
        <f t="shared" si="4"/>
        <v>Yes</v>
      </c>
      <c r="F33" s="115" t="str">
        <f t="shared" si="5"/>
        <v>Data Deduplication,Delta Snapshots,Thin Provisioning,Compression</v>
      </c>
      <c r="G33" s="115" t="str">
        <f t="shared" si="6"/>
        <v>Fixed Size Qualification Range</v>
      </c>
      <c r="H33" s="115" t="str">
        <f t="shared" si="7"/>
        <v>Active Cooling</v>
      </c>
      <c r="I33" s="115">
        <f t="shared" ref="I33:J33" si="12">BO33</f>
        <v>742</v>
      </c>
      <c r="J33" s="115" t="str">
        <f t="shared" si="12"/>
        <v>Platinum</v>
      </c>
      <c r="K33" s="115" t="str">
        <f t="shared" si="9"/>
        <v>Flash Module</v>
      </c>
      <c r="L33" s="115">
        <f t="shared" si="9"/>
        <v>2.5</v>
      </c>
      <c r="M33" s="115">
        <f t="shared" si="9"/>
        <v>0</v>
      </c>
      <c r="N33" s="115">
        <f t="shared" si="9"/>
        <v>512</v>
      </c>
      <c r="O33" s="115">
        <f t="shared" si="9"/>
        <v>20</v>
      </c>
      <c r="P33" s="115">
        <f t="shared" si="9"/>
        <v>0</v>
      </c>
      <c r="Q33" s="115">
        <f t="shared" si="9"/>
        <v>20</v>
      </c>
      <c r="R33" s="115">
        <f t="shared" si="9"/>
        <v>0</v>
      </c>
      <c r="S33" s="115">
        <f t="shared" si="9"/>
        <v>2</v>
      </c>
      <c r="T33" s="115">
        <f t="shared" si="9"/>
        <v>1</v>
      </c>
      <c r="U33" s="115">
        <f t="shared" si="9"/>
        <v>2</v>
      </c>
      <c r="V33" s="115">
        <f t="shared" si="9"/>
        <v>1</v>
      </c>
      <c r="W33" s="115" t="str">
        <f t="shared" si="9"/>
        <v>No</v>
      </c>
      <c r="X33" s="115">
        <f t="shared" si="9"/>
        <v>76</v>
      </c>
      <c r="Y33" s="115">
        <f t="shared" si="9"/>
        <v>345</v>
      </c>
      <c r="Z33" s="115">
        <f t="shared" si="9"/>
        <v>88</v>
      </c>
      <c r="AA33" s="115">
        <f t="shared" si="10"/>
        <v>21.9</v>
      </c>
      <c r="AB33" s="108"/>
      <c r="AC33" s="108"/>
      <c r="AD33" s="108"/>
      <c r="AE33" s="108"/>
      <c r="AF33" s="108"/>
      <c r="AG33" s="108"/>
      <c r="AH33" s="108">
        <v>2286809</v>
      </c>
      <c r="AI33" s="108" t="s">
        <v>1176</v>
      </c>
      <c r="AJ33" s="108" t="s">
        <v>1177</v>
      </c>
      <c r="AK33" s="108" t="s">
        <v>1178</v>
      </c>
      <c r="AL33" s="108" t="s">
        <v>1178</v>
      </c>
      <c r="AM33" s="108" t="s">
        <v>1179</v>
      </c>
      <c r="AN33" s="108" t="s">
        <v>293</v>
      </c>
      <c r="AO33" s="108" t="s">
        <v>993</v>
      </c>
      <c r="AP33" s="108" t="s">
        <v>65</v>
      </c>
      <c r="AQ33" s="108" t="s">
        <v>318</v>
      </c>
      <c r="AR33" s="108" t="s">
        <v>1176</v>
      </c>
      <c r="AS33" s="108" t="s">
        <v>1178</v>
      </c>
      <c r="AT33" s="108" t="s">
        <v>1180</v>
      </c>
      <c r="AU33" s="108" t="s">
        <v>1181</v>
      </c>
      <c r="AV33" s="108" t="s">
        <v>844</v>
      </c>
      <c r="AW33" s="108" t="s">
        <v>301</v>
      </c>
      <c r="AX33" s="108" t="s">
        <v>302</v>
      </c>
      <c r="AY33" s="108" t="s">
        <v>66</v>
      </c>
      <c r="AZ33" s="108"/>
      <c r="BA33" s="108" t="s">
        <v>1182</v>
      </c>
      <c r="BB33" s="108" t="s">
        <v>1183</v>
      </c>
      <c r="BC33" s="108" t="s">
        <v>66</v>
      </c>
      <c r="BD33" s="108" t="s">
        <v>304</v>
      </c>
      <c r="BE33" s="108" t="s">
        <v>65</v>
      </c>
      <c r="BF33" s="108"/>
      <c r="BG33" s="108" t="s">
        <v>66</v>
      </c>
      <c r="BH33" s="108"/>
      <c r="BI33" s="108"/>
      <c r="BJ33" s="108" t="s">
        <v>1184</v>
      </c>
      <c r="BK33" s="108" t="s">
        <v>474</v>
      </c>
      <c r="BL33" s="108" t="s">
        <v>323</v>
      </c>
      <c r="BM33" s="108" t="s">
        <v>1185</v>
      </c>
      <c r="BN33" s="108" t="s">
        <v>1185</v>
      </c>
      <c r="BO33" s="108">
        <v>742</v>
      </c>
      <c r="BP33" s="108" t="s">
        <v>618</v>
      </c>
      <c r="BQ33" s="108"/>
      <c r="BR33" s="108" t="s">
        <v>366</v>
      </c>
      <c r="BS33" s="108" t="s">
        <v>1186</v>
      </c>
      <c r="BT33" s="108" t="s">
        <v>1178</v>
      </c>
      <c r="BU33" s="108" t="s">
        <v>1184</v>
      </c>
      <c r="BV33" s="108" t="s">
        <v>1187</v>
      </c>
      <c r="BW33" s="108">
        <v>2.5</v>
      </c>
      <c r="BX33" s="108"/>
      <c r="BY33" s="108">
        <v>512</v>
      </c>
      <c r="BZ33" s="108">
        <v>20</v>
      </c>
      <c r="CA33" s="108"/>
      <c r="CB33" s="108">
        <v>20</v>
      </c>
      <c r="CC33" s="108">
        <v>0</v>
      </c>
      <c r="CD33" s="108">
        <v>2</v>
      </c>
      <c r="CE33" s="108">
        <v>1</v>
      </c>
      <c r="CF33" s="108">
        <v>2</v>
      </c>
      <c r="CG33" s="108">
        <v>1</v>
      </c>
      <c r="CH33" s="108" t="s">
        <v>66</v>
      </c>
      <c r="CI33" s="108">
        <v>76</v>
      </c>
      <c r="CJ33" s="108">
        <v>345</v>
      </c>
      <c r="CK33" s="108">
        <v>88</v>
      </c>
      <c r="CL33" s="108">
        <v>21.9</v>
      </c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  <c r="IW33" s="104"/>
      <c r="IX33" s="104"/>
      <c r="IY33" s="104"/>
      <c r="IZ33" s="104"/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4"/>
      <c r="JL33" s="104"/>
      <c r="JM33" s="104"/>
      <c r="JN33" s="104"/>
      <c r="JO33" s="104"/>
      <c r="JP33" s="104"/>
      <c r="JQ33" s="104"/>
      <c r="JR33" s="104"/>
      <c r="JS33" s="104"/>
      <c r="JT33" s="104"/>
      <c r="JU33" s="104"/>
      <c r="JV33" s="104"/>
      <c r="JW33" s="104"/>
      <c r="JX33" s="104"/>
      <c r="JY33" s="104"/>
      <c r="JZ33" s="104"/>
      <c r="KA33" s="104"/>
      <c r="KB33" s="104"/>
      <c r="KC33" s="104"/>
      <c r="KD33" s="104"/>
      <c r="KE33" s="104"/>
      <c r="KF33" s="104"/>
      <c r="KG33" s="104"/>
      <c r="KH33" s="104"/>
      <c r="KI33" s="104"/>
      <c r="KJ33" s="104"/>
      <c r="KK33" s="104"/>
      <c r="KL33" s="104"/>
      <c r="KM33" s="104"/>
      <c r="KN33" s="104"/>
      <c r="KO33" s="104"/>
      <c r="KP33" s="104"/>
      <c r="KQ33" s="104"/>
      <c r="KR33" s="104"/>
      <c r="KS33" s="104"/>
      <c r="KT33" s="104"/>
      <c r="KU33" s="104"/>
      <c r="KV33" s="104"/>
      <c r="KW33" s="104"/>
      <c r="KX33" s="104"/>
      <c r="KY33" s="104"/>
      <c r="KZ33" s="104"/>
      <c r="LA33" s="104"/>
      <c r="LB33" s="104"/>
      <c r="LC33" s="104"/>
      <c r="LD33" s="104"/>
      <c r="LE33" s="104"/>
      <c r="LF33" s="104"/>
      <c r="LG33" s="105">
        <v>42583</v>
      </c>
      <c r="LH33" s="105">
        <v>42725</v>
      </c>
      <c r="LI33" s="102" t="s">
        <v>312</v>
      </c>
      <c r="LJ33" s="102" t="s">
        <v>1188</v>
      </c>
    </row>
    <row r="34" spans="1:322" x14ac:dyDescent="0.35">
      <c r="A34" s="115">
        <v>2333375</v>
      </c>
      <c r="B34" s="115"/>
      <c r="C34" s="116">
        <v>42928</v>
      </c>
      <c r="D34" s="116">
        <v>43508</v>
      </c>
      <c r="E34" s="115" t="s">
        <v>65</v>
      </c>
      <c r="F34" s="115" t="s">
        <v>456</v>
      </c>
      <c r="G34" s="115" t="s">
        <v>302</v>
      </c>
      <c r="H34" s="115" t="s">
        <v>304</v>
      </c>
      <c r="I34" s="115" t="s">
        <v>1150</v>
      </c>
      <c r="J34" s="115" t="s">
        <v>1127</v>
      </c>
      <c r="K34" s="115"/>
      <c r="L34" s="115" t="s">
        <v>1189</v>
      </c>
      <c r="M34" s="115" t="s">
        <v>1190</v>
      </c>
      <c r="N34" s="115" t="s">
        <v>1191</v>
      </c>
      <c r="O34" s="115">
        <v>50</v>
      </c>
      <c r="P34" s="115"/>
      <c r="Q34" s="115">
        <v>50</v>
      </c>
      <c r="R34" s="115">
        <v>0</v>
      </c>
      <c r="S34" s="115">
        <v>2</v>
      </c>
      <c r="T34" s="115">
        <v>1</v>
      </c>
      <c r="U34" s="115">
        <v>4</v>
      </c>
      <c r="V34" s="115">
        <v>2</v>
      </c>
      <c r="W34" s="115" t="s">
        <v>66</v>
      </c>
      <c r="X34" s="115">
        <v>254.26</v>
      </c>
      <c r="Y34" s="115">
        <v>852.95</v>
      </c>
      <c r="Z34" s="115">
        <v>281.93</v>
      </c>
      <c r="AA34" s="115">
        <v>312.89999999999998</v>
      </c>
      <c r="AB34" s="108"/>
      <c r="AC34" s="108"/>
      <c r="AD34" s="108"/>
      <c r="AE34" s="108"/>
      <c r="AF34" s="108"/>
      <c r="AG34" s="108"/>
      <c r="AH34" s="108">
        <v>2333375</v>
      </c>
      <c r="AI34" s="108" t="s">
        <v>289</v>
      </c>
      <c r="AJ34" s="108" t="s">
        <v>1192</v>
      </c>
      <c r="AK34" s="108" t="s">
        <v>1193</v>
      </c>
      <c r="AL34" s="108" t="s">
        <v>1194</v>
      </c>
      <c r="AM34" s="108"/>
      <c r="AN34" s="108" t="s">
        <v>293</v>
      </c>
      <c r="AO34" s="108" t="s">
        <v>993</v>
      </c>
      <c r="AP34" s="108" t="s">
        <v>65</v>
      </c>
      <c r="AQ34" s="108" t="s">
        <v>318</v>
      </c>
      <c r="AR34" s="108" t="s">
        <v>1095</v>
      </c>
      <c r="AS34" s="108" t="s">
        <v>1193</v>
      </c>
      <c r="AT34" s="108" t="s">
        <v>1194</v>
      </c>
      <c r="AU34" s="108" t="s">
        <v>1195</v>
      </c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</row>
    <row r="35" spans="1:322" x14ac:dyDescent="0.35">
      <c r="A35" s="115">
        <v>2341019</v>
      </c>
      <c r="B35" s="115"/>
      <c r="C35" s="116">
        <v>42875</v>
      </c>
      <c r="D35" s="116">
        <v>43656</v>
      </c>
      <c r="E35" s="115" t="s">
        <v>65</v>
      </c>
      <c r="F35" s="115" t="s">
        <v>320</v>
      </c>
      <c r="G35" s="115" t="s">
        <v>302</v>
      </c>
      <c r="H35" s="115" t="s">
        <v>304</v>
      </c>
      <c r="I35" s="115">
        <v>800</v>
      </c>
      <c r="J35" s="115" t="s">
        <v>326</v>
      </c>
      <c r="K35" s="115"/>
      <c r="L35" s="115" t="s">
        <v>355</v>
      </c>
      <c r="M35" s="115">
        <v>10000</v>
      </c>
      <c r="N35" s="115" t="s">
        <v>1196</v>
      </c>
      <c r="O35" s="115">
        <v>34</v>
      </c>
      <c r="P35" s="115" t="s">
        <v>1197</v>
      </c>
      <c r="Q35" s="115">
        <v>24</v>
      </c>
      <c r="R35" s="115">
        <v>10</v>
      </c>
      <c r="S35" s="115">
        <v>2</v>
      </c>
      <c r="T35" s="115">
        <v>1</v>
      </c>
      <c r="U35" s="115">
        <v>4</v>
      </c>
      <c r="V35" s="115">
        <v>2</v>
      </c>
      <c r="W35" s="115" t="s">
        <v>66</v>
      </c>
      <c r="X35" s="115">
        <v>32.24</v>
      </c>
      <c r="Y35" s="115">
        <v>18.05</v>
      </c>
      <c r="Z35" s="115">
        <v>3.93</v>
      </c>
      <c r="AA35" s="115">
        <v>84.62</v>
      </c>
      <c r="AB35" s="108"/>
      <c r="AC35" s="108"/>
      <c r="AD35" s="108"/>
      <c r="AE35" s="108"/>
      <c r="AF35" s="108"/>
      <c r="AG35" s="108"/>
      <c r="AH35" s="108">
        <v>2341019</v>
      </c>
      <c r="AI35" s="108" t="s">
        <v>1198</v>
      </c>
      <c r="AJ35" s="108" t="s">
        <v>1199</v>
      </c>
      <c r="AK35" s="108" t="s">
        <v>1200</v>
      </c>
      <c r="AL35" s="108" t="s">
        <v>1201</v>
      </c>
      <c r="AM35" s="108"/>
      <c r="AN35" s="108" t="s">
        <v>293</v>
      </c>
      <c r="AO35" s="108" t="s">
        <v>993</v>
      </c>
      <c r="AP35" s="108" t="s">
        <v>65</v>
      </c>
      <c r="AQ35" s="108" t="s">
        <v>318</v>
      </c>
      <c r="AR35" s="108" t="s">
        <v>1198</v>
      </c>
      <c r="AS35" s="108" t="s">
        <v>1202</v>
      </c>
      <c r="AT35" s="108" t="s">
        <v>1203</v>
      </c>
      <c r="AU35" s="108" t="s">
        <v>299</v>
      </c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</row>
    <row r="36" spans="1:322" x14ac:dyDescent="0.35">
      <c r="A36" s="108"/>
      <c r="B36" s="108"/>
      <c r="C36" s="109"/>
      <c r="D36" s="109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</row>
    <row r="37" spans="1:322" x14ac:dyDescent="0.35">
      <c r="A37" s="108"/>
      <c r="B37" s="108"/>
      <c r="C37" s="109"/>
      <c r="D37" s="109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</row>
    <row r="38" spans="1:322" x14ac:dyDescent="0.35">
      <c r="C38" s="103"/>
      <c r="D38" s="103"/>
    </row>
    <row r="39" spans="1:322" x14ac:dyDescent="0.35">
      <c r="C39" s="103"/>
      <c r="D39" s="103"/>
    </row>
    <row r="40" spans="1:322" x14ac:dyDescent="0.35">
      <c r="C40" s="103"/>
      <c r="D40" s="103"/>
    </row>
    <row r="41" spans="1:322" x14ac:dyDescent="0.35">
      <c r="C41" s="103"/>
      <c r="D41" s="103"/>
    </row>
    <row r="42" spans="1:322" x14ac:dyDescent="0.35">
      <c r="C42" s="103"/>
      <c r="D42" s="103"/>
    </row>
    <row r="43" spans="1:322" x14ac:dyDescent="0.35">
      <c r="C43" s="103"/>
      <c r="D43" s="103"/>
    </row>
    <row r="44" spans="1:322" x14ac:dyDescent="0.35">
      <c r="C44" s="103"/>
      <c r="D44" s="103"/>
    </row>
    <row r="45" spans="1:322" x14ac:dyDescent="0.35">
      <c r="C45" s="103"/>
      <c r="D45" s="103"/>
    </row>
    <row r="46" spans="1:322" x14ac:dyDescent="0.35">
      <c r="C46" s="103"/>
      <c r="D46" s="103"/>
    </row>
    <row r="47" spans="1:322" x14ac:dyDescent="0.35">
      <c r="C47" s="103"/>
      <c r="D47" s="103"/>
    </row>
    <row r="48" spans="1:322" x14ac:dyDescent="0.35">
      <c r="C48" s="103"/>
      <c r="D48" s="103"/>
    </row>
    <row r="49" spans="3:4" x14ac:dyDescent="0.35">
      <c r="C49" s="103"/>
      <c r="D49" s="103"/>
    </row>
    <row r="50" spans="3:4" x14ac:dyDescent="0.35">
      <c r="C50" s="103"/>
      <c r="D50" s="103"/>
    </row>
    <row r="51" spans="3:4" x14ac:dyDescent="0.35">
      <c r="C51" s="103"/>
      <c r="D51" s="103"/>
    </row>
    <row r="52" spans="3:4" x14ac:dyDescent="0.35">
      <c r="C52" s="103"/>
      <c r="D52" s="103"/>
    </row>
    <row r="53" spans="3:4" x14ac:dyDescent="0.35">
      <c r="C53" s="103"/>
      <c r="D53" s="103"/>
    </row>
  </sheetData>
  <conditionalFormatting sqref="X5:X11">
    <cfRule type="top10" dxfId="20" priority="12" percent="1" rank="25"/>
  </conditionalFormatting>
  <conditionalFormatting sqref="Y5:Y11">
    <cfRule type="top10" dxfId="19" priority="11" percent="1" rank="25"/>
  </conditionalFormatting>
  <conditionalFormatting sqref="Z5:Z11">
    <cfRule type="top10" dxfId="18" priority="10" percent="1" rank="25"/>
  </conditionalFormatting>
  <conditionalFormatting sqref="AA5:AA11">
    <cfRule type="top10" dxfId="17" priority="9" percent="1" rank="25"/>
  </conditionalFormatting>
  <conditionalFormatting sqref="X13:X18">
    <cfRule type="top10" dxfId="16" priority="8" percent="1" rank="25"/>
  </conditionalFormatting>
  <conditionalFormatting sqref="Y13:Y18">
    <cfRule type="top10" dxfId="15" priority="7" percent="1" rank="25"/>
  </conditionalFormatting>
  <conditionalFormatting sqref="Z13:Z18">
    <cfRule type="top10" dxfId="14" priority="6" percent="1" rank="25"/>
  </conditionalFormatting>
  <conditionalFormatting sqref="AA13:AA18">
    <cfRule type="top10" dxfId="13" priority="5" percent="1" rank="25"/>
  </conditionalFormatting>
  <conditionalFormatting sqref="X25:X33">
    <cfRule type="top10" dxfId="12" priority="4" percent="1" rank="25"/>
  </conditionalFormatting>
  <conditionalFormatting sqref="Y25:Y33">
    <cfRule type="top10" dxfId="11" priority="3" percent="1" rank="25"/>
  </conditionalFormatting>
  <conditionalFormatting sqref="Z25:Z33">
    <cfRule type="top10" dxfId="10" priority="2" percent="1" rank="25"/>
  </conditionalFormatting>
  <conditionalFormatting sqref="AA25:AA33">
    <cfRule type="top10" dxfId="9" priority="1" percent="1" rank="25"/>
  </conditionalFormatting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FBB99-30CD-4962-B298-805EC9861BF1}">
  <sheetPr>
    <tabColor rgb="FF00B0F0"/>
  </sheetPr>
  <dimension ref="A1:LL37"/>
  <sheetViews>
    <sheetView workbookViewId="0"/>
  </sheetViews>
  <sheetFormatPr defaultColWidth="9.1796875" defaultRowHeight="14.5" x14ac:dyDescent="0.35"/>
  <cols>
    <col min="1" max="2" width="9.1796875" style="102"/>
    <col min="3" max="3" width="9.54296875" style="102" bestFit="1" customWidth="1"/>
    <col min="4" max="4" width="11.1796875" style="102" customWidth="1"/>
    <col min="5" max="16384" width="9.1796875" style="102"/>
  </cols>
  <sheetData>
    <row r="1" spans="1:324" x14ac:dyDescent="0.35">
      <c r="A1" s="115" t="s">
        <v>187</v>
      </c>
      <c r="B1" s="115" t="s">
        <v>188</v>
      </c>
      <c r="C1" s="115" t="s">
        <v>189</v>
      </c>
      <c r="D1" s="115" t="s">
        <v>6</v>
      </c>
      <c r="E1" s="115" t="s">
        <v>190</v>
      </c>
      <c r="F1" s="115" t="s">
        <v>191</v>
      </c>
      <c r="G1" s="115" t="s">
        <v>192</v>
      </c>
      <c r="H1" s="115" t="s">
        <v>193</v>
      </c>
      <c r="I1" s="115" t="s">
        <v>703</v>
      </c>
      <c r="J1" s="115" t="s">
        <v>704</v>
      </c>
      <c r="K1" s="115" t="s">
        <v>705</v>
      </c>
      <c r="L1" s="115" t="s">
        <v>706</v>
      </c>
      <c r="M1" s="115" t="s">
        <v>707</v>
      </c>
      <c r="N1" s="115" t="s">
        <v>708</v>
      </c>
      <c r="O1" s="115" t="s">
        <v>709</v>
      </c>
      <c r="P1" s="115" t="s">
        <v>710</v>
      </c>
      <c r="Q1" s="115" t="s">
        <v>711</v>
      </c>
      <c r="R1" s="115" t="s">
        <v>712</v>
      </c>
      <c r="S1" s="115" t="s">
        <v>713</v>
      </c>
      <c r="T1" s="115" t="s">
        <v>714</v>
      </c>
      <c r="U1" s="115" t="s">
        <v>715</v>
      </c>
      <c r="V1" s="115" t="s">
        <v>716</v>
      </c>
      <c r="W1" s="115" t="s">
        <v>717</v>
      </c>
      <c r="X1" s="115" t="s">
        <v>718</v>
      </c>
      <c r="Y1" s="115" t="s">
        <v>719</v>
      </c>
      <c r="Z1" s="115" t="s">
        <v>720</v>
      </c>
      <c r="AA1" s="115" t="s">
        <v>721</v>
      </c>
      <c r="AB1" s="115" t="s">
        <v>722</v>
      </c>
      <c r="AC1" s="115" t="s">
        <v>723</v>
      </c>
      <c r="AD1" s="115"/>
      <c r="AE1" s="115"/>
      <c r="AF1" s="115"/>
      <c r="AG1" s="115"/>
      <c r="AH1" s="115" t="s">
        <v>187</v>
      </c>
      <c r="AI1" s="115"/>
      <c r="AJ1" s="115" t="s">
        <v>0</v>
      </c>
      <c r="AK1" s="115" t="s">
        <v>1</v>
      </c>
      <c r="AL1" s="115" t="s">
        <v>2</v>
      </c>
      <c r="AM1" s="115" t="s">
        <v>3</v>
      </c>
      <c r="AN1" s="115" t="s">
        <v>4</v>
      </c>
      <c r="AO1" s="115" t="s">
        <v>213</v>
      </c>
      <c r="AP1" s="115" t="s">
        <v>157</v>
      </c>
      <c r="AQ1" s="115" t="s">
        <v>190</v>
      </c>
      <c r="AR1" s="115" t="s">
        <v>214</v>
      </c>
      <c r="AS1" s="115" t="s">
        <v>215</v>
      </c>
      <c r="AT1" s="115" t="s">
        <v>216</v>
      </c>
      <c r="AU1" s="115" t="s">
        <v>217</v>
      </c>
      <c r="AV1" s="115" t="s">
        <v>218</v>
      </c>
      <c r="AW1" s="115" t="s">
        <v>191</v>
      </c>
      <c r="AX1" s="115" t="s">
        <v>219</v>
      </c>
      <c r="AY1" s="115" t="s">
        <v>192</v>
      </c>
      <c r="AZ1" s="115" t="s">
        <v>220</v>
      </c>
      <c r="BA1" s="115" t="s">
        <v>221</v>
      </c>
      <c r="BB1" s="115" t="s">
        <v>222</v>
      </c>
      <c r="BC1" s="115" t="s">
        <v>223</v>
      </c>
      <c r="BD1" s="115" t="s">
        <v>224</v>
      </c>
      <c r="BE1" s="115" t="s">
        <v>193</v>
      </c>
      <c r="BF1" s="115" t="s">
        <v>225</v>
      </c>
      <c r="BG1" s="115" t="s">
        <v>226</v>
      </c>
      <c r="BH1" s="115" t="s">
        <v>227</v>
      </c>
      <c r="BI1" s="115" t="s">
        <v>228</v>
      </c>
      <c r="BJ1" s="115" t="s">
        <v>229</v>
      </c>
      <c r="BK1" s="115" t="s">
        <v>230</v>
      </c>
      <c r="BL1" s="115" t="s">
        <v>231</v>
      </c>
      <c r="BM1" s="115" t="s">
        <v>232</v>
      </c>
      <c r="BN1" s="115" t="s">
        <v>233</v>
      </c>
      <c r="BO1" s="115" t="s">
        <v>234</v>
      </c>
      <c r="BP1" s="115" t="s">
        <v>194</v>
      </c>
      <c r="BQ1" s="115" t="s">
        <v>195</v>
      </c>
      <c r="BR1" s="115" t="s">
        <v>235</v>
      </c>
      <c r="BS1" s="115" t="s">
        <v>236</v>
      </c>
      <c r="BT1" s="115" t="s">
        <v>237</v>
      </c>
      <c r="BU1" s="115" t="s">
        <v>238</v>
      </c>
      <c r="BV1" s="115" t="s">
        <v>239</v>
      </c>
      <c r="BW1" s="115" t="s">
        <v>196</v>
      </c>
      <c r="BX1" s="115" t="s">
        <v>197</v>
      </c>
      <c r="BY1" s="115" t="s">
        <v>198</v>
      </c>
      <c r="BZ1" s="115" t="s">
        <v>199</v>
      </c>
      <c r="CA1" s="115" t="s">
        <v>200</v>
      </c>
      <c r="CB1" s="115" t="s">
        <v>201</v>
      </c>
      <c r="CC1" s="115" t="s">
        <v>202</v>
      </c>
      <c r="CD1" s="115" t="s">
        <v>203</v>
      </c>
      <c r="CE1" s="115" t="s">
        <v>204</v>
      </c>
      <c r="CF1" s="115" t="s">
        <v>205</v>
      </c>
      <c r="CG1" s="115" t="s">
        <v>206</v>
      </c>
      <c r="CH1" s="115" t="s">
        <v>207</v>
      </c>
      <c r="CI1" s="115" t="s">
        <v>208</v>
      </c>
      <c r="CJ1" s="115" t="s">
        <v>209</v>
      </c>
      <c r="CK1" s="115" t="s">
        <v>210</v>
      </c>
      <c r="CL1" s="115" t="s">
        <v>211</v>
      </c>
      <c r="CM1" s="115" t="s">
        <v>212</v>
      </c>
      <c r="CN1" s="115" t="s">
        <v>240</v>
      </c>
      <c r="CO1" s="115" t="s">
        <v>241</v>
      </c>
      <c r="CP1" s="115" t="s">
        <v>242</v>
      </c>
      <c r="CQ1" s="115" t="s">
        <v>243</v>
      </c>
      <c r="CR1" s="115" t="s">
        <v>244</v>
      </c>
      <c r="CS1" s="115" t="s">
        <v>245</v>
      </c>
      <c r="CT1" s="115" t="s">
        <v>246</v>
      </c>
      <c r="CU1" s="115" t="s">
        <v>247</v>
      </c>
      <c r="CV1" s="115" t="s">
        <v>248</v>
      </c>
      <c r="CW1" s="115" t="s">
        <v>249</v>
      </c>
      <c r="CX1" s="115" t="s">
        <v>250</v>
      </c>
      <c r="CY1" s="115" t="s">
        <v>251</v>
      </c>
      <c r="CZ1" s="115" t="s">
        <v>252</v>
      </c>
      <c r="DA1" s="115" t="s">
        <v>253</v>
      </c>
      <c r="DB1" s="115" t="s">
        <v>254</v>
      </c>
      <c r="DC1" s="115" t="s">
        <v>255</v>
      </c>
      <c r="DD1" s="115" t="s">
        <v>256</v>
      </c>
      <c r="DE1" s="115" t="s">
        <v>257</v>
      </c>
      <c r="DF1" s="115" t="s">
        <v>258</v>
      </c>
      <c r="DG1" s="115" t="s">
        <v>259</v>
      </c>
      <c r="DH1" s="115" t="s">
        <v>260</v>
      </c>
      <c r="DI1" s="115" t="s">
        <v>261</v>
      </c>
      <c r="DJ1" s="115" t="s">
        <v>947</v>
      </c>
      <c r="DK1" s="115" t="s">
        <v>948</v>
      </c>
      <c r="DL1" s="115" t="s">
        <v>949</v>
      </c>
      <c r="DM1" s="115" t="s">
        <v>950</v>
      </c>
      <c r="DN1" s="115" t="s">
        <v>951</v>
      </c>
      <c r="DO1" s="115" t="s">
        <v>952</v>
      </c>
      <c r="DP1" s="115" t="s">
        <v>953</v>
      </c>
      <c r="DQ1" s="115" t="s">
        <v>954</v>
      </c>
      <c r="DR1" s="115" t="s">
        <v>955</v>
      </c>
      <c r="DS1" s="115" t="s">
        <v>956</v>
      </c>
      <c r="DT1" s="115" t="s">
        <v>957</v>
      </c>
      <c r="DU1" s="115" t="s">
        <v>958</v>
      </c>
      <c r="DV1" s="115" t="s">
        <v>959</v>
      </c>
      <c r="DW1" s="115" t="s">
        <v>960</v>
      </c>
      <c r="DX1" s="115" t="s">
        <v>961</v>
      </c>
      <c r="DY1" s="115" t="s">
        <v>962</v>
      </c>
      <c r="DZ1" s="115" t="s">
        <v>963</v>
      </c>
      <c r="EA1" s="115" t="s">
        <v>964</v>
      </c>
      <c r="EB1" s="115" t="s">
        <v>965</v>
      </c>
      <c r="EC1" s="115" t="s">
        <v>966</v>
      </c>
      <c r="ED1" s="115" t="s">
        <v>967</v>
      </c>
      <c r="EE1" s="115" t="s">
        <v>968</v>
      </c>
      <c r="EF1" s="115" t="s">
        <v>969</v>
      </c>
      <c r="EG1" s="115" t="s">
        <v>970</v>
      </c>
      <c r="EH1" s="115" t="s">
        <v>971</v>
      </c>
      <c r="EI1" s="115" t="s">
        <v>972</v>
      </c>
      <c r="EJ1" s="115" t="s">
        <v>973</v>
      </c>
      <c r="EK1" s="115" t="s">
        <v>974</v>
      </c>
      <c r="EL1" s="115" t="s">
        <v>975</v>
      </c>
      <c r="EM1" s="115" t="s">
        <v>976</v>
      </c>
      <c r="EN1" s="115" t="s">
        <v>977</v>
      </c>
      <c r="EO1" s="115" t="s">
        <v>978</v>
      </c>
      <c r="EP1" s="115" t="s">
        <v>979</v>
      </c>
      <c r="EQ1" s="115" t="s">
        <v>980</v>
      </c>
      <c r="ER1" s="115" t="s">
        <v>981</v>
      </c>
      <c r="ES1" s="115" t="s">
        <v>982</v>
      </c>
      <c r="ET1" s="115" t="s">
        <v>983</v>
      </c>
      <c r="EU1" s="115" t="s">
        <v>984</v>
      </c>
      <c r="EV1" s="115" t="s">
        <v>985</v>
      </c>
      <c r="EW1" s="115" t="s">
        <v>986</v>
      </c>
      <c r="EX1" s="115" t="s">
        <v>987</v>
      </c>
      <c r="EY1" s="115" t="s">
        <v>988</v>
      </c>
      <c r="EZ1" s="115" t="s">
        <v>989</v>
      </c>
      <c r="FA1" s="115" t="s">
        <v>990</v>
      </c>
      <c r="FB1" s="115" t="s">
        <v>724</v>
      </c>
      <c r="FC1" s="115" t="s">
        <v>703</v>
      </c>
      <c r="FD1" s="115" t="s">
        <v>725</v>
      </c>
      <c r="FE1" s="115" t="s">
        <v>726</v>
      </c>
      <c r="FF1" s="115" t="s">
        <v>727</v>
      </c>
      <c r="FG1" s="115" t="s">
        <v>704</v>
      </c>
      <c r="FH1" s="115" t="s">
        <v>705</v>
      </c>
      <c r="FI1" s="115" t="s">
        <v>706</v>
      </c>
      <c r="FJ1" s="115" t="s">
        <v>707</v>
      </c>
      <c r="FK1" s="115" t="s">
        <v>728</v>
      </c>
      <c r="FL1" s="115" t="s">
        <v>729</v>
      </c>
      <c r="FM1" s="115" t="s">
        <v>730</v>
      </c>
      <c r="FN1" s="115" t="s">
        <v>708</v>
      </c>
      <c r="FO1" s="115" t="s">
        <v>709</v>
      </c>
      <c r="FP1" s="115" t="s">
        <v>710</v>
      </c>
      <c r="FQ1" s="115" t="s">
        <v>711</v>
      </c>
      <c r="FR1" s="115" t="s">
        <v>712</v>
      </c>
      <c r="FS1" s="115" t="s">
        <v>713</v>
      </c>
      <c r="FT1" s="115" t="s">
        <v>714</v>
      </c>
      <c r="FU1" s="115" t="s">
        <v>715</v>
      </c>
      <c r="FV1" s="115" t="s">
        <v>716</v>
      </c>
      <c r="FW1" s="115" t="s">
        <v>717</v>
      </c>
      <c r="FX1" s="115" t="s">
        <v>718</v>
      </c>
      <c r="FY1" s="115" t="s">
        <v>719</v>
      </c>
      <c r="FZ1" s="115" t="s">
        <v>720</v>
      </c>
      <c r="GA1" s="115" t="s">
        <v>721</v>
      </c>
      <c r="GB1" s="115" t="s">
        <v>722</v>
      </c>
      <c r="GC1" s="115" t="s">
        <v>723</v>
      </c>
      <c r="GD1" s="115" t="s">
        <v>731</v>
      </c>
      <c r="GE1" s="115" t="s">
        <v>732</v>
      </c>
      <c r="GF1" s="115" t="s">
        <v>733</v>
      </c>
      <c r="GG1" s="115" t="s">
        <v>734</v>
      </c>
      <c r="GH1" s="115" t="s">
        <v>735</v>
      </c>
      <c r="GI1" s="115" t="s">
        <v>736</v>
      </c>
      <c r="GJ1" s="115" t="s">
        <v>737</v>
      </c>
      <c r="GK1" s="115" t="s">
        <v>738</v>
      </c>
      <c r="GL1" s="115" t="s">
        <v>739</v>
      </c>
      <c r="GM1" s="115" t="s">
        <v>740</v>
      </c>
      <c r="GN1" s="115" t="s">
        <v>741</v>
      </c>
      <c r="GO1" s="115" t="s">
        <v>742</v>
      </c>
      <c r="GP1" s="115" t="s">
        <v>743</v>
      </c>
      <c r="GQ1" s="115" t="s">
        <v>744</v>
      </c>
      <c r="GR1" s="115" t="s">
        <v>745</v>
      </c>
      <c r="GS1" s="115" t="s">
        <v>746</v>
      </c>
      <c r="GT1" s="115" t="s">
        <v>747</v>
      </c>
      <c r="GU1" s="115" t="s">
        <v>748</v>
      </c>
      <c r="GV1" s="115" t="s">
        <v>749</v>
      </c>
      <c r="GW1" s="115" t="s">
        <v>750</v>
      </c>
      <c r="GX1" s="115" t="s">
        <v>751</v>
      </c>
      <c r="GY1" s="115" t="s">
        <v>752</v>
      </c>
      <c r="GZ1" s="115" t="s">
        <v>753</v>
      </c>
      <c r="HA1" s="115" t="s">
        <v>754</v>
      </c>
      <c r="HB1" s="115" t="s">
        <v>755</v>
      </c>
      <c r="HC1" s="115" t="s">
        <v>756</v>
      </c>
      <c r="HD1" s="115" t="s">
        <v>757</v>
      </c>
      <c r="HE1" s="115" t="s">
        <v>758</v>
      </c>
      <c r="HF1" s="115" t="s">
        <v>759</v>
      </c>
      <c r="HG1" s="115" t="s">
        <v>760</v>
      </c>
      <c r="HH1" s="115" t="s">
        <v>761</v>
      </c>
      <c r="HI1" s="115" t="s">
        <v>762</v>
      </c>
      <c r="HJ1" s="115" t="s">
        <v>763</v>
      </c>
      <c r="HK1" s="115" t="s">
        <v>764</v>
      </c>
      <c r="HL1" s="115" t="s">
        <v>765</v>
      </c>
      <c r="HM1" s="115" t="s">
        <v>766</v>
      </c>
      <c r="HN1" s="115" t="s">
        <v>767</v>
      </c>
      <c r="HO1" s="115" t="s">
        <v>768</v>
      </c>
      <c r="HP1" s="115" t="s">
        <v>769</v>
      </c>
      <c r="HQ1" s="115" t="s">
        <v>770</v>
      </c>
      <c r="HR1" s="115" t="s">
        <v>771</v>
      </c>
      <c r="HS1" s="115" t="s">
        <v>772</v>
      </c>
      <c r="HT1" s="115" t="s">
        <v>773</v>
      </c>
      <c r="HU1" s="115" t="s">
        <v>774</v>
      </c>
      <c r="HV1" s="115" t="s">
        <v>775</v>
      </c>
      <c r="HW1" s="115" t="s">
        <v>776</v>
      </c>
      <c r="HX1" s="115" t="s">
        <v>777</v>
      </c>
      <c r="HY1" s="115" t="s">
        <v>778</v>
      </c>
      <c r="HZ1" s="115" t="s">
        <v>779</v>
      </c>
      <c r="IA1" s="115" t="s">
        <v>780</v>
      </c>
      <c r="IB1" s="115" t="s">
        <v>781</v>
      </c>
      <c r="IC1" s="115" t="s">
        <v>782</v>
      </c>
      <c r="ID1" s="115" t="s">
        <v>783</v>
      </c>
      <c r="IE1" s="115" t="s">
        <v>784</v>
      </c>
      <c r="IF1" s="115" t="s">
        <v>785</v>
      </c>
      <c r="IG1" s="115" t="s">
        <v>786</v>
      </c>
      <c r="IH1" s="115" t="s">
        <v>787</v>
      </c>
      <c r="II1" s="115" t="s">
        <v>788</v>
      </c>
      <c r="IJ1" s="115" t="s">
        <v>789</v>
      </c>
      <c r="IK1" s="115" t="s">
        <v>790</v>
      </c>
      <c r="IL1" s="115" t="s">
        <v>262</v>
      </c>
      <c r="IM1" s="115" t="s">
        <v>263</v>
      </c>
      <c r="IN1" s="115" t="s">
        <v>264</v>
      </c>
      <c r="IO1" s="115" t="s">
        <v>265</v>
      </c>
      <c r="IP1" s="115" t="s">
        <v>266</v>
      </c>
      <c r="IQ1" s="115" t="s">
        <v>267</v>
      </c>
      <c r="IR1" s="115" t="s">
        <v>268</v>
      </c>
      <c r="IS1" s="115" t="s">
        <v>269</v>
      </c>
      <c r="IT1" s="115" t="s">
        <v>270</v>
      </c>
      <c r="IU1" s="115" t="s">
        <v>271</v>
      </c>
      <c r="IV1" s="115" t="s">
        <v>272</v>
      </c>
      <c r="IW1" s="115" t="s">
        <v>273</v>
      </c>
      <c r="IX1" s="115" t="s">
        <v>274</v>
      </c>
      <c r="IY1" s="115" t="s">
        <v>275</v>
      </c>
      <c r="IZ1" s="115" t="s">
        <v>276</v>
      </c>
      <c r="JA1" s="115" t="s">
        <v>277</v>
      </c>
      <c r="JB1" s="115" t="s">
        <v>278</v>
      </c>
      <c r="JC1" s="115" t="s">
        <v>279</v>
      </c>
      <c r="JD1" s="115" t="s">
        <v>280</v>
      </c>
      <c r="JE1" s="115" t="s">
        <v>281</v>
      </c>
      <c r="JF1" s="115" t="s">
        <v>282</v>
      </c>
      <c r="JG1" s="115" t="s">
        <v>283</v>
      </c>
      <c r="JH1" s="115" t="s">
        <v>284</v>
      </c>
      <c r="JI1" s="115" t="s">
        <v>285</v>
      </c>
      <c r="JJ1" s="115" t="s">
        <v>286</v>
      </c>
      <c r="JK1" s="115" t="s">
        <v>287</v>
      </c>
      <c r="JL1" s="115" t="s">
        <v>791</v>
      </c>
      <c r="JM1" s="115" t="s">
        <v>792</v>
      </c>
      <c r="JN1" s="115" t="s">
        <v>793</v>
      </c>
      <c r="JO1" s="115" t="s">
        <v>794</v>
      </c>
      <c r="JP1" s="115" t="s">
        <v>795</v>
      </c>
      <c r="JQ1" s="115" t="s">
        <v>796</v>
      </c>
      <c r="JR1" s="115" t="s">
        <v>797</v>
      </c>
      <c r="JS1" s="115" t="s">
        <v>798</v>
      </c>
      <c r="JT1" s="115" t="s">
        <v>799</v>
      </c>
      <c r="JU1" s="115" t="s">
        <v>800</v>
      </c>
      <c r="JV1" s="115" t="s">
        <v>801</v>
      </c>
      <c r="JW1" s="115" t="s">
        <v>802</v>
      </c>
      <c r="JX1" s="115" t="s">
        <v>803</v>
      </c>
      <c r="JY1" s="115" t="s">
        <v>804</v>
      </c>
      <c r="JZ1" s="115" t="s">
        <v>805</v>
      </c>
      <c r="KA1" s="115" t="s">
        <v>806</v>
      </c>
      <c r="KB1" s="115" t="s">
        <v>807</v>
      </c>
      <c r="KC1" s="115" t="s">
        <v>808</v>
      </c>
      <c r="KD1" s="115" t="s">
        <v>809</v>
      </c>
      <c r="KE1" s="115" t="s">
        <v>810</v>
      </c>
      <c r="KF1" s="115" t="s">
        <v>811</v>
      </c>
      <c r="KG1" s="115" t="s">
        <v>812</v>
      </c>
      <c r="KH1" s="115" t="s">
        <v>813</v>
      </c>
      <c r="KI1" s="115" t="s">
        <v>814</v>
      </c>
      <c r="KJ1" s="115" t="s">
        <v>815</v>
      </c>
      <c r="KK1" s="115" t="s">
        <v>816</v>
      </c>
      <c r="KL1" s="115" t="s">
        <v>817</v>
      </c>
      <c r="KM1" s="115" t="s">
        <v>818</v>
      </c>
      <c r="KN1" s="115" t="s">
        <v>819</v>
      </c>
      <c r="KO1" s="115" t="s">
        <v>820</v>
      </c>
      <c r="KP1" s="115" t="s">
        <v>821</v>
      </c>
      <c r="KQ1" s="115" t="s">
        <v>822</v>
      </c>
      <c r="KR1" s="115" t="s">
        <v>823</v>
      </c>
      <c r="KS1" s="115" t="s">
        <v>824</v>
      </c>
      <c r="KT1" s="115" t="s">
        <v>825</v>
      </c>
      <c r="KU1" s="115" t="s">
        <v>826</v>
      </c>
      <c r="KV1" s="115" t="s">
        <v>827</v>
      </c>
      <c r="KW1" s="115" t="s">
        <v>828</v>
      </c>
      <c r="KX1" s="115" t="s">
        <v>829</v>
      </c>
      <c r="KY1" s="115" t="s">
        <v>830</v>
      </c>
      <c r="KZ1" s="115" t="s">
        <v>831</v>
      </c>
      <c r="LA1" s="102" t="s">
        <v>832</v>
      </c>
      <c r="LB1" s="102" t="s">
        <v>833</v>
      </c>
      <c r="LC1" s="102" t="s">
        <v>834</v>
      </c>
      <c r="LD1" s="102" t="s">
        <v>835</v>
      </c>
      <c r="LE1" s="102" t="s">
        <v>836</v>
      </c>
      <c r="LF1" s="102" t="s">
        <v>837</v>
      </c>
      <c r="LG1" s="102" t="s">
        <v>838</v>
      </c>
      <c r="LH1" s="102" t="s">
        <v>5</v>
      </c>
      <c r="LI1" s="102" t="s">
        <v>6</v>
      </c>
      <c r="LJ1" s="102" t="s">
        <v>7</v>
      </c>
      <c r="LK1" s="102" t="s">
        <v>288</v>
      </c>
      <c r="LL1" s="102" t="s">
        <v>1204</v>
      </c>
    </row>
    <row r="2" spans="1:324" x14ac:dyDescent="0.35">
      <c r="A2" s="115">
        <f t="shared" ref="A2:B33" si="0">AH2</f>
        <v>2235836</v>
      </c>
      <c r="B2" s="115" t="str">
        <f t="shared" si="0"/>
        <v>d</v>
      </c>
      <c r="C2" s="116">
        <f t="shared" ref="C2:D33" si="1">LH2</f>
        <v>42063</v>
      </c>
      <c r="D2" s="116">
        <f t="shared" si="1"/>
        <v>42100</v>
      </c>
      <c r="E2" s="115" t="str">
        <f t="shared" ref="E2:E33" si="2">AQ2</f>
        <v>Yes</v>
      </c>
      <c r="F2" s="115" t="str">
        <f t="shared" ref="F2:F33" si="3">AW2</f>
        <v>Data Deduplication,Delta Snapshots,Thin Provisioning</v>
      </c>
      <c r="G2" s="115" t="str">
        <f t="shared" ref="G2:G33" si="4">AY2</f>
        <v>Flexible Size Qualification Range</v>
      </c>
      <c r="H2" s="115" t="str">
        <f t="shared" ref="H2:H33" si="5">BE2</f>
        <v>Active Cooling</v>
      </c>
      <c r="I2" s="115" t="str">
        <f t="shared" ref="I2:I33" si="6">FC2</f>
        <v>Multi-Output;Multi-Output;Multi-Output;Multi-Output;Multi-Output;Multi-Output;Multi-Output</v>
      </c>
      <c r="J2" s="115" t="str">
        <f t="shared" ref="J2:K33" si="7">FG2</f>
        <v>1100;400;410;400;410;400;1300</v>
      </c>
      <c r="K2" s="115" t="str">
        <f t="shared" si="7"/>
        <v>Gold;Silver;Gold;Gold;Gold;Gold;Gold</v>
      </c>
      <c r="L2" s="115">
        <f t="shared" ref="L2:L33" si="8">EZ2</f>
        <v>0</v>
      </c>
      <c r="M2" s="115" t="str">
        <f t="shared" ref="M2:M33" si="9">FJ2</f>
        <v>DRAM</v>
      </c>
      <c r="N2" s="115" t="str">
        <f t="shared" ref="N2:AC19" si="10">FN2</f>
        <v>Hard Disk Drive (HDD)</v>
      </c>
      <c r="O2" s="115">
        <f t="shared" si="10"/>
        <v>2.5</v>
      </c>
      <c r="P2" s="115">
        <f t="shared" si="10"/>
        <v>7200</v>
      </c>
      <c r="Q2" s="115">
        <f t="shared" si="10"/>
        <v>0</v>
      </c>
      <c r="R2" s="115">
        <f t="shared" si="10"/>
        <v>171</v>
      </c>
      <c r="S2" s="115">
        <f t="shared" si="10"/>
        <v>0</v>
      </c>
      <c r="T2" s="115">
        <f t="shared" si="10"/>
        <v>0</v>
      </c>
      <c r="U2" s="115">
        <f t="shared" si="10"/>
        <v>171</v>
      </c>
      <c r="V2" s="115">
        <f t="shared" si="10"/>
        <v>2</v>
      </c>
      <c r="W2" s="115">
        <f t="shared" si="10"/>
        <v>1</v>
      </c>
      <c r="X2" s="115">
        <f t="shared" si="10"/>
        <v>10</v>
      </c>
      <c r="Y2" s="115">
        <f t="shared" si="10"/>
        <v>5</v>
      </c>
      <c r="Z2" s="115" t="str">
        <f t="shared" si="10"/>
        <v>No</v>
      </c>
      <c r="AA2" s="115">
        <f t="shared" si="10"/>
        <v>3.71</v>
      </c>
      <c r="AB2" s="115">
        <f t="shared" si="10"/>
        <v>3.03</v>
      </c>
      <c r="AC2" s="115">
        <f t="shared" si="10"/>
        <v>92</v>
      </c>
      <c r="AD2" s="115"/>
      <c r="AE2" s="115"/>
      <c r="AF2" s="115"/>
      <c r="AG2" s="115"/>
      <c r="AH2" s="115">
        <v>2235836</v>
      </c>
      <c r="AI2" s="115" t="s">
        <v>1205</v>
      </c>
      <c r="AJ2" s="115" t="s">
        <v>1206</v>
      </c>
      <c r="AK2" s="115" t="s">
        <v>1207</v>
      </c>
      <c r="AL2" s="115" t="s">
        <v>1207</v>
      </c>
      <c r="AM2" s="115" t="s">
        <v>1207</v>
      </c>
      <c r="AN2" s="115"/>
      <c r="AO2" s="115" t="s">
        <v>293</v>
      </c>
      <c r="AP2" s="115" t="s">
        <v>993</v>
      </c>
      <c r="AQ2" s="115" t="s">
        <v>65</v>
      </c>
      <c r="AR2" s="115" t="s">
        <v>318</v>
      </c>
      <c r="AS2" s="115" t="s">
        <v>1206</v>
      </c>
      <c r="AT2" s="115" t="s">
        <v>1207</v>
      </c>
      <c r="AU2" s="115" t="s">
        <v>1207</v>
      </c>
      <c r="AV2" s="115" t="s">
        <v>299</v>
      </c>
      <c r="AW2" s="115" t="s">
        <v>900</v>
      </c>
      <c r="AX2" s="115" t="s">
        <v>321</v>
      </c>
      <c r="AY2" s="115" t="s">
        <v>418</v>
      </c>
      <c r="AZ2" s="115" t="s">
        <v>65</v>
      </c>
      <c r="BA2" s="115" t="s">
        <v>66</v>
      </c>
      <c r="BB2" s="115" t="s">
        <v>1208</v>
      </c>
      <c r="BC2" s="115" t="s">
        <v>1209</v>
      </c>
      <c r="BD2" s="115" t="s">
        <v>66</v>
      </c>
      <c r="BE2" s="115" t="s">
        <v>304</v>
      </c>
      <c r="BF2" s="115" t="s">
        <v>65</v>
      </c>
      <c r="BG2" s="115"/>
      <c r="BH2" s="115" t="s">
        <v>65</v>
      </c>
      <c r="BI2" s="115">
        <v>3600</v>
      </c>
      <c r="BJ2" s="115" t="s">
        <v>1099</v>
      </c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 t="s">
        <v>1207</v>
      </c>
      <c r="FC2" s="115" t="s">
        <v>1210</v>
      </c>
      <c r="FD2" s="115" t="s">
        <v>1211</v>
      </c>
      <c r="FE2" s="115" t="s">
        <v>1212</v>
      </c>
      <c r="FF2" s="115" t="s">
        <v>1212</v>
      </c>
      <c r="FG2" s="115" t="s">
        <v>1213</v>
      </c>
      <c r="FH2" s="115" t="s">
        <v>1214</v>
      </c>
      <c r="FI2" s="115"/>
      <c r="FJ2" s="115" t="s">
        <v>327</v>
      </c>
      <c r="FK2" s="115"/>
      <c r="FL2" s="115" t="s">
        <v>1215</v>
      </c>
      <c r="FM2" s="115" t="s">
        <v>1215</v>
      </c>
      <c r="FN2" s="115" t="s">
        <v>352</v>
      </c>
      <c r="FO2" s="115">
        <v>2.5</v>
      </c>
      <c r="FP2" s="115">
        <v>7200</v>
      </c>
      <c r="FQ2" s="115"/>
      <c r="FR2" s="115">
        <v>171</v>
      </c>
      <c r="FS2" s="115"/>
      <c r="FT2" s="115"/>
      <c r="FU2" s="115">
        <v>171</v>
      </c>
      <c r="FV2" s="115">
        <v>2</v>
      </c>
      <c r="FW2" s="115">
        <v>1</v>
      </c>
      <c r="FX2" s="115">
        <v>10</v>
      </c>
      <c r="FY2" s="115">
        <v>5</v>
      </c>
      <c r="FZ2" s="115" t="s">
        <v>66</v>
      </c>
      <c r="GA2" s="115">
        <v>3.71</v>
      </c>
      <c r="GB2" s="115">
        <v>3.03</v>
      </c>
      <c r="GC2" s="115">
        <v>92</v>
      </c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H2" s="103">
        <v>42063</v>
      </c>
      <c r="LI2" s="103">
        <v>42100</v>
      </c>
      <c r="LL2" s="102" t="s">
        <v>1204</v>
      </c>
    </row>
    <row r="3" spans="1:324" x14ac:dyDescent="0.35">
      <c r="A3" s="115"/>
      <c r="B3" s="115"/>
      <c r="C3" s="116"/>
      <c r="D3" s="116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H3" s="103"/>
      <c r="LI3" s="103"/>
    </row>
    <row r="4" spans="1:324" x14ac:dyDescent="0.35">
      <c r="A4" s="115">
        <f t="shared" si="0"/>
        <v>2211056</v>
      </c>
      <c r="B4" s="115">
        <f t="shared" si="0"/>
        <v>0</v>
      </c>
      <c r="C4" s="116">
        <f t="shared" si="1"/>
        <v>41246</v>
      </c>
      <c r="D4" s="116">
        <f t="shared" si="1"/>
        <v>41807</v>
      </c>
      <c r="E4" s="115" t="str">
        <f t="shared" si="2"/>
        <v>Yes</v>
      </c>
      <c r="F4" s="115" t="str">
        <f t="shared" si="3"/>
        <v>Data Deduplication,Delta Snapshots,Thin Provisioning</v>
      </c>
      <c r="G4" s="115" t="str">
        <f t="shared" si="4"/>
        <v>Fixed Size Qualification Range</v>
      </c>
      <c r="H4" s="115" t="str">
        <f t="shared" si="5"/>
        <v>Active Cooling</v>
      </c>
      <c r="I4" s="115" t="str">
        <f t="shared" si="6"/>
        <v>Multi-Output</v>
      </c>
      <c r="J4" s="115" t="str">
        <f t="shared" si="7"/>
        <v>764 Watts (controller); 584 Watts (drive shelf)</v>
      </c>
      <c r="K4" s="115" t="str">
        <f t="shared" si="7"/>
        <v>Silver; Gold</v>
      </c>
      <c r="L4" s="115">
        <f t="shared" si="8"/>
        <v>0</v>
      </c>
      <c r="M4" s="115" t="str">
        <f t="shared" si="9"/>
        <v>DRAM</v>
      </c>
      <c r="N4" s="115" t="str">
        <f t="shared" si="10"/>
        <v>HDD</v>
      </c>
      <c r="O4" s="115">
        <f t="shared" si="10"/>
        <v>2.5</v>
      </c>
      <c r="P4" s="115">
        <f t="shared" si="10"/>
        <v>10000</v>
      </c>
      <c r="Q4" s="115">
        <f t="shared" si="10"/>
        <v>450</v>
      </c>
      <c r="R4" s="115">
        <f t="shared" si="10"/>
        <v>88</v>
      </c>
      <c r="S4" s="115" t="str">
        <f t="shared" si="10"/>
        <v>NA</v>
      </c>
      <c r="T4" s="115" t="str">
        <f t="shared" si="10"/>
        <v>NA</v>
      </c>
      <c r="U4" s="115">
        <f t="shared" si="10"/>
        <v>88</v>
      </c>
      <c r="V4" s="115">
        <f t="shared" si="10"/>
        <v>4</v>
      </c>
      <c r="W4" s="115">
        <f t="shared" si="10"/>
        <v>2</v>
      </c>
      <c r="X4" s="115">
        <f t="shared" si="10"/>
        <v>4</v>
      </c>
      <c r="Y4" s="115">
        <f t="shared" si="10"/>
        <v>4</v>
      </c>
      <c r="Z4" s="115" t="str">
        <f t="shared" si="10"/>
        <v>No</v>
      </c>
      <c r="AA4" s="115">
        <f t="shared" si="10"/>
        <v>1.55</v>
      </c>
      <c r="AB4" s="115">
        <f t="shared" si="10"/>
        <v>1.18</v>
      </c>
      <c r="AC4" s="115">
        <f t="shared" si="10"/>
        <v>34.32</v>
      </c>
      <c r="AD4" s="115"/>
      <c r="AE4" s="115"/>
      <c r="AF4" s="115"/>
      <c r="AG4" s="115"/>
      <c r="AH4" s="115">
        <v>2211056</v>
      </c>
      <c r="AI4" s="115"/>
      <c r="AJ4" s="115" t="s">
        <v>1009</v>
      </c>
      <c r="AK4" s="115" t="s">
        <v>1153</v>
      </c>
      <c r="AL4" s="115" t="s">
        <v>1216</v>
      </c>
      <c r="AM4" s="115" t="s">
        <v>1217</v>
      </c>
      <c r="AN4" s="115"/>
      <c r="AO4" s="115" t="s">
        <v>293</v>
      </c>
      <c r="AP4" s="115" t="s">
        <v>993</v>
      </c>
      <c r="AQ4" s="115" t="s">
        <v>65</v>
      </c>
      <c r="AR4" s="115" t="s">
        <v>318</v>
      </c>
      <c r="AS4" s="115" t="s">
        <v>1157</v>
      </c>
      <c r="AT4" s="115" t="s">
        <v>1158</v>
      </c>
      <c r="AU4" s="115">
        <v>7400</v>
      </c>
      <c r="AV4" s="115" t="s">
        <v>1014</v>
      </c>
      <c r="AW4" s="115" t="s">
        <v>900</v>
      </c>
      <c r="AX4" s="115" t="s">
        <v>845</v>
      </c>
      <c r="AY4" s="115" t="s">
        <v>302</v>
      </c>
      <c r="AZ4" s="115" t="s">
        <v>65</v>
      </c>
      <c r="BA4" s="115" t="s">
        <v>66</v>
      </c>
      <c r="BB4" s="115" t="s">
        <v>1160</v>
      </c>
      <c r="BC4" s="115" t="s">
        <v>1075</v>
      </c>
      <c r="BD4" s="115" t="s">
        <v>66</v>
      </c>
      <c r="BE4" s="115" t="s">
        <v>304</v>
      </c>
      <c r="BF4" s="115" t="s">
        <v>66</v>
      </c>
      <c r="BG4" s="115"/>
      <c r="BH4" s="115" t="s">
        <v>66</v>
      </c>
      <c r="BI4" s="115"/>
      <c r="BJ4" s="115" t="s">
        <v>1162</v>
      </c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 t="s">
        <v>1218</v>
      </c>
      <c r="FC4" s="115" t="s">
        <v>474</v>
      </c>
      <c r="FD4" s="115" t="s">
        <v>998</v>
      </c>
      <c r="FE4" s="115" t="s">
        <v>1163</v>
      </c>
      <c r="FF4" s="115" t="s">
        <v>1164</v>
      </c>
      <c r="FG4" s="115" t="s">
        <v>1165</v>
      </c>
      <c r="FH4" s="115" t="s">
        <v>1166</v>
      </c>
      <c r="FI4" s="115"/>
      <c r="FJ4" s="115" t="s">
        <v>327</v>
      </c>
      <c r="FK4" s="115"/>
      <c r="FL4" s="115" t="s">
        <v>1168</v>
      </c>
      <c r="FM4" s="115" t="s">
        <v>1219</v>
      </c>
      <c r="FN4" s="115" t="s">
        <v>311</v>
      </c>
      <c r="FO4" s="115">
        <v>2.5</v>
      </c>
      <c r="FP4" s="115">
        <v>10000</v>
      </c>
      <c r="FQ4" s="115">
        <v>450</v>
      </c>
      <c r="FR4" s="115">
        <v>88</v>
      </c>
      <c r="FS4" s="115" t="s">
        <v>156</v>
      </c>
      <c r="FT4" s="115" t="s">
        <v>156</v>
      </c>
      <c r="FU4" s="115">
        <v>88</v>
      </c>
      <c r="FV4" s="115">
        <v>4</v>
      </c>
      <c r="FW4" s="115">
        <v>2</v>
      </c>
      <c r="FX4" s="115">
        <v>4</v>
      </c>
      <c r="FY4" s="115">
        <v>4</v>
      </c>
      <c r="FZ4" s="115" t="s">
        <v>66</v>
      </c>
      <c r="GA4" s="115">
        <v>1.55</v>
      </c>
      <c r="GB4" s="115">
        <v>1.18</v>
      </c>
      <c r="GC4" s="115">
        <v>34.32</v>
      </c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H4" s="103">
        <v>41246</v>
      </c>
      <c r="LI4" s="103">
        <v>41807</v>
      </c>
      <c r="LJ4" s="102" t="s">
        <v>312</v>
      </c>
      <c r="LK4" s="102" t="s">
        <v>1220</v>
      </c>
      <c r="LL4" s="102" t="s">
        <v>1204</v>
      </c>
    </row>
    <row r="5" spans="1:324" x14ac:dyDescent="0.35">
      <c r="A5" s="115">
        <f t="shared" si="0"/>
        <v>2213432</v>
      </c>
      <c r="B5" s="115">
        <f t="shared" si="0"/>
        <v>0</v>
      </c>
      <c r="C5" s="116">
        <f t="shared" si="1"/>
        <v>41246</v>
      </c>
      <c r="D5" s="116">
        <f t="shared" si="1"/>
        <v>41807</v>
      </c>
      <c r="E5" s="115" t="str">
        <f t="shared" si="2"/>
        <v>Yes</v>
      </c>
      <c r="F5" s="115" t="str">
        <f t="shared" si="3"/>
        <v>Data Deduplication,Delta Snapshots,Thin Provisioning</v>
      </c>
      <c r="G5" s="115" t="str">
        <f t="shared" si="4"/>
        <v>Fixed Size Qualification Range</v>
      </c>
      <c r="H5" s="115" t="str">
        <f t="shared" si="5"/>
        <v>Active Cooling</v>
      </c>
      <c r="I5" s="115" t="str">
        <f t="shared" si="6"/>
        <v>Multi-Output</v>
      </c>
      <c r="J5" s="115" t="str">
        <f t="shared" si="7"/>
        <v>764 Watts (controller); 584 Watts (drive shelf)</v>
      </c>
      <c r="K5" s="115" t="str">
        <f t="shared" si="7"/>
        <v>Silver; Gold</v>
      </c>
      <c r="L5" s="115">
        <f t="shared" si="8"/>
        <v>0</v>
      </c>
      <c r="M5" s="115" t="str">
        <f t="shared" si="9"/>
        <v>DRAM</v>
      </c>
      <c r="N5" s="115" t="str">
        <f t="shared" si="10"/>
        <v>HDD</v>
      </c>
      <c r="O5" s="115">
        <f t="shared" si="10"/>
        <v>2.5</v>
      </c>
      <c r="P5" s="115">
        <f t="shared" si="10"/>
        <v>10000</v>
      </c>
      <c r="Q5" s="115">
        <f t="shared" si="10"/>
        <v>450</v>
      </c>
      <c r="R5" s="115">
        <f t="shared" si="10"/>
        <v>42</v>
      </c>
      <c r="S5" s="115" t="str">
        <f t="shared" si="10"/>
        <v>NA</v>
      </c>
      <c r="T5" s="115" t="str">
        <f t="shared" si="10"/>
        <v>NA</v>
      </c>
      <c r="U5" s="115">
        <f t="shared" si="10"/>
        <v>42</v>
      </c>
      <c r="V5" s="115">
        <f t="shared" si="10"/>
        <v>2</v>
      </c>
      <c r="W5" s="115">
        <f t="shared" si="10"/>
        <v>0</v>
      </c>
      <c r="X5" s="115">
        <f t="shared" si="10"/>
        <v>4</v>
      </c>
      <c r="Y5" s="115">
        <f t="shared" si="10"/>
        <v>2</v>
      </c>
      <c r="Z5" s="115" t="str">
        <f t="shared" si="10"/>
        <v>No</v>
      </c>
      <c r="AA5" s="115">
        <f t="shared" si="10"/>
        <v>2.7</v>
      </c>
      <c r="AB5" s="115">
        <f t="shared" si="10"/>
        <v>1.18</v>
      </c>
      <c r="AC5" s="115">
        <f t="shared" si="10"/>
        <v>33.71</v>
      </c>
      <c r="AD5" s="115"/>
      <c r="AE5" s="115"/>
      <c r="AF5" s="115"/>
      <c r="AG5" s="115"/>
      <c r="AH5" s="115">
        <v>2213432</v>
      </c>
      <c r="AI5" s="115"/>
      <c r="AJ5" s="115" t="s">
        <v>1009</v>
      </c>
      <c r="AK5" s="115" t="s">
        <v>1153</v>
      </c>
      <c r="AL5" s="115" t="s">
        <v>1216</v>
      </c>
      <c r="AM5" s="115" t="s">
        <v>1221</v>
      </c>
      <c r="AN5" s="115"/>
      <c r="AO5" s="115" t="s">
        <v>293</v>
      </c>
      <c r="AP5" s="115" t="s">
        <v>993</v>
      </c>
      <c r="AQ5" s="115" t="s">
        <v>65</v>
      </c>
      <c r="AR5" s="115" t="s">
        <v>318</v>
      </c>
      <c r="AS5" s="115" t="s">
        <v>1157</v>
      </c>
      <c r="AT5" s="115" t="s">
        <v>1158</v>
      </c>
      <c r="AU5" s="115">
        <v>7200</v>
      </c>
      <c r="AV5" s="115" t="s">
        <v>1014</v>
      </c>
      <c r="AW5" s="115" t="s">
        <v>900</v>
      </c>
      <c r="AX5" s="115" t="s">
        <v>845</v>
      </c>
      <c r="AY5" s="115" t="s">
        <v>302</v>
      </c>
      <c r="AZ5" s="115" t="s">
        <v>65</v>
      </c>
      <c r="BA5" s="115" t="s">
        <v>66</v>
      </c>
      <c r="BB5" s="115" t="s">
        <v>1160</v>
      </c>
      <c r="BC5" s="115" t="s">
        <v>1075</v>
      </c>
      <c r="BD5" s="115" t="s">
        <v>66</v>
      </c>
      <c r="BE5" s="115" t="s">
        <v>304</v>
      </c>
      <c r="BF5" s="115" t="s">
        <v>66</v>
      </c>
      <c r="BG5" s="115"/>
      <c r="BH5" s="115" t="s">
        <v>66</v>
      </c>
      <c r="BI5" s="115"/>
      <c r="BJ5" s="115" t="s">
        <v>1162</v>
      </c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 t="s">
        <v>1222</v>
      </c>
      <c r="FC5" s="115" t="s">
        <v>474</v>
      </c>
      <c r="FD5" s="115" t="s">
        <v>998</v>
      </c>
      <c r="FE5" s="115" t="s">
        <v>1163</v>
      </c>
      <c r="FF5" s="115" t="s">
        <v>1164</v>
      </c>
      <c r="FG5" s="115" t="s">
        <v>1165</v>
      </c>
      <c r="FH5" s="115" t="s">
        <v>1166</v>
      </c>
      <c r="FI5" s="115"/>
      <c r="FJ5" s="115" t="s">
        <v>327</v>
      </c>
      <c r="FK5" s="115"/>
      <c r="FL5" s="115" t="s">
        <v>1168</v>
      </c>
      <c r="FM5" s="115" t="s">
        <v>1219</v>
      </c>
      <c r="FN5" s="115" t="s">
        <v>311</v>
      </c>
      <c r="FO5" s="115">
        <v>2.5</v>
      </c>
      <c r="FP5" s="115">
        <v>10000</v>
      </c>
      <c r="FQ5" s="115">
        <v>450</v>
      </c>
      <c r="FR5" s="115">
        <v>42</v>
      </c>
      <c r="FS5" s="115" t="s">
        <v>156</v>
      </c>
      <c r="FT5" s="115" t="s">
        <v>156</v>
      </c>
      <c r="FU5" s="115">
        <v>42</v>
      </c>
      <c r="FV5" s="115">
        <v>2</v>
      </c>
      <c r="FW5" s="115">
        <v>0</v>
      </c>
      <c r="FX5" s="115">
        <v>4</v>
      </c>
      <c r="FY5" s="115">
        <v>2</v>
      </c>
      <c r="FZ5" s="115" t="s">
        <v>66</v>
      </c>
      <c r="GA5" s="115">
        <v>2.7</v>
      </c>
      <c r="GB5" s="115">
        <v>1.18</v>
      </c>
      <c r="GC5" s="115">
        <v>33.71</v>
      </c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H5" s="103">
        <v>41246</v>
      </c>
      <c r="LI5" s="103">
        <v>41807</v>
      </c>
      <c r="LJ5" s="102" t="s">
        <v>312</v>
      </c>
      <c r="LK5" s="102" t="s">
        <v>1223</v>
      </c>
      <c r="LL5" s="102" t="s">
        <v>1204</v>
      </c>
    </row>
    <row r="6" spans="1:324" x14ac:dyDescent="0.35">
      <c r="A6" s="115">
        <f t="shared" si="0"/>
        <v>2222016</v>
      </c>
      <c r="B6" s="115">
        <f t="shared" si="0"/>
        <v>0</v>
      </c>
      <c r="C6" s="116">
        <f t="shared" si="1"/>
        <v>41813</v>
      </c>
      <c r="D6" s="116">
        <f t="shared" si="1"/>
        <v>41688</v>
      </c>
      <c r="E6" s="115" t="str">
        <f t="shared" si="2"/>
        <v>Yes</v>
      </c>
      <c r="F6" s="115" t="str">
        <f t="shared" si="3"/>
        <v>Data Deduplication,Delta Snapshots,Thin Provisioning,Compression</v>
      </c>
      <c r="G6" s="115" t="str">
        <f t="shared" si="4"/>
        <v>Fixed Size Qualification Range</v>
      </c>
      <c r="H6" s="115" t="str">
        <f t="shared" si="5"/>
        <v>Active Cooling</v>
      </c>
      <c r="I6" s="115" t="str">
        <f t="shared" si="6"/>
        <v>Multi Output</v>
      </c>
      <c r="J6" s="115" t="str">
        <f t="shared" si="7"/>
        <v>750W</v>
      </c>
      <c r="K6" s="115" t="str">
        <f t="shared" si="7"/>
        <v>80 PLUS Silver Level, 230V International</v>
      </c>
      <c r="L6" s="115">
        <f t="shared" si="8"/>
        <v>0</v>
      </c>
      <c r="M6" s="115" t="str">
        <f t="shared" si="9"/>
        <v>DRAM</v>
      </c>
      <c r="N6" s="115" t="str">
        <f t="shared" si="10"/>
        <v>HDD</v>
      </c>
      <c r="O6" s="115">
        <f t="shared" si="10"/>
        <v>2.5</v>
      </c>
      <c r="P6" s="115">
        <f t="shared" si="10"/>
        <v>10000</v>
      </c>
      <c r="Q6" s="115">
        <f t="shared" si="10"/>
        <v>450</v>
      </c>
      <c r="R6" s="115">
        <f t="shared" si="10"/>
        <v>48</v>
      </c>
      <c r="S6" s="115">
        <f t="shared" si="10"/>
        <v>0</v>
      </c>
      <c r="T6" s="115">
        <f t="shared" si="10"/>
        <v>0</v>
      </c>
      <c r="U6" s="115">
        <f t="shared" si="10"/>
        <v>48</v>
      </c>
      <c r="V6" s="115">
        <f t="shared" si="10"/>
        <v>2</v>
      </c>
      <c r="W6" s="115">
        <f t="shared" si="10"/>
        <v>1</v>
      </c>
      <c r="X6" s="115">
        <f t="shared" si="10"/>
        <v>4</v>
      </c>
      <c r="Y6" s="115">
        <f t="shared" si="10"/>
        <v>2</v>
      </c>
      <c r="Z6" s="115" t="str">
        <f t="shared" si="10"/>
        <v>No</v>
      </c>
      <c r="AA6" s="115">
        <f t="shared" si="10"/>
        <v>0.99</v>
      </c>
      <c r="AB6" s="115">
        <f t="shared" si="10"/>
        <v>0.51</v>
      </c>
      <c r="AC6" s="115">
        <f t="shared" si="10"/>
        <v>48.75</v>
      </c>
      <c r="AD6" s="115"/>
      <c r="AE6" s="115"/>
      <c r="AF6" s="115"/>
      <c r="AG6" s="115"/>
      <c r="AH6" s="115">
        <v>2222016</v>
      </c>
      <c r="AI6" s="115"/>
      <c r="AJ6" s="115" t="s">
        <v>409</v>
      </c>
      <c r="AK6" s="115" t="s">
        <v>410</v>
      </c>
      <c r="AL6" s="115" t="s">
        <v>1224</v>
      </c>
      <c r="AM6" s="115" t="s">
        <v>1225</v>
      </c>
      <c r="AN6" s="115"/>
      <c r="AO6" s="115" t="s">
        <v>636</v>
      </c>
      <c r="AP6" s="115" t="s">
        <v>993</v>
      </c>
      <c r="AQ6" s="115" t="s">
        <v>65</v>
      </c>
      <c r="AR6" s="115" t="s">
        <v>318</v>
      </c>
      <c r="AS6" s="115" t="s">
        <v>413</v>
      </c>
      <c r="AT6" s="115" t="s">
        <v>841</v>
      </c>
      <c r="AU6" s="115" t="s">
        <v>1226</v>
      </c>
      <c r="AV6" s="115" t="s">
        <v>843</v>
      </c>
      <c r="AW6" s="115" t="s">
        <v>844</v>
      </c>
      <c r="AX6" s="115" t="s">
        <v>845</v>
      </c>
      <c r="AY6" s="115" t="s">
        <v>302</v>
      </c>
      <c r="AZ6" s="115" t="s">
        <v>66</v>
      </c>
      <c r="BA6" s="115" t="s">
        <v>66</v>
      </c>
      <c r="BB6" s="115" t="s">
        <v>846</v>
      </c>
      <c r="BC6" s="115" t="s">
        <v>847</v>
      </c>
      <c r="BD6" s="115" t="s">
        <v>66</v>
      </c>
      <c r="BE6" s="115" t="s">
        <v>304</v>
      </c>
      <c r="BF6" s="115" t="s">
        <v>66</v>
      </c>
      <c r="BG6" s="115"/>
      <c r="BH6" s="115" t="s">
        <v>66</v>
      </c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 t="s">
        <v>1227</v>
      </c>
      <c r="FC6" s="115" t="s">
        <v>422</v>
      </c>
      <c r="FD6" s="115" t="s">
        <v>413</v>
      </c>
      <c r="FE6" s="115" t="s">
        <v>849</v>
      </c>
      <c r="FF6" s="115" t="s">
        <v>849</v>
      </c>
      <c r="FG6" s="115" t="s">
        <v>850</v>
      </c>
      <c r="FH6" s="115" t="s">
        <v>426</v>
      </c>
      <c r="FI6" s="115"/>
      <c r="FJ6" s="115" t="s">
        <v>327</v>
      </c>
      <c r="FK6" s="115"/>
      <c r="FL6" s="115" t="s">
        <v>1228</v>
      </c>
      <c r="FM6" s="115" t="s">
        <v>1227</v>
      </c>
      <c r="FN6" s="115" t="s">
        <v>311</v>
      </c>
      <c r="FO6" s="115">
        <v>2.5</v>
      </c>
      <c r="FP6" s="115">
        <v>10000</v>
      </c>
      <c r="FQ6" s="115">
        <v>450</v>
      </c>
      <c r="FR6" s="115">
        <v>48</v>
      </c>
      <c r="FS6" s="115"/>
      <c r="FT6" s="115"/>
      <c r="FU6" s="115">
        <v>48</v>
      </c>
      <c r="FV6" s="115">
        <v>2</v>
      </c>
      <c r="FW6" s="115">
        <v>1</v>
      </c>
      <c r="FX6" s="115">
        <v>4</v>
      </c>
      <c r="FY6" s="115">
        <v>2</v>
      </c>
      <c r="FZ6" s="115" t="s">
        <v>66</v>
      </c>
      <c r="GA6" s="115">
        <v>0.99</v>
      </c>
      <c r="GB6" s="115">
        <v>0.51</v>
      </c>
      <c r="GC6" s="115">
        <v>48.75</v>
      </c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H6" s="103">
        <v>41813</v>
      </c>
      <c r="LI6" s="103">
        <v>41688</v>
      </c>
      <c r="LJ6" s="102" t="s">
        <v>312</v>
      </c>
      <c r="LK6" s="102" t="s">
        <v>1229</v>
      </c>
      <c r="LL6" s="102" t="s">
        <v>1204</v>
      </c>
    </row>
    <row r="7" spans="1:324" x14ac:dyDescent="0.35">
      <c r="A7" s="115">
        <f t="shared" si="0"/>
        <v>2222017</v>
      </c>
      <c r="B7" s="115">
        <f t="shared" si="0"/>
        <v>0</v>
      </c>
      <c r="C7" s="116">
        <f t="shared" si="1"/>
        <v>41813</v>
      </c>
      <c r="D7" s="116">
        <f t="shared" si="1"/>
        <v>41688</v>
      </c>
      <c r="E7" s="115" t="str">
        <f t="shared" si="2"/>
        <v>Yes</v>
      </c>
      <c r="F7" s="115" t="str">
        <f t="shared" si="3"/>
        <v>Data Deduplication,Delta Snapshots,Thin Provisioning,Compression</v>
      </c>
      <c r="G7" s="115" t="str">
        <f t="shared" si="4"/>
        <v>Fixed Size Qualification Range</v>
      </c>
      <c r="H7" s="115" t="str">
        <f t="shared" si="5"/>
        <v>Active Cooling</v>
      </c>
      <c r="I7" s="115" t="str">
        <f t="shared" si="6"/>
        <v>Multi Output</v>
      </c>
      <c r="J7" s="115" t="str">
        <f t="shared" si="7"/>
        <v>750W</v>
      </c>
      <c r="K7" s="115" t="str">
        <f t="shared" si="7"/>
        <v>80 PLUS Silver Level, 230V International</v>
      </c>
      <c r="L7" s="115">
        <f t="shared" si="8"/>
        <v>0</v>
      </c>
      <c r="M7" s="115" t="str">
        <f t="shared" si="9"/>
        <v>DRAM</v>
      </c>
      <c r="N7" s="115" t="str">
        <f t="shared" si="10"/>
        <v>HDD</v>
      </c>
      <c r="O7" s="115">
        <f t="shared" si="10"/>
        <v>2.5</v>
      </c>
      <c r="P7" s="115">
        <f t="shared" si="10"/>
        <v>10000</v>
      </c>
      <c r="Q7" s="115">
        <f t="shared" si="10"/>
        <v>450</v>
      </c>
      <c r="R7" s="115">
        <f t="shared" si="10"/>
        <v>48</v>
      </c>
      <c r="S7" s="115">
        <f t="shared" si="10"/>
        <v>0</v>
      </c>
      <c r="T7" s="115">
        <f t="shared" si="10"/>
        <v>0</v>
      </c>
      <c r="U7" s="115">
        <f t="shared" si="10"/>
        <v>48</v>
      </c>
      <c r="V7" s="115">
        <f t="shared" si="10"/>
        <v>2</v>
      </c>
      <c r="W7" s="115">
        <f t="shared" si="10"/>
        <v>1</v>
      </c>
      <c r="X7" s="115">
        <f t="shared" si="10"/>
        <v>4</v>
      </c>
      <c r="Y7" s="115">
        <f t="shared" si="10"/>
        <v>2</v>
      </c>
      <c r="Z7" s="115" t="str">
        <f t="shared" si="10"/>
        <v>No</v>
      </c>
      <c r="AA7" s="115">
        <f t="shared" si="10"/>
        <v>0.99</v>
      </c>
      <c r="AB7" s="115">
        <f t="shared" si="10"/>
        <v>0.51</v>
      </c>
      <c r="AC7" s="115">
        <f t="shared" si="10"/>
        <v>48.75</v>
      </c>
      <c r="AD7" s="115"/>
      <c r="AE7" s="115"/>
      <c r="AF7" s="115"/>
      <c r="AG7" s="115"/>
      <c r="AH7" s="115">
        <v>2222017</v>
      </c>
      <c r="AI7" s="115"/>
      <c r="AJ7" s="115" t="s">
        <v>409</v>
      </c>
      <c r="AK7" s="115" t="s">
        <v>410</v>
      </c>
      <c r="AL7" s="115" t="s">
        <v>1230</v>
      </c>
      <c r="AM7" s="115" t="s">
        <v>1231</v>
      </c>
      <c r="AN7" s="115"/>
      <c r="AO7" s="115" t="s">
        <v>636</v>
      </c>
      <c r="AP7" s="115" t="s">
        <v>993</v>
      </c>
      <c r="AQ7" s="115" t="s">
        <v>65</v>
      </c>
      <c r="AR7" s="115" t="s">
        <v>318</v>
      </c>
      <c r="AS7" s="115" t="s">
        <v>413</v>
      </c>
      <c r="AT7" s="115" t="s">
        <v>841</v>
      </c>
      <c r="AU7" s="115" t="s">
        <v>1226</v>
      </c>
      <c r="AV7" s="115" t="s">
        <v>843</v>
      </c>
      <c r="AW7" s="115" t="s">
        <v>844</v>
      </c>
      <c r="AX7" s="115" t="s">
        <v>845</v>
      </c>
      <c r="AY7" s="115" t="s">
        <v>302</v>
      </c>
      <c r="AZ7" s="115" t="s">
        <v>66</v>
      </c>
      <c r="BA7" s="115" t="s">
        <v>66</v>
      </c>
      <c r="BB7" s="115" t="s">
        <v>846</v>
      </c>
      <c r="BC7" s="115" t="s">
        <v>847</v>
      </c>
      <c r="BD7" s="115" t="s">
        <v>66</v>
      </c>
      <c r="BE7" s="115" t="s">
        <v>304</v>
      </c>
      <c r="BF7" s="115" t="s">
        <v>66</v>
      </c>
      <c r="BG7" s="115"/>
      <c r="BH7" s="115" t="s">
        <v>66</v>
      </c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 t="s">
        <v>1227</v>
      </c>
      <c r="FC7" s="115" t="s">
        <v>422</v>
      </c>
      <c r="FD7" s="115" t="s">
        <v>413</v>
      </c>
      <c r="FE7" s="115" t="s">
        <v>849</v>
      </c>
      <c r="FF7" s="115" t="s">
        <v>849</v>
      </c>
      <c r="FG7" s="115" t="s">
        <v>850</v>
      </c>
      <c r="FH7" s="115" t="s">
        <v>426</v>
      </c>
      <c r="FI7" s="115"/>
      <c r="FJ7" s="115" t="s">
        <v>327</v>
      </c>
      <c r="FK7" s="115"/>
      <c r="FL7" s="115" t="s">
        <v>1228</v>
      </c>
      <c r="FM7" s="115" t="s">
        <v>1227</v>
      </c>
      <c r="FN7" s="115" t="s">
        <v>311</v>
      </c>
      <c r="FO7" s="115">
        <v>2.5</v>
      </c>
      <c r="FP7" s="115">
        <v>10000</v>
      </c>
      <c r="FQ7" s="115">
        <v>450</v>
      </c>
      <c r="FR7" s="115">
        <v>48</v>
      </c>
      <c r="FS7" s="115"/>
      <c r="FT7" s="115"/>
      <c r="FU7" s="115">
        <v>48</v>
      </c>
      <c r="FV7" s="115">
        <v>2</v>
      </c>
      <c r="FW7" s="115">
        <v>1</v>
      </c>
      <c r="FX7" s="115">
        <v>4</v>
      </c>
      <c r="FY7" s="115">
        <v>2</v>
      </c>
      <c r="FZ7" s="115" t="s">
        <v>66</v>
      </c>
      <c r="GA7" s="115">
        <v>0.99</v>
      </c>
      <c r="GB7" s="115">
        <v>0.51</v>
      </c>
      <c r="GC7" s="115">
        <v>48.75</v>
      </c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H7" s="103">
        <v>41813</v>
      </c>
      <c r="LI7" s="103">
        <v>41688</v>
      </c>
      <c r="LJ7" s="102" t="s">
        <v>312</v>
      </c>
      <c r="LK7" s="102" t="s">
        <v>1232</v>
      </c>
      <c r="LL7" s="102" t="s">
        <v>1204</v>
      </c>
    </row>
    <row r="8" spans="1:324" x14ac:dyDescent="0.35">
      <c r="A8" s="115">
        <f t="shared" si="0"/>
        <v>2222383</v>
      </c>
      <c r="B8" s="115">
        <f t="shared" si="0"/>
        <v>0</v>
      </c>
      <c r="C8" s="116">
        <f t="shared" si="1"/>
        <v>41813</v>
      </c>
      <c r="D8" s="116">
        <f t="shared" si="1"/>
        <v>41877</v>
      </c>
      <c r="E8" s="115" t="str">
        <f t="shared" si="2"/>
        <v>Yes</v>
      </c>
      <c r="F8" s="115" t="str">
        <f t="shared" si="3"/>
        <v>Data Deduplication,Delta Snapshots,Thin Provisioning,Compression</v>
      </c>
      <c r="G8" s="115" t="str">
        <f t="shared" si="4"/>
        <v>Fixed Size Qualification Range</v>
      </c>
      <c r="H8" s="115" t="str">
        <f t="shared" si="5"/>
        <v>Active Cooling</v>
      </c>
      <c r="I8" s="115" t="str">
        <f t="shared" si="6"/>
        <v>Multi Output</v>
      </c>
      <c r="J8" s="115" t="str">
        <f t="shared" si="7"/>
        <v>750W</v>
      </c>
      <c r="K8" s="115" t="str">
        <f t="shared" si="7"/>
        <v>80 PLUS Silver Level, 230V International</v>
      </c>
      <c r="L8" s="115">
        <f t="shared" si="8"/>
        <v>0</v>
      </c>
      <c r="M8" s="115" t="str">
        <f t="shared" si="9"/>
        <v>DRAM</v>
      </c>
      <c r="N8" s="115" t="str">
        <f t="shared" si="10"/>
        <v>HDD</v>
      </c>
      <c r="O8" s="115">
        <f t="shared" si="10"/>
        <v>2.5</v>
      </c>
      <c r="P8" s="115">
        <f t="shared" si="10"/>
        <v>10000</v>
      </c>
      <c r="Q8" s="115">
        <f t="shared" si="10"/>
        <v>450</v>
      </c>
      <c r="R8" s="115">
        <f t="shared" si="10"/>
        <v>48</v>
      </c>
      <c r="S8" s="115">
        <f t="shared" si="10"/>
        <v>0</v>
      </c>
      <c r="T8" s="115">
        <f t="shared" si="10"/>
        <v>0</v>
      </c>
      <c r="U8" s="115">
        <f t="shared" si="10"/>
        <v>48</v>
      </c>
      <c r="V8" s="115">
        <f t="shared" si="10"/>
        <v>2</v>
      </c>
      <c r="W8" s="115">
        <f t="shared" si="10"/>
        <v>1</v>
      </c>
      <c r="X8" s="115">
        <f t="shared" si="10"/>
        <v>4</v>
      </c>
      <c r="Y8" s="115">
        <f t="shared" si="10"/>
        <v>2</v>
      </c>
      <c r="Z8" s="115" t="str">
        <f t="shared" si="10"/>
        <v>No</v>
      </c>
      <c r="AA8" s="115">
        <f t="shared" si="10"/>
        <v>0.99</v>
      </c>
      <c r="AB8" s="115">
        <f t="shared" si="10"/>
        <v>0.51</v>
      </c>
      <c r="AC8" s="115">
        <f t="shared" si="10"/>
        <v>48.75</v>
      </c>
      <c r="AD8" s="115"/>
      <c r="AE8" s="115"/>
      <c r="AF8" s="115"/>
      <c r="AG8" s="115"/>
      <c r="AH8" s="115">
        <v>2222383</v>
      </c>
      <c r="AI8" s="115"/>
      <c r="AJ8" s="115" t="s">
        <v>409</v>
      </c>
      <c r="AK8" s="115" t="s">
        <v>410</v>
      </c>
      <c r="AL8" s="115" t="s">
        <v>1233</v>
      </c>
      <c r="AM8" s="115" t="s">
        <v>1231</v>
      </c>
      <c r="AN8" s="115"/>
      <c r="AO8" s="115" t="s">
        <v>636</v>
      </c>
      <c r="AP8" s="115" t="s">
        <v>993</v>
      </c>
      <c r="AQ8" s="115" t="s">
        <v>65</v>
      </c>
      <c r="AR8" s="115" t="s">
        <v>318</v>
      </c>
      <c r="AS8" s="115" t="s">
        <v>413</v>
      </c>
      <c r="AT8" s="115" t="s">
        <v>841</v>
      </c>
      <c r="AU8" s="115" t="s">
        <v>1226</v>
      </c>
      <c r="AV8" s="115" t="s">
        <v>843</v>
      </c>
      <c r="AW8" s="115" t="s">
        <v>844</v>
      </c>
      <c r="AX8" s="115" t="s">
        <v>845</v>
      </c>
      <c r="AY8" s="115" t="s">
        <v>302</v>
      </c>
      <c r="AZ8" s="115" t="s">
        <v>66</v>
      </c>
      <c r="BA8" s="115" t="s">
        <v>66</v>
      </c>
      <c r="BB8" s="115" t="s">
        <v>846</v>
      </c>
      <c r="BC8" s="115" t="s">
        <v>847</v>
      </c>
      <c r="BD8" s="115" t="s">
        <v>66</v>
      </c>
      <c r="BE8" s="115" t="s">
        <v>304</v>
      </c>
      <c r="BF8" s="115" t="s">
        <v>66</v>
      </c>
      <c r="BG8" s="115"/>
      <c r="BH8" s="115" t="s">
        <v>66</v>
      </c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 t="s">
        <v>1227</v>
      </c>
      <c r="FC8" s="115" t="s">
        <v>422</v>
      </c>
      <c r="FD8" s="115" t="s">
        <v>413</v>
      </c>
      <c r="FE8" s="115" t="s">
        <v>849</v>
      </c>
      <c r="FF8" s="115" t="s">
        <v>849</v>
      </c>
      <c r="FG8" s="115" t="s">
        <v>850</v>
      </c>
      <c r="FH8" s="115" t="s">
        <v>426</v>
      </c>
      <c r="FI8" s="115"/>
      <c r="FJ8" s="115" t="s">
        <v>327</v>
      </c>
      <c r="FK8" s="115"/>
      <c r="FL8" s="115" t="s">
        <v>1234</v>
      </c>
      <c r="FM8" s="115" t="s">
        <v>1227</v>
      </c>
      <c r="FN8" s="115" t="s">
        <v>311</v>
      </c>
      <c r="FO8" s="115">
        <v>2.5</v>
      </c>
      <c r="FP8" s="115">
        <v>10000</v>
      </c>
      <c r="FQ8" s="115">
        <v>450</v>
      </c>
      <c r="FR8" s="115">
        <v>48</v>
      </c>
      <c r="FS8" s="115"/>
      <c r="FT8" s="115"/>
      <c r="FU8" s="115">
        <v>48</v>
      </c>
      <c r="FV8" s="115">
        <v>2</v>
      </c>
      <c r="FW8" s="115">
        <v>1</v>
      </c>
      <c r="FX8" s="115">
        <v>4</v>
      </c>
      <c r="FY8" s="115">
        <v>2</v>
      </c>
      <c r="FZ8" s="115" t="s">
        <v>66</v>
      </c>
      <c r="GA8" s="115">
        <v>0.99</v>
      </c>
      <c r="GB8" s="115">
        <v>0.51</v>
      </c>
      <c r="GC8" s="115">
        <v>48.75</v>
      </c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H8" s="103">
        <v>41813</v>
      </c>
      <c r="LI8" s="103">
        <v>41877</v>
      </c>
      <c r="LJ8" s="102" t="s">
        <v>312</v>
      </c>
      <c r="LK8" s="102" t="s">
        <v>1235</v>
      </c>
      <c r="LL8" s="102" t="s">
        <v>1204</v>
      </c>
    </row>
    <row r="9" spans="1:324" x14ac:dyDescent="0.35">
      <c r="A9" s="115">
        <f t="shared" si="0"/>
        <v>2222384</v>
      </c>
      <c r="B9" s="115">
        <f t="shared" si="0"/>
        <v>0</v>
      </c>
      <c r="C9" s="116">
        <f t="shared" si="1"/>
        <v>41813</v>
      </c>
      <c r="D9" s="116">
        <f t="shared" si="1"/>
        <v>41877</v>
      </c>
      <c r="E9" s="115" t="str">
        <f t="shared" si="2"/>
        <v>Yes</v>
      </c>
      <c r="F9" s="115" t="str">
        <f t="shared" si="3"/>
        <v>Data Deduplication,Delta Snapshots,Thin Provisioning,Compression</v>
      </c>
      <c r="G9" s="115" t="str">
        <f t="shared" si="4"/>
        <v>Fixed Size Qualification Range</v>
      </c>
      <c r="H9" s="115" t="str">
        <f t="shared" si="5"/>
        <v>Active Cooling</v>
      </c>
      <c r="I9" s="115" t="str">
        <f t="shared" si="6"/>
        <v>Multi Output</v>
      </c>
      <c r="J9" s="115" t="str">
        <f t="shared" si="7"/>
        <v>750W</v>
      </c>
      <c r="K9" s="115" t="str">
        <f t="shared" si="7"/>
        <v>80 PLUS Silver Level, 230V International</v>
      </c>
      <c r="L9" s="115">
        <f t="shared" si="8"/>
        <v>0</v>
      </c>
      <c r="M9" s="115" t="str">
        <f t="shared" si="9"/>
        <v>DRAM</v>
      </c>
      <c r="N9" s="115" t="str">
        <f t="shared" si="10"/>
        <v>HDD</v>
      </c>
      <c r="O9" s="115">
        <f t="shared" si="10"/>
        <v>2.5</v>
      </c>
      <c r="P9" s="115">
        <f t="shared" si="10"/>
        <v>10000</v>
      </c>
      <c r="Q9" s="115">
        <f t="shared" si="10"/>
        <v>450</v>
      </c>
      <c r="R9" s="115">
        <f t="shared" si="10"/>
        <v>48</v>
      </c>
      <c r="S9" s="115">
        <f t="shared" si="10"/>
        <v>0</v>
      </c>
      <c r="T9" s="115">
        <f t="shared" si="10"/>
        <v>0</v>
      </c>
      <c r="U9" s="115">
        <f t="shared" si="10"/>
        <v>48</v>
      </c>
      <c r="V9" s="115">
        <f t="shared" si="10"/>
        <v>2</v>
      </c>
      <c r="W9" s="115">
        <f t="shared" si="10"/>
        <v>1</v>
      </c>
      <c r="X9" s="115">
        <f t="shared" si="10"/>
        <v>4</v>
      </c>
      <c r="Y9" s="115">
        <f t="shared" si="10"/>
        <v>2</v>
      </c>
      <c r="Z9" s="115" t="str">
        <f t="shared" si="10"/>
        <v>No</v>
      </c>
      <c r="AA9" s="115">
        <f t="shared" si="10"/>
        <v>0.99</v>
      </c>
      <c r="AB9" s="115">
        <f t="shared" si="10"/>
        <v>0.51</v>
      </c>
      <c r="AC9" s="115">
        <f t="shared" si="10"/>
        <v>48.75</v>
      </c>
      <c r="AD9" s="115"/>
      <c r="AE9" s="115"/>
      <c r="AF9" s="115"/>
      <c r="AG9" s="115"/>
      <c r="AH9" s="115">
        <v>2222384</v>
      </c>
      <c r="AI9" s="115"/>
      <c r="AJ9" s="115" t="s">
        <v>409</v>
      </c>
      <c r="AK9" s="115" t="s">
        <v>410</v>
      </c>
      <c r="AL9" s="115" t="s">
        <v>1224</v>
      </c>
      <c r="AM9" s="115" t="s">
        <v>1225</v>
      </c>
      <c r="AN9" s="115"/>
      <c r="AO9" s="115" t="s">
        <v>636</v>
      </c>
      <c r="AP9" s="115" t="s">
        <v>993</v>
      </c>
      <c r="AQ9" s="115" t="s">
        <v>65</v>
      </c>
      <c r="AR9" s="115" t="s">
        <v>318</v>
      </c>
      <c r="AS9" s="115" t="s">
        <v>413</v>
      </c>
      <c r="AT9" s="115" t="s">
        <v>841</v>
      </c>
      <c r="AU9" s="115" t="s">
        <v>1226</v>
      </c>
      <c r="AV9" s="115" t="s">
        <v>843</v>
      </c>
      <c r="AW9" s="115" t="s">
        <v>844</v>
      </c>
      <c r="AX9" s="115" t="s">
        <v>845</v>
      </c>
      <c r="AY9" s="115" t="s">
        <v>302</v>
      </c>
      <c r="AZ9" s="115" t="s">
        <v>66</v>
      </c>
      <c r="BA9" s="115" t="s">
        <v>66</v>
      </c>
      <c r="BB9" s="115" t="s">
        <v>846</v>
      </c>
      <c r="BC9" s="115" t="s">
        <v>847</v>
      </c>
      <c r="BD9" s="115" t="s">
        <v>66</v>
      </c>
      <c r="BE9" s="115" t="s">
        <v>304</v>
      </c>
      <c r="BF9" s="115" t="s">
        <v>66</v>
      </c>
      <c r="BG9" s="115"/>
      <c r="BH9" s="115" t="s">
        <v>66</v>
      </c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 t="s">
        <v>1227</v>
      </c>
      <c r="FC9" s="115" t="s">
        <v>422</v>
      </c>
      <c r="FD9" s="115" t="s">
        <v>413</v>
      </c>
      <c r="FE9" s="115" t="s">
        <v>849</v>
      </c>
      <c r="FF9" s="115" t="s">
        <v>849</v>
      </c>
      <c r="FG9" s="115" t="s">
        <v>850</v>
      </c>
      <c r="FH9" s="115" t="s">
        <v>426</v>
      </c>
      <c r="FI9" s="115"/>
      <c r="FJ9" s="115" t="s">
        <v>327</v>
      </c>
      <c r="FK9" s="115"/>
      <c r="FL9" s="115" t="s">
        <v>1234</v>
      </c>
      <c r="FM9" s="115" t="s">
        <v>1227</v>
      </c>
      <c r="FN9" s="115" t="s">
        <v>311</v>
      </c>
      <c r="FO9" s="115">
        <v>2.5</v>
      </c>
      <c r="FP9" s="115">
        <v>10000</v>
      </c>
      <c r="FQ9" s="115">
        <v>450</v>
      </c>
      <c r="FR9" s="115">
        <v>48</v>
      </c>
      <c r="FS9" s="115"/>
      <c r="FT9" s="115"/>
      <c r="FU9" s="115">
        <v>48</v>
      </c>
      <c r="FV9" s="115">
        <v>2</v>
      </c>
      <c r="FW9" s="115">
        <v>1</v>
      </c>
      <c r="FX9" s="115">
        <v>4</v>
      </c>
      <c r="FY9" s="115">
        <v>2</v>
      </c>
      <c r="FZ9" s="115" t="s">
        <v>66</v>
      </c>
      <c r="GA9" s="115">
        <v>0.99</v>
      </c>
      <c r="GB9" s="115">
        <v>0.51</v>
      </c>
      <c r="GC9" s="115">
        <v>48.75</v>
      </c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H9" s="103">
        <v>41813</v>
      </c>
      <c r="LI9" s="103">
        <v>41877</v>
      </c>
      <c r="LJ9" s="102" t="s">
        <v>312</v>
      </c>
      <c r="LK9" s="102" t="s">
        <v>1236</v>
      </c>
      <c r="LL9" s="102" t="s">
        <v>1204</v>
      </c>
    </row>
    <row r="10" spans="1:324" x14ac:dyDescent="0.35">
      <c r="A10" s="115">
        <f t="shared" si="0"/>
        <v>2213431</v>
      </c>
      <c r="B10" s="115">
        <f t="shared" si="0"/>
        <v>0</v>
      </c>
      <c r="C10" s="116">
        <f t="shared" si="1"/>
        <v>0</v>
      </c>
      <c r="D10" s="116">
        <f t="shared" si="1"/>
        <v>41807</v>
      </c>
      <c r="E10" s="115" t="str">
        <f t="shared" si="2"/>
        <v>Yes</v>
      </c>
      <c r="F10" s="115" t="str">
        <f t="shared" si="3"/>
        <v>Data Deduplication,Delta Snapshots,Thin Provisioning</v>
      </c>
      <c r="G10" s="115" t="str">
        <f t="shared" si="4"/>
        <v>Fixed Size Qualification Range</v>
      </c>
      <c r="H10" s="115" t="str">
        <f t="shared" si="5"/>
        <v>Active Cooling</v>
      </c>
      <c r="I10" s="115" t="str">
        <f t="shared" si="6"/>
        <v>Multi-Output</v>
      </c>
      <c r="J10" s="115" t="str">
        <f t="shared" si="7"/>
        <v>764 Watts (controller); 584 Watts (drive shelf)</v>
      </c>
      <c r="K10" s="115" t="str">
        <f t="shared" si="7"/>
        <v>Silver; Gold</v>
      </c>
      <c r="L10" s="115">
        <f t="shared" si="8"/>
        <v>0</v>
      </c>
      <c r="M10" s="115" t="str">
        <f t="shared" si="9"/>
        <v>DRAM</v>
      </c>
      <c r="N10" s="115" t="str">
        <f t="shared" si="10"/>
        <v>HDD</v>
      </c>
      <c r="O10" s="115">
        <f t="shared" si="10"/>
        <v>2.5</v>
      </c>
      <c r="P10" s="115">
        <f t="shared" si="10"/>
        <v>10000</v>
      </c>
      <c r="Q10" s="115">
        <f t="shared" si="10"/>
        <v>450</v>
      </c>
      <c r="R10" s="115">
        <f t="shared" si="10"/>
        <v>54</v>
      </c>
      <c r="S10" s="115" t="str">
        <f t="shared" si="10"/>
        <v>NA</v>
      </c>
      <c r="T10" s="115" t="str">
        <f t="shared" si="10"/>
        <v>NA</v>
      </c>
      <c r="U10" s="115">
        <f t="shared" si="10"/>
        <v>54</v>
      </c>
      <c r="V10" s="115">
        <f t="shared" si="10"/>
        <v>2</v>
      </c>
      <c r="W10" s="115">
        <f t="shared" si="10"/>
        <v>0</v>
      </c>
      <c r="X10" s="115">
        <f t="shared" si="10"/>
        <v>4</v>
      </c>
      <c r="Y10" s="115">
        <f t="shared" si="10"/>
        <v>4</v>
      </c>
      <c r="Z10" s="115" t="str">
        <f t="shared" si="10"/>
        <v>No</v>
      </c>
      <c r="AA10" s="115">
        <f t="shared" si="10"/>
        <v>0</v>
      </c>
      <c r="AB10" s="115">
        <f t="shared" si="10"/>
        <v>0</v>
      </c>
      <c r="AC10" s="115">
        <f t="shared" si="10"/>
        <v>0</v>
      </c>
      <c r="AD10" s="115"/>
      <c r="AE10" s="115"/>
      <c r="AF10" s="115"/>
      <c r="AG10" s="115"/>
      <c r="AH10" s="115">
        <v>2213431</v>
      </c>
      <c r="AI10" s="115"/>
      <c r="AJ10" s="115" t="s">
        <v>1009</v>
      </c>
      <c r="AK10" s="115" t="s">
        <v>1153</v>
      </c>
      <c r="AL10" s="115" t="s">
        <v>1216</v>
      </c>
      <c r="AM10" s="115" t="s">
        <v>1237</v>
      </c>
      <c r="AN10" s="115"/>
      <c r="AO10" s="115" t="s">
        <v>293</v>
      </c>
      <c r="AP10" s="115" t="s">
        <v>993</v>
      </c>
      <c r="AQ10" s="115" t="s">
        <v>65</v>
      </c>
      <c r="AR10" s="115" t="s">
        <v>318</v>
      </c>
      <c r="AS10" s="115" t="s">
        <v>1157</v>
      </c>
      <c r="AT10" s="115" t="s">
        <v>1158</v>
      </c>
      <c r="AU10" s="115">
        <v>7400</v>
      </c>
      <c r="AV10" s="115" t="s">
        <v>1014</v>
      </c>
      <c r="AW10" s="115" t="s">
        <v>900</v>
      </c>
      <c r="AX10" s="115" t="s">
        <v>845</v>
      </c>
      <c r="AY10" s="115" t="s">
        <v>302</v>
      </c>
      <c r="AZ10" s="115" t="s">
        <v>65</v>
      </c>
      <c r="BA10" s="115" t="s">
        <v>66</v>
      </c>
      <c r="BB10" s="115" t="s">
        <v>1160</v>
      </c>
      <c r="BC10" s="115" t="s">
        <v>1075</v>
      </c>
      <c r="BD10" s="115" t="s">
        <v>66</v>
      </c>
      <c r="BE10" s="115" t="s">
        <v>304</v>
      </c>
      <c r="BF10" s="115" t="s">
        <v>66</v>
      </c>
      <c r="BG10" s="115"/>
      <c r="BH10" s="115" t="s">
        <v>66</v>
      </c>
      <c r="BI10" s="115"/>
      <c r="BJ10" s="115" t="s">
        <v>1162</v>
      </c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 t="s">
        <v>1238</v>
      </c>
      <c r="FC10" s="115" t="s">
        <v>474</v>
      </c>
      <c r="FD10" s="115" t="s">
        <v>998</v>
      </c>
      <c r="FE10" s="115" t="s">
        <v>1163</v>
      </c>
      <c r="FF10" s="115" t="s">
        <v>1164</v>
      </c>
      <c r="FG10" s="115" t="s">
        <v>1165</v>
      </c>
      <c r="FH10" s="115" t="s">
        <v>1166</v>
      </c>
      <c r="FI10" s="115"/>
      <c r="FJ10" s="115" t="s">
        <v>327</v>
      </c>
      <c r="FK10" s="115"/>
      <c r="FL10" s="115" t="s">
        <v>1168</v>
      </c>
      <c r="FM10" s="115" t="s">
        <v>1219</v>
      </c>
      <c r="FN10" s="115" t="s">
        <v>311</v>
      </c>
      <c r="FO10" s="115">
        <v>2.5</v>
      </c>
      <c r="FP10" s="115">
        <v>10000</v>
      </c>
      <c r="FQ10" s="115">
        <v>450</v>
      </c>
      <c r="FR10" s="115">
        <v>54</v>
      </c>
      <c r="FS10" s="115" t="s">
        <v>156</v>
      </c>
      <c r="FT10" s="115" t="s">
        <v>156</v>
      </c>
      <c r="FU10" s="115">
        <v>54</v>
      </c>
      <c r="FV10" s="115">
        <v>2</v>
      </c>
      <c r="FW10" s="115">
        <v>0</v>
      </c>
      <c r="FX10" s="115">
        <v>4</v>
      </c>
      <c r="FY10" s="115">
        <v>4</v>
      </c>
      <c r="FZ10" s="115" t="s">
        <v>66</v>
      </c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I10" s="103">
        <v>41807</v>
      </c>
      <c r="LJ10" s="102" t="s">
        <v>312</v>
      </c>
      <c r="LK10" s="102" t="s">
        <v>1239</v>
      </c>
      <c r="LL10" s="102" t="s">
        <v>1204</v>
      </c>
    </row>
    <row r="11" spans="1:324" x14ac:dyDescent="0.35">
      <c r="A11" s="115">
        <f t="shared" si="0"/>
        <v>2218196</v>
      </c>
      <c r="B11" s="115" t="str">
        <f t="shared" si="0"/>
        <v>a</v>
      </c>
      <c r="C11" s="116">
        <f t="shared" si="1"/>
        <v>41698</v>
      </c>
      <c r="D11" s="116">
        <f t="shared" si="1"/>
        <v>41880</v>
      </c>
      <c r="E11" s="115" t="str">
        <f t="shared" si="2"/>
        <v>Yes</v>
      </c>
      <c r="F11" s="115" t="str">
        <f t="shared" si="3"/>
        <v>Thin Provisioning</v>
      </c>
      <c r="G11" s="115" t="str">
        <f t="shared" si="4"/>
        <v>Flexible Size Qualification Range</v>
      </c>
      <c r="H11" s="115" t="str">
        <f t="shared" si="5"/>
        <v>Active Cooling</v>
      </c>
      <c r="I11" s="115" t="str">
        <f t="shared" si="6"/>
        <v>Multi-Output;Multi-Output;Multi-Output;Multi-Output;Multi-Output;Multi-Output;Multi-Output</v>
      </c>
      <c r="J11" s="115" t="str">
        <f t="shared" si="7"/>
        <v>1100;400;410;400;410;400;1300</v>
      </c>
      <c r="K11" s="115" t="str">
        <f t="shared" si="7"/>
        <v>Silver;Silver;Silver;Silver;Silver;Silver;Silver</v>
      </c>
      <c r="L11" s="115">
        <f t="shared" si="8"/>
        <v>0</v>
      </c>
      <c r="M11" s="115" t="str">
        <f t="shared" si="9"/>
        <v>DRAM</v>
      </c>
      <c r="N11" s="115" t="str">
        <f t="shared" si="10"/>
        <v>HDD;HDD</v>
      </c>
      <c r="O11" s="115">
        <f t="shared" si="10"/>
        <v>2.5</v>
      </c>
      <c r="P11" s="115">
        <f t="shared" si="10"/>
        <v>10000</v>
      </c>
      <c r="Q11" s="115">
        <f t="shared" si="10"/>
        <v>600</v>
      </c>
      <c r="R11" s="115">
        <f t="shared" si="10"/>
        <v>75</v>
      </c>
      <c r="S11" s="115">
        <f t="shared" si="10"/>
        <v>0</v>
      </c>
      <c r="T11" s="115">
        <f t="shared" si="10"/>
        <v>0</v>
      </c>
      <c r="U11" s="115">
        <f t="shared" si="10"/>
        <v>75</v>
      </c>
      <c r="V11" s="115">
        <f t="shared" si="10"/>
        <v>2</v>
      </c>
      <c r="W11" s="115">
        <f t="shared" si="10"/>
        <v>1</v>
      </c>
      <c r="X11" s="115">
        <f t="shared" si="10"/>
        <v>6</v>
      </c>
      <c r="Y11" s="115">
        <f t="shared" si="10"/>
        <v>3</v>
      </c>
      <c r="Z11" s="115" t="str">
        <f t="shared" si="10"/>
        <v>No</v>
      </c>
      <c r="AA11" s="115">
        <f t="shared" si="10"/>
        <v>5</v>
      </c>
      <c r="AB11" s="115">
        <f t="shared" si="10"/>
        <v>4.21</v>
      </c>
      <c r="AC11" s="115">
        <f t="shared" si="10"/>
        <v>51</v>
      </c>
      <c r="AD11" s="115"/>
      <c r="AE11" s="115"/>
      <c r="AF11" s="115"/>
      <c r="AG11" s="115"/>
      <c r="AH11" s="115">
        <v>2218196</v>
      </c>
      <c r="AI11" s="115" t="s">
        <v>1240</v>
      </c>
      <c r="AJ11" s="115" t="s">
        <v>1206</v>
      </c>
      <c r="AK11" s="115" t="s">
        <v>1241</v>
      </c>
      <c r="AL11" s="115" t="s">
        <v>1241</v>
      </c>
      <c r="AM11" s="115" t="s">
        <v>1241</v>
      </c>
      <c r="AN11" s="115"/>
      <c r="AO11" s="115" t="s">
        <v>293</v>
      </c>
      <c r="AP11" s="115" t="s">
        <v>993</v>
      </c>
      <c r="AQ11" s="115" t="s">
        <v>65</v>
      </c>
      <c r="AR11" s="115" t="s">
        <v>318</v>
      </c>
      <c r="AS11" s="115" t="s">
        <v>1206</v>
      </c>
      <c r="AT11" s="115" t="s">
        <v>1242</v>
      </c>
      <c r="AU11" s="115" t="s">
        <v>1243</v>
      </c>
      <c r="AV11" s="115" t="s">
        <v>299</v>
      </c>
      <c r="AW11" s="115" t="s">
        <v>320</v>
      </c>
      <c r="AX11" s="115" t="s">
        <v>321</v>
      </c>
      <c r="AY11" s="115" t="s">
        <v>418</v>
      </c>
      <c r="AZ11" s="115" t="s">
        <v>65</v>
      </c>
      <c r="BA11" s="115" t="s">
        <v>66</v>
      </c>
      <c r="BB11" s="115" t="s">
        <v>1208</v>
      </c>
      <c r="BC11" s="115" t="s">
        <v>1244</v>
      </c>
      <c r="BD11" s="115" t="s">
        <v>66</v>
      </c>
      <c r="BE11" s="115" t="s">
        <v>304</v>
      </c>
      <c r="BF11" s="115" t="s">
        <v>65</v>
      </c>
      <c r="BG11" s="115">
        <v>3600</v>
      </c>
      <c r="BH11" s="115" t="s">
        <v>65</v>
      </c>
      <c r="BI11" s="115">
        <v>3600</v>
      </c>
      <c r="BJ11" s="115" t="s">
        <v>1099</v>
      </c>
      <c r="BK11" s="115" t="s">
        <v>1242</v>
      </c>
      <c r="BL11" s="115" t="s">
        <v>1210</v>
      </c>
      <c r="BM11" s="115" t="s">
        <v>1211</v>
      </c>
      <c r="BN11" s="115" t="s">
        <v>1212</v>
      </c>
      <c r="BO11" s="115" t="s">
        <v>1212</v>
      </c>
      <c r="BP11" s="115" t="s">
        <v>1213</v>
      </c>
      <c r="BQ11" s="115" t="s">
        <v>1245</v>
      </c>
      <c r="BR11" s="115"/>
      <c r="BS11" s="115" t="s">
        <v>327</v>
      </c>
      <c r="BT11" s="115"/>
      <c r="BU11" s="115" t="s">
        <v>1215</v>
      </c>
      <c r="BV11" s="115" t="s">
        <v>1215</v>
      </c>
      <c r="BW11" s="115" t="s">
        <v>1246</v>
      </c>
      <c r="BX11" s="115" t="s">
        <v>1247</v>
      </c>
      <c r="BY11" s="115" t="s">
        <v>1248</v>
      </c>
      <c r="BZ11" s="115" t="s">
        <v>946</v>
      </c>
      <c r="CA11" s="115">
        <v>125</v>
      </c>
      <c r="CB11" s="115"/>
      <c r="CC11" s="115"/>
      <c r="CD11" s="115">
        <v>125</v>
      </c>
      <c r="CE11" s="115">
        <v>2</v>
      </c>
      <c r="CF11" s="115">
        <v>1</v>
      </c>
      <c r="CG11" s="115">
        <v>10</v>
      </c>
      <c r="CH11" s="115">
        <v>5</v>
      </c>
      <c r="CI11" s="115" t="s">
        <v>66</v>
      </c>
      <c r="CJ11" s="115">
        <v>21.83</v>
      </c>
      <c r="CK11" s="115">
        <v>2.91</v>
      </c>
      <c r="CL11" s="115">
        <v>5.1100000000000003</v>
      </c>
      <c r="CM11" s="115">
        <v>65.599999999999994</v>
      </c>
      <c r="CN11" s="115" t="s">
        <v>352</v>
      </c>
      <c r="CO11" s="115" t="s">
        <v>355</v>
      </c>
      <c r="CP11" s="115">
        <v>15000</v>
      </c>
      <c r="CQ11" s="115"/>
      <c r="CR11" s="115">
        <v>150</v>
      </c>
      <c r="CS11" s="115" t="s">
        <v>354</v>
      </c>
      <c r="CT11" s="115" t="s">
        <v>66</v>
      </c>
      <c r="CU11" s="115">
        <v>27.28</v>
      </c>
      <c r="CV11" s="115">
        <v>3.98</v>
      </c>
      <c r="CW11" s="115">
        <v>9.8699999999999992</v>
      </c>
      <c r="CX11" s="115">
        <v>29</v>
      </c>
      <c r="CY11" s="115" t="s">
        <v>352</v>
      </c>
      <c r="CZ11" s="115" t="s">
        <v>353</v>
      </c>
      <c r="DA11" s="115">
        <v>15000</v>
      </c>
      <c r="DB11" s="115"/>
      <c r="DC11" s="115">
        <v>195</v>
      </c>
      <c r="DD11" s="115" t="s">
        <v>354</v>
      </c>
      <c r="DE11" s="115" t="s">
        <v>66</v>
      </c>
      <c r="DF11" s="115">
        <v>14.68</v>
      </c>
      <c r="DG11" s="115">
        <v>2.67</v>
      </c>
      <c r="DH11" s="115">
        <v>3.88</v>
      </c>
      <c r="DI11" s="115">
        <v>17.899999999999999</v>
      </c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 t="s">
        <v>1242</v>
      </c>
      <c r="FC11" s="115" t="s">
        <v>1210</v>
      </c>
      <c r="FD11" s="115" t="s">
        <v>1211</v>
      </c>
      <c r="FE11" s="115" t="s">
        <v>1212</v>
      </c>
      <c r="FF11" s="115" t="s">
        <v>1212</v>
      </c>
      <c r="FG11" s="115" t="s">
        <v>1213</v>
      </c>
      <c r="FH11" s="115" t="s">
        <v>1245</v>
      </c>
      <c r="FI11" s="115"/>
      <c r="FJ11" s="115" t="s">
        <v>327</v>
      </c>
      <c r="FK11" s="115"/>
      <c r="FL11" s="115" t="s">
        <v>1215</v>
      </c>
      <c r="FM11" s="115" t="s">
        <v>1215</v>
      </c>
      <c r="FN11" s="115" t="s">
        <v>1246</v>
      </c>
      <c r="FO11" s="115">
        <v>2.5</v>
      </c>
      <c r="FP11" s="115">
        <v>10000</v>
      </c>
      <c r="FQ11" s="115">
        <v>600</v>
      </c>
      <c r="FR11" s="115">
        <v>75</v>
      </c>
      <c r="FS11" s="115"/>
      <c r="FT11" s="115"/>
      <c r="FU11" s="115">
        <v>75</v>
      </c>
      <c r="FV11" s="115">
        <v>2</v>
      </c>
      <c r="FW11" s="115">
        <v>1</v>
      </c>
      <c r="FX11" s="115">
        <v>6</v>
      </c>
      <c r="FY11" s="115">
        <v>3</v>
      </c>
      <c r="FZ11" s="115" t="s">
        <v>66</v>
      </c>
      <c r="GA11" s="115">
        <v>5</v>
      </c>
      <c r="GB11" s="115">
        <v>4.21</v>
      </c>
      <c r="GC11" s="115">
        <v>51</v>
      </c>
      <c r="GD11" s="115" t="s">
        <v>352</v>
      </c>
      <c r="GE11" s="115" t="s">
        <v>355</v>
      </c>
      <c r="GF11" s="115">
        <v>15000</v>
      </c>
      <c r="GG11" s="115"/>
      <c r="GH11" s="115">
        <v>150</v>
      </c>
      <c r="GI11" s="115" t="s">
        <v>354</v>
      </c>
      <c r="GJ11" s="115" t="s">
        <v>66</v>
      </c>
      <c r="GK11" s="115">
        <v>3.79</v>
      </c>
      <c r="GL11" s="115">
        <v>2.48</v>
      </c>
      <c r="GM11" s="115">
        <v>29</v>
      </c>
      <c r="GN11" s="115" t="s">
        <v>352</v>
      </c>
      <c r="GO11" s="115" t="s">
        <v>353</v>
      </c>
      <c r="GP11" s="115">
        <v>15000</v>
      </c>
      <c r="GQ11" s="115"/>
      <c r="GR11" s="115">
        <v>120</v>
      </c>
      <c r="GS11" s="115" t="s">
        <v>354</v>
      </c>
      <c r="GT11" s="115" t="s">
        <v>66</v>
      </c>
      <c r="GU11" s="115">
        <v>2.71</v>
      </c>
      <c r="GV11" s="115">
        <v>1.89</v>
      </c>
      <c r="GW11" s="115">
        <v>16.2</v>
      </c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H11" s="103">
        <v>41698</v>
      </c>
      <c r="LI11" s="103">
        <v>41880</v>
      </c>
      <c r="LJ11" s="102" t="s">
        <v>312</v>
      </c>
      <c r="LK11" s="102" t="s">
        <v>1249</v>
      </c>
      <c r="LL11" s="102" t="s">
        <v>1204</v>
      </c>
    </row>
    <row r="12" spans="1:324" x14ac:dyDescent="0.35">
      <c r="A12" s="115">
        <f t="shared" si="0"/>
        <v>2221897</v>
      </c>
      <c r="B12" s="115" t="str">
        <f t="shared" si="0"/>
        <v>a</v>
      </c>
      <c r="C12" s="116">
        <f t="shared" si="1"/>
        <v>41698</v>
      </c>
      <c r="D12" s="116">
        <f t="shared" si="1"/>
        <v>41920</v>
      </c>
      <c r="E12" s="115" t="str">
        <f t="shared" si="2"/>
        <v>Yes</v>
      </c>
      <c r="F12" s="115" t="str">
        <f t="shared" si="3"/>
        <v>Delta Snapshots,Thin Provisioning</v>
      </c>
      <c r="G12" s="115" t="str">
        <f t="shared" si="4"/>
        <v>Flexible Size Qualification Range</v>
      </c>
      <c r="H12" s="115" t="str">
        <f t="shared" si="5"/>
        <v>Active Cooling</v>
      </c>
      <c r="I12" s="115" t="str">
        <f t="shared" si="6"/>
        <v>Multi-Output;Multi-Output;Multi-Output;Multi-Output;Multi-Output;Multi-Output;Multi-Output</v>
      </c>
      <c r="J12" s="115" t="str">
        <f t="shared" si="7"/>
        <v>1100;400;410;400;410;400;1300</v>
      </c>
      <c r="K12" s="115" t="str">
        <f t="shared" si="7"/>
        <v>Gold;Silver;Silver;Silver;Silver;Silver;Gold</v>
      </c>
      <c r="L12" s="115">
        <f t="shared" si="8"/>
        <v>0</v>
      </c>
      <c r="M12" s="115" t="str">
        <f t="shared" si="9"/>
        <v>DRAM</v>
      </c>
      <c r="N12" s="115" t="str">
        <f t="shared" si="10"/>
        <v>HDD;HDD</v>
      </c>
      <c r="O12" s="115">
        <f t="shared" si="10"/>
        <v>2.5</v>
      </c>
      <c r="P12" s="115">
        <f t="shared" si="10"/>
        <v>10000</v>
      </c>
      <c r="Q12" s="115">
        <f t="shared" si="10"/>
        <v>600</v>
      </c>
      <c r="R12" s="115">
        <f t="shared" si="10"/>
        <v>75</v>
      </c>
      <c r="S12" s="115">
        <f t="shared" si="10"/>
        <v>0</v>
      </c>
      <c r="T12" s="115">
        <f t="shared" si="10"/>
        <v>0</v>
      </c>
      <c r="U12" s="115">
        <f t="shared" si="10"/>
        <v>75</v>
      </c>
      <c r="V12" s="115">
        <f t="shared" si="10"/>
        <v>2</v>
      </c>
      <c r="W12" s="115">
        <f t="shared" si="10"/>
        <v>1</v>
      </c>
      <c r="X12" s="115">
        <f t="shared" si="10"/>
        <v>6</v>
      </c>
      <c r="Y12" s="115">
        <f t="shared" si="10"/>
        <v>3</v>
      </c>
      <c r="Z12" s="115" t="str">
        <f t="shared" si="10"/>
        <v>No</v>
      </c>
      <c r="AA12" s="115">
        <f t="shared" si="10"/>
        <v>5.68</v>
      </c>
      <c r="AB12" s="115">
        <f t="shared" si="10"/>
        <v>4.66</v>
      </c>
      <c r="AC12" s="115">
        <f t="shared" si="10"/>
        <v>54.4</v>
      </c>
      <c r="AD12" s="115"/>
      <c r="AE12" s="115"/>
      <c r="AF12" s="115"/>
      <c r="AG12" s="115"/>
      <c r="AH12" s="115">
        <v>2221897</v>
      </c>
      <c r="AI12" s="115" t="s">
        <v>1240</v>
      </c>
      <c r="AJ12" s="115" t="s">
        <v>1206</v>
      </c>
      <c r="AK12" s="115" t="s">
        <v>1250</v>
      </c>
      <c r="AL12" s="115" t="s">
        <v>1250</v>
      </c>
      <c r="AM12" s="115" t="s">
        <v>1250</v>
      </c>
      <c r="AN12" s="115"/>
      <c r="AO12" s="115" t="s">
        <v>293</v>
      </c>
      <c r="AP12" s="115" t="s">
        <v>993</v>
      </c>
      <c r="AQ12" s="115" t="s">
        <v>65</v>
      </c>
      <c r="AR12" s="115" t="s">
        <v>318</v>
      </c>
      <c r="AS12" s="115" t="s">
        <v>1206</v>
      </c>
      <c r="AT12" s="115" t="s">
        <v>1250</v>
      </c>
      <c r="AU12" s="115" t="s">
        <v>1250</v>
      </c>
      <c r="AV12" s="115" t="s">
        <v>299</v>
      </c>
      <c r="AW12" s="115" t="s">
        <v>300</v>
      </c>
      <c r="AX12" s="115" t="s">
        <v>321</v>
      </c>
      <c r="AY12" s="115" t="s">
        <v>418</v>
      </c>
      <c r="AZ12" s="115" t="s">
        <v>65</v>
      </c>
      <c r="BA12" s="115" t="s">
        <v>66</v>
      </c>
      <c r="BB12" s="115" t="s">
        <v>1208</v>
      </c>
      <c r="BC12" s="115" t="s">
        <v>1244</v>
      </c>
      <c r="BD12" s="115" t="s">
        <v>66</v>
      </c>
      <c r="BE12" s="115" t="s">
        <v>304</v>
      </c>
      <c r="BF12" s="115" t="s">
        <v>65</v>
      </c>
      <c r="BG12" s="115">
        <v>3600</v>
      </c>
      <c r="BH12" s="115" t="s">
        <v>65</v>
      </c>
      <c r="BI12" s="115">
        <v>3600</v>
      </c>
      <c r="BJ12" s="115" t="s">
        <v>1099</v>
      </c>
      <c r="BK12" s="115" t="s">
        <v>1250</v>
      </c>
      <c r="BL12" s="115" t="s">
        <v>1210</v>
      </c>
      <c r="BM12" s="115" t="s">
        <v>1211</v>
      </c>
      <c r="BN12" s="115" t="s">
        <v>1212</v>
      </c>
      <c r="BO12" s="115" t="s">
        <v>1212</v>
      </c>
      <c r="BP12" s="115" t="s">
        <v>1213</v>
      </c>
      <c r="BQ12" s="115" t="s">
        <v>1251</v>
      </c>
      <c r="BR12" s="115"/>
      <c r="BS12" s="115" t="s">
        <v>327</v>
      </c>
      <c r="BT12" s="115"/>
      <c r="BU12" s="115" t="s">
        <v>1215</v>
      </c>
      <c r="BV12" s="115" t="s">
        <v>1215</v>
      </c>
      <c r="BW12" s="115" t="s">
        <v>1246</v>
      </c>
      <c r="BX12" s="115" t="s">
        <v>1247</v>
      </c>
      <c r="BY12" s="115" t="s">
        <v>1248</v>
      </c>
      <c r="BZ12" s="115" t="s">
        <v>946</v>
      </c>
      <c r="CA12" s="115">
        <v>125</v>
      </c>
      <c r="CB12" s="115"/>
      <c r="CC12" s="115"/>
      <c r="CD12" s="115">
        <v>125</v>
      </c>
      <c r="CE12" s="115">
        <v>2</v>
      </c>
      <c r="CF12" s="115">
        <v>1</v>
      </c>
      <c r="CG12" s="115">
        <v>10</v>
      </c>
      <c r="CH12" s="115">
        <v>5</v>
      </c>
      <c r="CI12" s="115" t="s">
        <v>66</v>
      </c>
      <c r="CJ12" s="115">
        <v>25.12</v>
      </c>
      <c r="CK12" s="115">
        <v>13.1</v>
      </c>
      <c r="CL12" s="115">
        <v>7.04</v>
      </c>
      <c r="CM12" s="115">
        <v>60.1</v>
      </c>
      <c r="CN12" s="115" t="s">
        <v>352</v>
      </c>
      <c r="CO12" s="115" t="s">
        <v>355</v>
      </c>
      <c r="CP12" s="115">
        <v>15000</v>
      </c>
      <c r="CQ12" s="115"/>
      <c r="CR12" s="115">
        <v>150</v>
      </c>
      <c r="CS12" s="115" t="s">
        <v>354</v>
      </c>
      <c r="CT12" s="115" t="s">
        <v>66</v>
      </c>
      <c r="CU12" s="115">
        <v>28.42</v>
      </c>
      <c r="CV12" s="115">
        <v>20.45</v>
      </c>
      <c r="CW12" s="115">
        <v>12.24</v>
      </c>
      <c r="CX12" s="115">
        <v>27.3</v>
      </c>
      <c r="CY12" s="115" t="s">
        <v>352</v>
      </c>
      <c r="CZ12" s="115" t="s">
        <v>355</v>
      </c>
      <c r="DA12" s="115">
        <v>15000</v>
      </c>
      <c r="DB12" s="115"/>
      <c r="DC12" s="115">
        <v>120</v>
      </c>
      <c r="DD12" s="115" t="s">
        <v>354</v>
      </c>
      <c r="DE12" s="115" t="s">
        <v>66</v>
      </c>
      <c r="DF12" s="115">
        <v>19.32</v>
      </c>
      <c r="DG12" s="115">
        <v>11.61</v>
      </c>
      <c r="DH12" s="115">
        <v>5.95</v>
      </c>
      <c r="DI12" s="115">
        <v>16.899999999999999</v>
      </c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 t="s">
        <v>1250</v>
      </c>
      <c r="FC12" s="115" t="s">
        <v>1210</v>
      </c>
      <c r="FD12" s="115" t="s">
        <v>1211</v>
      </c>
      <c r="FE12" s="115" t="s">
        <v>1212</v>
      </c>
      <c r="FF12" s="115" t="s">
        <v>1212</v>
      </c>
      <c r="FG12" s="115" t="s">
        <v>1213</v>
      </c>
      <c r="FH12" s="115" t="s">
        <v>1251</v>
      </c>
      <c r="FI12" s="115"/>
      <c r="FJ12" s="115" t="s">
        <v>327</v>
      </c>
      <c r="FK12" s="115"/>
      <c r="FL12" s="115" t="s">
        <v>1252</v>
      </c>
      <c r="FM12" s="115" t="s">
        <v>1252</v>
      </c>
      <c r="FN12" s="115" t="s">
        <v>1246</v>
      </c>
      <c r="FO12" s="115">
        <v>2.5</v>
      </c>
      <c r="FP12" s="115">
        <v>10000</v>
      </c>
      <c r="FQ12" s="115">
        <v>600</v>
      </c>
      <c r="FR12" s="115">
        <v>75</v>
      </c>
      <c r="FS12" s="115"/>
      <c r="FT12" s="115"/>
      <c r="FU12" s="115">
        <v>75</v>
      </c>
      <c r="FV12" s="115">
        <v>2</v>
      </c>
      <c r="FW12" s="115">
        <v>1</v>
      </c>
      <c r="FX12" s="115">
        <v>6</v>
      </c>
      <c r="FY12" s="115">
        <v>3</v>
      </c>
      <c r="FZ12" s="115" t="s">
        <v>66</v>
      </c>
      <c r="GA12" s="115">
        <v>5.68</v>
      </c>
      <c r="GB12" s="115">
        <v>4.66</v>
      </c>
      <c r="GC12" s="115">
        <v>54.4</v>
      </c>
      <c r="GD12" s="115" t="s">
        <v>352</v>
      </c>
      <c r="GE12" s="115" t="s">
        <v>355</v>
      </c>
      <c r="GF12" s="115">
        <v>15000</v>
      </c>
      <c r="GG12" s="115"/>
      <c r="GH12" s="115">
        <v>75</v>
      </c>
      <c r="GI12" s="115" t="s">
        <v>354</v>
      </c>
      <c r="GJ12" s="115" t="s">
        <v>66</v>
      </c>
      <c r="GK12" s="115">
        <v>6.25</v>
      </c>
      <c r="GL12" s="115">
        <v>4.38</v>
      </c>
      <c r="GM12" s="115">
        <v>23.5</v>
      </c>
      <c r="GN12" s="115" t="s">
        <v>352</v>
      </c>
      <c r="GO12" s="115" t="s">
        <v>353</v>
      </c>
      <c r="GP12" s="115">
        <v>15000</v>
      </c>
      <c r="GQ12" s="115"/>
      <c r="GR12" s="115">
        <v>75</v>
      </c>
      <c r="GS12" s="115" t="s">
        <v>354</v>
      </c>
      <c r="GT12" s="115" t="s">
        <v>66</v>
      </c>
      <c r="GU12" s="115">
        <v>3.76</v>
      </c>
      <c r="GV12" s="115">
        <v>2.87</v>
      </c>
      <c r="GW12" s="115">
        <v>14.6</v>
      </c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H12" s="103">
        <v>41698</v>
      </c>
      <c r="LI12" s="103">
        <v>41920</v>
      </c>
      <c r="LJ12" s="102" t="s">
        <v>312</v>
      </c>
      <c r="LK12" s="102" t="s">
        <v>1253</v>
      </c>
      <c r="LL12" s="102" t="s">
        <v>1204</v>
      </c>
    </row>
    <row r="13" spans="1:324" x14ac:dyDescent="0.35">
      <c r="A13" s="115">
        <f t="shared" si="0"/>
        <v>2229660</v>
      </c>
      <c r="B13" s="115" t="str">
        <f t="shared" si="0"/>
        <v>a</v>
      </c>
      <c r="C13" s="116">
        <f t="shared" si="1"/>
        <v>41698</v>
      </c>
      <c r="D13" s="116">
        <f t="shared" si="1"/>
        <v>41992</v>
      </c>
      <c r="E13" s="115" t="str">
        <f t="shared" si="2"/>
        <v>Yes</v>
      </c>
      <c r="F13" s="115" t="str">
        <f t="shared" si="3"/>
        <v>Data Deduplication,Delta Snapshots,Thin Provisioning</v>
      </c>
      <c r="G13" s="115" t="str">
        <f t="shared" si="4"/>
        <v>Flexible Size Qualification Range</v>
      </c>
      <c r="H13" s="115" t="str">
        <f t="shared" si="5"/>
        <v>Active Cooling</v>
      </c>
      <c r="I13" s="115" t="str">
        <f t="shared" si="6"/>
        <v>Multi-Output;Multi-Output;Multi-Output;Multi-Output;Multi-Output;Multi-Output;Multi-Output</v>
      </c>
      <c r="J13" s="115" t="str">
        <f t="shared" si="7"/>
        <v>1100;400;410;400;410;400;1300</v>
      </c>
      <c r="K13" s="115" t="str">
        <f t="shared" si="7"/>
        <v>Gold;Silver;Gold;Gold;Gold;Gold;Gold</v>
      </c>
      <c r="L13" s="115">
        <f t="shared" si="8"/>
        <v>0</v>
      </c>
      <c r="M13" s="115" t="str">
        <f t="shared" si="9"/>
        <v>DRAM</v>
      </c>
      <c r="N13" s="115" t="str">
        <f t="shared" si="10"/>
        <v>HDD;HDD</v>
      </c>
      <c r="O13" s="115">
        <f t="shared" si="10"/>
        <v>2.5</v>
      </c>
      <c r="P13" s="115">
        <f t="shared" si="10"/>
        <v>10000</v>
      </c>
      <c r="Q13" s="115">
        <f t="shared" si="10"/>
        <v>600</v>
      </c>
      <c r="R13" s="115">
        <f t="shared" si="10"/>
        <v>0</v>
      </c>
      <c r="S13" s="115">
        <f t="shared" si="10"/>
        <v>0</v>
      </c>
      <c r="T13" s="115">
        <f t="shared" si="10"/>
        <v>0</v>
      </c>
      <c r="U13" s="115">
        <f t="shared" si="10"/>
        <v>125</v>
      </c>
      <c r="V13" s="115">
        <f t="shared" si="10"/>
        <v>2</v>
      </c>
      <c r="W13" s="115">
        <f t="shared" si="10"/>
        <v>1</v>
      </c>
      <c r="X13" s="115">
        <f t="shared" si="10"/>
        <v>10</v>
      </c>
      <c r="Y13" s="115">
        <f t="shared" si="10"/>
        <v>5</v>
      </c>
      <c r="Z13" s="115" t="str">
        <f t="shared" si="10"/>
        <v>No</v>
      </c>
      <c r="AA13" s="115">
        <f t="shared" si="10"/>
        <v>5.77</v>
      </c>
      <c r="AB13" s="115">
        <f t="shared" si="10"/>
        <v>4.25</v>
      </c>
      <c r="AC13" s="115">
        <f t="shared" si="10"/>
        <v>52.8</v>
      </c>
      <c r="AD13" s="115"/>
      <c r="AE13" s="115"/>
      <c r="AF13" s="115"/>
      <c r="AG13" s="115"/>
      <c r="AH13" s="115">
        <v>2229660</v>
      </c>
      <c r="AI13" s="115" t="s">
        <v>1240</v>
      </c>
      <c r="AJ13" s="115" t="s">
        <v>1206</v>
      </c>
      <c r="AK13" s="115" t="s">
        <v>1254</v>
      </c>
      <c r="AL13" s="115" t="s">
        <v>1254</v>
      </c>
      <c r="AM13" s="115" t="s">
        <v>1254</v>
      </c>
      <c r="AN13" s="115"/>
      <c r="AO13" s="115" t="s">
        <v>293</v>
      </c>
      <c r="AP13" s="115" t="s">
        <v>993</v>
      </c>
      <c r="AQ13" s="115" t="s">
        <v>65</v>
      </c>
      <c r="AR13" s="115" t="s">
        <v>318</v>
      </c>
      <c r="AS13" s="115" t="s">
        <v>1206</v>
      </c>
      <c r="AT13" s="115" t="s">
        <v>1255</v>
      </c>
      <c r="AU13" s="115" t="s">
        <v>1255</v>
      </c>
      <c r="AV13" s="115" t="s">
        <v>299</v>
      </c>
      <c r="AW13" s="115" t="s">
        <v>900</v>
      </c>
      <c r="AX13" s="115" t="s">
        <v>321</v>
      </c>
      <c r="AY13" s="115" t="s">
        <v>418</v>
      </c>
      <c r="AZ13" s="115" t="s">
        <v>65</v>
      </c>
      <c r="BA13" s="115" t="s">
        <v>65</v>
      </c>
      <c r="BB13" s="115" t="s">
        <v>1208</v>
      </c>
      <c r="BC13" s="115" t="s">
        <v>1244</v>
      </c>
      <c r="BD13" s="115" t="s">
        <v>66</v>
      </c>
      <c r="BE13" s="115" t="s">
        <v>304</v>
      </c>
      <c r="BF13" s="115" t="s">
        <v>65</v>
      </c>
      <c r="BG13" s="115">
        <v>3600</v>
      </c>
      <c r="BH13" s="115" t="s">
        <v>65</v>
      </c>
      <c r="BI13" s="115">
        <v>3600</v>
      </c>
      <c r="BJ13" s="115" t="s">
        <v>1099</v>
      </c>
      <c r="BK13" s="115" t="s">
        <v>1254</v>
      </c>
      <c r="BL13" s="115" t="s">
        <v>1210</v>
      </c>
      <c r="BM13" s="115" t="s">
        <v>1211</v>
      </c>
      <c r="BN13" s="115" t="s">
        <v>1212</v>
      </c>
      <c r="BO13" s="115" t="s">
        <v>1212</v>
      </c>
      <c r="BP13" s="115" t="s">
        <v>1213</v>
      </c>
      <c r="BQ13" s="115" t="s">
        <v>1214</v>
      </c>
      <c r="BR13" s="115"/>
      <c r="BS13" s="115" t="s">
        <v>327</v>
      </c>
      <c r="BT13" s="115"/>
      <c r="BU13" s="115" t="s">
        <v>1215</v>
      </c>
      <c r="BV13" s="115" t="s">
        <v>1215</v>
      </c>
      <c r="BW13" s="115" t="s">
        <v>1246</v>
      </c>
      <c r="BX13" s="115" t="s">
        <v>1247</v>
      </c>
      <c r="BY13" s="115" t="s">
        <v>1248</v>
      </c>
      <c r="BZ13" s="115" t="s">
        <v>946</v>
      </c>
      <c r="CA13" s="115">
        <v>175</v>
      </c>
      <c r="CB13" s="115"/>
      <c r="CC13" s="115"/>
      <c r="CD13" s="115">
        <v>175</v>
      </c>
      <c r="CE13" s="115">
        <v>2</v>
      </c>
      <c r="CF13" s="115">
        <v>1</v>
      </c>
      <c r="CG13" s="115">
        <v>14</v>
      </c>
      <c r="CH13" s="115">
        <v>7</v>
      </c>
      <c r="CI13" s="115" t="s">
        <v>66</v>
      </c>
      <c r="CJ13" s="115">
        <v>25.62</v>
      </c>
      <c r="CK13" s="115">
        <v>13.81</v>
      </c>
      <c r="CL13" s="115">
        <v>5.46</v>
      </c>
      <c r="CM13" s="115">
        <v>59.3</v>
      </c>
      <c r="CN13" s="115" t="s">
        <v>352</v>
      </c>
      <c r="CO13" s="115" t="s">
        <v>355</v>
      </c>
      <c r="CP13" s="115">
        <v>15000</v>
      </c>
      <c r="CQ13" s="115"/>
      <c r="CR13" s="115">
        <v>200</v>
      </c>
      <c r="CS13" s="115" t="s">
        <v>354</v>
      </c>
      <c r="CT13" s="115" t="s">
        <v>66</v>
      </c>
      <c r="CU13" s="115">
        <v>33.68</v>
      </c>
      <c r="CV13" s="115">
        <v>21.52</v>
      </c>
      <c r="CW13" s="115">
        <v>4.53</v>
      </c>
      <c r="CX13" s="115">
        <v>29.9</v>
      </c>
      <c r="CY13" s="115" t="s">
        <v>352</v>
      </c>
      <c r="CZ13" s="115" t="s">
        <v>353</v>
      </c>
      <c r="DA13" s="115">
        <v>15000</v>
      </c>
      <c r="DB13" s="115"/>
      <c r="DC13" s="115">
        <v>165</v>
      </c>
      <c r="DD13" s="115" t="s">
        <v>354</v>
      </c>
      <c r="DE13" s="115" t="s">
        <v>66</v>
      </c>
      <c r="DF13" s="115">
        <v>19.48</v>
      </c>
      <c r="DG13" s="115">
        <v>11.26</v>
      </c>
      <c r="DH13" s="115">
        <v>7.8</v>
      </c>
      <c r="DI13" s="115">
        <v>16.5</v>
      </c>
      <c r="DJ13" s="115" t="s">
        <v>352</v>
      </c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 t="s">
        <v>1254</v>
      </c>
      <c r="FC13" s="115" t="s">
        <v>1210</v>
      </c>
      <c r="FD13" s="115" t="s">
        <v>1211</v>
      </c>
      <c r="FE13" s="115" t="s">
        <v>1212</v>
      </c>
      <c r="FF13" s="115" t="s">
        <v>1212</v>
      </c>
      <c r="FG13" s="115" t="s">
        <v>1213</v>
      </c>
      <c r="FH13" s="115" t="s">
        <v>1214</v>
      </c>
      <c r="FI13" s="115"/>
      <c r="FJ13" s="115" t="s">
        <v>327</v>
      </c>
      <c r="FK13" s="115"/>
      <c r="FL13" s="115" t="s">
        <v>1252</v>
      </c>
      <c r="FM13" s="115" t="s">
        <v>1252</v>
      </c>
      <c r="FN13" s="115" t="s">
        <v>1246</v>
      </c>
      <c r="FO13" s="115">
        <v>2.5</v>
      </c>
      <c r="FP13" s="115">
        <v>10000</v>
      </c>
      <c r="FQ13" s="115">
        <v>600</v>
      </c>
      <c r="FR13" s="115"/>
      <c r="FS13" s="115"/>
      <c r="FT13" s="115"/>
      <c r="FU13" s="115">
        <v>125</v>
      </c>
      <c r="FV13" s="115">
        <v>2</v>
      </c>
      <c r="FW13" s="115">
        <v>1</v>
      </c>
      <c r="FX13" s="115">
        <v>10</v>
      </c>
      <c r="FY13" s="115">
        <v>5</v>
      </c>
      <c r="FZ13" s="115" t="s">
        <v>66</v>
      </c>
      <c r="GA13" s="115">
        <v>5.77</v>
      </c>
      <c r="GB13" s="115">
        <v>4.25</v>
      </c>
      <c r="GC13" s="115">
        <v>52.8</v>
      </c>
      <c r="GD13" s="115" t="s">
        <v>352</v>
      </c>
      <c r="GE13" s="115" t="s">
        <v>355</v>
      </c>
      <c r="GF13" s="115">
        <v>15000</v>
      </c>
      <c r="GG13" s="115"/>
      <c r="GH13" s="115">
        <v>100</v>
      </c>
      <c r="GI13" s="115" t="s">
        <v>354</v>
      </c>
      <c r="GJ13" s="115" t="s">
        <v>66</v>
      </c>
      <c r="GK13" s="115">
        <v>6.48</v>
      </c>
      <c r="GL13" s="115">
        <v>4.5199999999999996</v>
      </c>
      <c r="GM13" s="115">
        <v>25.2</v>
      </c>
      <c r="GN13" s="115" t="s">
        <v>352</v>
      </c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H13" s="103">
        <v>41698</v>
      </c>
      <c r="LI13" s="103">
        <v>41992</v>
      </c>
      <c r="LJ13" s="102" t="s">
        <v>312</v>
      </c>
      <c r="LK13" s="102" t="s">
        <v>1256</v>
      </c>
      <c r="LL13" s="102" t="s">
        <v>1204</v>
      </c>
    </row>
    <row r="14" spans="1:324" x14ac:dyDescent="0.35">
      <c r="A14" s="115">
        <f t="shared" si="0"/>
        <v>2235836</v>
      </c>
      <c r="B14" s="115" t="str">
        <f t="shared" si="0"/>
        <v>a</v>
      </c>
      <c r="C14" s="116">
        <f t="shared" si="1"/>
        <v>42063</v>
      </c>
      <c r="D14" s="116">
        <f t="shared" si="1"/>
        <v>42100</v>
      </c>
      <c r="E14" s="115" t="str">
        <f t="shared" si="2"/>
        <v>Yes</v>
      </c>
      <c r="F14" s="115" t="str">
        <f t="shared" si="3"/>
        <v>Data Deduplication,Delta Snapshots,Thin Provisioning</v>
      </c>
      <c r="G14" s="115" t="str">
        <f t="shared" si="4"/>
        <v>Flexible Size Qualification Range</v>
      </c>
      <c r="H14" s="115" t="str">
        <f t="shared" si="5"/>
        <v>Active Cooling</v>
      </c>
      <c r="I14" s="115" t="str">
        <f t="shared" si="6"/>
        <v>Multi-Output;Multi-Output;Multi-Output;Multi-Output;Multi-Output;Multi-Output;Multi-Output</v>
      </c>
      <c r="J14" s="115" t="str">
        <f t="shared" si="7"/>
        <v>1100;400;410;400;410;400;1300</v>
      </c>
      <c r="K14" s="115" t="str">
        <f t="shared" si="7"/>
        <v>Gold;Silver;Gold;Gold;Gold;Gold;Gold</v>
      </c>
      <c r="L14" s="115">
        <f t="shared" si="8"/>
        <v>0</v>
      </c>
      <c r="M14" s="115" t="str">
        <f t="shared" si="9"/>
        <v>DRAM</v>
      </c>
      <c r="N14" s="115" t="str">
        <f t="shared" si="10"/>
        <v>HDD;HDD</v>
      </c>
      <c r="O14" s="115">
        <f t="shared" si="10"/>
        <v>2.5</v>
      </c>
      <c r="P14" s="115">
        <f t="shared" si="10"/>
        <v>10000</v>
      </c>
      <c r="Q14" s="115">
        <f t="shared" si="10"/>
        <v>600</v>
      </c>
      <c r="R14" s="115">
        <f t="shared" si="10"/>
        <v>125</v>
      </c>
      <c r="S14" s="115">
        <f t="shared" si="10"/>
        <v>0</v>
      </c>
      <c r="T14" s="115">
        <f t="shared" si="10"/>
        <v>0</v>
      </c>
      <c r="U14" s="115">
        <f t="shared" si="10"/>
        <v>125</v>
      </c>
      <c r="V14" s="115">
        <f t="shared" si="10"/>
        <v>2</v>
      </c>
      <c r="W14" s="115">
        <f t="shared" si="10"/>
        <v>1</v>
      </c>
      <c r="X14" s="115">
        <f t="shared" si="10"/>
        <v>10</v>
      </c>
      <c r="Y14" s="115">
        <f t="shared" si="10"/>
        <v>5</v>
      </c>
      <c r="Z14" s="115" t="str">
        <f t="shared" si="10"/>
        <v>No</v>
      </c>
      <c r="AA14" s="115">
        <f t="shared" si="10"/>
        <v>5.65</v>
      </c>
      <c r="AB14" s="115">
        <f t="shared" si="10"/>
        <v>4.2699999999999996</v>
      </c>
      <c r="AC14" s="115">
        <f t="shared" si="10"/>
        <v>53</v>
      </c>
      <c r="AD14" s="115"/>
      <c r="AE14" s="115"/>
      <c r="AF14" s="115"/>
      <c r="AG14" s="115"/>
      <c r="AH14" s="115">
        <v>2235836</v>
      </c>
      <c r="AI14" s="115" t="s">
        <v>1240</v>
      </c>
      <c r="AJ14" s="115" t="s">
        <v>1206</v>
      </c>
      <c r="AK14" s="115" t="s">
        <v>1207</v>
      </c>
      <c r="AL14" s="115" t="s">
        <v>1207</v>
      </c>
      <c r="AM14" s="115" t="s">
        <v>1207</v>
      </c>
      <c r="AN14" s="115"/>
      <c r="AO14" s="115" t="s">
        <v>293</v>
      </c>
      <c r="AP14" s="115" t="s">
        <v>993</v>
      </c>
      <c r="AQ14" s="115" t="s">
        <v>65</v>
      </c>
      <c r="AR14" s="115" t="s">
        <v>318</v>
      </c>
      <c r="AS14" s="115" t="s">
        <v>1206</v>
      </c>
      <c r="AT14" s="115" t="s">
        <v>1207</v>
      </c>
      <c r="AU14" s="115" t="s">
        <v>1207</v>
      </c>
      <c r="AV14" s="115" t="s">
        <v>299</v>
      </c>
      <c r="AW14" s="115" t="s">
        <v>900</v>
      </c>
      <c r="AX14" s="115" t="s">
        <v>321</v>
      </c>
      <c r="AY14" s="115" t="s">
        <v>418</v>
      </c>
      <c r="AZ14" s="115" t="s">
        <v>65</v>
      </c>
      <c r="BA14" s="115" t="s">
        <v>66</v>
      </c>
      <c r="BB14" s="115" t="s">
        <v>1208</v>
      </c>
      <c r="BC14" s="115" t="s">
        <v>1209</v>
      </c>
      <c r="BD14" s="115" t="s">
        <v>66</v>
      </c>
      <c r="BE14" s="115" t="s">
        <v>304</v>
      </c>
      <c r="BF14" s="115" t="s">
        <v>65</v>
      </c>
      <c r="BG14" s="115"/>
      <c r="BH14" s="115" t="s">
        <v>65</v>
      </c>
      <c r="BI14" s="115">
        <v>3600</v>
      </c>
      <c r="BJ14" s="115" t="s">
        <v>1099</v>
      </c>
      <c r="BK14" s="115" t="s">
        <v>1207</v>
      </c>
      <c r="BL14" s="115" t="s">
        <v>1210</v>
      </c>
      <c r="BM14" s="115" t="s">
        <v>1211</v>
      </c>
      <c r="BN14" s="115" t="s">
        <v>1212</v>
      </c>
      <c r="BO14" s="115" t="s">
        <v>1212</v>
      </c>
      <c r="BP14" s="115" t="s">
        <v>1213</v>
      </c>
      <c r="BQ14" s="115" t="s">
        <v>1214</v>
      </c>
      <c r="BR14" s="115"/>
      <c r="BS14" s="115" t="s">
        <v>327</v>
      </c>
      <c r="BT14" s="115"/>
      <c r="BU14" s="115" t="s">
        <v>1215</v>
      </c>
      <c r="BV14" s="115" t="s">
        <v>1215</v>
      </c>
      <c r="BW14" s="115" t="s">
        <v>1246</v>
      </c>
      <c r="BX14" s="115" t="s">
        <v>1247</v>
      </c>
      <c r="BY14" s="115" t="s">
        <v>1248</v>
      </c>
      <c r="BZ14" s="115" t="s">
        <v>946</v>
      </c>
      <c r="CA14" s="115">
        <v>250</v>
      </c>
      <c r="CB14" s="115"/>
      <c r="CC14" s="115"/>
      <c r="CD14" s="115">
        <v>250</v>
      </c>
      <c r="CE14" s="115">
        <v>2</v>
      </c>
      <c r="CF14" s="115">
        <v>1</v>
      </c>
      <c r="CG14" s="115">
        <v>20</v>
      </c>
      <c r="CH14" s="115">
        <v>10</v>
      </c>
      <c r="CI14" s="115" t="s">
        <v>66</v>
      </c>
      <c r="CJ14" s="115">
        <v>26.48</v>
      </c>
      <c r="CK14" s="115">
        <v>14.63</v>
      </c>
      <c r="CL14" s="115">
        <v>7.96</v>
      </c>
      <c r="CM14" s="115">
        <v>64.599999999999994</v>
      </c>
      <c r="CN14" s="115" t="s">
        <v>352</v>
      </c>
      <c r="CO14" s="115" t="s">
        <v>355</v>
      </c>
      <c r="CP14" s="115">
        <v>15000</v>
      </c>
      <c r="CQ14" s="115"/>
      <c r="CR14" s="115">
        <v>225</v>
      </c>
      <c r="CS14" s="115" t="s">
        <v>354</v>
      </c>
      <c r="CT14" s="115" t="s">
        <v>66</v>
      </c>
      <c r="CU14" s="115">
        <v>32.29</v>
      </c>
      <c r="CV14" s="115">
        <v>21.39</v>
      </c>
      <c r="CW14" s="115">
        <v>7.18</v>
      </c>
      <c r="CX14" s="115">
        <v>25</v>
      </c>
      <c r="CY14" s="115" t="s">
        <v>352</v>
      </c>
      <c r="CZ14" s="115" t="s">
        <v>353</v>
      </c>
      <c r="DA14" s="115">
        <v>15000</v>
      </c>
      <c r="DB14" s="115"/>
      <c r="DC14" s="115">
        <v>180</v>
      </c>
      <c r="DD14" s="115" t="s">
        <v>354</v>
      </c>
      <c r="DE14" s="115" t="s">
        <v>66</v>
      </c>
      <c r="DF14" s="115">
        <v>19.239999999999998</v>
      </c>
      <c r="DG14" s="115">
        <v>11.12</v>
      </c>
      <c r="DH14" s="115">
        <v>6.22</v>
      </c>
      <c r="DI14" s="115">
        <v>16.899999999999999</v>
      </c>
      <c r="DJ14" s="115" t="s">
        <v>352</v>
      </c>
      <c r="DK14" s="115" t="s">
        <v>355</v>
      </c>
      <c r="DL14" s="115">
        <v>7200</v>
      </c>
      <c r="DM14" s="115"/>
      <c r="DN14" s="115">
        <v>271</v>
      </c>
      <c r="DO14" s="115" t="s">
        <v>354</v>
      </c>
      <c r="DP14" s="115" t="s">
        <v>66</v>
      </c>
      <c r="DQ14" s="115">
        <v>11.8</v>
      </c>
      <c r="DR14" s="115">
        <v>4.75</v>
      </c>
      <c r="DS14" s="115">
        <v>5.76</v>
      </c>
      <c r="DT14" s="115">
        <v>99.2</v>
      </c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 t="s">
        <v>1207</v>
      </c>
      <c r="FC14" s="115" t="s">
        <v>1210</v>
      </c>
      <c r="FD14" s="115" t="s">
        <v>1211</v>
      </c>
      <c r="FE14" s="115" t="s">
        <v>1212</v>
      </c>
      <c r="FF14" s="115" t="s">
        <v>1212</v>
      </c>
      <c r="FG14" s="115" t="s">
        <v>1213</v>
      </c>
      <c r="FH14" s="115" t="s">
        <v>1214</v>
      </c>
      <c r="FI14" s="115"/>
      <c r="FJ14" s="115" t="s">
        <v>327</v>
      </c>
      <c r="FK14" s="115"/>
      <c r="FL14" s="115" t="s">
        <v>1215</v>
      </c>
      <c r="FM14" s="115" t="s">
        <v>1215</v>
      </c>
      <c r="FN14" s="115" t="s">
        <v>1246</v>
      </c>
      <c r="FO14" s="115">
        <v>2.5</v>
      </c>
      <c r="FP14" s="115">
        <v>10000</v>
      </c>
      <c r="FQ14" s="115">
        <v>600</v>
      </c>
      <c r="FR14" s="115">
        <v>125</v>
      </c>
      <c r="FS14" s="115"/>
      <c r="FT14" s="115"/>
      <c r="FU14" s="115">
        <v>125</v>
      </c>
      <c r="FV14" s="115">
        <v>2</v>
      </c>
      <c r="FW14" s="115">
        <v>1</v>
      </c>
      <c r="FX14" s="115">
        <v>10</v>
      </c>
      <c r="FY14" s="115">
        <v>5</v>
      </c>
      <c r="FZ14" s="115" t="s">
        <v>66</v>
      </c>
      <c r="GA14" s="115">
        <v>5.65</v>
      </c>
      <c r="GB14" s="115">
        <v>4.2699999999999996</v>
      </c>
      <c r="GC14" s="115">
        <v>53</v>
      </c>
      <c r="GD14" s="115" t="s">
        <v>352</v>
      </c>
      <c r="GE14" s="115" t="s">
        <v>355</v>
      </c>
      <c r="GF14" s="115">
        <v>15000</v>
      </c>
      <c r="GG14" s="115"/>
      <c r="GH14" s="115">
        <v>100</v>
      </c>
      <c r="GI14" s="115" t="s">
        <v>354</v>
      </c>
      <c r="GJ14" s="115" t="s">
        <v>66</v>
      </c>
      <c r="GK14" s="115">
        <v>6.11</v>
      </c>
      <c r="GL14" s="115">
        <v>4.53</v>
      </c>
      <c r="GM14" s="115">
        <v>20.7</v>
      </c>
      <c r="GN14" s="115" t="s">
        <v>352</v>
      </c>
      <c r="GO14" s="115" t="s">
        <v>353</v>
      </c>
      <c r="GP14" s="115">
        <v>15000</v>
      </c>
      <c r="GQ14" s="115"/>
      <c r="GR14" s="115">
        <v>75</v>
      </c>
      <c r="GS14" s="115" t="s">
        <v>354</v>
      </c>
      <c r="GT14" s="115" t="s">
        <v>66</v>
      </c>
      <c r="GU14" s="115">
        <v>3.78</v>
      </c>
      <c r="GV14" s="115">
        <v>3.74</v>
      </c>
      <c r="GW14" s="115">
        <v>13.5</v>
      </c>
      <c r="GX14" s="115" t="s">
        <v>352</v>
      </c>
      <c r="GY14" s="115" t="s">
        <v>355</v>
      </c>
      <c r="GZ14" s="115">
        <v>7200</v>
      </c>
      <c r="HA14" s="115"/>
      <c r="HB14" s="115">
        <v>171</v>
      </c>
      <c r="HC14" s="115" t="s">
        <v>354</v>
      </c>
      <c r="HD14" s="115" t="s">
        <v>66</v>
      </c>
      <c r="HE14" s="115">
        <v>3.71</v>
      </c>
      <c r="HF14" s="115">
        <v>3.03</v>
      </c>
      <c r="HG14" s="115">
        <v>92</v>
      </c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H14" s="103">
        <v>42063</v>
      </c>
      <c r="LI14" s="103">
        <v>42100</v>
      </c>
      <c r="LJ14" s="102" t="s">
        <v>312</v>
      </c>
      <c r="LK14" s="102" t="s">
        <v>1257</v>
      </c>
      <c r="LL14" s="102" t="s">
        <v>1204</v>
      </c>
    </row>
    <row r="15" spans="1:324" x14ac:dyDescent="0.35">
      <c r="A15" s="115">
        <f t="shared" si="0"/>
        <v>2257506</v>
      </c>
      <c r="B15" s="115">
        <f t="shared" si="0"/>
        <v>0</v>
      </c>
      <c r="C15" s="116">
        <f t="shared" si="1"/>
        <v>42156</v>
      </c>
      <c r="D15" s="116">
        <f t="shared" si="1"/>
        <v>42348</v>
      </c>
      <c r="E15" s="115" t="str">
        <f t="shared" si="2"/>
        <v>Yes</v>
      </c>
      <c r="F15" s="115" t="str">
        <f t="shared" si="3"/>
        <v>Data Deduplication,Delta Snapshots,Thin Provisioning</v>
      </c>
      <c r="G15" s="115" t="str">
        <f t="shared" si="4"/>
        <v>Fixed Size Qualification Range</v>
      </c>
      <c r="H15" s="115" t="str">
        <f t="shared" si="5"/>
        <v>Active Cooling</v>
      </c>
      <c r="I15" s="115" t="str">
        <f t="shared" si="6"/>
        <v>Multi-Output; Multi-Output</v>
      </c>
      <c r="J15" s="115" t="str">
        <f t="shared" si="7"/>
        <v>750W (controllers); 460W (drive shelves)</v>
      </c>
      <c r="K15" s="115" t="str">
        <f t="shared" si="7"/>
        <v>Gold; Gold</v>
      </c>
      <c r="L15" s="115">
        <f t="shared" si="8"/>
        <v>0</v>
      </c>
      <c r="M15" s="115" t="str">
        <f t="shared" si="9"/>
        <v>DRAM</v>
      </c>
      <c r="N15" s="115" t="str">
        <f t="shared" si="10"/>
        <v>HDD</v>
      </c>
      <c r="O15" s="115">
        <f t="shared" si="10"/>
        <v>2.5</v>
      </c>
      <c r="P15" s="115">
        <f t="shared" si="10"/>
        <v>10000</v>
      </c>
      <c r="Q15" s="115">
        <f t="shared" si="10"/>
        <v>600</v>
      </c>
      <c r="R15" s="115">
        <f t="shared" si="10"/>
        <v>528</v>
      </c>
      <c r="S15" s="115" t="str">
        <f t="shared" si="10"/>
        <v>N/A</v>
      </c>
      <c r="T15" s="115" t="str">
        <f t="shared" si="10"/>
        <v>N/A</v>
      </c>
      <c r="U15" s="115">
        <f t="shared" si="10"/>
        <v>528</v>
      </c>
      <c r="V15" s="115">
        <f t="shared" si="10"/>
        <v>4</v>
      </c>
      <c r="W15" s="115">
        <f t="shared" si="10"/>
        <v>4</v>
      </c>
      <c r="X15" s="115">
        <f t="shared" si="10"/>
        <v>28</v>
      </c>
      <c r="Y15" s="115">
        <f t="shared" si="10"/>
        <v>28</v>
      </c>
      <c r="Z15" s="115" t="str">
        <f t="shared" si="10"/>
        <v>Yes</v>
      </c>
      <c r="AA15" s="115">
        <f t="shared" si="10"/>
        <v>1.28</v>
      </c>
      <c r="AB15" s="115">
        <f t="shared" si="10"/>
        <v>0.65</v>
      </c>
      <c r="AC15" s="115">
        <f t="shared" si="10"/>
        <v>55.4</v>
      </c>
      <c r="AD15" s="115"/>
      <c r="AE15" s="115"/>
      <c r="AF15" s="115"/>
      <c r="AG15" s="115"/>
      <c r="AH15" s="115">
        <v>2257506</v>
      </c>
      <c r="AI15" s="115"/>
      <c r="AJ15" s="115" t="s">
        <v>1009</v>
      </c>
      <c r="AK15" s="115" t="s">
        <v>1045</v>
      </c>
      <c r="AL15" s="115" t="s">
        <v>1258</v>
      </c>
      <c r="AM15" s="115" t="s">
        <v>1259</v>
      </c>
      <c r="AN15" s="115"/>
      <c r="AO15" s="115" t="s">
        <v>293</v>
      </c>
      <c r="AP15" s="115" t="s">
        <v>993</v>
      </c>
      <c r="AQ15" s="115" t="s">
        <v>65</v>
      </c>
      <c r="AR15" s="115" t="s">
        <v>318</v>
      </c>
      <c r="AS15" s="115" t="s">
        <v>1009</v>
      </c>
      <c r="AT15" s="115" t="s">
        <v>1260</v>
      </c>
      <c r="AU15" s="115" t="s">
        <v>1259</v>
      </c>
      <c r="AV15" s="115" t="s">
        <v>1014</v>
      </c>
      <c r="AW15" s="115" t="s">
        <v>900</v>
      </c>
      <c r="AX15" s="115" t="s">
        <v>321</v>
      </c>
      <c r="AY15" s="115" t="s">
        <v>302</v>
      </c>
      <c r="AZ15" s="115" t="s">
        <v>65</v>
      </c>
      <c r="BA15" s="115" t="s">
        <v>65</v>
      </c>
      <c r="BB15" s="115" t="s">
        <v>1050</v>
      </c>
      <c r="BC15" s="115" t="s">
        <v>1075</v>
      </c>
      <c r="BD15" s="115" t="s">
        <v>66</v>
      </c>
      <c r="BE15" s="115" t="s">
        <v>304</v>
      </c>
      <c r="BF15" s="115" t="s">
        <v>66</v>
      </c>
      <c r="BG15" s="115"/>
      <c r="BH15" s="115" t="s">
        <v>66</v>
      </c>
      <c r="BI15" s="115"/>
      <c r="BJ15" s="115"/>
      <c r="BK15" s="115" t="s">
        <v>1259</v>
      </c>
      <c r="BL15" s="115" t="s">
        <v>1017</v>
      </c>
      <c r="BM15" s="115" t="s">
        <v>1052</v>
      </c>
      <c r="BN15" s="115" t="s">
        <v>1053</v>
      </c>
      <c r="BO15" s="115" t="s">
        <v>1054</v>
      </c>
      <c r="BP15" s="115" t="s">
        <v>1021</v>
      </c>
      <c r="BQ15" s="115" t="s">
        <v>1022</v>
      </c>
      <c r="BR15" s="115"/>
      <c r="BS15" s="115" t="s">
        <v>327</v>
      </c>
      <c r="BT15" s="115"/>
      <c r="BU15" s="115" t="s">
        <v>1055</v>
      </c>
      <c r="BV15" s="115" t="s">
        <v>1055</v>
      </c>
      <c r="BW15" s="115" t="s">
        <v>311</v>
      </c>
      <c r="BX15" s="115" t="s">
        <v>355</v>
      </c>
      <c r="BY15" s="115" t="s">
        <v>1261</v>
      </c>
      <c r="BZ15" s="115" t="s">
        <v>429</v>
      </c>
      <c r="CA15" s="115">
        <v>528</v>
      </c>
      <c r="CB15" s="115" t="s">
        <v>141</v>
      </c>
      <c r="CC15" s="115" t="s">
        <v>141</v>
      </c>
      <c r="CD15" s="115">
        <v>528</v>
      </c>
      <c r="CE15" s="115">
        <v>4</v>
      </c>
      <c r="CF15" s="115">
        <v>4</v>
      </c>
      <c r="CG15" s="115">
        <v>28</v>
      </c>
      <c r="CH15" s="115">
        <v>28</v>
      </c>
      <c r="CI15" s="115" t="s">
        <v>65</v>
      </c>
      <c r="CJ15" s="115">
        <v>13.67</v>
      </c>
      <c r="CK15" s="115">
        <v>10.52</v>
      </c>
      <c r="CL15" s="115">
        <v>4.5</v>
      </c>
      <c r="CM15" s="115">
        <v>55.4</v>
      </c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 t="s">
        <v>1259</v>
      </c>
      <c r="FC15" s="115" t="s">
        <v>1017</v>
      </c>
      <c r="FD15" s="115" t="s">
        <v>1052</v>
      </c>
      <c r="FE15" s="115" t="s">
        <v>1053</v>
      </c>
      <c r="FF15" s="115" t="s">
        <v>1054</v>
      </c>
      <c r="FG15" s="115" t="s">
        <v>1021</v>
      </c>
      <c r="FH15" s="115" t="s">
        <v>1022</v>
      </c>
      <c r="FI15" s="115"/>
      <c r="FJ15" s="115" t="s">
        <v>327</v>
      </c>
      <c r="FK15" s="115"/>
      <c r="FL15" s="115" t="s">
        <v>1055</v>
      </c>
      <c r="FM15" s="115" t="s">
        <v>1055</v>
      </c>
      <c r="FN15" s="115" t="s">
        <v>311</v>
      </c>
      <c r="FO15" s="115">
        <v>2.5</v>
      </c>
      <c r="FP15" s="115">
        <v>10000</v>
      </c>
      <c r="FQ15" s="115">
        <v>600</v>
      </c>
      <c r="FR15" s="115">
        <v>528</v>
      </c>
      <c r="FS15" s="115" t="s">
        <v>141</v>
      </c>
      <c r="FT15" s="115" t="s">
        <v>141</v>
      </c>
      <c r="FU15" s="115">
        <v>528</v>
      </c>
      <c r="FV15" s="115">
        <v>4</v>
      </c>
      <c r="FW15" s="115">
        <v>4</v>
      </c>
      <c r="FX15" s="115">
        <v>28</v>
      </c>
      <c r="FY15" s="115">
        <v>28</v>
      </c>
      <c r="FZ15" s="115" t="s">
        <v>65</v>
      </c>
      <c r="GA15" s="115">
        <v>1.28</v>
      </c>
      <c r="GB15" s="115">
        <v>0.65</v>
      </c>
      <c r="GC15" s="115">
        <v>55.4</v>
      </c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  <c r="IW15" s="115"/>
      <c r="IX15" s="115"/>
      <c r="IY15" s="115"/>
      <c r="IZ15" s="115"/>
      <c r="JA15" s="115"/>
      <c r="JB15" s="115"/>
      <c r="JC15" s="115"/>
      <c r="JD15" s="115"/>
      <c r="JE15" s="115"/>
      <c r="JF15" s="115"/>
      <c r="JG15" s="115"/>
      <c r="JH15" s="115"/>
      <c r="JI15" s="115"/>
      <c r="JJ15" s="115"/>
      <c r="JK15" s="115"/>
      <c r="JL15" s="115"/>
      <c r="JM15" s="115"/>
      <c r="JN15" s="115"/>
      <c r="JO15" s="115"/>
      <c r="JP15" s="115"/>
      <c r="JQ15" s="115"/>
      <c r="JR15" s="115"/>
      <c r="JS15" s="115"/>
      <c r="JT15" s="115"/>
      <c r="JU15" s="115"/>
      <c r="JV15" s="115"/>
      <c r="JW15" s="115"/>
      <c r="JX15" s="115"/>
      <c r="JY15" s="115"/>
      <c r="JZ15" s="115"/>
      <c r="KA15" s="115"/>
      <c r="KB15" s="115"/>
      <c r="KC15" s="115"/>
      <c r="KD15" s="115"/>
      <c r="KE15" s="115"/>
      <c r="KF15" s="115"/>
      <c r="KG15" s="115"/>
      <c r="KH15" s="115"/>
      <c r="KI15" s="115"/>
      <c r="KJ15" s="115"/>
      <c r="KK15" s="115"/>
      <c r="KL15" s="115"/>
      <c r="KM15" s="115"/>
      <c r="KN15" s="115"/>
      <c r="KO15" s="115"/>
      <c r="KP15" s="115"/>
      <c r="KQ15" s="115"/>
      <c r="KR15" s="115"/>
      <c r="KS15" s="115"/>
      <c r="KT15" s="115"/>
      <c r="KU15" s="115"/>
      <c r="KV15" s="115"/>
      <c r="KW15" s="115"/>
      <c r="KX15" s="115"/>
      <c r="KY15" s="115"/>
      <c r="KZ15" s="115"/>
      <c r="LH15" s="103">
        <v>42156</v>
      </c>
      <c r="LI15" s="103">
        <v>42348</v>
      </c>
      <c r="LJ15" s="102" t="s">
        <v>312</v>
      </c>
      <c r="LK15" s="102" t="s">
        <v>1262</v>
      </c>
      <c r="LL15" s="102" t="s">
        <v>1204</v>
      </c>
    </row>
    <row r="16" spans="1:324" x14ac:dyDescent="0.35">
      <c r="A16" s="115"/>
      <c r="B16" s="115"/>
      <c r="C16" s="116"/>
      <c r="D16" s="116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  <c r="IW16" s="115"/>
      <c r="IX16" s="115"/>
      <c r="IY16" s="115"/>
      <c r="IZ16" s="115"/>
      <c r="JA16" s="115"/>
      <c r="JB16" s="115"/>
      <c r="JC16" s="115"/>
      <c r="JD16" s="115"/>
      <c r="JE16" s="115"/>
      <c r="JF16" s="115"/>
      <c r="JG16" s="115"/>
      <c r="JH16" s="115"/>
      <c r="JI16" s="115"/>
      <c r="JJ16" s="115"/>
      <c r="JK16" s="115"/>
      <c r="JL16" s="115"/>
      <c r="JM16" s="115"/>
      <c r="JN16" s="115"/>
      <c r="JO16" s="115"/>
      <c r="JP16" s="115"/>
      <c r="JQ16" s="115"/>
      <c r="JR16" s="115"/>
      <c r="JS16" s="115"/>
      <c r="JT16" s="115"/>
      <c r="JU16" s="115"/>
      <c r="JV16" s="115"/>
      <c r="JW16" s="115"/>
      <c r="JX16" s="115"/>
      <c r="JY16" s="115"/>
      <c r="JZ16" s="115"/>
      <c r="KA16" s="115"/>
      <c r="KB16" s="115"/>
      <c r="KC16" s="115"/>
      <c r="KD16" s="115"/>
      <c r="KE16" s="115"/>
      <c r="KF16" s="115"/>
      <c r="KG16" s="115"/>
      <c r="KH16" s="115"/>
      <c r="KI16" s="115"/>
      <c r="KJ16" s="115"/>
      <c r="KK16" s="115"/>
      <c r="KL16" s="115"/>
      <c r="KM16" s="115"/>
      <c r="KN16" s="115"/>
      <c r="KO16" s="115"/>
      <c r="KP16" s="115"/>
      <c r="KQ16" s="115"/>
      <c r="KR16" s="115"/>
      <c r="KS16" s="115"/>
      <c r="KT16" s="115"/>
      <c r="KU16" s="115"/>
      <c r="KV16" s="115"/>
      <c r="KW16" s="115"/>
      <c r="KX16" s="115"/>
      <c r="KY16" s="115"/>
      <c r="KZ16" s="115"/>
      <c r="LH16" s="103"/>
      <c r="LI16" s="103"/>
    </row>
    <row r="17" spans="1:324" x14ac:dyDescent="0.35">
      <c r="A17" s="115">
        <f t="shared" si="0"/>
        <v>2272567</v>
      </c>
      <c r="B17" s="115">
        <f t="shared" si="0"/>
        <v>0</v>
      </c>
      <c r="C17" s="116">
        <f t="shared" si="1"/>
        <v>0</v>
      </c>
      <c r="D17" s="116">
        <f t="shared" si="1"/>
        <v>42557</v>
      </c>
      <c r="E17" s="115" t="str">
        <f t="shared" si="2"/>
        <v>Yes</v>
      </c>
      <c r="F17" s="115" t="str">
        <f t="shared" si="3"/>
        <v>Data Deduplication,Delta Snapshots,Thin Provisioning</v>
      </c>
      <c r="G17" s="115" t="str">
        <f t="shared" si="4"/>
        <v>Fixed Size Qualification Range</v>
      </c>
      <c r="H17" s="115" t="str">
        <f t="shared" si="5"/>
        <v>Active Cooling</v>
      </c>
      <c r="I17" s="115" t="str">
        <f t="shared" si="6"/>
        <v>Multi-Output; Multi-Output</v>
      </c>
      <c r="J17" s="115" t="str">
        <f t="shared" si="7"/>
        <v>764W (controllers); 580W (drive shelves)</v>
      </c>
      <c r="K17" s="115" t="str">
        <f t="shared" si="7"/>
        <v>Gold; Gold</v>
      </c>
      <c r="L17" s="115">
        <f t="shared" si="8"/>
        <v>0</v>
      </c>
      <c r="M17" s="115" t="str">
        <f t="shared" si="9"/>
        <v>DRAM</v>
      </c>
      <c r="N17" s="115" t="str">
        <f t="shared" si="10"/>
        <v>HDD</v>
      </c>
      <c r="O17" s="115">
        <f t="shared" si="10"/>
        <v>2.5</v>
      </c>
      <c r="P17" s="115">
        <f t="shared" si="10"/>
        <v>15000</v>
      </c>
      <c r="Q17" s="115">
        <f t="shared" si="10"/>
        <v>300</v>
      </c>
      <c r="R17" s="115">
        <f t="shared" si="10"/>
        <v>264</v>
      </c>
      <c r="S17" s="115" t="str">
        <f t="shared" si="10"/>
        <v>N/A</v>
      </c>
      <c r="T17" s="115" t="str">
        <f t="shared" si="10"/>
        <v>N/A</v>
      </c>
      <c r="U17" s="115">
        <f t="shared" si="10"/>
        <v>264</v>
      </c>
      <c r="V17" s="115">
        <f t="shared" si="10"/>
        <v>2</v>
      </c>
      <c r="W17" s="115">
        <f t="shared" si="10"/>
        <v>2</v>
      </c>
      <c r="X17" s="115">
        <f t="shared" si="10"/>
        <v>22</v>
      </c>
      <c r="Y17" s="115">
        <f t="shared" si="10"/>
        <v>22</v>
      </c>
      <c r="Z17" s="115" t="str">
        <f t="shared" si="10"/>
        <v>Yes</v>
      </c>
      <c r="AA17" s="115">
        <f t="shared" si="10"/>
        <v>0</v>
      </c>
      <c r="AB17" s="115">
        <f t="shared" si="10"/>
        <v>0</v>
      </c>
      <c r="AC17" s="115">
        <f t="shared" si="10"/>
        <v>0</v>
      </c>
      <c r="AD17" s="115"/>
      <c r="AE17" s="115"/>
      <c r="AF17" s="115"/>
      <c r="AG17" s="115"/>
      <c r="AH17" s="115">
        <v>2272567</v>
      </c>
      <c r="AI17" s="115"/>
      <c r="AJ17" s="115" t="s">
        <v>1009</v>
      </c>
      <c r="AK17" s="115" t="s">
        <v>1045</v>
      </c>
      <c r="AL17" s="115" t="s">
        <v>1084</v>
      </c>
      <c r="AM17" s="115" t="s">
        <v>1085</v>
      </c>
      <c r="AN17" s="115" t="s">
        <v>1073</v>
      </c>
      <c r="AO17" s="115" t="s">
        <v>293</v>
      </c>
      <c r="AP17" s="115" t="s">
        <v>993</v>
      </c>
      <c r="AQ17" s="115" t="s">
        <v>65</v>
      </c>
      <c r="AR17" s="115" t="s">
        <v>318</v>
      </c>
      <c r="AS17" s="115" t="s">
        <v>1009</v>
      </c>
      <c r="AT17" s="115" t="s">
        <v>1086</v>
      </c>
      <c r="AU17" s="115" t="s">
        <v>1085</v>
      </c>
      <c r="AV17" s="115" t="s">
        <v>1014</v>
      </c>
      <c r="AW17" s="115" t="s">
        <v>900</v>
      </c>
      <c r="AX17" s="115" t="s">
        <v>321</v>
      </c>
      <c r="AY17" s="115" t="s">
        <v>302</v>
      </c>
      <c r="AZ17" s="115" t="s">
        <v>65</v>
      </c>
      <c r="BA17" s="115" t="s">
        <v>65</v>
      </c>
      <c r="BB17" s="115" t="s">
        <v>1050</v>
      </c>
      <c r="BC17" s="115" t="s">
        <v>1075</v>
      </c>
      <c r="BD17" s="115" t="s">
        <v>66</v>
      </c>
      <c r="BE17" s="115" t="s">
        <v>304</v>
      </c>
      <c r="BF17" s="115" t="s">
        <v>66</v>
      </c>
      <c r="BG17" s="115"/>
      <c r="BH17" s="115" t="s">
        <v>66</v>
      </c>
      <c r="BI17" s="115"/>
      <c r="BJ17" s="115"/>
      <c r="BK17" s="115" t="s">
        <v>1085</v>
      </c>
      <c r="BL17" s="115" t="s">
        <v>1017</v>
      </c>
      <c r="BM17" s="115" t="s">
        <v>1076</v>
      </c>
      <c r="BN17" s="115" t="s">
        <v>1077</v>
      </c>
      <c r="BO17" s="115" t="s">
        <v>1078</v>
      </c>
      <c r="BP17" s="115" t="s">
        <v>1079</v>
      </c>
      <c r="BQ17" s="115" t="s">
        <v>1022</v>
      </c>
      <c r="BR17" s="115"/>
      <c r="BS17" s="115" t="s">
        <v>327</v>
      </c>
      <c r="BT17" s="115"/>
      <c r="BU17" s="115" t="s">
        <v>1080</v>
      </c>
      <c r="BV17" s="115" t="s">
        <v>1080</v>
      </c>
      <c r="BW17" s="115" t="s">
        <v>311</v>
      </c>
      <c r="BX17" s="115" t="s">
        <v>355</v>
      </c>
      <c r="BY17" s="115" t="s">
        <v>1081</v>
      </c>
      <c r="BZ17" s="115" t="s">
        <v>1082</v>
      </c>
      <c r="CA17" s="115">
        <v>264</v>
      </c>
      <c r="CB17" s="115" t="s">
        <v>141</v>
      </c>
      <c r="CC17" s="115" t="s">
        <v>141</v>
      </c>
      <c r="CD17" s="115">
        <v>264</v>
      </c>
      <c r="CE17" s="115">
        <v>2</v>
      </c>
      <c r="CF17" s="115">
        <v>2</v>
      </c>
      <c r="CG17" s="115">
        <v>22</v>
      </c>
      <c r="CH17" s="115">
        <v>22</v>
      </c>
      <c r="CI17" s="115" t="s">
        <v>65</v>
      </c>
      <c r="CJ17" s="115">
        <v>22.88</v>
      </c>
      <c r="CK17" s="115">
        <v>15.23</v>
      </c>
      <c r="CL17" s="115">
        <v>8.15</v>
      </c>
      <c r="CM17" s="115">
        <v>28</v>
      </c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 t="s">
        <v>1085</v>
      </c>
      <c r="FC17" s="115" t="s">
        <v>1017</v>
      </c>
      <c r="FD17" s="115" t="s">
        <v>1076</v>
      </c>
      <c r="FE17" s="115" t="s">
        <v>1077</v>
      </c>
      <c r="FF17" s="115" t="s">
        <v>1078</v>
      </c>
      <c r="FG17" s="115" t="s">
        <v>1079</v>
      </c>
      <c r="FH17" s="115" t="s">
        <v>1022</v>
      </c>
      <c r="FI17" s="115"/>
      <c r="FJ17" s="115" t="s">
        <v>327</v>
      </c>
      <c r="FK17" s="115"/>
      <c r="FL17" s="115" t="s">
        <v>1080</v>
      </c>
      <c r="FM17" s="115" t="s">
        <v>1080</v>
      </c>
      <c r="FN17" s="115" t="s">
        <v>311</v>
      </c>
      <c r="FO17" s="115">
        <v>2.5</v>
      </c>
      <c r="FP17" s="115">
        <v>15000</v>
      </c>
      <c r="FQ17" s="115">
        <v>300</v>
      </c>
      <c r="FR17" s="115">
        <v>264</v>
      </c>
      <c r="FS17" s="115" t="s">
        <v>141</v>
      </c>
      <c r="FT17" s="115" t="s">
        <v>141</v>
      </c>
      <c r="FU17" s="115">
        <v>264</v>
      </c>
      <c r="FV17" s="115">
        <v>2</v>
      </c>
      <c r="FW17" s="115">
        <v>2</v>
      </c>
      <c r="FX17" s="115">
        <v>22</v>
      </c>
      <c r="FY17" s="115">
        <v>22</v>
      </c>
      <c r="FZ17" s="115" t="s">
        <v>65</v>
      </c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  <c r="IW17" s="115"/>
      <c r="IX17" s="115"/>
      <c r="IY17" s="115"/>
      <c r="IZ17" s="115"/>
      <c r="JA17" s="115"/>
      <c r="JB17" s="115"/>
      <c r="JC17" s="115"/>
      <c r="JD17" s="115"/>
      <c r="JE17" s="115"/>
      <c r="JF17" s="115"/>
      <c r="JG17" s="115"/>
      <c r="JH17" s="115"/>
      <c r="JI17" s="115"/>
      <c r="JJ17" s="115"/>
      <c r="JK17" s="115"/>
      <c r="JL17" s="115"/>
      <c r="JM17" s="115"/>
      <c r="JN17" s="115"/>
      <c r="JO17" s="115"/>
      <c r="JP17" s="115"/>
      <c r="JQ17" s="115"/>
      <c r="JR17" s="115"/>
      <c r="JS17" s="115"/>
      <c r="JT17" s="115"/>
      <c r="JU17" s="115"/>
      <c r="JV17" s="115"/>
      <c r="JW17" s="115"/>
      <c r="JX17" s="115"/>
      <c r="JY17" s="115"/>
      <c r="JZ17" s="115"/>
      <c r="KA17" s="115"/>
      <c r="KB17" s="115"/>
      <c r="KC17" s="115"/>
      <c r="KD17" s="115"/>
      <c r="KE17" s="115"/>
      <c r="KF17" s="115"/>
      <c r="KG17" s="115"/>
      <c r="KH17" s="115"/>
      <c r="KI17" s="115"/>
      <c r="KJ17" s="115"/>
      <c r="KK17" s="115"/>
      <c r="KL17" s="115"/>
      <c r="KM17" s="115"/>
      <c r="KN17" s="115"/>
      <c r="KO17" s="115"/>
      <c r="KP17" s="115"/>
      <c r="KQ17" s="115"/>
      <c r="KR17" s="115"/>
      <c r="KS17" s="115"/>
      <c r="KT17" s="115"/>
      <c r="KU17" s="115"/>
      <c r="KV17" s="115"/>
      <c r="KW17" s="115"/>
      <c r="KX17" s="115"/>
      <c r="KY17" s="115"/>
      <c r="KZ17" s="115"/>
      <c r="LA17" s="104"/>
      <c r="LB17" s="104"/>
      <c r="LC17" s="104"/>
      <c r="LD17" s="104"/>
      <c r="LE17" s="104"/>
      <c r="LF17" s="104"/>
      <c r="LG17" s="104"/>
      <c r="LI17" s="105">
        <v>42557</v>
      </c>
      <c r="LJ17" s="102" t="s">
        <v>312</v>
      </c>
      <c r="LK17" s="102" t="s">
        <v>1087</v>
      </c>
      <c r="LL17" s="102" t="s">
        <v>1204</v>
      </c>
    </row>
    <row r="18" spans="1:324" x14ac:dyDescent="0.35">
      <c r="A18" s="115">
        <f t="shared" si="0"/>
        <v>2269411</v>
      </c>
      <c r="B18" s="115">
        <f t="shared" si="0"/>
        <v>0</v>
      </c>
      <c r="C18" s="116">
        <f t="shared" si="1"/>
        <v>0</v>
      </c>
      <c r="D18" s="116">
        <f t="shared" si="1"/>
        <v>42516</v>
      </c>
      <c r="E18" s="115" t="str">
        <f t="shared" si="2"/>
        <v>Yes</v>
      </c>
      <c r="F18" s="115" t="str">
        <f t="shared" si="3"/>
        <v>Data Deduplication,Delta Snapshots,Thin Provisioning</v>
      </c>
      <c r="G18" s="115" t="str">
        <f t="shared" si="4"/>
        <v>Fixed Size Qualification Range</v>
      </c>
      <c r="H18" s="115" t="str">
        <f t="shared" si="5"/>
        <v>Active Cooling</v>
      </c>
      <c r="I18" s="115" t="str">
        <f t="shared" si="6"/>
        <v>Multi-Output; Multi-Output</v>
      </c>
      <c r="J18" s="115" t="str">
        <f t="shared" si="7"/>
        <v>764W (controllers); 580W (drive shelves)</v>
      </c>
      <c r="K18" s="115" t="str">
        <f t="shared" si="7"/>
        <v>Gold; Gold</v>
      </c>
      <c r="L18" s="115">
        <f t="shared" si="8"/>
        <v>0</v>
      </c>
      <c r="M18" s="115" t="str">
        <f t="shared" si="9"/>
        <v>DRAM</v>
      </c>
      <c r="N18" s="115" t="str">
        <f t="shared" si="10"/>
        <v>HDD</v>
      </c>
      <c r="O18" s="115">
        <f t="shared" si="10"/>
        <v>2.5</v>
      </c>
      <c r="P18" s="115">
        <f t="shared" si="10"/>
        <v>15000</v>
      </c>
      <c r="Q18" s="115">
        <f t="shared" si="10"/>
        <v>300</v>
      </c>
      <c r="R18" s="115">
        <f t="shared" si="10"/>
        <v>220</v>
      </c>
      <c r="S18" s="115" t="str">
        <f t="shared" si="10"/>
        <v>N/A</v>
      </c>
      <c r="T18" s="115" t="str">
        <f t="shared" si="10"/>
        <v>N/A</v>
      </c>
      <c r="U18" s="115">
        <f t="shared" si="10"/>
        <v>220</v>
      </c>
      <c r="V18" s="115">
        <f t="shared" si="10"/>
        <v>2</v>
      </c>
      <c r="W18" s="115">
        <f t="shared" si="10"/>
        <v>2</v>
      </c>
      <c r="X18" s="115">
        <f t="shared" si="10"/>
        <v>22</v>
      </c>
      <c r="Y18" s="115">
        <f t="shared" si="10"/>
        <v>22</v>
      </c>
      <c r="Z18" s="115" t="str">
        <f t="shared" si="10"/>
        <v>Yes</v>
      </c>
      <c r="AA18" s="115">
        <f t="shared" si="10"/>
        <v>0</v>
      </c>
      <c r="AB18" s="115">
        <f t="shared" si="10"/>
        <v>0</v>
      </c>
      <c r="AC18" s="115">
        <f t="shared" si="10"/>
        <v>0</v>
      </c>
      <c r="AD18" s="115"/>
      <c r="AE18" s="115"/>
      <c r="AF18" s="115"/>
      <c r="AG18" s="115"/>
      <c r="AH18" s="115">
        <v>2269411</v>
      </c>
      <c r="AI18" s="115"/>
      <c r="AJ18" s="115" t="s">
        <v>1009</v>
      </c>
      <c r="AK18" s="115" t="s">
        <v>1045</v>
      </c>
      <c r="AL18" s="115" t="s">
        <v>1071</v>
      </c>
      <c r="AM18" s="115" t="s">
        <v>1072</v>
      </c>
      <c r="AN18" s="115" t="s">
        <v>1073</v>
      </c>
      <c r="AO18" s="115" t="s">
        <v>293</v>
      </c>
      <c r="AP18" s="115" t="s">
        <v>993</v>
      </c>
      <c r="AQ18" s="115" t="s">
        <v>65</v>
      </c>
      <c r="AR18" s="115" t="s">
        <v>318</v>
      </c>
      <c r="AS18" s="115" t="s">
        <v>1009</v>
      </c>
      <c r="AT18" s="115" t="s">
        <v>1074</v>
      </c>
      <c r="AU18" s="115" t="s">
        <v>1072</v>
      </c>
      <c r="AV18" s="115" t="s">
        <v>1014</v>
      </c>
      <c r="AW18" s="115" t="s">
        <v>900</v>
      </c>
      <c r="AX18" s="115" t="s">
        <v>321</v>
      </c>
      <c r="AY18" s="115" t="s">
        <v>302</v>
      </c>
      <c r="AZ18" s="115" t="s">
        <v>65</v>
      </c>
      <c r="BA18" s="115" t="s">
        <v>65</v>
      </c>
      <c r="BB18" s="115" t="s">
        <v>1050</v>
      </c>
      <c r="BC18" s="115" t="s">
        <v>1075</v>
      </c>
      <c r="BD18" s="115" t="s">
        <v>66</v>
      </c>
      <c r="BE18" s="115" t="s">
        <v>304</v>
      </c>
      <c r="BF18" s="115" t="s">
        <v>66</v>
      </c>
      <c r="BG18" s="115"/>
      <c r="BH18" s="115" t="s">
        <v>66</v>
      </c>
      <c r="BI18" s="115"/>
      <c r="BJ18" s="115"/>
      <c r="BK18" s="115" t="s">
        <v>1072</v>
      </c>
      <c r="BL18" s="115" t="s">
        <v>1017</v>
      </c>
      <c r="BM18" s="115" t="s">
        <v>1076</v>
      </c>
      <c r="BN18" s="115" t="s">
        <v>1077</v>
      </c>
      <c r="BO18" s="115" t="s">
        <v>1078</v>
      </c>
      <c r="BP18" s="115" t="s">
        <v>1079</v>
      </c>
      <c r="BQ18" s="115" t="s">
        <v>1022</v>
      </c>
      <c r="BR18" s="115"/>
      <c r="BS18" s="115" t="s">
        <v>327</v>
      </c>
      <c r="BT18" s="115"/>
      <c r="BU18" s="115" t="s">
        <v>1080</v>
      </c>
      <c r="BV18" s="115" t="s">
        <v>1080</v>
      </c>
      <c r="BW18" s="115" t="s">
        <v>311</v>
      </c>
      <c r="BX18" s="115" t="s">
        <v>355</v>
      </c>
      <c r="BY18" s="115" t="s">
        <v>1081</v>
      </c>
      <c r="BZ18" s="115" t="s">
        <v>1082</v>
      </c>
      <c r="CA18" s="115">
        <v>220</v>
      </c>
      <c r="CB18" s="115" t="s">
        <v>141</v>
      </c>
      <c r="CC18" s="115" t="s">
        <v>141</v>
      </c>
      <c r="CD18" s="115">
        <v>220</v>
      </c>
      <c r="CE18" s="115">
        <v>2</v>
      </c>
      <c r="CF18" s="115">
        <v>2</v>
      </c>
      <c r="CG18" s="115">
        <v>22</v>
      </c>
      <c r="CH18" s="115">
        <v>22</v>
      </c>
      <c r="CI18" s="115" t="s">
        <v>65</v>
      </c>
      <c r="CJ18" s="115">
        <v>18.38</v>
      </c>
      <c r="CK18" s="115">
        <v>13.55</v>
      </c>
      <c r="CL18" s="115">
        <v>5.62</v>
      </c>
      <c r="CM18" s="115">
        <v>27.1</v>
      </c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 t="s">
        <v>1072</v>
      </c>
      <c r="FC18" s="115" t="s">
        <v>1017</v>
      </c>
      <c r="FD18" s="115" t="s">
        <v>1076</v>
      </c>
      <c r="FE18" s="115" t="s">
        <v>1077</v>
      </c>
      <c r="FF18" s="115" t="s">
        <v>1078</v>
      </c>
      <c r="FG18" s="115" t="s">
        <v>1079</v>
      </c>
      <c r="FH18" s="115" t="s">
        <v>1022</v>
      </c>
      <c r="FI18" s="115"/>
      <c r="FJ18" s="115" t="s">
        <v>327</v>
      </c>
      <c r="FK18" s="115"/>
      <c r="FL18" s="115" t="s">
        <v>1080</v>
      </c>
      <c r="FM18" s="115" t="s">
        <v>1080</v>
      </c>
      <c r="FN18" s="115" t="s">
        <v>311</v>
      </c>
      <c r="FO18" s="115">
        <v>2.5</v>
      </c>
      <c r="FP18" s="115">
        <v>15000</v>
      </c>
      <c r="FQ18" s="115">
        <v>300</v>
      </c>
      <c r="FR18" s="115">
        <v>220</v>
      </c>
      <c r="FS18" s="115" t="s">
        <v>141</v>
      </c>
      <c r="FT18" s="115" t="s">
        <v>141</v>
      </c>
      <c r="FU18" s="115">
        <v>220</v>
      </c>
      <c r="FV18" s="115">
        <v>2</v>
      </c>
      <c r="FW18" s="115">
        <v>2</v>
      </c>
      <c r="FX18" s="115">
        <v>22</v>
      </c>
      <c r="FY18" s="115">
        <v>22</v>
      </c>
      <c r="FZ18" s="115" t="s">
        <v>65</v>
      </c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  <c r="IW18" s="115"/>
      <c r="IX18" s="115"/>
      <c r="IY18" s="115"/>
      <c r="IZ18" s="115"/>
      <c r="JA18" s="115"/>
      <c r="JB18" s="115"/>
      <c r="JC18" s="115"/>
      <c r="JD18" s="115"/>
      <c r="JE18" s="115"/>
      <c r="JF18" s="115"/>
      <c r="JG18" s="115"/>
      <c r="JH18" s="115"/>
      <c r="JI18" s="115"/>
      <c r="JJ18" s="115"/>
      <c r="JK18" s="115"/>
      <c r="JL18" s="115"/>
      <c r="JM18" s="115"/>
      <c r="JN18" s="115"/>
      <c r="JO18" s="115"/>
      <c r="JP18" s="115"/>
      <c r="JQ18" s="115"/>
      <c r="JR18" s="115"/>
      <c r="JS18" s="115"/>
      <c r="JT18" s="115"/>
      <c r="JU18" s="115"/>
      <c r="JV18" s="115"/>
      <c r="JW18" s="115"/>
      <c r="JX18" s="115"/>
      <c r="JY18" s="115"/>
      <c r="JZ18" s="115"/>
      <c r="KA18" s="115"/>
      <c r="KB18" s="115"/>
      <c r="KC18" s="115"/>
      <c r="KD18" s="115"/>
      <c r="KE18" s="115"/>
      <c r="KF18" s="115"/>
      <c r="KG18" s="115"/>
      <c r="KH18" s="115"/>
      <c r="KI18" s="115"/>
      <c r="KJ18" s="115"/>
      <c r="KK18" s="115"/>
      <c r="KL18" s="115"/>
      <c r="KM18" s="115"/>
      <c r="KN18" s="115"/>
      <c r="KO18" s="115"/>
      <c r="KP18" s="115"/>
      <c r="KQ18" s="115"/>
      <c r="KR18" s="115"/>
      <c r="KS18" s="115"/>
      <c r="KT18" s="115"/>
      <c r="KU18" s="115"/>
      <c r="KV18" s="115"/>
      <c r="KW18" s="115"/>
      <c r="KX18" s="115"/>
      <c r="KY18" s="115"/>
      <c r="KZ18" s="115"/>
      <c r="LA18" s="104"/>
      <c r="LB18" s="104"/>
      <c r="LC18" s="104"/>
      <c r="LD18" s="104"/>
      <c r="LE18" s="104"/>
      <c r="LF18" s="104"/>
      <c r="LG18" s="104"/>
      <c r="LI18" s="105">
        <v>42516</v>
      </c>
      <c r="LJ18" s="102" t="s">
        <v>312</v>
      </c>
      <c r="LK18" s="102" t="s">
        <v>1083</v>
      </c>
      <c r="LL18" s="102" t="s">
        <v>1204</v>
      </c>
    </row>
    <row r="19" spans="1:324" x14ac:dyDescent="0.35">
      <c r="A19" s="115">
        <f t="shared" si="0"/>
        <v>2278427</v>
      </c>
      <c r="B19" s="115">
        <f t="shared" si="0"/>
        <v>0</v>
      </c>
      <c r="C19" s="116">
        <f t="shared" si="1"/>
        <v>0</v>
      </c>
      <c r="D19" s="116">
        <f t="shared" si="1"/>
        <v>42613</v>
      </c>
      <c r="E19" s="115" t="str">
        <f t="shared" si="2"/>
        <v>Yes</v>
      </c>
      <c r="F19" s="115" t="str">
        <f t="shared" si="3"/>
        <v>Data Deduplication,Delta Snapshots,Thin Provisioning</v>
      </c>
      <c r="G19" s="115" t="str">
        <f t="shared" si="4"/>
        <v>Fixed Size Qualification Range</v>
      </c>
      <c r="H19" s="115" t="str">
        <f t="shared" si="5"/>
        <v>Active Cooling</v>
      </c>
      <c r="I19" s="115" t="str">
        <f t="shared" si="6"/>
        <v>Multi-Output; Multi-Output</v>
      </c>
      <c r="J19" s="115" t="str">
        <f t="shared" si="7"/>
        <v>764W (controllers); 580W (drive shelves)</v>
      </c>
      <c r="K19" s="115" t="str">
        <f t="shared" si="7"/>
        <v>Gold; Gold</v>
      </c>
      <c r="L19" s="115">
        <f t="shared" si="8"/>
        <v>0</v>
      </c>
      <c r="M19" s="115" t="str">
        <f t="shared" si="9"/>
        <v>DRAM</v>
      </c>
      <c r="N19" s="115" t="str">
        <f t="shared" si="10"/>
        <v>HDD</v>
      </c>
      <c r="O19" s="115">
        <f t="shared" si="10"/>
        <v>2.5</v>
      </c>
      <c r="P19" s="115">
        <f t="shared" si="10"/>
        <v>15000</v>
      </c>
      <c r="Q19" s="115">
        <f t="shared" si="10"/>
        <v>300</v>
      </c>
      <c r="R19" s="115">
        <f t="shared" si="10"/>
        <v>220</v>
      </c>
      <c r="S19" s="115" t="str">
        <f t="shared" si="10"/>
        <v>N/A</v>
      </c>
      <c r="T19" s="115" t="str">
        <f t="shared" si="10"/>
        <v>N/A</v>
      </c>
      <c r="U19" s="115">
        <f t="shared" si="10"/>
        <v>220</v>
      </c>
      <c r="V19" s="115">
        <f t="shared" si="10"/>
        <v>2</v>
      </c>
      <c r="W19" s="115">
        <f t="shared" si="10"/>
        <v>2</v>
      </c>
      <c r="X19" s="115">
        <f t="shared" si="10"/>
        <v>22</v>
      </c>
      <c r="Y19" s="115">
        <f t="shared" si="10"/>
        <v>22</v>
      </c>
      <c r="Z19" s="115" t="str">
        <f t="shared" si="10"/>
        <v>Yes</v>
      </c>
      <c r="AA19" s="115">
        <f t="shared" si="10"/>
        <v>0</v>
      </c>
      <c r="AB19" s="115">
        <f t="shared" si="10"/>
        <v>0</v>
      </c>
      <c r="AC19" s="115">
        <f t="shared" ref="AC19:AC33" si="11">GC19</f>
        <v>0</v>
      </c>
      <c r="AD19" s="115"/>
      <c r="AE19" s="115"/>
      <c r="AF19" s="115"/>
      <c r="AG19" s="115"/>
      <c r="AH19" s="115">
        <v>2278427</v>
      </c>
      <c r="AI19" s="115"/>
      <c r="AJ19" s="115" t="s">
        <v>1009</v>
      </c>
      <c r="AK19" s="115" t="s">
        <v>1045</v>
      </c>
      <c r="AL19" s="115" t="s">
        <v>1088</v>
      </c>
      <c r="AM19" s="115" t="s">
        <v>1089</v>
      </c>
      <c r="AN19" s="115" t="s">
        <v>1090</v>
      </c>
      <c r="AO19" s="115" t="s">
        <v>293</v>
      </c>
      <c r="AP19" s="115" t="s">
        <v>993</v>
      </c>
      <c r="AQ19" s="115" t="s">
        <v>65</v>
      </c>
      <c r="AR19" s="115" t="s">
        <v>318</v>
      </c>
      <c r="AS19" s="115" t="s">
        <v>1009</v>
      </c>
      <c r="AT19" s="115" t="s">
        <v>1091</v>
      </c>
      <c r="AU19" s="115" t="s">
        <v>1089</v>
      </c>
      <c r="AV19" s="115" t="s">
        <v>1014</v>
      </c>
      <c r="AW19" s="115" t="s">
        <v>900</v>
      </c>
      <c r="AX19" s="115" t="s">
        <v>321</v>
      </c>
      <c r="AY19" s="115" t="s">
        <v>302</v>
      </c>
      <c r="AZ19" s="115" t="s">
        <v>65</v>
      </c>
      <c r="BA19" s="115" t="s">
        <v>65</v>
      </c>
      <c r="BB19" s="115" t="s">
        <v>1050</v>
      </c>
      <c r="BC19" s="115" t="s">
        <v>1075</v>
      </c>
      <c r="BD19" s="115" t="s">
        <v>66</v>
      </c>
      <c r="BE19" s="115" t="s">
        <v>304</v>
      </c>
      <c r="BF19" s="115" t="s">
        <v>66</v>
      </c>
      <c r="BG19" s="115"/>
      <c r="BH19" s="115" t="s">
        <v>66</v>
      </c>
      <c r="BI19" s="115"/>
      <c r="BJ19" s="115"/>
      <c r="BK19" s="115" t="s">
        <v>1089</v>
      </c>
      <c r="BL19" s="115" t="s">
        <v>1017</v>
      </c>
      <c r="BM19" s="115" t="s">
        <v>1076</v>
      </c>
      <c r="BN19" s="115" t="s">
        <v>1077</v>
      </c>
      <c r="BO19" s="115" t="s">
        <v>1078</v>
      </c>
      <c r="BP19" s="115" t="s">
        <v>1079</v>
      </c>
      <c r="BQ19" s="115" t="s">
        <v>1022</v>
      </c>
      <c r="BR19" s="115"/>
      <c r="BS19" s="115" t="s">
        <v>327</v>
      </c>
      <c r="BT19" s="115"/>
      <c r="BU19" s="115" t="s">
        <v>1080</v>
      </c>
      <c r="BV19" s="115" t="s">
        <v>1080</v>
      </c>
      <c r="BW19" s="115" t="s">
        <v>311</v>
      </c>
      <c r="BX19" s="115" t="s">
        <v>355</v>
      </c>
      <c r="BY19" s="115" t="s">
        <v>1081</v>
      </c>
      <c r="BZ19" s="115" t="s">
        <v>1082</v>
      </c>
      <c r="CA19" s="115">
        <v>220</v>
      </c>
      <c r="CB19" s="115" t="s">
        <v>141</v>
      </c>
      <c r="CC19" s="115" t="s">
        <v>141</v>
      </c>
      <c r="CD19" s="115">
        <v>220</v>
      </c>
      <c r="CE19" s="115">
        <v>2</v>
      </c>
      <c r="CF19" s="115">
        <v>2</v>
      </c>
      <c r="CG19" s="115">
        <v>22</v>
      </c>
      <c r="CH19" s="115">
        <v>22</v>
      </c>
      <c r="CI19" s="115" t="s">
        <v>65</v>
      </c>
      <c r="CJ19" s="115">
        <v>18.38</v>
      </c>
      <c r="CK19" s="115">
        <v>13.55</v>
      </c>
      <c r="CL19" s="115">
        <v>5.62</v>
      </c>
      <c r="CM19" s="115">
        <v>27.1</v>
      </c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 t="s">
        <v>1089</v>
      </c>
      <c r="FC19" s="115" t="s">
        <v>1017</v>
      </c>
      <c r="FD19" s="115" t="s">
        <v>1076</v>
      </c>
      <c r="FE19" s="115" t="s">
        <v>1077</v>
      </c>
      <c r="FF19" s="115" t="s">
        <v>1078</v>
      </c>
      <c r="FG19" s="115" t="s">
        <v>1079</v>
      </c>
      <c r="FH19" s="115" t="s">
        <v>1022</v>
      </c>
      <c r="FI19" s="115"/>
      <c r="FJ19" s="115" t="s">
        <v>327</v>
      </c>
      <c r="FK19" s="115"/>
      <c r="FL19" s="115" t="s">
        <v>1080</v>
      </c>
      <c r="FM19" s="115" t="s">
        <v>1080</v>
      </c>
      <c r="FN19" s="115" t="s">
        <v>311</v>
      </c>
      <c r="FO19" s="115">
        <v>2.5</v>
      </c>
      <c r="FP19" s="115">
        <v>15000</v>
      </c>
      <c r="FQ19" s="115">
        <v>300</v>
      </c>
      <c r="FR19" s="115">
        <v>220</v>
      </c>
      <c r="FS19" s="115" t="s">
        <v>141</v>
      </c>
      <c r="FT19" s="115" t="s">
        <v>141</v>
      </c>
      <c r="FU19" s="115">
        <v>220</v>
      </c>
      <c r="FV19" s="115">
        <v>2</v>
      </c>
      <c r="FW19" s="115">
        <v>2</v>
      </c>
      <c r="FX19" s="115">
        <v>22</v>
      </c>
      <c r="FY19" s="115">
        <v>22</v>
      </c>
      <c r="FZ19" s="115" t="s">
        <v>65</v>
      </c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  <c r="IW19" s="115"/>
      <c r="IX19" s="115"/>
      <c r="IY19" s="115"/>
      <c r="IZ19" s="115"/>
      <c r="JA19" s="115"/>
      <c r="JB19" s="115"/>
      <c r="JC19" s="115"/>
      <c r="JD19" s="115"/>
      <c r="JE19" s="115"/>
      <c r="JF19" s="115"/>
      <c r="JG19" s="115"/>
      <c r="JH19" s="115"/>
      <c r="JI19" s="115"/>
      <c r="JJ19" s="115"/>
      <c r="JK19" s="115"/>
      <c r="JL19" s="115"/>
      <c r="JM19" s="115"/>
      <c r="JN19" s="115"/>
      <c r="JO19" s="115"/>
      <c r="JP19" s="115"/>
      <c r="JQ19" s="115"/>
      <c r="JR19" s="115"/>
      <c r="JS19" s="115"/>
      <c r="JT19" s="115"/>
      <c r="JU19" s="115"/>
      <c r="JV19" s="115"/>
      <c r="JW19" s="115"/>
      <c r="JX19" s="115"/>
      <c r="JY19" s="115"/>
      <c r="JZ19" s="115"/>
      <c r="KA19" s="115"/>
      <c r="KB19" s="115"/>
      <c r="KC19" s="115"/>
      <c r="KD19" s="115"/>
      <c r="KE19" s="115"/>
      <c r="KF19" s="115"/>
      <c r="KG19" s="115"/>
      <c r="KH19" s="115"/>
      <c r="KI19" s="115"/>
      <c r="KJ19" s="115"/>
      <c r="KK19" s="115"/>
      <c r="KL19" s="115"/>
      <c r="KM19" s="115"/>
      <c r="KN19" s="115"/>
      <c r="KO19" s="115"/>
      <c r="KP19" s="115"/>
      <c r="KQ19" s="115"/>
      <c r="KR19" s="115"/>
      <c r="KS19" s="115"/>
      <c r="KT19" s="115"/>
      <c r="KU19" s="115"/>
      <c r="KV19" s="115"/>
      <c r="KW19" s="115"/>
      <c r="KX19" s="115"/>
      <c r="KY19" s="115"/>
      <c r="KZ19" s="115"/>
      <c r="LA19" s="104"/>
      <c r="LB19" s="104"/>
      <c r="LC19" s="104"/>
      <c r="LD19" s="104"/>
      <c r="LE19" s="104"/>
      <c r="LF19" s="104"/>
      <c r="LG19" s="104"/>
      <c r="LI19" s="105">
        <v>42613</v>
      </c>
      <c r="LJ19" s="102" t="s">
        <v>312</v>
      </c>
      <c r="LK19" s="102" t="s">
        <v>1092</v>
      </c>
      <c r="LL19" s="102" t="s">
        <v>1204</v>
      </c>
    </row>
    <row r="20" spans="1:324" x14ac:dyDescent="0.35">
      <c r="A20" s="115">
        <f t="shared" si="0"/>
        <v>2218196</v>
      </c>
      <c r="B20" s="115" t="str">
        <f t="shared" si="0"/>
        <v>b</v>
      </c>
      <c r="C20" s="116">
        <f t="shared" si="1"/>
        <v>41698</v>
      </c>
      <c r="D20" s="116">
        <f t="shared" si="1"/>
        <v>41880</v>
      </c>
      <c r="E20" s="115" t="str">
        <f t="shared" si="2"/>
        <v>Yes</v>
      </c>
      <c r="F20" s="115" t="str">
        <f t="shared" si="3"/>
        <v>Thin Provisioning</v>
      </c>
      <c r="G20" s="115" t="str">
        <f t="shared" si="4"/>
        <v>Flexible Size Qualification Range</v>
      </c>
      <c r="H20" s="115" t="str">
        <f t="shared" si="5"/>
        <v>Active Cooling</v>
      </c>
      <c r="I20" s="115" t="str">
        <f t="shared" si="6"/>
        <v>Multi-Output;Multi-Output;Multi-Output;Multi-Output;Multi-Output;Multi-Output;Multi-Output</v>
      </c>
      <c r="J20" s="115" t="str">
        <f t="shared" si="7"/>
        <v>1100;400;410;400;410;400;1300</v>
      </c>
      <c r="K20" s="115" t="str">
        <f t="shared" si="7"/>
        <v>Silver;Silver;Silver;Silver;Silver;Silver;Silver</v>
      </c>
      <c r="L20" s="115">
        <f t="shared" si="8"/>
        <v>0</v>
      </c>
      <c r="M20" s="115" t="str">
        <f t="shared" si="9"/>
        <v>DRAM</v>
      </c>
      <c r="N20" s="115" t="str">
        <f t="shared" ref="N20:AB33" si="12">FN20</f>
        <v>Hard Disk Drive (HDD)</v>
      </c>
      <c r="O20" s="115">
        <f t="shared" si="12"/>
        <v>2.5</v>
      </c>
      <c r="P20" s="115">
        <f t="shared" si="12"/>
        <v>15000</v>
      </c>
      <c r="Q20" s="115">
        <f t="shared" si="12"/>
        <v>0</v>
      </c>
      <c r="R20" s="115">
        <f t="shared" si="12"/>
        <v>0</v>
      </c>
      <c r="S20" s="115">
        <f t="shared" si="12"/>
        <v>0</v>
      </c>
      <c r="T20" s="115">
        <f t="shared" si="12"/>
        <v>0</v>
      </c>
      <c r="U20" s="115">
        <f t="shared" si="12"/>
        <v>150</v>
      </c>
      <c r="V20" s="115">
        <f t="shared" si="12"/>
        <v>2</v>
      </c>
      <c r="W20" s="115">
        <f t="shared" si="12"/>
        <v>1</v>
      </c>
      <c r="X20" s="115">
        <f t="shared" si="12"/>
        <v>6</v>
      </c>
      <c r="Y20" s="115">
        <f t="shared" si="12"/>
        <v>3</v>
      </c>
      <c r="Z20" s="115" t="str">
        <f t="shared" si="12"/>
        <v>No</v>
      </c>
      <c r="AA20" s="115">
        <f t="shared" si="12"/>
        <v>3.79</v>
      </c>
      <c r="AB20" s="115">
        <f t="shared" si="12"/>
        <v>2.48</v>
      </c>
      <c r="AC20" s="115">
        <f t="shared" si="11"/>
        <v>29</v>
      </c>
      <c r="AD20" s="115"/>
      <c r="AE20" s="115"/>
      <c r="AF20" s="115"/>
      <c r="AG20" s="115"/>
      <c r="AH20" s="115">
        <v>2218196</v>
      </c>
      <c r="AI20" s="115" t="s">
        <v>1263</v>
      </c>
      <c r="AJ20" s="115" t="s">
        <v>1206</v>
      </c>
      <c r="AK20" s="115" t="s">
        <v>1241</v>
      </c>
      <c r="AL20" s="115" t="s">
        <v>1241</v>
      </c>
      <c r="AM20" s="115" t="s">
        <v>1241</v>
      </c>
      <c r="AN20" s="115"/>
      <c r="AO20" s="115" t="s">
        <v>293</v>
      </c>
      <c r="AP20" s="115" t="s">
        <v>993</v>
      </c>
      <c r="AQ20" s="115" t="s">
        <v>65</v>
      </c>
      <c r="AR20" s="115" t="s">
        <v>318</v>
      </c>
      <c r="AS20" s="115" t="s">
        <v>1206</v>
      </c>
      <c r="AT20" s="115" t="s">
        <v>1242</v>
      </c>
      <c r="AU20" s="115" t="s">
        <v>1243</v>
      </c>
      <c r="AV20" s="115" t="s">
        <v>299</v>
      </c>
      <c r="AW20" s="115" t="s">
        <v>320</v>
      </c>
      <c r="AX20" s="115" t="s">
        <v>321</v>
      </c>
      <c r="AY20" s="115" t="s">
        <v>418</v>
      </c>
      <c r="AZ20" s="115" t="s">
        <v>65</v>
      </c>
      <c r="BA20" s="115" t="s">
        <v>66</v>
      </c>
      <c r="BB20" s="115" t="s">
        <v>1208</v>
      </c>
      <c r="BC20" s="115" t="s">
        <v>1244</v>
      </c>
      <c r="BD20" s="115" t="s">
        <v>66</v>
      </c>
      <c r="BE20" s="115" t="s">
        <v>304</v>
      </c>
      <c r="BF20" s="115" t="s">
        <v>65</v>
      </c>
      <c r="BG20" s="115">
        <v>3600</v>
      </c>
      <c r="BH20" s="115" t="s">
        <v>65</v>
      </c>
      <c r="BI20" s="115">
        <v>3600</v>
      </c>
      <c r="BJ20" s="115" t="s">
        <v>1099</v>
      </c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 t="s">
        <v>1242</v>
      </c>
      <c r="FC20" s="115" t="s">
        <v>1210</v>
      </c>
      <c r="FD20" s="115" t="s">
        <v>1211</v>
      </c>
      <c r="FE20" s="115" t="s">
        <v>1212</v>
      </c>
      <c r="FF20" s="115" t="s">
        <v>1212</v>
      </c>
      <c r="FG20" s="115" t="s">
        <v>1213</v>
      </c>
      <c r="FH20" s="115" t="s">
        <v>1245</v>
      </c>
      <c r="FI20" s="115"/>
      <c r="FJ20" s="115" t="s">
        <v>327</v>
      </c>
      <c r="FK20" s="115"/>
      <c r="FL20" s="115" t="s">
        <v>1215</v>
      </c>
      <c r="FM20" s="115" t="s">
        <v>1215</v>
      </c>
      <c r="FN20" s="115" t="s">
        <v>352</v>
      </c>
      <c r="FO20" s="115">
        <v>2.5</v>
      </c>
      <c r="FP20" s="115">
        <v>15000</v>
      </c>
      <c r="FQ20" s="115"/>
      <c r="FR20" s="115"/>
      <c r="FS20" s="115"/>
      <c r="FT20" s="115"/>
      <c r="FU20" s="115">
        <v>150</v>
      </c>
      <c r="FV20" s="115">
        <v>2</v>
      </c>
      <c r="FW20" s="115">
        <v>1</v>
      </c>
      <c r="FX20" s="115">
        <v>6</v>
      </c>
      <c r="FY20" s="115">
        <v>3</v>
      </c>
      <c r="FZ20" s="115" t="s">
        <v>66</v>
      </c>
      <c r="GA20" s="115">
        <v>3.79</v>
      </c>
      <c r="GB20" s="115">
        <v>2.48</v>
      </c>
      <c r="GC20" s="115">
        <v>29</v>
      </c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  <c r="IW20" s="115"/>
      <c r="IX20" s="115"/>
      <c r="IY20" s="115"/>
      <c r="IZ20" s="115"/>
      <c r="JA20" s="115"/>
      <c r="JB20" s="115"/>
      <c r="JC20" s="115"/>
      <c r="JD20" s="115"/>
      <c r="JE20" s="115"/>
      <c r="JF20" s="115"/>
      <c r="JG20" s="115"/>
      <c r="JH20" s="115"/>
      <c r="JI20" s="115"/>
      <c r="JJ20" s="115"/>
      <c r="JK20" s="115"/>
      <c r="JL20" s="115"/>
      <c r="JM20" s="115"/>
      <c r="JN20" s="115"/>
      <c r="JO20" s="115"/>
      <c r="JP20" s="115"/>
      <c r="JQ20" s="115"/>
      <c r="JR20" s="115"/>
      <c r="JS20" s="115"/>
      <c r="JT20" s="115"/>
      <c r="JU20" s="115"/>
      <c r="JV20" s="115"/>
      <c r="JW20" s="115"/>
      <c r="JX20" s="115"/>
      <c r="JY20" s="115"/>
      <c r="JZ20" s="115"/>
      <c r="KA20" s="115"/>
      <c r="KB20" s="115"/>
      <c r="KC20" s="115"/>
      <c r="KD20" s="115"/>
      <c r="KE20" s="115"/>
      <c r="KF20" s="115"/>
      <c r="KG20" s="115"/>
      <c r="KH20" s="115"/>
      <c r="KI20" s="115"/>
      <c r="KJ20" s="115"/>
      <c r="KK20" s="115"/>
      <c r="KL20" s="115"/>
      <c r="KM20" s="115"/>
      <c r="KN20" s="115"/>
      <c r="KO20" s="115"/>
      <c r="KP20" s="115"/>
      <c r="KQ20" s="115"/>
      <c r="KR20" s="115"/>
      <c r="KS20" s="115"/>
      <c r="KT20" s="115"/>
      <c r="KU20" s="115"/>
      <c r="KV20" s="115"/>
      <c r="KW20" s="115"/>
      <c r="KX20" s="115"/>
      <c r="KY20" s="115"/>
      <c r="KZ20" s="115"/>
      <c r="LH20" s="103">
        <v>41698</v>
      </c>
      <c r="LI20" s="103">
        <v>41880</v>
      </c>
      <c r="LL20" s="102" t="s">
        <v>1204</v>
      </c>
    </row>
    <row r="21" spans="1:324" x14ac:dyDescent="0.35">
      <c r="A21" s="115">
        <f t="shared" si="0"/>
        <v>2221897</v>
      </c>
      <c r="B21" s="115" t="str">
        <f t="shared" si="0"/>
        <v>b</v>
      </c>
      <c r="C21" s="116">
        <f t="shared" si="1"/>
        <v>41698</v>
      </c>
      <c r="D21" s="116">
        <f t="shared" si="1"/>
        <v>41920</v>
      </c>
      <c r="E21" s="115" t="str">
        <f t="shared" si="2"/>
        <v>Yes</v>
      </c>
      <c r="F21" s="115" t="str">
        <f t="shared" si="3"/>
        <v>Delta Snapshots,Thin Provisioning</v>
      </c>
      <c r="G21" s="115" t="str">
        <f t="shared" si="4"/>
        <v>Flexible Size Qualification Range</v>
      </c>
      <c r="H21" s="115" t="str">
        <f t="shared" si="5"/>
        <v>Active Cooling</v>
      </c>
      <c r="I21" s="115" t="str">
        <f t="shared" si="6"/>
        <v>Multi-Output;Multi-Output;Multi-Output;Multi-Output;Multi-Output;Multi-Output;Multi-Output</v>
      </c>
      <c r="J21" s="115" t="str">
        <f t="shared" si="7"/>
        <v>1100;400;410;400;410;400;1300</v>
      </c>
      <c r="K21" s="115" t="str">
        <f t="shared" si="7"/>
        <v>Gold;Silver;Silver;Silver;Silver;Silver;Gold</v>
      </c>
      <c r="L21" s="115">
        <f t="shared" si="8"/>
        <v>0</v>
      </c>
      <c r="M21" s="115" t="str">
        <f t="shared" si="9"/>
        <v>DRAM</v>
      </c>
      <c r="N21" s="115" t="str">
        <f t="shared" si="12"/>
        <v>Hard Disk Drive (HDD)</v>
      </c>
      <c r="O21" s="115">
        <f t="shared" si="12"/>
        <v>2.5</v>
      </c>
      <c r="P21" s="115">
        <f t="shared" si="12"/>
        <v>15000</v>
      </c>
      <c r="Q21" s="115">
        <f t="shared" si="12"/>
        <v>0</v>
      </c>
      <c r="R21" s="115">
        <f t="shared" si="12"/>
        <v>0</v>
      </c>
      <c r="S21" s="115">
        <f t="shared" si="12"/>
        <v>0</v>
      </c>
      <c r="T21" s="115">
        <f t="shared" si="12"/>
        <v>0</v>
      </c>
      <c r="U21" s="115">
        <f t="shared" si="12"/>
        <v>75</v>
      </c>
      <c r="V21" s="115">
        <f t="shared" si="12"/>
        <v>2</v>
      </c>
      <c r="W21" s="115">
        <f t="shared" si="12"/>
        <v>1</v>
      </c>
      <c r="X21" s="115">
        <f t="shared" si="12"/>
        <v>6</v>
      </c>
      <c r="Y21" s="115">
        <f t="shared" si="12"/>
        <v>3</v>
      </c>
      <c r="Z21" s="115" t="str">
        <f t="shared" si="12"/>
        <v>No</v>
      </c>
      <c r="AA21" s="115">
        <f t="shared" si="12"/>
        <v>6.25</v>
      </c>
      <c r="AB21" s="115">
        <f t="shared" si="12"/>
        <v>4.38</v>
      </c>
      <c r="AC21" s="115">
        <f t="shared" si="11"/>
        <v>23.5</v>
      </c>
      <c r="AD21" s="115"/>
      <c r="AE21" s="115"/>
      <c r="AF21" s="115"/>
      <c r="AG21" s="115"/>
      <c r="AH21" s="115">
        <v>2221897</v>
      </c>
      <c r="AI21" s="115" t="s">
        <v>1263</v>
      </c>
      <c r="AJ21" s="115" t="s">
        <v>1206</v>
      </c>
      <c r="AK21" s="115" t="s">
        <v>1250</v>
      </c>
      <c r="AL21" s="115" t="s">
        <v>1250</v>
      </c>
      <c r="AM21" s="115" t="s">
        <v>1250</v>
      </c>
      <c r="AN21" s="115"/>
      <c r="AO21" s="115" t="s">
        <v>293</v>
      </c>
      <c r="AP21" s="115" t="s">
        <v>993</v>
      </c>
      <c r="AQ21" s="115" t="s">
        <v>65</v>
      </c>
      <c r="AR21" s="115" t="s">
        <v>318</v>
      </c>
      <c r="AS21" s="115" t="s">
        <v>1206</v>
      </c>
      <c r="AT21" s="115" t="s">
        <v>1250</v>
      </c>
      <c r="AU21" s="115" t="s">
        <v>1250</v>
      </c>
      <c r="AV21" s="115" t="s">
        <v>299</v>
      </c>
      <c r="AW21" s="115" t="s">
        <v>300</v>
      </c>
      <c r="AX21" s="115" t="s">
        <v>321</v>
      </c>
      <c r="AY21" s="115" t="s">
        <v>418</v>
      </c>
      <c r="AZ21" s="115" t="s">
        <v>65</v>
      </c>
      <c r="BA21" s="115" t="s">
        <v>66</v>
      </c>
      <c r="BB21" s="115" t="s">
        <v>1208</v>
      </c>
      <c r="BC21" s="115" t="s">
        <v>1244</v>
      </c>
      <c r="BD21" s="115" t="s">
        <v>66</v>
      </c>
      <c r="BE21" s="115" t="s">
        <v>304</v>
      </c>
      <c r="BF21" s="115" t="s">
        <v>65</v>
      </c>
      <c r="BG21" s="115">
        <v>3600</v>
      </c>
      <c r="BH21" s="115" t="s">
        <v>65</v>
      </c>
      <c r="BI21" s="115">
        <v>3600</v>
      </c>
      <c r="BJ21" s="115" t="s">
        <v>1099</v>
      </c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 t="s">
        <v>1250</v>
      </c>
      <c r="FC21" s="115" t="s">
        <v>1210</v>
      </c>
      <c r="FD21" s="115" t="s">
        <v>1211</v>
      </c>
      <c r="FE21" s="115" t="s">
        <v>1212</v>
      </c>
      <c r="FF21" s="115" t="s">
        <v>1212</v>
      </c>
      <c r="FG21" s="115" t="s">
        <v>1213</v>
      </c>
      <c r="FH21" s="115" t="s">
        <v>1251</v>
      </c>
      <c r="FI21" s="115"/>
      <c r="FJ21" s="115" t="s">
        <v>327</v>
      </c>
      <c r="FK21" s="115"/>
      <c r="FL21" s="115" t="s">
        <v>1252</v>
      </c>
      <c r="FM21" s="115" t="s">
        <v>1252</v>
      </c>
      <c r="FN21" s="115" t="s">
        <v>352</v>
      </c>
      <c r="FO21" s="115">
        <v>2.5</v>
      </c>
      <c r="FP21" s="115">
        <v>15000</v>
      </c>
      <c r="FQ21" s="115"/>
      <c r="FR21" s="115"/>
      <c r="FS21" s="115"/>
      <c r="FT21" s="115"/>
      <c r="FU21" s="115">
        <v>75</v>
      </c>
      <c r="FV21" s="115">
        <v>2</v>
      </c>
      <c r="FW21" s="115">
        <v>1</v>
      </c>
      <c r="FX21" s="115">
        <v>6</v>
      </c>
      <c r="FY21" s="115">
        <v>3</v>
      </c>
      <c r="FZ21" s="115" t="s">
        <v>66</v>
      </c>
      <c r="GA21" s="115">
        <v>6.25</v>
      </c>
      <c r="GB21" s="115">
        <v>4.38</v>
      </c>
      <c r="GC21" s="115">
        <v>23.5</v>
      </c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  <c r="IW21" s="115"/>
      <c r="IX21" s="115"/>
      <c r="IY21" s="115"/>
      <c r="IZ21" s="115"/>
      <c r="JA21" s="115"/>
      <c r="JB21" s="115"/>
      <c r="JC21" s="115"/>
      <c r="JD21" s="115"/>
      <c r="JE21" s="115"/>
      <c r="JF21" s="115"/>
      <c r="JG21" s="115"/>
      <c r="JH21" s="115"/>
      <c r="JI21" s="115"/>
      <c r="JJ21" s="115"/>
      <c r="JK21" s="115"/>
      <c r="JL21" s="115"/>
      <c r="JM21" s="115"/>
      <c r="JN21" s="115"/>
      <c r="JO21" s="115"/>
      <c r="JP21" s="115"/>
      <c r="JQ21" s="115"/>
      <c r="JR21" s="115"/>
      <c r="JS21" s="115"/>
      <c r="JT21" s="115"/>
      <c r="JU21" s="115"/>
      <c r="JV21" s="115"/>
      <c r="JW21" s="115"/>
      <c r="JX21" s="115"/>
      <c r="JY21" s="115"/>
      <c r="JZ21" s="115"/>
      <c r="KA21" s="115"/>
      <c r="KB21" s="115"/>
      <c r="KC21" s="115"/>
      <c r="KD21" s="115"/>
      <c r="KE21" s="115"/>
      <c r="KF21" s="115"/>
      <c r="KG21" s="115"/>
      <c r="KH21" s="115"/>
      <c r="KI21" s="115"/>
      <c r="KJ21" s="115"/>
      <c r="KK21" s="115"/>
      <c r="KL21" s="115"/>
      <c r="KM21" s="115"/>
      <c r="KN21" s="115"/>
      <c r="KO21" s="115"/>
      <c r="KP21" s="115"/>
      <c r="KQ21" s="115"/>
      <c r="KR21" s="115"/>
      <c r="KS21" s="115"/>
      <c r="KT21" s="115"/>
      <c r="KU21" s="115"/>
      <c r="KV21" s="115"/>
      <c r="KW21" s="115"/>
      <c r="KX21" s="115"/>
      <c r="KY21" s="115"/>
      <c r="KZ21" s="115"/>
      <c r="LH21" s="103">
        <v>41698</v>
      </c>
      <c r="LI21" s="103">
        <v>41920</v>
      </c>
      <c r="LL21" s="102" t="s">
        <v>1204</v>
      </c>
    </row>
    <row r="22" spans="1:324" x14ac:dyDescent="0.35">
      <c r="A22" s="115">
        <f t="shared" si="0"/>
        <v>2229660</v>
      </c>
      <c r="B22" s="115" t="str">
        <f t="shared" si="0"/>
        <v>b</v>
      </c>
      <c r="C22" s="116">
        <f t="shared" si="1"/>
        <v>41698</v>
      </c>
      <c r="D22" s="116">
        <f t="shared" si="1"/>
        <v>41992</v>
      </c>
      <c r="E22" s="115" t="str">
        <f t="shared" si="2"/>
        <v>Yes</v>
      </c>
      <c r="F22" s="115" t="str">
        <f t="shared" si="3"/>
        <v>Data Deduplication,Delta Snapshots,Thin Provisioning</v>
      </c>
      <c r="G22" s="115" t="str">
        <f t="shared" si="4"/>
        <v>Flexible Size Qualification Range</v>
      </c>
      <c r="H22" s="115" t="str">
        <f t="shared" si="5"/>
        <v>Active Cooling</v>
      </c>
      <c r="I22" s="115" t="str">
        <f t="shared" si="6"/>
        <v>Multi-Output;Multi-Output;Multi-Output;Multi-Output;Multi-Output;Multi-Output;Multi-Output</v>
      </c>
      <c r="J22" s="115" t="str">
        <f t="shared" si="7"/>
        <v>1100;400;410;400;410;400;1300</v>
      </c>
      <c r="K22" s="115" t="str">
        <f t="shared" si="7"/>
        <v>Gold;Silver;Gold;Gold;Gold;Gold;Gold</v>
      </c>
      <c r="L22" s="115">
        <f t="shared" si="8"/>
        <v>0</v>
      </c>
      <c r="M22" s="115" t="str">
        <f t="shared" si="9"/>
        <v>DRAM</v>
      </c>
      <c r="N22" s="115" t="str">
        <f t="shared" si="12"/>
        <v>Hard Disk Drive (HDD)</v>
      </c>
      <c r="O22" s="115">
        <f t="shared" si="12"/>
        <v>2.5</v>
      </c>
      <c r="P22" s="115">
        <f t="shared" si="12"/>
        <v>15000</v>
      </c>
      <c r="Q22" s="115">
        <f t="shared" si="12"/>
        <v>0</v>
      </c>
      <c r="R22" s="115">
        <f t="shared" si="12"/>
        <v>0</v>
      </c>
      <c r="S22" s="115">
        <f t="shared" si="12"/>
        <v>0</v>
      </c>
      <c r="T22" s="115">
        <f t="shared" si="12"/>
        <v>0</v>
      </c>
      <c r="U22" s="115">
        <f t="shared" si="12"/>
        <v>100</v>
      </c>
      <c r="V22" s="115">
        <f t="shared" si="12"/>
        <v>2</v>
      </c>
      <c r="W22" s="115">
        <f t="shared" si="12"/>
        <v>1</v>
      </c>
      <c r="X22" s="115">
        <f t="shared" si="12"/>
        <v>10</v>
      </c>
      <c r="Y22" s="115">
        <f t="shared" si="12"/>
        <v>5</v>
      </c>
      <c r="Z22" s="115" t="str">
        <f t="shared" si="12"/>
        <v>No</v>
      </c>
      <c r="AA22" s="115">
        <f t="shared" si="12"/>
        <v>6.48</v>
      </c>
      <c r="AB22" s="115">
        <f t="shared" si="12"/>
        <v>4.5199999999999996</v>
      </c>
      <c r="AC22" s="115">
        <f t="shared" si="11"/>
        <v>25.2</v>
      </c>
      <c r="AD22" s="115"/>
      <c r="AE22" s="115"/>
      <c r="AF22" s="115"/>
      <c r="AG22" s="115"/>
      <c r="AH22" s="115">
        <v>2229660</v>
      </c>
      <c r="AI22" s="115" t="s">
        <v>1263</v>
      </c>
      <c r="AJ22" s="115" t="s">
        <v>1206</v>
      </c>
      <c r="AK22" s="115" t="s">
        <v>1254</v>
      </c>
      <c r="AL22" s="115" t="s">
        <v>1254</v>
      </c>
      <c r="AM22" s="115" t="s">
        <v>1254</v>
      </c>
      <c r="AN22" s="115"/>
      <c r="AO22" s="115" t="s">
        <v>293</v>
      </c>
      <c r="AP22" s="115" t="s">
        <v>993</v>
      </c>
      <c r="AQ22" s="115" t="s">
        <v>65</v>
      </c>
      <c r="AR22" s="115" t="s">
        <v>318</v>
      </c>
      <c r="AS22" s="115" t="s">
        <v>1206</v>
      </c>
      <c r="AT22" s="115" t="s">
        <v>1255</v>
      </c>
      <c r="AU22" s="115" t="s">
        <v>1255</v>
      </c>
      <c r="AV22" s="115" t="s">
        <v>299</v>
      </c>
      <c r="AW22" s="115" t="s">
        <v>900</v>
      </c>
      <c r="AX22" s="115" t="s">
        <v>321</v>
      </c>
      <c r="AY22" s="115" t="s">
        <v>418</v>
      </c>
      <c r="AZ22" s="115" t="s">
        <v>65</v>
      </c>
      <c r="BA22" s="115" t="s">
        <v>65</v>
      </c>
      <c r="BB22" s="115" t="s">
        <v>1208</v>
      </c>
      <c r="BC22" s="115" t="s">
        <v>1244</v>
      </c>
      <c r="BD22" s="115" t="s">
        <v>66</v>
      </c>
      <c r="BE22" s="115" t="s">
        <v>304</v>
      </c>
      <c r="BF22" s="115" t="s">
        <v>65</v>
      </c>
      <c r="BG22" s="115">
        <v>3600</v>
      </c>
      <c r="BH22" s="115" t="s">
        <v>65</v>
      </c>
      <c r="BI22" s="115">
        <v>3600</v>
      </c>
      <c r="BJ22" s="115" t="s">
        <v>1099</v>
      </c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 t="s">
        <v>1254</v>
      </c>
      <c r="FC22" s="115" t="s">
        <v>1210</v>
      </c>
      <c r="FD22" s="115" t="s">
        <v>1211</v>
      </c>
      <c r="FE22" s="115" t="s">
        <v>1212</v>
      </c>
      <c r="FF22" s="115" t="s">
        <v>1212</v>
      </c>
      <c r="FG22" s="115" t="s">
        <v>1213</v>
      </c>
      <c r="FH22" s="115" t="s">
        <v>1214</v>
      </c>
      <c r="FI22" s="115"/>
      <c r="FJ22" s="115" t="s">
        <v>327</v>
      </c>
      <c r="FK22" s="115"/>
      <c r="FL22" s="115" t="s">
        <v>1252</v>
      </c>
      <c r="FM22" s="115" t="s">
        <v>1252</v>
      </c>
      <c r="FN22" s="115" t="s">
        <v>352</v>
      </c>
      <c r="FO22" s="115">
        <v>2.5</v>
      </c>
      <c r="FP22" s="115">
        <v>15000</v>
      </c>
      <c r="FQ22" s="115"/>
      <c r="FR22" s="115"/>
      <c r="FS22" s="115"/>
      <c r="FT22" s="115"/>
      <c r="FU22" s="115">
        <v>100</v>
      </c>
      <c r="FV22" s="115">
        <v>2</v>
      </c>
      <c r="FW22" s="115">
        <v>1</v>
      </c>
      <c r="FX22" s="115">
        <v>10</v>
      </c>
      <c r="FY22" s="115">
        <v>5</v>
      </c>
      <c r="FZ22" s="115" t="s">
        <v>66</v>
      </c>
      <c r="GA22" s="115">
        <v>6.48</v>
      </c>
      <c r="GB22" s="115">
        <v>4.5199999999999996</v>
      </c>
      <c r="GC22" s="115">
        <v>25.2</v>
      </c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  <c r="IW22" s="115"/>
      <c r="IX22" s="115"/>
      <c r="IY22" s="115"/>
      <c r="IZ22" s="115"/>
      <c r="JA22" s="115"/>
      <c r="JB22" s="115"/>
      <c r="JC22" s="115"/>
      <c r="JD22" s="115"/>
      <c r="JE22" s="115"/>
      <c r="JF22" s="115"/>
      <c r="JG22" s="115"/>
      <c r="JH22" s="115"/>
      <c r="JI22" s="115"/>
      <c r="JJ22" s="115"/>
      <c r="JK22" s="115"/>
      <c r="JL22" s="115"/>
      <c r="JM22" s="115"/>
      <c r="JN22" s="115"/>
      <c r="JO22" s="115"/>
      <c r="JP22" s="115"/>
      <c r="JQ22" s="115"/>
      <c r="JR22" s="115"/>
      <c r="JS22" s="115"/>
      <c r="JT22" s="115"/>
      <c r="JU22" s="115"/>
      <c r="JV22" s="115"/>
      <c r="JW22" s="115"/>
      <c r="JX22" s="115"/>
      <c r="JY22" s="115"/>
      <c r="JZ22" s="115"/>
      <c r="KA22" s="115"/>
      <c r="KB22" s="115"/>
      <c r="KC22" s="115"/>
      <c r="KD22" s="115"/>
      <c r="KE22" s="115"/>
      <c r="KF22" s="115"/>
      <c r="KG22" s="115"/>
      <c r="KH22" s="115"/>
      <c r="KI22" s="115"/>
      <c r="KJ22" s="115"/>
      <c r="KK22" s="115"/>
      <c r="KL22" s="115"/>
      <c r="KM22" s="115"/>
      <c r="KN22" s="115"/>
      <c r="KO22" s="115"/>
      <c r="KP22" s="115"/>
      <c r="KQ22" s="115"/>
      <c r="KR22" s="115"/>
      <c r="KS22" s="115"/>
      <c r="KT22" s="115"/>
      <c r="KU22" s="115"/>
      <c r="KV22" s="115"/>
      <c r="KW22" s="115"/>
      <c r="KX22" s="115"/>
      <c r="KY22" s="115"/>
      <c r="KZ22" s="115"/>
      <c r="LH22" s="103">
        <v>41698</v>
      </c>
      <c r="LI22" s="103">
        <v>41992</v>
      </c>
      <c r="LL22" s="102" t="s">
        <v>1204</v>
      </c>
    </row>
    <row r="23" spans="1:324" x14ac:dyDescent="0.35">
      <c r="A23" s="115">
        <f t="shared" si="0"/>
        <v>2235836</v>
      </c>
      <c r="B23" s="115" t="str">
        <f t="shared" si="0"/>
        <v>b</v>
      </c>
      <c r="C23" s="116">
        <f t="shared" si="1"/>
        <v>42063</v>
      </c>
      <c r="D23" s="116">
        <f t="shared" si="1"/>
        <v>42100</v>
      </c>
      <c r="E23" s="115" t="str">
        <f t="shared" si="2"/>
        <v>Yes</v>
      </c>
      <c r="F23" s="115" t="str">
        <f t="shared" si="3"/>
        <v>Data Deduplication,Delta Snapshots,Thin Provisioning</v>
      </c>
      <c r="G23" s="115" t="str">
        <f t="shared" si="4"/>
        <v>Flexible Size Qualification Range</v>
      </c>
      <c r="H23" s="115" t="str">
        <f t="shared" si="5"/>
        <v>Active Cooling</v>
      </c>
      <c r="I23" s="115" t="str">
        <f t="shared" si="6"/>
        <v>Multi-Output;Multi-Output;Multi-Output;Multi-Output;Multi-Output;Multi-Output;Multi-Output</v>
      </c>
      <c r="J23" s="115" t="str">
        <f t="shared" si="7"/>
        <v>1100;400;410;400;410;400;1300</v>
      </c>
      <c r="K23" s="115" t="str">
        <f t="shared" si="7"/>
        <v>Gold;Silver;Gold;Gold;Gold;Gold;Gold</v>
      </c>
      <c r="L23" s="115">
        <f t="shared" si="8"/>
        <v>0</v>
      </c>
      <c r="M23" s="115" t="str">
        <f t="shared" si="9"/>
        <v>DRAM</v>
      </c>
      <c r="N23" s="115" t="str">
        <f t="shared" si="12"/>
        <v>Hard Disk Drive (HDD)</v>
      </c>
      <c r="O23" s="115">
        <f t="shared" si="12"/>
        <v>2.5</v>
      </c>
      <c r="P23" s="115">
        <f t="shared" si="12"/>
        <v>15000</v>
      </c>
      <c r="Q23" s="115">
        <f t="shared" si="12"/>
        <v>0</v>
      </c>
      <c r="R23" s="115">
        <f t="shared" si="12"/>
        <v>100</v>
      </c>
      <c r="S23" s="115">
        <f t="shared" si="12"/>
        <v>0</v>
      </c>
      <c r="T23" s="115">
        <f t="shared" si="12"/>
        <v>0</v>
      </c>
      <c r="U23" s="115">
        <f t="shared" si="12"/>
        <v>100</v>
      </c>
      <c r="V23" s="115">
        <f t="shared" si="12"/>
        <v>2</v>
      </c>
      <c r="W23" s="115">
        <f t="shared" si="12"/>
        <v>1</v>
      </c>
      <c r="X23" s="115">
        <f t="shared" si="12"/>
        <v>10</v>
      </c>
      <c r="Y23" s="115">
        <f t="shared" si="12"/>
        <v>5</v>
      </c>
      <c r="Z23" s="115" t="str">
        <f t="shared" si="12"/>
        <v>No</v>
      </c>
      <c r="AA23" s="115">
        <f t="shared" si="12"/>
        <v>6.11</v>
      </c>
      <c r="AB23" s="115">
        <f t="shared" si="12"/>
        <v>4.53</v>
      </c>
      <c r="AC23" s="115">
        <f t="shared" si="11"/>
        <v>20.7</v>
      </c>
      <c r="AD23" s="115"/>
      <c r="AE23" s="115"/>
      <c r="AF23" s="115"/>
      <c r="AG23" s="115"/>
      <c r="AH23" s="115">
        <v>2235836</v>
      </c>
      <c r="AI23" s="115" t="s">
        <v>1263</v>
      </c>
      <c r="AJ23" s="115" t="s">
        <v>1206</v>
      </c>
      <c r="AK23" s="115" t="s">
        <v>1207</v>
      </c>
      <c r="AL23" s="115" t="s">
        <v>1207</v>
      </c>
      <c r="AM23" s="115" t="s">
        <v>1207</v>
      </c>
      <c r="AN23" s="115"/>
      <c r="AO23" s="115" t="s">
        <v>293</v>
      </c>
      <c r="AP23" s="115" t="s">
        <v>993</v>
      </c>
      <c r="AQ23" s="115" t="s">
        <v>65</v>
      </c>
      <c r="AR23" s="115" t="s">
        <v>318</v>
      </c>
      <c r="AS23" s="115" t="s">
        <v>1206</v>
      </c>
      <c r="AT23" s="115" t="s">
        <v>1207</v>
      </c>
      <c r="AU23" s="115" t="s">
        <v>1207</v>
      </c>
      <c r="AV23" s="115" t="s">
        <v>299</v>
      </c>
      <c r="AW23" s="115" t="s">
        <v>900</v>
      </c>
      <c r="AX23" s="115" t="s">
        <v>321</v>
      </c>
      <c r="AY23" s="115" t="s">
        <v>418</v>
      </c>
      <c r="AZ23" s="115" t="s">
        <v>65</v>
      </c>
      <c r="BA23" s="115" t="s">
        <v>66</v>
      </c>
      <c r="BB23" s="115" t="s">
        <v>1208</v>
      </c>
      <c r="BC23" s="115" t="s">
        <v>1209</v>
      </c>
      <c r="BD23" s="115" t="s">
        <v>66</v>
      </c>
      <c r="BE23" s="115" t="s">
        <v>304</v>
      </c>
      <c r="BF23" s="115" t="s">
        <v>65</v>
      </c>
      <c r="BG23" s="115"/>
      <c r="BH23" s="115" t="s">
        <v>65</v>
      </c>
      <c r="BI23" s="115">
        <v>3600</v>
      </c>
      <c r="BJ23" s="115" t="s">
        <v>1099</v>
      </c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 t="s">
        <v>1207</v>
      </c>
      <c r="FC23" s="115" t="s">
        <v>1210</v>
      </c>
      <c r="FD23" s="115" t="s">
        <v>1211</v>
      </c>
      <c r="FE23" s="115" t="s">
        <v>1212</v>
      </c>
      <c r="FF23" s="115" t="s">
        <v>1212</v>
      </c>
      <c r="FG23" s="115" t="s">
        <v>1213</v>
      </c>
      <c r="FH23" s="115" t="s">
        <v>1214</v>
      </c>
      <c r="FI23" s="115"/>
      <c r="FJ23" s="115" t="s">
        <v>327</v>
      </c>
      <c r="FK23" s="115"/>
      <c r="FL23" s="115" t="s">
        <v>1215</v>
      </c>
      <c r="FM23" s="115" t="s">
        <v>1215</v>
      </c>
      <c r="FN23" s="115" t="s">
        <v>352</v>
      </c>
      <c r="FO23" s="115">
        <v>2.5</v>
      </c>
      <c r="FP23" s="115">
        <v>15000</v>
      </c>
      <c r="FQ23" s="115"/>
      <c r="FR23" s="115">
        <v>100</v>
      </c>
      <c r="FS23" s="115"/>
      <c r="FT23" s="115"/>
      <c r="FU23" s="115">
        <v>100</v>
      </c>
      <c r="FV23" s="115">
        <v>2</v>
      </c>
      <c r="FW23" s="115">
        <v>1</v>
      </c>
      <c r="FX23" s="115">
        <v>10</v>
      </c>
      <c r="FY23" s="115">
        <v>5</v>
      </c>
      <c r="FZ23" s="115" t="s">
        <v>66</v>
      </c>
      <c r="GA23" s="115">
        <v>6.11</v>
      </c>
      <c r="GB23" s="115">
        <v>4.53</v>
      </c>
      <c r="GC23" s="115">
        <v>20.7</v>
      </c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  <c r="IW23" s="115"/>
      <c r="IX23" s="115"/>
      <c r="IY23" s="115"/>
      <c r="IZ23" s="115"/>
      <c r="JA23" s="115"/>
      <c r="JB23" s="115"/>
      <c r="JC23" s="115"/>
      <c r="JD23" s="115"/>
      <c r="JE23" s="115"/>
      <c r="JF23" s="115"/>
      <c r="JG23" s="115"/>
      <c r="JH23" s="115"/>
      <c r="JI23" s="115"/>
      <c r="JJ23" s="115"/>
      <c r="JK23" s="115"/>
      <c r="JL23" s="115"/>
      <c r="JM23" s="115"/>
      <c r="JN23" s="115"/>
      <c r="JO23" s="115"/>
      <c r="JP23" s="115"/>
      <c r="JQ23" s="115"/>
      <c r="JR23" s="115"/>
      <c r="JS23" s="115"/>
      <c r="JT23" s="115"/>
      <c r="JU23" s="115"/>
      <c r="JV23" s="115"/>
      <c r="JW23" s="115"/>
      <c r="JX23" s="115"/>
      <c r="JY23" s="115"/>
      <c r="JZ23" s="115"/>
      <c r="KA23" s="115"/>
      <c r="KB23" s="115"/>
      <c r="KC23" s="115"/>
      <c r="KD23" s="115"/>
      <c r="KE23" s="115"/>
      <c r="KF23" s="115"/>
      <c r="KG23" s="115"/>
      <c r="KH23" s="115"/>
      <c r="KI23" s="115"/>
      <c r="KJ23" s="115"/>
      <c r="KK23" s="115"/>
      <c r="KL23" s="115"/>
      <c r="KM23" s="115"/>
      <c r="KN23" s="115"/>
      <c r="KO23" s="115"/>
      <c r="KP23" s="115"/>
      <c r="KQ23" s="115"/>
      <c r="KR23" s="115"/>
      <c r="KS23" s="115"/>
      <c r="KT23" s="115"/>
      <c r="KU23" s="115"/>
      <c r="KV23" s="115"/>
      <c r="KW23" s="115"/>
      <c r="KX23" s="115"/>
      <c r="KY23" s="115"/>
      <c r="KZ23" s="115"/>
      <c r="LH23" s="103">
        <v>42063</v>
      </c>
      <c r="LI23" s="103">
        <v>42100</v>
      </c>
      <c r="LL23" s="102" t="s">
        <v>1204</v>
      </c>
    </row>
    <row r="24" spans="1:324" x14ac:dyDescent="0.35">
      <c r="A24" s="115"/>
      <c r="B24" s="115"/>
      <c r="C24" s="116"/>
      <c r="D24" s="116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  <c r="IW24" s="115"/>
      <c r="IX24" s="115"/>
      <c r="IY24" s="115"/>
      <c r="IZ24" s="115"/>
      <c r="JA24" s="115"/>
      <c r="JB24" s="115"/>
      <c r="JC24" s="115"/>
      <c r="JD24" s="115"/>
      <c r="JE24" s="115"/>
      <c r="JF24" s="115"/>
      <c r="JG24" s="115"/>
      <c r="JH24" s="115"/>
      <c r="JI24" s="115"/>
      <c r="JJ24" s="115"/>
      <c r="JK24" s="115"/>
      <c r="JL24" s="115"/>
      <c r="JM24" s="115"/>
      <c r="JN24" s="115"/>
      <c r="JO24" s="115"/>
      <c r="JP24" s="115"/>
      <c r="JQ24" s="115"/>
      <c r="JR24" s="115"/>
      <c r="JS24" s="115"/>
      <c r="JT24" s="115"/>
      <c r="JU24" s="115"/>
      <c r="JV24" s="115"/>
      <c r="JW24" s="115"/>
      <c r="JX24" s="115"/>
      <c r="JY24" s="115"/>
      <c r="JZ24" s="115"/>
      <c r="KA24" s="115"/>
      <c r="KB24" s="115"/>
      <c r="KC24" s="115"/>
      <c r="KD24" s="115"/>
      <c r="KE24" s="115"/>
      <c r="KF24" s="115"/>
      <c r="KG24" s="115"/>
      <c r="KH24" s="115"/>
      <c r="KI24" s="115"/>
      <c r="KJ24" s="115"/>
      <c r="KK24" s="115"/>
      <c r="KL24" s="115"/>
      <c r="KM24" s="115"/>
      <c r="KN24" s="115"/>
      <c r="KO24" s="115"/>
      <c r="KP24" s="115"/>
      <c r="KQ24" s="115"/>
      <c r="KR24" s="115"/>
      <c r="KS24" s="115"/>
      <c r="KT24" s="115"/>
      <c r="KU24" s="115"/>
      <c r="KV24" s="115"/>
      <c r="KW24" s="115"/>
      <c r="KX24" s="115"/>
      <c r="KY24" s="115"/>
      <c r="KZ24" s="115"/>
      <c r="LH24" s="103"/>
      <c r="LI24" s="103"/>
    </row>
    <row r="25" spans="1:324" x14ac:dyDescent="0.35">
      <c r="A25" s="115">
        <f t="shared" si="0"/>
        <v>2222055</v>
      </c>
      <c r="B25" s="115">
        <f t="shared" si="0"/>
        <v>0</v>
      </c>
      <c r="C25" s="116">
        <f t="shared" si="1"/>
        <v>41813</v>
      </c>
      <c r="D25" s="116">
        <f t="shared" si="1"/>
        <v>41688</v>
      </c>
      <c r="E25" s="115" t="str">
        <f t="shared" si="2"/>
        <v>Yes</v>
      </c>
      <c r="F25" s="115" t="str">
        <f t="shared" si="3"/>
        <v>Data Deduplication,Delta Snapshots,Thin Provisioning,Compression</v>
      </c>
      <c r="G25" s="115" t="str">
        <f t="shared" si="4"/>
        <v>Fixed Size Qualification Range</v>
      </c>
      <c r="H25" s="115" t="str">
        <f t="shared" si="5"/>
        <v>Active Cooling</v>
      </c>
      <c r="I25" s="115" t="str">
        <f t="shared" si="6"/>
        <v>Multi Output</v>
      </c>
      <c r="J25" s="115" t="str">
        <f t="shared" si="7"/>
        <v>580W</v>
      </c>
      <c r="K25" s="115" t="str">
        <f t="shared" si="7"/>
        <v>80 PLUS Silver Level, 230V International</v>
      </c>
      <c r="L25" s="115">
        <f t="shared" si="8"/>
        <v>0</v>
      </c>
      <c r="M25" s="115" t="str">
        <f t="shared" si="9"/>
        <v>DRAM</v>
      </c>
      <c r="N25" s="115" t="str">
        <f t="shared" si="12"/>
        <v>HDD</v>
      </c>
      <c r="O25" s="115">
        <f t="shared" si="12"/>
        <v>3.5</v>
      </c>
      <c r="P25" s="115">
        <f t="shared" si="12"/>
        <v>7200</v>
      </c>
      <c r="Q25" s="115">
        <f t="shared" si="12"/>
        <v>1000</v>
      </c>
      <c r="R25" s="115">
        <f t="shared" si="12"/>
        <v>48</v>
      </c>
      <c r="S25" s="115">
        <f t="shared" si="12"/>
        <v>0</v>
      </c>
      <c r="T25" s="115">
        <f t="shared" si="12"/>
        <v>0</v>
      </c>
      <c r="U25" s="115">
        <f t="shared" si="12"/>
        <v>48</v>
      </c>
      <c r="V25" s="115">
        <f t="shared" si="12"/>
        <v>2</v>
      </c>
      <c r="W25" s="115">
        <f t="shared" si="12"/>
        <v>1</v>
      </c>
      <c r="X25" s="115">
        <f t="shared" si="12"/>
        <v>6</v>
      </c>
      <c r="Y25" s="115">
        <f t="shared" si="12"/>
        <v>3</v>
      </c>
      <c r="Z25" s="115" t="str">
        <f t="shared" si="12"/>
        <v>No</v>
      </c>
      <c r="AA25" s="115">
        <f t="shared" si="12"/>
        <v>0.66</v>
      </c>
      <c r="AB25" s="115">
        <f t="shared" si="12"/>
        <v>0.34</v>
      </c>
      <c r="AC25" s="115">
        <f t="shared" si="11"/>
        <v>77.87</v>
      </c>
      <c r="AD25" s="115"/>
      <c r="AE25" s="115"/>
      <c r="AF25" s="115"/>
      <c r="AG25" s="115"/>
      <c r="AH25" s="115">
        <v>2222055</v>
      </c>
      <c r="AI25" s="115"/>
      <c r="AJ25" s="115" t="s">
        <v>409</v>
      </c>
      <c r="AK25" s="115" t="s">
        <v>410</v>
      </c>
      <c r="AL25" s="115" t="s">
        <v>1264</v>
      </c>
      <c r="AM25" s="115" t="s">
        <v>1265</v>
      </c>
      <c r="AN25" s="115"/>
      <c r="AO25" s="115" t="s">
        <v>636</v>
      </c>
      <c r="AP25" s="115" t="s">
        <v>993</v>
      </c>
      <c r="AQ25" s="115" t="s">
        <v>65</v>
      </c>
      <c r="AR25" s="115" t="s">
        <v>318</v>
      </c>
      <c r="AS25" s="115" t="s">
        <v>413</v>
      </c>
      <c r="AT25" s="115" t="s">
        <v>841</v>
      </c>
      <c r="AU25" s="115" t="s">
        <v>1266</v>
      </c>
      <c r="AV25" s="115" t="s">
        <v>843</v>
      </c>
      <c r="AW25" s="115" t="s">
        <v>844</v>
      </c>
      <c r="AX25" s="115" t="s">
        <v>845</v>
      </c>
      <c r="AY25" s="115" t="s">
        <v>302</v>
      </c>
      <c r="AZ25" s="115" t="s">
        <v>66</v>
      </c>
      <c r="BA25" s="115" t="s">
        <v>66</v>
      </c>
      <c r="BB25" s="115" t="s">
        <v>846</v>
      </c>
      <c r="BC25" s="115" t="s">
        <v>847</v>
      </c>
      <c r="BD25" s="115" t="s">
        <v>66</v>
      </c>
      <c r="BE25" s="115" t="s">
        <v>304</v>
      </c>
      <c r="BF25" s="115" t="s">
        <v>66</v>
      </c>
      <c r="BG25" s="115"/>
      <c r="BH25" s="115" t="s">
        <v>66</v>
      </c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 t="s">
        <v>1267</v>
      </c>
      <c r="FC25" s="115" t="s">
        <v>422</v>
      </c>
      <c r="FD25" s="115" t="s">
        <v>413</v>
      </c>
      <c r="FE25" s="115" t="s">
        <v>927</v>
      </c>
      <c r="FF25" s="115" t="s">
        <v>927</v>
      </c>
      <c r="FG25" s="115" t="s">
        <v>928</v>
      </c>
      <c r="FH25" s="115" t="s">
        <v>426</v>
      </c>
      <c r="FI25" s="115"/>
      <c r="FJ25" s="115" t="s">
        <v>327</v>
      </c>
      <c r="FK25" s="115"/>
      <c r="FL25" s="115" t="s">
        <v>1268</v>
      </c>
      <c r="FM25" s="115" t="s">
        <v>1267</v>
      </c>
      <c r="FN25" s="115" t="s">
        <v>311</v>
      </c>
      <c r="FO25" s="115">
        <v>3.5</v>
      </c>
      <c r="FP25" s="115">
        <v>7200</v>
      </c>
      <c r="FQ25" s="115">
        <v>1000</v>
      </c>
      <c r="FR25" s="115">
        <v>48</v>
      </c>
      <c r="FS25" s="115"/>
      <c r="FT25" s="115"/>
      <c r="FU25" s="115">
        <v>48</v>
      </c>
      <c r="FV25" s="115">
        <v>2</v>
      </c>
      <c r="FW25" s="115">
        <v>1</v>
      </c>
      <c r="FX25" s="115">
        <v>6</v>
      </c>
      <c r="FY25" s="115">
        <v>3</v>
      </c>
      <c r="FZ25" s="115" t="s">
        <v>66</v>
      </c>
      <c r="GA25" s="115">
        <v>0.66</v>
      </c>
      <c r="GB25" s="115">
        <v>0.34</v>
      </c>
      <c r="GC25" s="115">
        <v>77.87</v>
      </c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  <c r="IW25" s="115"/>
      <c r="IX25" s="115"/>
      <c r="IY25" s="115"/>
      <c r="IZ25" s="115"/>
      <c r="JA25" s="115"/>
      <c r="JB25" s="115"/>
      <c r="JC25" s="115"/>
      <c r="JD25" s="115"/>
      <c r="JE25" s="115"/>
      <c r="JF25" s="115"/>
      <c r="JG25" s="115"/>
      <c r="JH25" s="115"/>
      <c r="JI25" s="115"/>
      <c r="JJ25" s="115"/>
      <c r="JK25" s="115"/>
      <c r="JL25" s="115"/>
      <c r="JM25" s="115"/>
      <c r="JN25" s="115"/>
      <c r="JO25" s="115"/>
      <c r="JP25" s="115"/>
      <c r="JQ25" s="115"/>
      <c r="JR25" s="115"/>
      <c r="JS25" s="115"/>
      <c r="JT25" s="115"/>
      <c r="JU25" s="115"/>
      <c r="JV25" s="115"/>
      <c r="JW25" s="115"/>
      <c r="JX25" s="115"/>
      <c r="JY25" s="115"/>
      <c r="JZ25" s="115"/>
      <c r="KA25" s="115"/>
      <c r="KB25" s="115"/>
      <c r="KC25" s="115"/>
      <c r="KD25" s="115"/>
      <c r="KE25" s="115"/>
      <c r="KF25" s="115"/>
      <c r="KG25" s="115"/>
      <c r="KH25" s="115"/>
      <c r="KI25" s="115"/>
      <c r="KJ25" s="115"/>
      <c r="KK25" s="115"/>
      <c r="KL25" s="115"/>
      <c r="KM25" s="115"/>
      <c r="KN25" s="115"/>
      <c r="KO25" s="115"/>
      <c r="KP25" s="115"/>
      <c r="KQ25" s="115"/>
      <c r="KR25" s="115"/>
      <c r="KS25" s="115"/>
      <c r="KT25" s="115"/>
      <c r="KU25" s="115"/>
      <c r="KV25" s="115"/>
      <c r="KW25" s="115"/>
      <c r="KX25" s="115"/>
      <c r="KY25" s="115"/>
      <c r="KZ25" s="115"/>
      <c r="LH25" s="103">
        <v>41813</v>
      </c>
      <c r="LI25" s="103">
        <v>41688</v>
      </c>
      <c r="LJ25" s="102" t="s">
        <v>312</v>
      </c>
      <c r="LK25" s="102" t="s">
        <v>1269</v>
      </c>
      <c r="LL25" s="102" t="s">
        <v>1204</v>
      </c>
    </row>
    <row r="26" spans="1:324" x14ac:dyDescent="0.35">
      <c r="A26" s="115">
        <f t="shared" si="0"/>
        <v>2222387</v>
      </c>
      <c r="B26" s="115">
        <f t="shared" si="0"/>
        <v>0</v>
      </c>
      <c r="C26" s="116">
        <f t="shared" si="1"/>
        <v>41813</v>
      </c>
      <c r="D26" s="116">
        <f t="shared" si="1"/>
        <v>41877</v>
      </c>
      <c r="E26" s="115" t="str">
        <f t="shared" si="2"/>
        <v>Yes</v>
      </c>
      <c r="F26" s="115" t="str">
        <f t="shared" si="3"/>
        <v>Data Deduplication,Delta Snapshots,Thin Provisioning,Compression</v>
      </c>
      <c r="G26" s="115" t="str">
        <f t="shared" si="4"/>
        <v>Fixed Size Qualification Range</v>
      </c>
      <c r="H26" s="115" t="str">
        <f t="shared" si="5"/>
        <v>Active Cooling</v>
      </c>
      <c r="I26" s="115" t="str">
        <f t="shared" si="6"/>
        <v>Multi Output</v>
      </c>
      <c r="J26" s="115" t="str">
        <f t="shared" si="7"/>
        <v>580W</v>
      </c>
      <c r="K26" s="115" t="str">
        <f t="shared" si="7"/>
        <v>80 PLUS Silver Level, 230V International</v>
      </c>
      <c r="L26" s="115">
        <f t="shared" si="8"/>
        <v>0</v>
      </c>
      <c r="M26" s="115" t="str">
        <f t="shared" si="9"/>
        <v>DRAM</v>
      </c>
      <c r="N26" s="115" t="str">
        <f t="shared" si="12"/>
        <v>HDD</v>
      </c>
      <c r="O26" s="115">
        <f t="shared" si="12"/>
        <v>3.5</v>
      </c>
      <c r="P26" s="115">
        <f t="shared" si="12"/>
        <v>7200</v>
      </c>
      <c r="Q26" s="115">
        <f t="shared" si="12"/>
        <v>1000</v>
      </c>
      <c r="R26" s="115">
        <f t="shared" si="12"/>
        <v>48</v>
      </c>
      <c r="S26" s="115">
        <f t="shared" si="12"/>
        <v>0</v>
      </c>
      <c r="T26" s="115">
        <f t="shared" si="12"/>
        <v>0</v>
      </c>
      <c r="U26" s="115">
        <f t="shared" si="12"/>
        <v>48</v>
      </c>
      <c r="V26" s="115">
        <f t="shared" si="12"/>
        <v>2</v>
      </c>
      <c r="W26" s="115">
        <f t="shared" si="12"/>
        <v>1</v>
      </c>
      <c r="X26" s="115">
        <f t="shared" si="12"/>
        <v>6</v>
      </c>
      <c r="Y26" s="115">
        <f t="shared" si="12"/>
        <v>3</v>
      </c>
      <c r="Z26" s="115" t="str">
        <f t="shared" si="12"/>
        <v>No</v>
      </c>
      <c r="AA26" s="115">
        <f t="shared" si="12"/>
        <v>0.66</v>
      </c>
      <c r="AB26" s="115">
        <f t="shared" si="12"/>
        <v>0.34</v>
      </c>
      <c r="AC26" s="115">
        <f t="shared" si="11"/>
        <v>77.87</v>
      </c>
      <c r="AD26" s="115"/>
      <c r="AE26" s="115"/>
      <c r="AF26" s="115"/>
      <c r="AG26" s="115"/>
      <c r="AH26" s="115">
        <v>2222387</v>
      </c>
      <c r="AI26" s="115"/>
      <c r="AJ26" s="115" t="s">
        <v>409</v>
      </c>
      <c r="AK26" s="115" t="s">
        <v>410</v>
      </c>
      <c r="AL26" s="115" t="s">
        <v>1270</v>
      </c>
      <c r="AM26" s="115" t="s">
        <v>1265</v>
      </c>
      <c r="AN26" s="115"/>
      <c r="AO26" s="115" t="s">
        <v>636</v>
      </c>
      <c r="AP26" s="115" t="s">
        <v>993</v>
      </c>
      <c r="AQ26" s="115" t="s">
        <v>65</v>
      </c>
      <c r="AR26" s="115" t="s">
        <v>318</v>
      </c>
      <c r="AS26" s="115" t="s">
        <v>413</v>
      </c>
      <c r="AT26" s="115" t="s">
        <v>841</v>
      </c>
      <c r="AU26" s="115" t="s">
        <v>1266</v>
      </c>
      <c r="AV26" s="115" t="s">
        <v>843</v>
      </c>
      <c r="AW26" s="115" t="s">
        <v>844</v>
      </c>
      <c r="AX26" s="115" t="s">
        <v>845</v>
      </c>
      <c r="AY26" s="115" t="s">
        <v>302</v>
      </c>
      <c r="AZ26" s="115" t="s">
        <v>66</v>
      </c>
      <c r="BA26" s="115" t="s">
        <v>66</v>
      </c>
      <c r="BB26" s="115" t="s">
        <v>846</v>
      </c>
      <c r="BC26" s="115" t="s">
        <v>847</v>
      </c>
      <c r="BD26" s="115" t="s">
        <v>66</v>
      </c>
      <c r="BE26" s="115" t="s">
        <v>304</v>
      </c>
      <c r="BF26" s="115" t="s">
        <v>66</v>
      </c>
      <c r="BG26" s="115"/>
      <c r="BH26" s="115" t="s">
        <v>66</v>
      </c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 t="s">
        <v>1267</v>
      </c>
      <c r="FC26" s="115" t="s">
        <v>422</v>
      </c>
      <c r="FD26" s="115" t="s">
        <v>413</v>
      </c>
      <c r="FE26" s="115" t="s">
        <v>927</v>
      </c>
      <c r="FF26" s="115" t="s">
        <v>927</v>
      </c>
      <c r="FG26" s="115" t="s">
        <v>928</v>
      </c>
      <c r="FH26" s="115" t="s">
        <v>426</v>
      </c>
      <c r="FI26" s="115"/>
      <c r="FJ26" s="115" t="s">
        <v>327</v>
      </c>
      <c r="FK26" s="115"/>
      <c r="FL26" s="115" t="s">
        <v>1271</v>
      </c>
      <c r="FM26" s="115" t="s">
        <v>1267</v>
      </c>
      <c r="FN26" s="115" t="s">
        <v>311</v>
      </c>
      <c r="FO26" s="115">
        <v>3.5</v>
      </c>
      <c r="FP26" s="115">
        <v>7200</v>
      </c>
      <c r="FQ26" s="115">
        <v>1000</v>
      </c>
      <c r="FR26" s="115">
        <v>48</v>
      </c>
      <c r="FS26" s="115"/>
      <c r="FT26" s="115"/>
      <c r="FU26" s="115">
        <v>48</v>
      </c>
      <c r="FV26" s="115">
        <v>2</v>
      </c>
      <c r="FW26" s="115">
        <v>1</v>
      </c>
      <c r="FX26" s="115">
        <v>6</v>
      </c>
      <c r="FY26" s="115">
        <v>3</v>
      </c>
      <c r="FZ26" s="115" t="s">
        <v>66</v>
      </c>
      <c r="GA26" s="115">
        <v>0.66</v>
      </c>
      <c r="GB26" s="115">
        <v>0.34</v>
      </c>
      <c r="GC26" s="115">
        <v>77.87</v>
      </c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  <c r="IW26" s="115"/>
      <c r="IX26" s="115"/>
      <c r="IY26" s="115"/>
      <c r="IZ26" s="115"/>
      <c r="JA26" s="115"/>
      <c r="JB26" s="115"/>
      <c r="JC26" s="115"/>
      <c r="JD26" s="115"/>
      <c r="JE26" s="115"/>
      <c r="JF26" s="115"/>
      <c r="JG26" s="115"/>
      <c r="JH26" s="115"/>
      <c r="JI26" s="115"/>
      <c r="JJ26" s="115"/>
      <c r="JK26" s="115"/>
      <c r="JL26" s="115"/>
      <c r="JM26" s="115"/>
      <c r="JN26" s="115"/>
      <c r="JO26" s="115"/>
      <c r="JP26" s="115"/>
      <c r="JQ26" s="115"/>
      <c r="JR26" s="115"/>
      <c r="JS26" s="115"/>
      <c r="JT26" s="115"/>
      <c r="JU26" s="115"/>
      <c r="JV26" s="115"/>
      <c r="JW26" s="115"/>
      <c r="JX26" s="115"/>
      <c r="JY26" s="115"/>
      <c r="JZ26" s="115"/>
      <c r="KA26" s="115"/>
      <c r="KB26" s="115"/>
      <c r="KC26" s="115"/>
      <c r="KD26" s="115"/>
      <c r="KE26" s="115"/>
      <c r="KF26" s="115"/>
      <c r="KG26" s="115"/>
      <c r="KH26" s="115"/>
      <c r="KI26" s="115"/>
      <c r="KJ26" s="115"/>
      <c r="KK26" s="115"/>
      <c r="KL26" s="115"/>
      <c r="KM26" s="115"/>
      <c r="KN26" s="115"/>
      <c r="KO26" s="115"/>
      <c r="KP26" s="115"/>
      <c r="KQ26" s="115"/>
      <c r="KR26" s="115"/>
      <c r="KS26" s="115"/>
      <c r="KT26" s="115"/>
      <c r="KU26" s="115"/>
      <c r="KV26" s="115"/>
      <c r="KW26" s="115"/>
      <c r="KX26" s="115"/>
      <c r="KY26" s="115"/>
      <c r="KZ26" s="115"/>
      <c r="LH26" s="103">
        <v>41813</v>
      </c>
      <c r="LI26" s="103">
        <v>41877</v>
      </c>
      <c r="LJ26" s="102" t="s">
        <v>312</v>
      </c>
      <c r="LK26" s="102" t="s">
        <v>1272</v>
      </c>
      <c r="LL26" s="102" t="s">
        <v>1204</v>
      </c>
    </row>
    <row r="27" spans="1:324" x14ac:dyDescent="0.35">
      <c r="A27" s="115">
        <f t="shared" si="0"/>
        <v>2218464</v>
      </c>
      <c r="B27" s="115">
        <f t="shared" si="0"/>
        <v>0</v>
      </c>
      <c r="C27" s="116">
        <f t="shared" si="1"/>
        <v>41310</v>
      </c>
      <c r="D27" s="116">
        <f t="shared" si="1"/>
        <v>41880</v>
      </c>
      <c r="E27" s="115" t="str">
        <f t="shared" si="2"/>
        <v>Yes</v>
      </c>
      <c r="F27" s="115" t="str">
        <f t="shared" si="3"/>
        <v>Delta Snapshots</v>
      </c>
      <c r="G27" s="115" t="str">
        <f t="shared" si="4"/>
        <v>Fixed Size Qualification Range</v>
      </c>
      <c r="H27" s="115" t="str">
        <f t="shared" si="5"/>
        <v>Active Cooling</v>
      </c>
      <c r="I27" s="115" t="str">
        <f t="shared" si="6"/>
        <v>Single-Output</v>
      </c>
      <c r="J27" s="115">
        <f t="shared" si="7"/>
        <v>850</v>
      </c>
      <c r="K27" s="115" t="str">
        <f t="shared" si="7"/>
        <v>Gold</v>
      </c>
      <c r="L27" s="115">
        <f t="shared" si="8"/>
        <v>0</v>
      </c>
      <c r="M27" s="115" t="str">
        <f t="shared" si="9"/>
        <v>DRAM</v>
      </c>
      <c r="N27" s="115" t="str">
        <f t="shared" si="12"/>
        <v>HDD</v>
      </c>
      <c r="O27" s="115">
        <f t="shared" si="12"/>
        <v>3.5</v>
      </c>
      <c r="P27" s="115">
        <f t="shared" si="12"/>
        <v>7200</v>
      </c>
      <c r="Q27" s="115">
        <f t="shared" si="12"/>
        <v>2000</v>
      </c>
      <c r="R27" s="115">
        <f t="shared" si="12"/>
        <v>180</v>
      </c>
      <c r="S27" s="115">
        <f t="shared" si="12"/>
        <v>180</v>
      </c>
      <c r="T27" s="115">
        <f t="shared" si="12"/>
        <v>0</v>
      </c>
      <c r="U27" s="115">
        <f t="shared" si="12"/>
        <v>180</v>
      </c>
      <c r="V27" s="115">
        <f t="shared" si="12"/>
        <v>15</v>
      </c>
      <c r="W27" s="115">
        <f t="shared" si="12"/>
        <v>1</v>
      </c>
      <c r="X27" s="115">
        <f t="shared" si="12"/>
        <v>30</v>
      </c>
      <c r="Y27" s="115">
        <f t="shared" si="12"/>
        <v>15</v>
      </c>
      <c r="Z27" s="115" t="str">
        <f t="shared" si="12"/>
        <v>No</v>
      </c>
      <c r="AA27" s="115">
        <f t="shared" si="12"/>
        <v>1.68</v>
      </c>
      <c r="AB27" s="115">
        <f t="shared" si="12"/>
        <v>1.19</v>
      </c>
      <c r="AC27" s="115">
        <f t="shared" si="11"/>
        <v>31.7</v>
      </c>
      <c r="AD27" s="115"/>
      <c r="AE27" s="115"/>
      <c r="AF27" s="115"/>
      <c r="AG27" s="115"/>
      <c r="AH27" s="115">
        <v>2218464</v>
      </c>
      <c r="AI27" s="115"/>
      <c r="AJ27" s="115" t="s">
        <v>314</v>
      </c>
      <c r="AK27" s="115" t="s">
        <v>315</v>
      </c>
      <c r="AL27" s="115" t="s">
        <v>1273</v>
      </c>
      <c r="AM27" s="115" t="s">
        <v>1274</v>
      </c>
      <c r="AN27" s="115" t="s">
        <v>1275</v>
      </c>
      <c r="AO27" s="115" t="s">
        <v>293</v>
      </c>
      <c r="AP27" s="115" t="s">
        <v>993</v>
      </c>
      <c r="AQ27" s="115" t="s">
        <v>65</v>
      </c>
      <c r="AR27" s="115" t="s">
        <v>295</v>
      </c>
      <c r="AS27" s="115" t="s">
        <v>315</v>
      </c>
      <c r="AT27" s="115" t="s">
        <v>1273</v>
      </c>
      <c r="AU27" s="115">
        <v>214</v>
      </c>
      <c r="AV27" s="115" t="s">
        <v>1276</v>
      </c>
      <c r="AW27" s="115" t="s">
        <v>416</v>
      </c>
      <c r="AX27" s="115" t="s">
        <v>845</v>
      </c>
      <c r="AY27" s="115" t="s">
        <v>302</v>
      </c>
      <c r="AZ27" s="115" t="s">
        <v>66</v>
      </c>
      <c r="BA27" s="115"/>
      <c r="BB27" s="115" t="s">
        <v>322</v>
      </c>
      <c r="BC27" s="115">
        <v>7.1</v>
      </c>
      <c r="BD27" s="115" t="s">
        <v>66</v>
      </c>
      <c r="BE27" s="115" t="s">
        <v>304</v>
      </c>
      <c r="BF27" s="115" t="s">
        <v>65</v>
      </c>
      <c r="BG27" s="115"/>
      <c r="BH27" s="115" t="s">
        <v>65</v>
      </c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 t="s">
        <v>1274</v>
      </c>
      <c r="FC27" s="115" t="s">
        <v>305</v>
      </c>
      <c r="FD27" s="115" t="s">
        <v>998</v>
      </c>
      <c r="FE27" s="115" t="s">
        <v>1277</v>
      </c>
      <c r="FF27" s="115" t="s">
        <v>141</v>
      </c>
      <c r="FG27" s="115">
        <v>850</v>
      </c>
      <c r="FH27" s="115" t="s">
        <v>326</v>
      </c>
      <c r="FI27" s="115"/>
      <c r="FJ27" s="115" t="s">
        <v>327</v>
      </c>
      <c r="FK27" s="115" t="s">
        <v>1278</v>
      </c>
      <c r="FL27" s="115" t="s">
        <v>1273</v>
      </c>
      <c r="FM27" s="115">
        <v>214</v>
      </c>
      <c r="FN27" s="115" t="s">
        <v>311</v>
      </c>
      <c r="FO27" s="115">
        <v>3.5</v>
      </c>
      <c r="FP27" s="115">
        <v>7200</v>
      </c>
      <c r="FQ27" s="115">
        <v>2000</v>
      </c>
      <c r="FR27" s="115">
        <v>180</v>
      </c>
      <c r="FS27" s="115">
        <v>180</v>
      </c>
      <c r="FT27" s="115">
        <v>0</v>
      </c>
      <c r="FU27" s="115">
        <v>180</v>
      </c>
      <c r="FV27" s="115">
        <v>15</v>
      </c>
      <c r="FW27" s="115">
        <v>1</v>
      </c>
      <c r="FX27" s="115">
        <v>30</v>
      </c>
      <c r="FY27" s="115">
        <v>15</v>
      </c>
      <c r="FZ27" s="115" t="s">
        <v>66</v>
      </c>
      <c r="GA27" s="115">
        <v>1.68</v>
      </c>
      <c r="GB27" s="115">
        <v>1.19</v>
      </c>
      <c r="GC27" s="115">
        <v>31.7</v>
      </c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  <c r="IW27" s="115"/>
      <c r="IX27" s="115"/>
      <c r="IY27" s="115"/>
      <c r="IZ27" s="115"/>
      <c r="JA27" s="115"/>
      <c r="JB27" s="115"/>
      <c r="JC27" s="115"/>
      <c r="JD27" s="115"/>
      <c r="JE27" s="115"/>
      <c r="JF27" s="115"/>
      <c r="JG27" s="115"/>
      <c r="JH27" s="115"/>
      <c r="JI27" s="115"/>
      <c r="JJ27" s="115"/>
      <c r="JK27" s="115"/>
      <c r="JL27" s="115"/>
      <c r="JM27" s="115"/>
      <c r="JN27" s="115"/>
      <c r="JO27" s="115"/>
      <c r="JP27" s="115"/>
      <c r="JQ27" s="115"/>
      <c r="JR27" s="115"/>
      <c r="JS27" s="115"/>
      <c r="JT27" s="115"/>
      <c r="JU27" s="115"/>
      <c r="JV27" s="115"/>
      <c r="JW27" s="115"/>
      <c r="JX27" s="115"/>
      <c r="JY27" s="115"/>
      <c r="JZ27" s="115"/>
      <c r="KA27" s="115"/>
      <c r="KB27" s="115"/>
      <c r="KC27" s="115"/>
      <c r="KD27" s="115"/>
      <c r="KE27" s="115"/>
      <c r="KF27" s="115"/>
      <c r="KG27" s="115"/>
      <c r="KH27" s="115"/>
      <c r="KI27" s="115"/>
      <c r="KJ27" s="115"/>
      <c r="KK27" s="115"/>
      <c r="KL27" s="115"/>
      <c r="KM27" s="115"/>
      <c r="KN27" s="115"/>
      <c r="KO27" s="115"/>
      <c r="KP27" s="115"/>
      <c r="KQ27" s="115"/>
      <c r="KR27" s="115"/>
      <c r="KS27" s="115"/>
      <c r="KT27" s="115"/>
      <c r="KU27" s="115"/>
      <c r="KV27" s="115"/>
      <c r="KW27" s="115"/>
      <c r="KX27" s="115"/>
      <c r="KY27" s="115"/>
      <c r="KZ27" s="115"/>
      <c r="LH27" s="103">
        <v>41310</v>
      </c>
      <c r="LI27" s="103">
        <v>41880</v>
      </c>
      <c r="LJ27" s="102" t="s">
        <v>312</v>
      </c>
      <c r="LK27" s="102" t="s">
        <v>1279</v>
      </c>
      <c r="LL27" s="102" t="s">
        <v>1204</v>
      </c>
    </row>
    <row r="28" spans="1:324" x14ac:dyDescent="0.35">
      <c r="A28" s="115"/>
      <c r="B28" s="115"/>
      <c r="C28" s="116"/>
      <c r="D28" s="116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  <c r="IW28" s="115"/>
      <c r="IX28" s="115"/>
      <c r="IY28" s="115"/>
      <c r="IZ28" s="115"/>
      <c r="JA28" s="115"/>
      <c r="JB28" s="115"/>
      <c r="JC28" s="115"/>
      <c r="JD28" s="115"/>
      <c r="JE28" s="115"/>
      <c r="JF28" s="115"/>
      <c r="JG28" s="115"/>
      <c r="JH28" s="115"/>
      <c r="JI28" s="115"/>
      <c r="JJ28" s="115"/>
      <c r="JK28" s="115"/>
      <c r="JL28" s="115"/>
      <c r="JM28" s="115"/>
      <c r="JN28" s="115"/>
      <c r="JO28" s="115"/>
      <c r="JP28" s="115"/>
      <c r="JQ28" s="115"/>
      <c r="JR28" s="115"/>
      <c r="JS28" s="115"/>
      <c r="JT28" s="115"/>
      <c r="JU28" s="115"/>
      <c r="JV28" s="115"/>
      <c r="JW28" s="115"/>
      <c r="JX28" s="115"/>
      <c r="JY28" s="115"/>
      <c r="JZ28" s="115"/>
      <c r="KA28" s="115"/>
      <c r="KB28" s="115"/>
      <c r="KC28" s="115"/>
      <c r="KD28" s="115"/>
      <c r="KE28" s="115"/>
      <c r="KF28" s="115"/>
      <c r="KG28" s="115"/>
      <c r="KH28" s="115"/>
      <c r="KI28" s="115"/>
      <c r="KJ28" s="115"/>
      <c r="KK28" s="115"/>
      <c r="KL28" s="115"/>
      <c r="KM28" s="115"/>
      <c r="KN28" s="115"/>
      <c r="KO28" s="115"/>
      <c r="KP28" s="115"/>
      <c r="KQ28" s="115"/>
      <c r="KR28" s="115"/>
      <c r="KS28" s="115"/>
      <c r="KT28" s="115"/>
      <c r="KU28" s="115"/>
      <c r="KV28" s="115"/>
      <c r="KW28" s="115"/>
      <c r="KX28" s="115"/>
      <c r="KY28" s="115"/>
      <c r="KZ28" s="115"/>
      <c r="LH28" s="103"/>
      <c r="LI28" s="103"/>
    </row>
    <row r="29" spans="1:324" x14ac:dyDescent="0.35">
      <c r="A29" s="115">
        <f t="shared" si="0"/>
        <v>2234802</v>
      </c>
      <c r="B29" s="115">
        <f t="shared" si="0"/>
        <v>0</v>
      </c>
      <c r="C29" s="116">
        <f t="shared" si="1"/>
        <v>41800</v>
      </c>
      <c r="D29" s="116">
        <f t="shared" si="1"/>
        <v>42046</v>
      </c>
      <c r="E29" s="115" t="str">
        <f t="shared" si="2"/>
        <v>Yes</v>
      </c>
      <c r="F29" s="115" t="str">
        <f t="shared" si="3"/>
        <v>Delta Snapshots</v>
      </c>
      <c r="G29" s="115" t="str">
        <f t="shared" si="4"/>
        <v>Flexible Size Qualification Range</v>
      </c>
      <c r="H29" s="115" t="str">
        <f t="shared" si="5"/>
        <v>Active Cooling</v>
      </c>
      <c r="I29" s="115" t="str">
        <f t="shared" si="6"/>
        <v>Multi-Output;Multi-Output;Multi-Output;Multi-Output;Multi-Output;Multi-Output;Multi-Output;</v>
      </c>
      <c r="J29" s="115" t="str">
        <f t="shared" si="7"/>
        <v>960;960;800;800;1200;600;600</v>
      </c>
      <c r="K29" s="115" t="str">
        <f t="shared" si="7"/>
        <v>Gold;Gold;NA;Gold;Gold;Gold;Gold</v>
      </c>
      <c r="L29" s="115">
        <f t="shared" si="8"/>
        <v>0</v>
      </c>
      <c r="M29" s="115">
        <f t="shared" si="9"/>
        <v>0</v>
      </c>
      <c r="N29" s="115" t="str">
        <f t="shared" si="12"/>
        <v>HDD</v>
      </c>
      <c r="O29" s="115">
        <f t="shared" si="12"/>
        <v>3.5</v>
      </c>
      <c r="P29" s="115">
        <f t="shared" si="12"/>
        <v>15000</v>
      </c>
      <c r="Q29" s="115">
        <f t="shared" si="12"/>
        <v>600</v>
      </c>
      <c r="R29" s="115">
        <f t="shared" si="12"/>
        <v>156</v>
      </c>
      <c r="S29" s="115">
        <f t="shared" si="12"/>
        <v>0</v>
      </c>
      <c r="T29" s="115">
        <f t="shared" si="12"/>
        <v>0</v>
      </c>
      <c r="U29" s="115">
        <f t="shared" si="12"/>
        <v>156</v>
      </c>
      <c r="V29" s="115">
        <f t="shared" si="12"/>
        <v>2</v>
      </c>
      <c r="W29" s="115">
        <f t="shared" si="12"/>
        <v>1</v>
      </c>
      <c r="X29" s="115">
        <f t="shared" si="12"/>
        <v>10</v>
      </c>
      <c r="Y29" s="115">
        <f t="shared" si="12"/>
        <v>5</v>
      </c>
      <c r="Z29" s="115" t="str">
        <f t="shared" si="12"/>
        <v>No</v>
      </c>
      <c r="AA29" s="115">
        <f t="shared" si="12"/>
        <v>0.62</v>
      </c>
      <c r="AB29" s="115">
        <f t="shared" si="12"/>
        <v>1.1299999999999999</v>
      </c>
      <c r="AC29" s="115">
        <f t="shared" si="11"/>
        <v>35.58</v>
      </c>
      <c r="AD29" s="115"/>
      <c r="AE29" s="115"/>
      <c r="AF29" s="115"/>
      <c r="AG29" s="115"/>
      <c r="AH29" s="115">
        <v>2234802</v>
      </c>
      <c r="AI29" s="115"/>
      <c r="AJ29" s="115" t="s">
        <v>1280</v>
      </c>
      <c r="AK29" s="115" t="s">
        <v>1281</v>
      </c>
      <c r="AL29" s="115" t="s">
        <v>1282</v>
      </c>
      <c r="AM29" s="115" t="s">
        <v>1282</v>
      </c>
      <c r="AN29" s="115" t="s">
        <v>1283</v>
      </c>
      <c r="AO29" s="115" t="s">
        <v>293</v>
      </c>
      <c r="AP29" s="115" t="s">
        <v>993</v>
      </c>
      <c r="AQ29" s="115" t="s">
        <v>65</v>
      </c>
      <c r="AR29" s="115" t="s">
        <v>318</v>
      </c>
      <c r="AS29" s="115" t="s">
        <v>1284</v>
      </c>
      <c r="AT29" s="115" t="s">
        <v>1282</v>
      </c>
      <c r="AU29" s="115" t="s">
        <v>1282</v>
      </c>
      <c r="AV29" s="115" t="s">
        <v>299</v>
      </c>
      <c r="AW29" s="115" t="s">
        <v>416</v>
      </c>
      <c r="AX29" s="115" t="s">
        <v>321</v>
      </c>
      <c r="AY29" s="115" t="s">
        <v>418</v>
      </c>
      <c r="AZ29" s="115" t="s">
        <v>65</v>
      </c>
      <c r="BA29" s="115" t="s">
        <v>66</v>
      </c>
      <c r="BB29" s="115" t="s">
        <v>1285</v>
      </c>
      <c r="BC29" s="115" t="s">
        <v>1286</v>
      </c>
      <c r="BD29" s="115" t="s">
        <v>66</v>
      </c>
      <c r="BE29" s="115" t="s">
        <v>304</v>
      </c>
      <c r="BF29" s="115" t="s">
        <v>65</v>
      </c>
      <c r="BG29" s="115" t="s">
        <v>1287</v>
      </c>
      <c r="BH29" s="115" t="s">
        <v>65</v>
      </c>
      <c r="BI29" s="115" t="s">
        <v>1288</v>
      </c>
      <c r="BJ29" s="115" t="s">
        <v>1289</v>
      </c>
      <c r="BK29" s="115" t="s">
        <v>1282</v>
      </c>
      <c r="BL29" s="115" t="s">
        <v>1290</v>
      </c>
      <c r="BM29" s="115" t="s">
        <v>1291</v>
      </c>
      <c r="BN29" s="115" t="s">
        <v>1292</v>
      </c>
      <c r="BO29" s="115" t="s">
        <v>1292</v>
      </c>
      <c r="BP29" s="115" t="s">
        <v>1293</v>
      </c>
      <c r="BQ29" s="115" t="s">
        <v>1294</v>
      </c>
      <c r="BR29" s="115"/>
      <c r="BS29" s="115"/>
      <c r="BT29" s="115" t="s">
        <v>327</v>
      </c>
      <c r="BU29" s="115" t="s">
        <v>1295</v>
      </c>
      <c r="BV29" s="115" t="s">
        <v>1295</v>
      </c>
      <c r="BW29" s="115" t="s">
        <v>311</v>
      </c>
      <c r="BX29" s="115">
        <v>2.5</v>
      </c>
      <c r="BY29" s="115">
        <v>10000</v>
      </c>
      <c r="BZ29" s="115">
        <v>600</v>
      </c>
      <c r="CA29" s="115">
        <v>150</v>
      </c>
      <c r="CB29" s="115"/>
      <c r="CC29" s="115"/>
      <c r="CD29" s="115"/>
      <c r="CE29" s="115">
        <v>2</v>
      </c>
      <c r="CF29" s="115">
        <v>1</v>
      </c>
      <c r="CG29" s="115"/>
      <c r="CH29" s="115"/>
      <c r="CI29" s="115" t="s">
        <v>66</v>
      </c>
      <c r="CJ29" s="115">
        <v>11.75</v>
      </c>
      <c r="CK29" s="115">
        <v>7.85</v>
      </c>
      <c r="CL29" s="115">
        <v>14.54</v>
      </c>
      <c r="CM29" s="115">
        <v>75.98</v>
      </c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 t="s">
        <v>1282</v>
      </c>
      <c r="FC29" s="115" t="s">
        <v>1290</v>
      </c>
      <c r="FD29" s="115" t="s">
        <v>1291</v>
      </c>
      <c r="FE29" s="115" t="s">
        <v>1292</v>
      </c>
      <c r="FF29" s="115" t="s">
        <v>1292</v>
      </c>
      <c r="FG29" s="115" t="s">
        <v>1293</v>
      </c>
      <c r="FH29" s="115" t="s">
        <v>1294</v>
      </c>
      <c r="FI29" s="115"/>
      <c r="FJ29" s="115"/>
      <c r="FK29" s="115" t="s">
        <v>327</v>
      </c>
      <c r="FL29" s="115" t="s">
        <v>1295</v>
      </c>
      <c r="FM29" s="115" t="s">
        <v>1295</v>
      </c>
      <c r="FN29" s="115" t="s">
        <v>311</v>
      </c>
      <c r="FO29" s="115">
        <v>3.5</v>
      </c>
      <c r="FP29" s="115">
        <v>15000</v>
      </c>
      <c r="FQ29" s="115">
        <v>600</v>
      </c>
      <c r="FR29" s="115">
        <v>156</v>
      </c>
      <c r="FS29" s="115"/>
      <c r="FT29" s="115"/>
      <c r="FU29" s="115">
        <v>156</v>
      </c>
      <c r="FV29" s="115">
        <v>2</v>
      </c>
      <c r="FW29" s="115">
        <v>1</v>
      </c>
      <c r="FX29" s="115">
        <v>10</v>
      </c>
      <c r="FY29" s="115">
        <v>5</v>
      </c>
      <c r="FZ29" s="115" t="s">
        <v>66</v>
      </c>
      <c r="GA29" s="115">
        <v>0.62</v>
      </c>
      <c r="GB29" s="115">
        <v>1.1299999999999999</v>
      </c>
      <c r="GC29" s="115">
        <v>35.58</v>
      </c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  <c r="IW29" s="115"/>
      <c r="IX29" s="115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H29" s="103">
        <v>41800</v>
      </c>
      <c r="LI29" s="103">
        <v>42046</v>
      </c>
      <c r="LJ29" s="102" t="s">
        <v>1296</v>
      </c>
      <c r="LK29" s="102" t="s">
        <v>1297</v>
      </c>
      <c r="LL29" s="102" t="s">
        <v>1204</v>
      </c>
    </row>
    <row r="30" spans="1:324" x14ac:dyDescent="0.35">
      <c r="A30" s="115">
        <f t="shared" si="0"/>
        <v>2218196</v>
      </c>
      <c r="B30" s="115" t="str">
        <f t="shared" si="0"/>
        <v>c</v>
      </c>
      <c r="C30" s="116">
        <f t="shared" si="1"/>
        <v>41698</v>
      </c>
      <c r="D30" s="116">
        <f t="shared" si="1"/>
        <v>41880</v>
      </c>
      <c r="E30" s="115" t="str">
        <f t="shared" si="2"/>
        <v>Yes</v>
      </c>
      <c r="F30" s="115" t="str">
        <f t="shared" si="3"/>
        <v>Thin Provisioning</v>
      </c>
      <c r="G30" s="115" t="str">
        <f t="shared" si="4"/>
        <v>Flexible Size Qualification Range</v>
      </c>
      <c r="H30" s="115" t="str">
        <f t="shared" si="5"/>
        <v>Active Cooling</v>
      </c>
      <c r="I30" s="115" t="str">
        <f t="shared" si="6"/>
        <v>Multi-Output;Multi-Output;Multi-Output;Multi-Output;Multi-Output;Multi-Output;Multi-Output</v>
      </c>
      <c r="J30" s="115" t="str">
        <f t="shared" si="7"/>
        <v>1100;400;410;400;410;400;1300</v>
      </c>
      <c r="K30" s="115" t="str">
        <f t="shared" si="7"/>
        <v>Silver;Silver;Silver;Silver;Silver;Silver;Silver</v>
      </c>
      <c r="L30" s="115">
        <f t="shared" si="8"/>
        <v>0</v>
      </c>
      <c r="M30" s="115" t="str">
        <f t="shared" si="9"/>
        <v>DRAM</v>
      </c>
      <c r="N30" s="115" t="str">
        <f t="shared" si="12"/>
        <v>Hard Disk Drive (HDD)</v>
      </c>
      <c r="O30" s="115">
        <f t="shared" si="12"/>
        <v>3.5</v>
      </c>
      <c r="P30" s="115">
        <f t="shared" si="12"/>
        <v>15000</v>
      </c>
      <c r="Q30" s="115">
        <f t="shared" si="12"/>
        <v>0</v>
      </c>
      <c r="R30" s="115">
        <f t="shared" si="12"/>
        <v>0</v>
      </c>
      <c r="S30" s="115">
        <f t="shared" si="12"/>
        <v>0</v>
      </c>
      <c r="T30" s="115">
        <f t="shared" si="12"/>
        <v>0</v>
      </c>
      <c r="U30" s="115">
        <f t="shared" si="12"/>
        <v>120</v>
      </c>
      <c r="V30" s="115">
        <f t="shared" si="12"/>
        <v>2</v>
      </c>
      <c r="W30" s="115">
        <f t="shared" si="12"/>
        <v>1</v>
      </c>
      <c r="X30" s="115">
        <f t="shared" si="12"/>
        <v>6</v>
      </c>
      <c r="Y30" s="115">
        <f t="shared" si="12"/>
        <v>3</v>
      </c>
      <c r="Z30" s="115" t="str">
        <f t="shared" si="12"/>
        <v>No</v>
      </c>
      <c r="AA30" s="115">
        <f t="shared" si="12"/>
        <v>2.71</v>
      </c>
      <c r="AB30" s="115">
        <f t="shared" si="12"/>
        <v>1.89</v>
      </c>
      <c r="AC30" s="115">
        <f t="shared" si="11"/>
        <v>16.2</v>
      </c>
      <c r="AD30" s="115"/>
      <c r="AE30" s="115"/>
      <c r="AF30" s="115"/>
      <c r="AG30" s="115"/>
      <c r="AH30" s="115">
        <v>2218196</v>
      </c>
      <c r="AI30" s="115" t="s">
        <v>1298</v>
      </c>
      <c r="AJ30" s="115" t="s">
        <v>1206</v>
      </c>
      <c r="AK30" s="115" t="s">
        <v>1241</v>
      </c>
      <c r="AL30" s="115" t="s">
        <v>1241</v>
      </c>
      <c r="AM30" s="115" t="s">
        <v>1241</v>
      </c>
      <c r="AN30" s="115"/>
      <c r="AO30" s="115" t="s">
        <v>293</v>
      </c>
      <c r="AP30" s="115" t="s">
        <v>993</v>
      </c>
      <c r="AQ30" s="115" t="s">
        <v>65</v>
      </c>
      <c r="AR30" s="115" t="s">
        <v>318</v>
      </c>
      <c r="AS30" s="115" t="s">
        <v>1206</v>
      </c>
      <c r="AT30" s="115" t="s">
        <v>1242</v>
      </c>
      <c r="AU30" s="115" t="s">
        <v>1243</v>
      </c>
      <c r="AV30" s="115" t="s">
        <v>299</v>
      </c>
      <c r="AW30" s="115" t="s">
        <v>320</v>
      </c>
      <c r="AX30" s="115" t="s">
        <v>321</v>
      </c>
      <c r="AY30" s="115" t="s">
        <v>418</v>
      </c>
      <c r="AZ30" s="115" t="s">
        <v>65</v>
      </c>
      <c r="BA30" s="115" t="s">
        <v>66</v>
      </c>
      <c r="BB30" s="115" t="s">
        <v>1208</v>
      </c>
      <c r="BC30" s="115" t="s">
        <v>1244</v>
      </c>
      <c r="BD30" s="115" t="s">
        <v>66</v>
      </c>
      <c r="BE30" s="115" t="s">
        <v>304</v>
      </c>
      <c r="BF30" s="115" t="s">
        <v>65</v>
      </c>
      <c r="BG30" s="115">
        <v>3600</v>
      </c>
      <c r="BH30" s="115" t="s">
        <v>65</v>
      </c>
      <c r="BI30" s="115">
        <v>3600</v>
      </c>
      <c r="BJ30" s="115" t="s">
        <v>1099</v>
      </c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 t="s">
        <v>1242</v>
      </c>
      <c r="FC30" s="115" t="s">
        <v>1210</v>
      </c>
      <c r="FD30" s="115" t="s">
        <v>1211</v>
      </c>
      <c r="FE30" s="115" t="s">
        <v>1212</v>
      </c>
      <c r="FF30" s="115" t="s">
        <v>1212</v>
      </c>
      <c r="FG30" s="115" t="s">
        <v>1213</v>
      </c>
      <c r="FH30" s="115" t="s">
        <v>1245</v>
      </c>
      <c r="FI30" s="115"/>
      <c r="FJ30" s="115" t="s">
        <v>327</v>
      </c>
      <c r="FK30" s="115"/>
      <c r="FL30" s="115" t="s">
        <v>1215</v>
      </c>
      <c r="FM30" s="115" t="s">
        <v>1215</v>
      </c>
      <c r="FN30" s="115" t="s">
        <v>352</v>
      </c>
      <c r="FO30" s="115">
        <v>3.5</v>
      </c>
      <c r="FP30" s="115">
        <v>15000</v>
      </c>
      <c r="FQ30" s="115"/>
      <c r="FR30" s="115"/>
      <c r="FS30" s="115"/>
      <c r="FT30" s="115"/>
      <c r="FU30" s="115">
        <v>120</v>
      </c>
      <c r="FV30" s="115">
        <v>2</v>
      </c>
      <c r="FW30" s="115">
        <v>1</v>
      </c>
      <c r="FX30" s="115">
        <v>6</v>
      </c>
      <c r="FY30" s="115">
        <v>3</v>
      </c>
      <c r="FZ30" s="115" t="s">
        <v>66</v>
      </c>
      <c r="GA30" s="115">
        <v>2.71</v>
      </c>
      <c r="GB30" s="115">
        <v>1.89</v>
      </c>
      <c r="GC30" s="115">
        <v>16.2</v>
      </c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  <c r="IW30" s="115"/>
      <c r="IX30" s="115"/>
      <c r="IY30" s="115"/>
      <c r="IZ30" s="115"/>
      <c r="JA30" s="115"/>
      <c r="JB30" s="115"/>
      <c r="JC30" s="115"/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/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/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H30" s="103">
        <v>41698</v>
      </c>
      <c r="LI30" s="103">
        <v>41880</v>
      </c>
      <c r="LL30" s="102" t="s">
        <v>1204</v>
      </c>
    </row>
    <row r="31" spans="1:324" x14ac:dyDescent="0.35">
      <c r="A31" s="115">
        <f t="shared" si="0"/>
        <v>2221897</v>
      </c>
      <c r="B31" s="115" t="str">
        <f t="shared" si="0"/>
        <v>c</v>
      </c>
      <c r="C31" s="116">
        <f t="shared" si="1"/>
        <v>41698</v>
      </c>
      <c r="D31" s="116">
        <f t="shared" si="1"/>
        <v>41920</v>
      </c>
      <c r="E31" s="115" t="str">
        <f t="shared" si="2"/>
        <v>Yes</v>
      </c>
      <c r="F31" s="115" t="str">
        <f t="shared" si="3"/>
        <v>Delta Snapshots,Thin Provisioning</v>
      </c>
      <c r="G31" s="115" t="str">
        <f t="shared" si="4"/>
        <v>Flexible Size Qualification Range</v>
      </c>
      <c r="H31" s="115" t="str">
        <f t="shared" si="5"/>
        <v>Active Cooling</v>
      </c>
      <c r="I31" s="115" t="str">
        <f t="shared" si="6"/>
        <v>Multi-Output;Multi-Output;Multi-Output;Multi-Output;Multi-Output;Multi-Output;Multi-Output</v>
      </c>
      <c r="J31" s="115" t="str">
        <f t="shared" si="7"/>
        <v>1100;400;410;400;410;400;1300</v>
      </c>
      <c r="K31" s="115" t="str">
        <f t="shared" si="7"/>
        <v>Gold;Silver;Silver;Silver;Silver;Silver;Gold</v>
      </c>
      <c r="L31" s="115">
        <f t="shared" si="8"/>
        <v>0</v>
      </c>
      <c r="M31" s="115" t="str">
        <f t="shared" si="9"/>
        <v>DRAM</v>
      </c>
      <c r="N31" s="115" t="str">
        <f t="shared" si="12"/>
        <v>Hdd</v>
      </c>
      <c r="O31" s="115">
        <f t="shared" si="12"/>
        <v>3.5</v>
      </c>
      <c r="P31" s="115">
        <f t="shared" si="12"/>
        <v>15000</v>
      </c>
      <c r="Q31" s="115">
        <f t="shared" si="12"/>
        <v>0</v>
      </c>
      <c r="R31" s="115">
        <f t="shared" si="12"/>
        <v>0</v>
      </c>
      <c r="S31" s="115">
        <f t="shared" si="12"/>
        <v>0</v>
      </c>
      <c r="T31" s="115">
        <f t="shared" si="12"/>
        <v>0</v>
      </c>
      <c r="U31" s="115">
        <f t="shared" si="12"/>
        <v>75</v>
      </c>
      <c r="V31" s="115">
        <f t="shared" si="12"/>
        <v>2</v>
      </c>
      <c r="W31" s="115">
        <f t="shared" si="12"/>
        <v>1</v>
      </c>
      <c r="X31" s="115">
        <f t="shared" si="12"/>
        <v>6</v>
      </c>
      <c r="Y31" s="115">
        <f t="shared" si="12"/>
        <v>3</v>
      </c>
      <c r="Z31" s="115" t="str">
        <f t="shared" si="12"/>
        <v>No</v>
      </c>
      <c r="AA31" s="115">
        <f t="shared" si="12"/>
        <v>3.76</v>
      </c>
      <c r="AB31" s="115">
        <f t="shared" si="12"/>
        <v>2.87</v>
      </c>
      <c r="AC31" s="115">
        <f t="shared" si="11"/>
        <v>14.6</v>
      </c>
      <c r="AD31" s="115"/>
      <c r="AE31" s="115"/>
      <c r="AF31" s="115"/>
      <c r="AG31" s="115"/>
      <c r="AH31" s="115">
        <v>2221897</v>
      </c>
      <c r="AI31" s="115" t="s">
        <v>1298</v>
      </c>
      <c r="AJ31" s="115" t="s">
        <v>1206</v>
      </c>
      <c r="AK31" s="115" t="s">
        <v>1250</v>
      </c>
      <c r="AL31" s="115" t="s">
        <v>1250</v>
      </c>
      <c r="AM31" s="115" t="s">
        <v>1250</v>
      </c>
      <c r="AN31" s="115"/>
      <c r="AO31" s="115" t="s">
        <v>293</v>
      </c>
      <c r="AP31" s="115" t="s">
        <v>993</v>
      </c>
      <c r="AQ31" s="115" t="s">
        <v>65</v>
      </c>
      <c r="AR31" s="115" t="s">
        <v>318</v>
      </c>
      <c r="AS31" s="115" t="s">
        <v>1206</v>
      </c>
      <c r="AT31" s="115" t="s">
        <v>1250</v>
      </c>
      <c r="AU31" s="115" t="s">
        <v>1250</v>
      </c>
      <c r="AV31" s="115" t="s">
        <v>299</v>
      </c>
      <c r="AW31" s="115" t="s">
        <v>300</v>
      </c>
      <c r="AX31" s="115" t="s">
        <v>321</v>
      </c>
      <c r="AY31" s="115" t="s">
        <v>418</v>
      </c>
      <c r="AZ31" s="115" t="s">
        <v>65</v>
      </c>
      <c r="BA31" s="115" t="s">
        <v>66</v>
      </c>
      <c r="BB31" s="115" t="s">
        <v>1208</v>
      </c>
      <c r="BC31" s="115" t="s">
        <v>1244</v>
      </c>
      <c r="BD31" s="115" t="s">
        <v>66</v>
      </c>
      <c r="BE31" s="115" t="s">
        <v>304</v>
      </c>
      <c r="BF31" s="115" t="s">
        <v>65</v>
      </c>
      <c r="BG31" s="115">
        <v>3600</v>
      </c>
      <c r="BH31" s="115" t="s">
        <v>65</v>
      </c>
      <c r="BI31" s="115">
        <v>3600</v>
      </c>
      <c r="BJ31" s="115" t="s">
        <v>1099</v>
      </c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 t="s">
        <v>1250</v>
      </c>
      <c r="FC31" s="115" t="s">
        <v>1210</v>
      </c>
      <c r="FD31" s="115" t="s">
        <v>1211</v>
      </c>
      <c r="FE31" s="115" t="s">
        <v>1212</v>
      </c>
      <c r="FF31" s="115" t="s">
        <v>1212</v>
      </c>
      <c r="FG31" s="115" t="s">
        <v>1213</v>
      </c>
      <c r="FH31" s="115" t="s">
        <v>1251</v>
      </c>
      <c r="FI31" s="115"/>
      <c r="FJ31" s="115" t="s">
        <v>327</v>
      </c>
      <c r="FK31" s="115"/>
      <c r="FL31" s="115" t="s">
        <v>1252</v>
      </c>
      <c r="FM31" s="115" t="s">
        <v>1252</v>
      </c>
      <c r="FN31" s="115" t="s">
        <v>1299</v>
      </c>
      <c r="FO31" s="115">
        <v>3.5</v>
      </c>
      <c r="FP31" s="115">
        <v>15000</v>
      </c>
      <c r="FQ31" s="115"/>
      <c r="FR31" s="115"/>
      <c r="FS31" s="115"/>
      <c r="FT31" s="115"/>
      <c r="FU31" s="115">
        <v>75</v>
      </c>
      <c r="FV31" s="115">
        <v>2</v>
      </c>
      <c r="FW31" s="115">
        <v>1</v>
      </c>
      <c r="FX31" s="115">
        <v>6</v>
      </c>
      <c r="FY31" s="115">
        <v>3</v>
      </c>
      <c r="FZ31" s="115" t="s">
        <v>66</v>
      </c>
      <c r="GA31" s="115">
        <v>3.76</v>
      </c>
      <c r="GB31" s="115">
        <v>2.87</v>
      </c>
      <c r="GC31" s="115">
        <v>14.6</v>
      </c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  <c r="IW31" s="115"/>
      <c r="IX31" s="115"/>
      <c r="IY31" s="115"/>
      <c r="IZ31" s="115"/>
      <c r="JA31" s="115"/>
      <c r="JB31" s="115"/>
      <c r="JC31" s="115"/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5"/>
      <c r="JV31" s="115"/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5"/>
      <c r="KO31" s="115"/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H31" s="103">
        <v>41698</v>
      </c>
      <c r="LI31" s="103">
        <v>41920</v>
      </c>
      <c r="LL31" s="102" t="s">
        <v>1204</v>
      </c>
    </row>
    <row r="32" spans="1:324" x14ac:dyDescent="0.35">
      <c r="A32" s="115">
        <f t="shared" si="0"/>
        <v>2229660</v>
      </c>
      <c r="B32" s="115" t="str">
        <f t="shared" si="0"/>
        <v>c</v>
      </c>
      <c r="C32" s="116">
        <f t="shared" si="1"/>
        <v>41698</v>
      </c>
      <c r="D32" s="116">
        <f t="shared" si="1"/>
        <v>41992</v>
      </c>
      <c r="E32" s="115" t="str">
        <f t="shared" si="2"/>
        <v>Yes</v>
      </c>
      <c r="F32" s="115" t="str">
        <f t="shared" si="3"/>
        <v>Data Deduplication,Delta Snapshots,Thin Provisioning</v>
      </c>
      <c r="G32" s="115" t="str">
        <f t="shared" si="4"/>
        <v>Flexible Size Qualification Range</v>
      </c>
      <c r="H32" s="115" t="str">
        <f t="shared" si="5"/>
        <v>Active Cooling</v>
      </c>
      <c r="I32" s="115" t="str">
        <f t="shared" si="6"/>
        <v>Multi-Output;Multi-Output;Multi-Output;Multi-Output;Multi-Output;Multi-Output;Multi-Output</v>
      </c>
      <c r="J32" s="115" t="str">
        <f t="shared" si="7"/>
        <v>1100;400;410;400;410;400;1300</v>
      </c>
      <c r="K32" s="115" t="str">
        <f t="shared" si="7"/>
        <v>Gold;Silver;Gold;Gold;Gold;Gold;Gold</v>
      </c>
      <c r="L32" s="115">
        <f t="shared" si="8"/>
        <v>0</v>
      </c>
      <c r="M32" s="115" t="str">
        <f t="shared" si="9"/>
        <v>DRAM</v>
      </c>
      <c r="N32" s="115">
        <f t="shared" si="12"/>
        <v>0</v>
      </c>
      <c r="O32" s="115">
        <f t="shared" si="12"/>
        <v>3.5</v>
      </c>
      <c r="P32" s="115">
        <f t="shared" si="12"/>
        <v>15000</v>
      </c>
      <c r="Q32" s="115">
        <f t="shared" si="12"/>
        <v>0</v>
      </c>
      <c r="R32" s="115">
        <f t="shared" si="12"/>
        <v>0</v>
      </c>
      <c r="S32" s="115">
        <f t="shared" si="12"/>
        <v>0</v>
      </c>
      <c r="T32" s="115">
        <f t="shared" si="12"/>
        <v>0</v>
      </c>
      <c r="U32" s="115">
        <f t="shared" si="12"/>
        <v>90</v>
      </c>
      <c r="V32" s="115">
        <f t="shared" si="12"/>
        <v>2</v>
      </c>
      <c r="W32" s="115">
        <f t="shared" si="12"/>
        <v>1</v>
      </c>
      <c r="X32" s="115">
        <f t="shared" si="12"/>
        <v>10</v>
      </c>
      <c r="Y32" s="115">
        <f t="shared" si="12"/>
        <v>5</v>
      </c>
      <c r="Z32" s="115" t="str">
        <f t="shared" si="12"/>
        <v>No</v>
      </c>
      <c r="AA32" s="115">
        <f t="shared" si="12"/>
        <v>4.12</v>
      </c>
      <c r="AB32" s="115">
        <f t="shared" si="12"/>
        <v>3.3</v>
      </c>
      <c r="AC32" s="115">
        <f t="shared" si="11"/>
        <v>15.1</v>
      </c>
      <c r="AD32" s="115"/>
      <c r="AE32" s="115"/>
      <c r="AF32" s="115"/>
      <c r="AG32" s="115"/>
      <c r="AH32" s="115">
        <v>2229660</v>
      </c>
      <c r="AI32" s="115" t="s">
        <v>1298</v>
      </c>
      <c r="AJ32" s="115" t="s">
        <v>1206</v>
      </c>
      <c r="AK32" s="115" t="s">
        <v>1254</v>
      </c>
      <c r="AL32" s="115" t="s">
        <v>1254</v>
      </c>
      <c r="AM32" s="115" t="s">
        <v>1254</v>
      </c>
      <c r="AN32" s="115"/>
      <c r="AO32" s="115" t="s">
        <v>293</v>
      </c>
      <c r="AP32" s="115" t="s">
        <v>993</v>
      </c>
      <c r="AQ32" s="115" t="s">
        <v>65</v>
      </c>
      <c r="AR32" s="115" t="s">
        <v>318</v>
      </c>
      <c r="AS32" s="115" t="s">
        <v>1206</v>
      </c>
      <c r="AT32" s="115" t="s">
        <v>1255</v>
      </c>
      <c r="AU32" s="115" t="s">
        <v>1255</v>
      </c>
      <c r="AV32" s="115" t="s">
        <v>299</v>
      </c>
      <c r="AW32" s="115" t="s">
        <v>900</v>
      </c>
      <c r="AX32" s="115" t="s">
        <v>321</v>
      </c>
      <c r="AY32" s="115" t="s">
        <v>418</v>
      </c>
      <c r="AZ32" s="115" t="s">
        <v>65</v>
      </c>
      <c r="BA32" s="115" t="s">
        <v>65</v>
      </c>
      <c r="BB32" s="115" t="s">
        <v>1208</v>
      </c>
      <c r="BC32" s="115" t="s">
        <v>1244</v>
      </c>
      <c r="BD32" s="115" t="s">
        <v>66</v>
      </c>
      <c r="BE32" s="115" t="s">
        <v>304</v>
      </c>
      <c r="BF32" s="115" t="s">
        <v>65</v>
      </c>
      <c r="BG32" s="115">
        <v>3600</v>
      </c>
      <c r="BH32" s="115" t="s">
        <v>65</v>
      </c>
      <c r="BI32" s="115">
        <v>3600</v>
      </c>
      <c r="BJ32" s="115" t="s">
        <v>1099</v>
      </c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 t="s">
        <v>1254</v>
      </c>
      <c r="FC32" s="115" t="s">
        <v>1210</v>
      </c>
      <c r="FD32" s="115" t="s">
        <v>1211</v>
      </c>
      <c r="FE32" s="115" t="s">
        <v>1212</v>
      </c>
      <c r="FF32" s="115" t="s">
        <v>1212</v>
      </c>
      <c r="FG32" s="115" t="s">
        <v>1213</v>
      </c>
      <c r="FH32" s="115" t="s">
        <v>1214</v>
      </c>
      <c r="FI32" s="115"/>
      <c r="FJ32" s="115" t="s">
        <v>327</v>
      </c>
      <c r="FK32" s="115"/>
      <c r="FL32" s="115" t="s">
        <v>1252</v>
      </c>
      <c r="FM32" s="115" t="s">
        <v>1252</v>
      </c>
      <c r="FN32" s="115"/>
      <c r="FO32" s="115">
        <v>3.5</v>
      </c>
      <c r="FP32" s="115">
        <v>15000</v>
      </c>
      <c r="FQ32" s="115"/>
      <c r="FR32" s="115"/>
      <c r="FS32" s="115"/>
      <c r="FT32" s="115"/>
      <c r="FU32" s="115">
        <v>90</v>
      </c>
      <c r="FV32" s="115">
        <v>2</v>
      </c>
      <c r="FW32" s="115">
        <v>1</v>
      </c>
      <c r="FX32" s="115">
        <v>10</v>
      </c>
      <c r="FY32" s="115">
        <v>5</v>
      </c>
      <c r="FZ32" s="115" t="s">
        <v>66</v>
      </c>
      <c r="GA32" s="115">
        <v>4.12</v>
      </c>
      <c r="GB32" s="115">
        <v>3.3</v>
      </c>
      <c r="GC32" s="115">
        <v>15.1</v>
      </c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  <c r="IW32" s="115"/>
      <c r="IX32" s="115"/>
      <c r="IY32" s="115"/>
      <c r="IZ32" s="115"/>
      <c r="JA32" s="115"/>
      <c r="JB32" s="115"/>
      <c r="JC32" s="115"/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5"/>
      <c r="JV32" s="115"/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5"/>
      <c r="KO32" s="115"/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H32" s="103">
        <v>41698</v>
      </c>
      <c r="LI32" s="103">
        <v>41992</v>
      </c>
      <c r="LL32" s="102" t="s">
        <v>1204</v>
      </c>
    </row>
    <row r="33" spans="1:324" x14ac:dyDescent="0.35">
      <c r="A33" s="115">
        <f t="shared" si="0"/>
        <v>2235836</v>
      </c>
      <c r="B33" s="115" t="str">
        <f t="shared" si="0"/>
        <v>c</v>
      </c>
      <c r="C33" s="116">
        <f t="shared" si="1"/>
        <v>42063</v>
      </c>
      <c r="D33" s="116">
        <f t="shared" si="1"/>
        <v>42100</v>
      </c>
      <c r="E33" s="115" t="str">
        <f t="shared" si="2"/>
        <v>Yes</v>
      </c>
      <c r="F33" s="115" t="str">
        <f t="shared" si="3"/>
        <v>Data Deduplication,Delta Snapshots,Thin Provisioning</v>
      </c>
      <c r="G33" s="115" t="str">
        <f t="shared" si="4"/>
        <v>Flexible Size Qualification Range</v>
      </c>
      <c r="H33" s="115" t="str">
        <f t="shared" si="5"/>
        <v>Active Cooling</v>
      </c>
      <c r="I33" s="115" t="str">
        <f t="shared" si="6"/>
        <v>Multi-Output;Multi-Output;Multi-Output;Multi-Output;Multi-Output;Multi-Output;Multi-Output</v>
      </c>
      <c r="J33" s="115" t="str">
        <f t="shared" si="7"/>
        <v>1100;400;410;400;410;400;1300</v>
      </c>
      <c r="K33" s="115" t="str">
        <f t="shared" si="7"/>
        <v>Gold;Silver;Gold;Gold;Gold;Gold;Gold</v>
      </c>
      <c r="L33" s="115">
        <f t="shared" si="8"/>
        <v>0</v>
      </c>
      <c r="M33" s="115" t="str">
        <f t="shared" si="9"/>
        <v>DRAM</v>
      </c>
      <c r="N33" s="115" t="str">
        <f t="shared" si="12"/>
        <v>Hard Disk Drive (HDD)</v>
      </c>
      <c r="O33" s="115">
        <f t="shared" si="12"/>
        <v>3.5</v>
      </c>
      <c r="P33" s="115">
        <f t="shared" si="12"/>
        <v>15000</v>
      </c>
      <c r="Q33" s="115">
        <f t="shared" si="12"/>
        <v>0</v>
      </c>
      <c r="R33" s="115">
        <f t="shared" si="12"/>
        <v>75</v>
      </c>
      <c r="S33" s="115">
        <f t="shared" si="12"/>
        <v>0</v>
      </c>
      <c r="T33" s="115">
        <f t="shared" si="12"/>
        <v>0</v>
      </c>
      <c r="U33" s="115">
        <f t="shared" si="12"/>
        <v>75</v>
      </c>
      <c r="V33" s="115">
        <f t="shared" si="12"/>
        <v>2</v>
      </c>
      <c r="W33" s="115">
        <f t="shared" si="12"/>
        <v>1</v>
      </c>
      <c r="X33" s="115">
        <f t="shared" si="12"/>
        <v>10</v>
      </c>
      <c r="Y33" s="115">
        <f t="shared" si="12"/>
        <v>5</v>
      </c>
      <c r="Z33" s="115" t="str">
        <f t="shared" si="12"/>
        <v>No</v>
      </c>
      <c r="AA33" s="115">
        <f t="shared" si="12"/>
        <v>3.78</v>
      </c>
      <c r="AB33" s="115">
        <f t="shared" si="12"/>
        <v>3.74</v>
      </c>
      <c r="AC33" s="115">
        <f t="shared" si="11"/>
        <v>13.5</v>
      </c>
      <c r="AD33" s="115"/>
      <c r="AE33" s="115"/>
      <c r="AF33" s="115"/>
      <c r="AG33" s="115"/>
      <c r="AH33" s="115">
        <v>2235836</v>
      </c>
      <c r="AI33" s="115" t="s">
        <v>1298</v>
      </c>
      <c r="AJ33" s="115" t="s">
        <v>1206</v>
      </c>
      <c r="AK33" s="115" t="s">
        <v>1207</v>
      </c>
      <c r="AL33" s="115" t="s">
        <v>1207</v>
      </c>
      <c r="AM33" s="115" t="s">
        <v>1207</v>
      </c>
      <c r="AN33" s="115"/>
      <c r="AO33" s="115" t="s">
        <v>293</v>
      </c>
      <c r="AP33" s="115" t="s">
        <v>993</v>
      </c>
      <c r="AQ33" s="115" t="s">
        <v>65</v>
      </c>
      <c r="AR33" s="115" t="s">
        <v>318</v>
      </c>
      <c r="AS33" s="115" t="s">
        <v>1206</v>
      </c>
      <c r="AT33" s="115" t="s">
        <v>1207</v>
      </c>
      <c r="AU33" s="115" t="s">
        <v>1207</v>
      </c>
      <c r="AV33" s="115" t="s">
        <v>299</v>
      </c>
      <c r="AW33" s="115" t="s">
        <v>900</v>
      </c>
      <c r="AX33" s="115" t="s">
        <v>321</v>
      </c>
      <c r="AY33" s="115" t="s">
        <v>418</v>
      </c>
      <c r="AZ33" s="115" t="s">
        <v>65</v>
      </c>
      <c r="BA33" s="115" t="s">
        <v>66</v>
      </c>
      <c r="BB33" s="115" t="s">
        <v>1208</v>
      </c>
      <c r="BC33" s="115" t="s">
        <v>1209</v>
      </c>
      <c r="BD33" s="115" t="s">
        <v>66</v>
      </c>
      <c r="BE33" s="115" t="s">
        <v>304</v>
      </c>
      <c r="BF33" s="115" t="s">
        <v>65</v>
      </c>
      <c r="BG33" s="115"/>
      <c r="BH33" s="115" t="s">
        <v>65</v>
      </c>
      <c r="BI33" s="115">
        <v>3600</v>
      </c>
      <c r="BJ33" s="115" t="s">
        <v>1099</v>
      </c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 t="s">
        <v>1207</v>
      </c>
      <c r="FC33" s="115" t="s">
        <v>1210</v>
      </c>
      <c r="FD33" s="115" t="s">
        <v>1211</v>
      </c>
      <c r="FE33" s="115" t="s">
        <v>1212</v>
      </c>
      <c r="FF33" s="115" t="s">
        <v>1212</v>
      </c>
      <c r="FG33" s="115" t="s">
        <v>1213</v>
      </c>
      <c r="FH33" s="115" t="s">
        <v>1214</v>
      </c>
      <c r="FI33" s="115"/>
      <c r="FJ33" s="115" t="s">
        <v>327</v>
      </c>
      <c r="FK33" s="115"/>
      <c r="FL33" s="115" t="s">
        <v>1215</v>
      </c>
      <c r="FM33" s="115" t="s">
        <v>1215</v>
      </c>
      <c r="FN33" s="115" t="s">
        <v>352</v>
      </c>
      <c r="FO33" s="115">
        <v>3.5</v>
      </c>
      <c r="FP33" s="115">
        <v>15000</v>
      </c>
      <c r="FQ33" s="115"/>
      <c r="FR33" s="115">
        <v>75</v>
      </c>
      <c r="FS33" s="115"/>
      <c r="FT33" s="115"/>
      <c r="FU33" s="115">
        <v>75</v>
      </c>
      <c r="FV33" s="115">
        <v>2</v>
      </c>
      <c r="FW33" s="115">
        <v>1</v>
      </c>
      <c r="FX33" s="115">
        <v>10</v>
      </c>
      <c r="FY33" s="115">
        <v>5</v>
      </c>
      <c r="FZ33" s="115" t="s">
        <v>66</v>
      </c>
      <c r="GA33" s="115">
        <v>3.78</v>
      </c>
      <c r="GB33" s="115">
        <v>3.74</v>
      </c>
      <c r="GC33" s="115">
        <v>13.5</v>
      </c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  <c r="IW33" s="115"/>
      <c r="IX33" s="115"/>
      <c r="IY33" s="115"/>
      <c r="IZ33" s="115"/>
      <c r="JA33" s="115"/>
      <c r="JB33" s="115"/>
      <c r="JC33" s="115"/>
      <c r="JD33" s="115"/>
      <c r="JE33" s="115"/>
      <c r="JF33" s="115"/>
      <c r="JG33" s="115"/>
      <c r="JH33" s="115"/>
      <c r="JI33" s="115"/>
      <c r="JJ33" s="115"/>
      <c r="JK33" s="115"/>
      <c r="JL33" s="115"/>
      <c r="JM33" s="115"/>
      <c r="JN33" s="115"/>
      <c r="JO33" s="115"/>
      <c r="JP33" s="115"/>
      <c r="JQ33" s="115"/>
      <c r="JR33" s="115"/>
      <c r="JS33" s="115"/>
      <c r="JT33" s="115"/>
      <c r="JU33" s="115"/>
      <c r="JV33" s="115"/>
      <c r="JW33" s="115"/>
      <c r="JX33" s="115"/>
      <c r="JY33" s="115"/>
      <c r="JZ33" s="115"/>
      <c r="KA33" s="115"/>
      <c r="KB33" s="115"/>
      <c r="KC33" s="115"/>
      <c r="KD33" s="115"/>
      <c r="KE33" s="115"/>
      <c r="KF33" s="115"/>
      <c r="KG33" s="115"/>
      <c r="KH33" s="115"/>
      <c r="KI33" s="115"/>
      <c r="KJ33" s="115"/>
      <c r="KK33" s="115"/>
      <c r="KL33" s="115"/>
      <c r="KM33" s="115"/>
      <c r="KN33" s="115"/>
      <c r="KO33" s="115"/>
      <c r="KP33" s="115"/>
      <c r="KQ33" s="115"/>
      <c r="KR33" s="115"/>
      <c r="KS33" s="115"/>
      <c r="KT33" s="115"/>
      <c r="KU33" s="115"/>
      <c r="KV33" s="115"/>
      <c r="KW33" s="115"/>
      <c r="KX33" s="115"/>
      <c r="KY33" s="115"/>
      <c r="KZ33" s="115"/>
      <c r="LH33" s="103">
        <v>42063</v>
      </c>
      <c r="LI33" s="103">
        <v>42100</v>
      </c>
      <c r="LL33" s="102" t="s">
        <v>1204</v>
      </c>
    </row>
    <row r="34" spans="1:324" x14ac:dyDescent="0.35">
      <c r="A34" s="115"/>
      <c r="B34" s="115"/>
      <c r="C34" s="116"/>
      <c r="D34" s="116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  <c r="IW34" s="115"/>
      <c r="IX34" s="115"/>
      <c r="IY34" s="115"/>
      <c r="IZ34" s="115"/>
      <c r="JA34" s="115"/>
      <c r="JB34" s="115"/>
      <c r="JC34" s="115"/>
      <c r="JD34" s="115"/>
      <c r="JE34" s="115"/>
      <c r="JF34" s="115"/>
      <c r="JG34" s="115"/>
      <c r="JH34" s="115"/>
      <c r="JI34" s="115"/>
      <c r="JJ34" s="115"/>
      <c r="JK34" s="115"/>
      <c r="JL34" s="115"/>
      <c r="JM34" s="115"/>
      <c r="JN34" s="115"/>
      <c r="JO34" s="115"/>
      <c r="JP34" s="115"/>
      <c r="JQ34" s="115"/>
      <c r="JR34" s="115"/>
      <c r="JS34" s="115"/>
      <c r="JT34" s="115"/>
      <c r="JU34" s="115"/>
      <c r="JV34" s="115"/>
      <c r="JW34" s="115"/>
      <c r="JX34" s="115"/>
      <c r="JY34" s="115"/>
      <c r="JZ34" s="115"/>
      <c r="KA34" s="115"/>
      <c r="KB34" s="115"/>
      <c r="KC34" s="115"/>
      <c r="KD34" s="115"/>
      <c r="KE34" s="115"/>
      <c r="KF34" s="115"/>
      <c r="KG34" s="115"/>
      <c r="KH34" s="115"/>
      <c r="KI34" s="115"/>
      <c r="KJ34" s="115"/>
      <c r="KK34" s="115"/>
      <c r="KL34" s="115"/>
      <c r="KM34" s="115"/>
      <c r="KN34" s="115"/>
      <c r="KO34" s="115"/>
      <c r="KP34" s="115"/>
      <c r="KQ34" s="115"/>
      <c r="KR34" s="115"/>
      <c r="KS34" s="115"/>
      <c r="KT34" s="115"/>
      <c r="KU34" s="115"/>
      <c r="KV34" s="115"/>
      <c r="KW34" s="115"/>
      <c r="KX34" s="115"/>
      <c r="KY34" s="115"/>
      <c r="KZ34" s="115"/>
    </row>
    <row r="35" spans="1:324" x14ac:dyDescent="0.3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</row>
    <row r="36" spans="1:324" x14ac:dyDescent="0.3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  <c r="IW36" s="115"/>
      <c r="IX36" s="115"/>
      <c r="IY36" s="115"/>
      <c r="IZ36" s="115"/>
      <c r="JA36" s="115"/>
      <c r="JB36" s="115"/>
      <c r="JC36" s="115"/>
      <c r="JD36" s="115"/>
      <c r="JE36" s="115"/>
      <c r="JF36" s="115"/>
      <c r="JG36" s="115"/>
      <c r="JH36" s="115"/>
      <c r="JI36" s="115"/>
      <c r="JJ36" s="115"/>
      <c r="JK36" s="115"/>
      <c r="JL36" s="115"/>
      <c r="JM36" s="115"/>
      <c r="JN36" s="115"/>
      <c r="JO36" s="115"/>
      <c r="JP36" s="115"/>
      <c r="JQ36" s="115"/>
      <c r="JR36" s="115"/>
      <c r="JS36" s="115"/>
      <c r="JT36" s="115"/>
      <c r="JU36" s="115"/>
      <c r="JV36" s="115"/>
      <c r="JW36" s="115"/>
      <c r="JX36" s="115"/>
      <c r="JY36" s="115"/>
      <c r="JZ36" s="115"/>
      <c r="KA36" s="115"/>
      <c r="KB36" s="115"/>
      <c r="KC36" s="115"/>
      <c r="KD36" s="115"/>
      <c r="KE36" s="115"/>
      <c r="KF36" s="115"/>
      <c r="KG36" s="115"/>
      <c r="KH36" s="115"/>
      <c r="KI36" s="115"/>
      <c r="KJ36" s="115"/>
      <c r="KK36" s="115"/>
      <c r="KL36" s="115"/>
      <c r="KM36" s="115"/>
      <c r="KN36" s="115"/>
      <c r="KO36" s="115"/>
      <c r="KP36" s="115"/>
      <c r="KQ36" s="115"/>
      <c r="KR36" s="115"/>
      <c r="KS36" s="115"/>
      <c r="KT36" s="115"/>
      <c r="KU36" s="115"/>
      <c r="KV36" s="115"/>
      <c r="KW36" s="115"/>
      <c r="KX36" s="115"/>
      <c r="KY36" s="115"/>
      <c r="KZ36" s="115"/>
    </row>
    <row r="37" spans="1:324" x14ac:dyDescent="0.3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  <c r="IW37" s="115"/>
      <c r="IX37" s="115"/>
      <c r="IY37" s="115"/>
      <c r="IZ37" s="115"/>
      <c r="JA37" s="115"/>
      <c r="JB37" s="115"/>
      <c r="JC37" s="115"/>
      <c r="JD37" s="115"/>
      <c r="JE37" s="115"/>
      <c r="JF37" s="115"/>
      <c r="JG37" s="115"/>
      <c r="JH37" s="115"/>
      <c r="JI37" s="115"/>
      <c r="JJ37" s="115"/>
      <c r="JK37" s="115"/>
      <c r="JL37" s="115"/>
      <c r="JM37" s="115"/>
      <c r="JN37" s="115"/>
      <c r="JO37" s="115"/>
      <c r="JP37" s="115"/>
      <c r="JQ37" s="115"/>
      <c r="JR37" s="115"/>
      <c r="JS37" s="115"/>
      <c r="JT37" s="115"/>
      <c r="JU37" s="115"/>
      <c r="JV37" s="115"/>
      <c r="JW37" s="115"/>
      <c r="JX37" s="115"/>
      <c r="JY37" s="115"/>
      <c r="JZ37" s="115"/>
      <c r="KA37" s="115"/>
      <c r="KB37" s="115"/>
      <c r="KC37" s="115"/>
      <c r="KD37" s="115"/>
      <c r="KE37" s="115"/>
      <c r="KF37" s="115"/>
      <c r="KG37" s="115"/>
      <c r="KH37" s="115"/>
      <c r="KI37" s="115"/>
      <c r="KJ37" s="115"/>
      <c r="KK37" s="115"/>
      <c r="KL37" s="115"/>
      <c r="KM37" s="115"/>
      <c r="KN37" s="115"/>
      <c r="KO37" s="115"/>
      <c r="KP37" s="115"/>
      <c r="KQ37" s="115"/>
      <c r="KR37" s="115"/>
      <c r="KS37" s="115"/>
      <c r="KT37" s="115"/>
      <c r="KU37" s="115"/>
      <c r="KV37" s="115"/>
      <c r="KW37" s="115"/>
      <c r="KX37" s="115"/>
      <c r="KY37" s="115"/>
      <c r="KZ37" s="115"/>
    </row>
  </sheetData>
  <conditionalFormatting sqref="AA4:AA15">
    <cfRule type="top10" dxfId="8" priority="9" percent="1" rank="25"/>
  </conditionalFormatting>
  <conditionalFormatting sqref="AB4:AB15">
    <cfRule type="top10" dxfId="7" priority="8" percent="1" rank="25"/>
  </conditionalFormatting>
  <conditionalFormatting sqref="AC4:AC15">
    <cfRule type="top10" dxfId="6" priority="7" percent="1" rank="25"/>
  </conditionalFormatting>
  <conditionalFormatting sqref="AA17:AA23">
    <cfRule type="top10" dxfId="5" priority="6" percent="1" rank="25"/>
  </conditionalFormatting>
  <conditionalFormatting sqref="AB17:AB23">
    <cfRule type="top10" dxfId="4" priority="5" percent="1" rank="25"/>
  </conditionalFormatting>
  <conditionalFormatting sqref="AC17:AC23">
    <cfRule type="top10" dxfId="3" priority="4" percent="1" rank="25"/>
  </conditionalFormatting>
  <conditionalFormatting sqref="AA29:AA33">
    <cfRule type="top10" dxfId="2" priority="3" percent="1" rank="25"/>
  </conditionalFormatting>
  <conditionalFormatting sqref="AB29:AB33">
    <cfRule type="top10" dxfId="1" priority="2" percent="1" rank="25"/>
  </conditionalFormatting>
  <conditionalFormatting sqref="AC29:AC33">
    <cfRule type="top10" dxfId="0" priority="1" percent="1" rank="25"/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90900-6645-44C4-A3AD-E60AF5BE3813}">
  <sheetPr>
    <tabColor rgb="FFFFFF00"/>
  </sheetPr>
  <dimension ref="B1:Z22"/>
  <sheetViews>
    <sheetView workbookViewId="0">
      <pane xSplit="2" ySplit="2" topLeftCell="C3" activePane="bottomRight" state="frozen"/>
      <selection pane="topRight" activeCell="B1" sqref="B1"/>
      <selection pane="bottomLeft" activeCell="A2" sqref="A2"/>
      <selection pane="bottomRight"/>
    </sheetView>
  </sheetViews>
  <sheetFormatPr defaultColWidth="8.7265625" defaultRowHeight="14.5" x14ac:dyDescent="0.35"/>
  <cols>
    <col min="1" max="1" width="8.7265625" style="97"/>
    <col min="2" max="2" width="23.54296875" style="97" bestFit="1" customWidth="1"/>
    <col min="3" max="16384" width="8.7265625" style="97"/>
  </cols>
  <sheetData>
    <row r="1" spans="2:26" ht="15.5" x14ac:dyDescent="0.35">
      <c r="B1" s="100" t="s">
        <v>173</v>
      </c>
    </row>
    <row r="2" spans="2:26" s="85" customFormat="1" ht="13" x14ac:dyDescent="0.3">
      <c r="B2" s="81"/>
      <c r="C2" s="82">
        <v>2019</v>
      </c>
      <c r="D2" s="83">
        <v>2020</v>
      </c>
      <c r="E2" s="83">
        <v>2021</v>
      </c>
      <c r="F2" s="83">
        <v>2022</v>
      </c>
      <c r="G2" s="83">
        <v>2023</v>
      </c>
      <c r="H2" s="83">
        <v>2024</v>
      </c>
      <c r="I2" s="83">
        <v>2025</v>
      </c>
      <c r="J2" s="83">
        <v>2026</v>
      </c>
      <c r="K2" s="83">
        <v>2027</v>
      </c>
      <c r="L2" s="83">
        <v>2028</v>
      </c>
      <c r="M2" s="83">
        <v>2029</v>
      </c>
      <c r="N2" s="83">
        <v>2030</v>
      </c>
      <c r="O2" s="83">
        <v>2031</v>
      </c>
      <c r="P2" s="83">
        <v>2032</v>
      </c>
      <c r="Q2" s="83">
        <v>2033</v>
      </c>
      <c r="R2" s="83">
        <v>2034</v>
      </c>
      <c r="S2" s="83">
        <v>2035</v>
      </c>
      <c r="T2" s="83">
        <v>2036</v>
      </c>
      <c r="U2" s="83">
        <v>2037</v>
      </c>
      <c r="V2" s="83">
        <v>2038</v>
      </c>
      <c r="W2" s="83">
        <v>2039</v>
      </c>
      <c r="X2" s="83">
        <v>2040</v>
      </c>
      <c r="Y2" s="84"/>
    </row>
    <row r="3" spans="2:26" s="85" customFormat="1" ht="13" x14ac:dyDescent="0.3">
      <c r="B3" s="86" t="s">
        <v>158</v>
      </c>
      <c r="C3" s="87">
        <v>0.12990668</v>
      </c>
      <c r="D3" s="87">
        <v>0.13368923999999999</v>
      </c>
      <c r="E3" s="87">
        <v>0.13448984</v>
      </c>
      <c r="F3" s="87">
        <v>0.13523289999999999</v>
      </c>
      <c r="G3" s="87">
        <v>0.13614861</v>
      </c>
      <c r="H3" s="87">
        <v>0.13701162</v>
      </c>
      <c r="I3" s="87">
        <v>0.13843871999999999</v>
      </c>
      <c r="J3" s="87">
        <v>0.13909652</v>
      </c>
      <c r="K3" s="87">
        <v>0.13951678000000001</v>
      </c>
      <c r="L3" s="87">
        <v>0.13979005</v>
      </c>
      <c r="M3" s="87">
        <v>0.14004273</v>
      </c>
      <c r="N3" s="87">
        <v>0.14045954999999999</v>
      </c>
      <c r="O3" s="87">
        <v>0.14100473999999999</v>
      </c>
      <c r="P3" s="87">
        <v>0.14117394</v>
      </c>
      <c r="Q3" s="87">
        <v>0.14128804</v>
      </c>
      <c r="R3" s="87">
        <v>0.14116948000000001</v>
      </c>
      <c r="S3" s="87">
        <v>0.14096726000000001</v>
      </c>
      <c r="T3" s="87">
        <v>0.14084753999999999</v>
      </c>
      <c r="U3" s="87">
        <v>0.1407388</v>
      </c>
      <c r="V3" s="87">
        <v>0.14081464999999999</v>
      </c>
      <c r="W3" s="87">
        <v>0.14082758000000001</v>
      </c>
      <c r="X3" s="87">
        <v>0.1408702</v>
      </c>
      <c r="Y3" s="88"/>
      <c r="Z3" s="88"/>
    </row>
    <row r="4" spans="2:26" s="85" customFormat="1" ht="13" x14ac:dyDescent="0.3">
      <c r="B4" s="86" t="s">
        <v>159</v>
      </c>
      <c r="C4" s="87">
        <v>10.789082000000001</v>
      </c>
      <c r="D4" s="87">
        <v>11.06382</v>
      </c>
      <c r="E4" s="87">
        <v>11.172378</v>
      </c>
      <c r="F4" s="87">
        <v>11.276792</v>
      </c>
      <c r="G4" s="87">
        <v>11.516977000000001</v>
      </c>
      <c r="H4" s="87">
        <v>11.857041000000001</v>
      </c>
      <c r="I4" s="87">
        <v>12.01146</v>
      </c>
      <c r="J4" s="87">
        <v>12.048026999999999</v>
      </c>
      <c r="K4" s="87">
        <v>12.125622</v>
      </c>
      <c r="L4" s="87">
        <v>12.128204</v>
      </c>
      <c r="M4" s="87">
        <v>12.286273</v>
      </c>
      <c r="N4" s="87">
        <v>12.285990999999999</v>
      </c>
      <c r="O4" s="87">
        <v>12.321609</v>
      </c>
      <c r="P4" s="87">
        <v>12.362079</v>
      </c>
      <c r="Q4" s="87">
        <v>12.402274999999999</v>
      </c>
      <c r="R4" s="87">
        <v>12.441359</v>
      </c>
      <c r="S4" s="87">
        <v>12.475882</v>
      </c>
      <c r="T4" s="87">
        <v>12.585224</v>
      </c>
      <c r="U4" s="87">
        <v>12.647278</v>
      </c>
      <c r="V4" s="87">
        <v>12.716407999999999</v>
      </c>
      <c r="W4" s="87">
        <v>12.764773999999999</v>
      </c>
      <c r="X4" s="87">
        <v>12.802239999999999</v>
      </c>
      <c r="Y4" s="89"/>
    </row>
    <row r="5" spans="2:26" s="85" customFormat="1" ht="13" x14ac:dyDescent="0.3">
      <c r="B5" s="86" t="s">
        <v>160</v>
      </c>
      <c r="C5" s="87">
        <v>0.10800905999999999</v>
      </c>
      <c r="D5" s="87">
        <v>0.11060513</v>
      </c>
      <c r="E5" s="87">
        <v>0.11021766</v>
      </c>
      <c r="F5" s="87">
        <v>0.11067171000000001</v>
      </c>
      <c r="G5" s="87">
        <v>0.1108971</v>
      </c>
      <c r="H5" s="87">
        <v>0.11112254000000001</v>
      </c>
      <c r="I5" s="87">
        <v>0.11243301999999999</v>
      </c>
      <c r="J5" s="87">
        <v>0.11270037000000001</v>
      </c>
      <c r="K5" s="87">
        <v>0.11296075</v>
      </c>
      <c r="L5" s="87">
        <v>0.11304028000000001</v>
      </c>
      <c r="M5" s="87">
        <v>0.11308058000000001</v>
      </c>
      <c r="N5" s="87">
        <v>0.11328309</v>
      </c>
      <c r="O5" s="87">
        <v>0.1134751</v>
      </c>
      <c r="P5" s="87">
        <v>0.11330137000000001</v>
      </c>
      <c r="Q5" s="87">
        <v>0.11309229</v>
      </c>
      <c r="R5" s="87">
        <v>0.11282691</v>
      </c>
      <c r="S5" s="87">
        <v>0.11253268999999999</v>
      </c>
      <c r="T5" s="87">
        <v>0.11240024999999999</v>
      </c>
      <c r="U5" s="87">
        <v>0.1121625</v>
      </c>
      <c r="V5" s="87">
        <v>0.11212732</v>
      </c>
      <c r="W5" s="87">
        <v>0.11202403</v>
      </c>
      <c r="X5" s="87">
        <v>0.11187163999999999</v>
      </c>
      <c r="Y5" s="90"/>
    </row>
    <row r="6" spans="2:26" s="85" customFormat="1" ht="13" x14ac:dyDescent="0.3">
      <c r="B6" s="86" t="s">
        <v>161</v>
      </c>
      <c r="C6" s="87">
        <v>8.0369430000000008</v>
      </c>
      <c r="D6" s="87">
        <v>8.3777450000000009</v>
      </c>
      <c r="E6" s="87">
        <v>8.5644259999999992</v>
      </c>
      <c r="F6" s="87">
        <v>8.7534369999999999</v>
      </c>
      <c r="G6" s="87">
        <v>9.0750810000000008</v>
      </c>
      <c r="H6" s="87">
        <v>9.3416010000000007</v>
      </c>
      <c r="I6" s="87">
        <v>9.4618649999999995</v>
      </c>
      <c r="J6" s="87">
        <v>9.4705670000000008</v>
      </c>
      <c r="K6" s="87">
        <v>9.5236909999999995</v>
      </c>
      <c r="L6" s="87">
        <v>9.5037000000000003</v>
      </c>
      <c r="M6" s="87">
        <v>9.6323679999999996</v>
      </c>
      <c r="N6" s="87">
        <v>9.6089269999999996</v>
      </c>
      <c r="O6" s="87">
        <v>9.622814</v>
      </c>
      <c r="P6" s="87">
        <v>9.6410990000000005</v>
      </c>
      <c r="Q6" s="87">
        <v>9.6581340000000004</v>
      </c>
      <c r="R6" s="87">
        <v>9.6733239999999991</v>
      </c>
      <c r="S6" s="87">
        <v>9.6846200000000007</v>
      </c>
      <c r="T6" s="87">
        <v>9.7694050000000008</v>
      </c>
      <c r="U6" s="87">
        <v>9.8064560000000007</v>
      </c>
      <c r="V6" s="87">
        <v>9.8525170000000006</v>
      </c>
      <c r="W6" s="87">
        <v>9.8801780000000008</v>
      </c>
      <c r="X6" s="87">
        <v>9.8992699999999996</v>
      </c>
      <c r="Y6" s="89"/>
    </row>
    <row r="7" spans="2:26" s="85" customFormat="1" ht="13" x14ac:dyDescent="0.3">
      <c r="B7" s="86" t="s">
        <v>162</v>
      </c>
      <c r="C7" s="87">
        <v>19.655369</v>
      </c>
      <c r="D7" s="87">
        <v>22.921983999999998</v>
      </c>
      <c r="E7" s="87">
        <v>24.512594</v>
      </c>
      <c r="F7" s="87">
        <v>25.322271000000001</v>
      </c>
      <c r="G7" s="87">
        <v>26.047235000000001</v>
      </c>
      <c r="H7" s="87">
        <v>26.348300999999999</v>
      </c>
      <c r="I7" s="87">
        <v>26.570868000000001</v>
      </c>
      <c r="J7" s="87">
        <v>26.635874000000001</v>
      </c>
      <c r="K7" s="87">
        <v>26.916492000000002</v>
      </c>
      <c r="L7" s="87">
        <v>27.202255000000001</v>
      </c>
      <c r="M7" s="87">
        <v>27.563381</v>
      </c>
      <c r="N7" s="87">
        <v>27.785617999999999</v>
      </c>
      <c r="O7" s="87">
        <v>28.135000000000002</v>
      </c>
      <c r="P7" s="87">
        <v>28.311229999999998</v>
      </c>
      <c r="Q7" s="87">
        <v>28.579037</v>
      </c>
      <c r="R7" s="87">
        <v>28.871407999999999</v>
      </c>
      <c r="S7" s="87">
        <v>29.016226</v>
      </c>
      <c r="T7" s="87">
        <v>29.135559000000001</v>
      </c>
      <c r="U7" s="87">
        <v>29.626532000000001</v>
      </c>
      <c r="V7" s="87">
        <v>29.760321000000001</v>
      </c>
      <c r="W7" s="87">
        <v>29.980094999999999</v>
      </c>
      <c r="X7" s="87">
        <v>30.164864999999999</v>
      </c>
      <c r="Y7" s="89"/>
    </row>
    <row r="8" spans="2:26" s="85" customFormat="1" ht="13" x14ac:dyDescent="0.3">
      <c r="B8" s="86" t="s">
        <v>163</v>
      </c>
      <c r="C8" s="87">
        <v>16.936598</v>
      </c>
      <c r="D8" s="87">
        <v>19.721188000000001</v>
      </c>
      <c r="E8" s="87">
        <v>20.845589</v>
      </c>
      <c r="F8" s="87">
        <v>21.172142000000001</v>
      </c>
      <c r="G8" s="87">
        <v>21.415769999999998</v>
      </c>
      <c r="H8" s="87">
        <v>21.934532000000001</v>
      </c>
      <c r="I8" s="87">
        <v>22.152799999999999</v>
      </c>
      <c r="J8" s="87">
        <v>22.227522</v>
      </c>
      <c r="K8" s="87">
        <v>22.500118000000001</v>
      </c>
      <c r="L8" s="87">
        <v>22.786963</v>
      </c>
      <c r="M8" s="87">
        <v>23.169702999999998</v>
      </c>
      <c r="N8" s="87">
        <v>23.388210000000001</v>
      </c>
      <c r="O8" s="87">
        <v>23.735900999999998</v>
      </c>
      <c r="P8" s="87">
        <v>23.906995999999999</v>
      </c>
      <c r="Q8" s="87">
        <v>24.172180000000001</v>
      </c>
      <c r="R8" s="87">
        <v>24.459824000000001</v>
      </c>
      <c r="S8" s="87">
        <v>24.608673</v>
      </c>
      <c r="T8" s="87">
        <v>24.728411000000001</v>
      </c>
      <c r="U8" s="87">
        <v>25.214596</v>
      </c>
      <c r="V8" s="87">
        <v>25.345341000000001</v>
      </c>
      <c r="W8" s="87">
        <v>25.557119</v>
      </c>
      <c r="X8" s="87">
        <v>25.738372999999999</v>
      </c>
      <c r="Y8" s="89"/>
    </row>
    <row r="9" spans="2:26" s="85" customFormat="1" ht="13" x14ac:dyDescent="0.3">
      <c r="B9" s="91"/>
      <c r="C9" s="92"/>
    </row>
    <row r="10" spans="2:26" s="85" customFormat="1" ht="13" x14ac:dyDescent="0.3">
      <c r="B10" s="93" t="s">
        <v>164</v>
      </c>
      <c r="C10" s="94">
        <f t="shared" ref="C10:X10" si="0">(1+Discount_Rate)^(-C2+$C$2)</f>
        <v>1</v>
      </c>
      <c r="D10" s="94">
        <f t="shared" si="0"/>
        <v>0.96153846153846145</v>
      </c>
      <c r="E10" s="94">
        <f t="shared" si="0"/>
        <v>0.92455621301775137</v>
      </c>
      <c r="F10" s="94">
        <f t="shared" si="0"/>
        <v>0.88899635867091487</v>
      </c>
      <c r="G10" s="94">
        <f t="shared" si="0"/>
        <v>0.85480419102972571</v>
      </c>
      <c r="H10" s="94">
        <f t="shared" si="0"/>
        <v>0.82192710675935154</v>
      </c>
      <c r="I10" s="94">
        <f t="shared" si="0"/>
        <v>0.79031452573014571</v>
      </c>
      <c r="J10" s="94">
        <f t="shared" si="0"/>
        <v>0.75991781320206331</v>
      </c>
      <c r="K10" s="94">
        <f t="shared" si="0"/>
        <v>0.73069020500198378</v>
      </c>
      <c r="L10" s="94">
        <f t="shared" si="0"/>
        <v>0.70258673557883045</v>
      </c>
      <c r="M10" s="94">
        <f t="shared" si="0"/>
        <v>0.67556416882579851</v>
      </c>
      <c r="N10" s="94">
        <f t="shared" si="0"/>
        <v>0.6495809315632679</v>
      </c>
      <c r="O10" s="94">
        <f t="shared" si="0"/>
        <v>0.62459704958006512</v>
      </c>
      <c r="P10" s="94">
        <f t="shared" si="0"/>
        <v>0.600574086134678</v>
      </c>
      <c r="Q10" s="94">
        <f t="shared" si="0"/>
        <v>0.57747508282180582</v>
      </c>
      <c r="R10" s="94">
        <f t="shared" si="0"/>
        <v>0.55526450271327477</v>
      </c>
      <c r="S10" s="94">
        <f t="shared" si="0"/>
        <v>0.53390817568584104</v>
      </c>
      <c r="T10" s="94">
        <f t="shared" si="0"/>
        <v>0.51337324585177024</v>
      </c>
      <c r="U10" s="94">
        <f t="shared" si="0"/>
        <v>0.49362812101131748</v>
      </c>
      <c r="V10" s="94">
        <f t="shared" si="0"/>
        <v>0.47464242404934376</v>
      </c>
      <c r="W10" s="94">
        <f t="shared" si="0"/>
        <v>0.45638694620129205</v>
      </c>
      <c r="X10" s="94">
        <f t="shared" si="0"/>
        <v>0.43883360211662686</v>
      </c>
      <c r="Y10" s="95"/>
    </row>
    <row r="12" spans="2:26" s="85" customFormat="1" ht="13" x14ac:dyDescent="0.3">
      <c r="B12" s="86" t="s">
        <v>165</v>
      </c>
      <c r="C12" s="87">
        <f t="shared" ref="C12:X17" si="1">C3*C$10</f>
        <v>0.12990668</v>
      </c>
      <c r="D12" s="87">
        <f t="shared" si="1"/>
        <v>0.12854734615384614</v>
      </c>
      <c r="E12" s="87">
        <f t="shared" si="1"/>
        <v>0.1243434171597633</v>
      </c>
      <c r="F12" s="87">
        <f t="shared" si="1"/>
        <v>0.12022155567250796</v>
      </c>
      <c r="G12" s="87">
        <f t="shared" si="1"/>
        <v>0.11638040243087162</v>
      </c>
      <c r="H12" s="87">
        <f t="shared" si="1"/>
        <v>0.1126135644190117</v>
      </c>
      <c r="I12" s="87">
        <f t="shared" si="1"/>
        <v>0.10941013133948843</v>
      </c>
      <c r="J12" s="87">
        <f t="shared" si="1"/>
        <v>0.10570192330241707</v>
      </c>
      <c r="K12" s="87">
        <f t="shared" si="1"/>
        <v>0.10194354457941668</v>
      </c>
      <c r="L12" s="87">
        <f t="shared" si="1"/>
        <v>9.8214634895901487E-2</v>
      </c>
      <c r="M12" s="87">
        <f t="shared" si="1"/>
        <v>9.460785049254572E-2</v>
      </c>
      <c r="N12" s="87">
        <f t="shared" si="1"/>
        <v>9.1239845335957401E-2</v>
      </c>
      <c r="O12" s="87">
        <f t="shared" si="1"/>
        <v>8.8071144580804187E-2</v>
      </c>
      <c r="P12" s="87">
        <f t="shared" si="1"/>
        <v>8.4785410001531863E-2</v>
      </c>
      <c r="Q12" s="87">
        <f t="shared" si="1"/>
        <v>8.1590322600730611E-2</v>
      </c>
      <c r="R12" s="87">
        <f t="shared" si="1"/>
        <v>7.8386401110491596E-2</v>
      </c>
      <c r="S12" s="87">
        <f t="shared" si="1"/>
        <v>7.5263572618031641E-2</v>
      </c>
      <c r="T12" s="87">
        <f t="shared" si="1"/>
        <v>7.2307358780037037E-2</v>
      </c>
      <c r="U12" s="87">
        <f t="shared" si="1"/>
        <v>6.9472629397387603E-2</v>
      </c>
      <c r="V12" s="87">
        <f t="shared" si="1"/>
        <v>6.6836606817659919E-2</v>
      </c>
      <c r="W12" s="87">
        <f t="shared" si="1"/>
        <v>6.4271869177118163E-2</v>
      </c>
      <c r="X12" s="87">
        <f t="shared" si="1"/>
        <v>6.1818577296889651E-2</v>
      </c>
      <c r="Y12" s="88"/>
    </row>
    <row r="13" spans="2:26" s="85" customFormat="1" ht="13" x14ac:dyDescent="0.3">
      <c r="B13" s="86" t="s">
        <v>166</v>
      </c>
      <c r="C13" s="87">
        <f t="shared" si="1"/>
        <v>10.789082000000001</v>
      </c>
      <c r="D13" s="87">
        <f t="shared" si="1"/>
        <v>10.63828846153846</v>
      </c>
      <c r="E13" s="87">
        <f t="shared" si="1"/>
        <v>10.32949149408284</v>
      </c>
      <c r="F13" s="87">
        <f t="shared" si="1"/>
        <v>10.025027025489305</v>
      </c>
      <c r="G13" s="87">
        <f t="shared" si="1"/>
        <v>9.8447602075929588</v>
      </c>
      <c r="H13" s="87">
        <f t="shared" si="1"/>
        <v>9.7456234038570084</v>
      </c>
      <c r="I13" s="87">
        <f t="shared" si="1"/>
        <v>9.4928313132266151</v>
      </c>
      <c r="J13" s="87">
        <f t="shared" si="1"/>
        <v>9.1555103312394142</v>
      </c>
      <c r="K13" s="87">
        <f t="shared" si="1"/>
        <v>8.8600732249565652</v>
      </c>
      <c r="L13" s="87">
        <f t="shared" si="1"/>
        <v>8.5211152567941131</v>
      </c>
      <c r="M13" s="87">
        <f t="shared" si="1"/>
        <v>8.3001658072118492</v>
      </c>
      <c r="N13" s="87">
        <f t="shared" si="1"/>
        <v>7.9807454789579246</v>
      </c>
      <c r="O13" s="87">
        <f t="shared" si="1"/>
        <v>7.6960406274791771</v>
      </c>
      <c r="P13" s="87">
        <f t="shared" si="1"/>
        <v>7.4243442981496939</v>
      </c>
      <c r="Q13" s="87">
        <f t="shared" si="1"/>
        <v>7.1620047828038116</v>
      </c>
      <c r="R13" s="87">
        <f t="shared" si="1"/>
        <v>6.9082450182123258</v>
      </c>
      <c r="S13" s="87">
        <f t="shared" si="1"/>
        <v>6.6609753986918223</v>
      </c>
      <c r="T13" s="87">
        <f t="shared" si="1"/>
        <v>6.4609172946515994</v>
      </c>
      <c r="U13" s="87">
        <f t="shared" si="1"/>
        <v>6.2430520750477729</v>
      </c>
      <c r="V13" s="87">
        <f t="shared" si="1"/>
        <v>6.0357467183204667</v>
      </c>
      <c r="W13" s="87">
        <f t="shared" si="1"/>
        <v>5.8256762248096514</v>
      </c>
      <c r="X13" s="87">
        <f t="shared" si="1"/>
        <v>5.6180530943615645</v>
      </c>
      <c r="Y13" s="88"/>
    </row>
    <row r="14" spans="2:26" s="85" customFormat="1" ht="13" x14ac:dyDescent="0.3">
      <c r="B14" s="86" t="s">
        <v>167</v>
      </c>
      <c r="C14" s="87">
        <f t="shared" si="1"/>
        <v>0.10800905999999999</v>
      </c>
      <c r="D14" s="87">
        <f t="shared" si="1"/>
        <v>0.10635108653846152</v>
      </c>
      <c r="E14" s="87">
        <f t="shared" si="1"/>
        <v>0.10190242233727809</v>
      </c>
      <c r="F14" s="87">
        <f t="shared" si="1"/>
        <v>9.8386747197883484E-2</v>
      </c>
      <c r="G14" s="87">
        <f t="shared" si="1"/>
        <v>9.4795305853042591E-2</v>
      </c>
      <c r="H14" s="87">
        <f t="shared" si="1"/>
        <v>9.1334627797950318E-2</v>
      </c>
      <c r="I14" s="87">
        <f t="shared" si="1"/>
        <v>8.8857448877707981E-2</v>
      </c>
      <c r="J14" s="87">
        <f t="shared" si="1"/>
        <v>8.5643018717463423E-2</v>
      </c>
      <c r="K14" s="87">
        <f t="shared" si="1"/>
        <v>8.2539313574677836E-2</v>
      </c>
      <c r="L14" s="87">
        <f t="shared" si="1"/>
        <v>7.9420601314116962E-2</v>
      </c>
      <c r="M14" s="87">
        <f t="shared" si="1"/>
        <v>7.6393188038039225E-2</v>
      </c>
      <c r="N14" s="87">
        <f t="shared" si="1"/>
        <v>7.3586535132565523E-2</v>
      </c>
      <c r="O14" s="87">
        <f t="shared" si="1"/>
        <v>7.0876212660802851E-2</v>
      </c>
      <c r="P14" s="87">
        <f t="shared" si="1"/>
        <v>6.8045866745557029E-2</v>
      </c>
      <c r="Q14" s="87">
        <f t="shared" si="1"/>
        <v>6.5307979534257682E-2</v>
      </c>
      <c r="R14" s="87">
        <f t="shared" si="1"/>
        <v>6.2648778073825406E-2</v>
      </c>
      <c r="S14" s="87">
        <f t="shared" si="1"/>
        <v>6.0082123222920281E-2</v>
      </c>
      <c r="T14" s="87">
        <f t="shared" si="1"/>
        <v>5.7703281177050432E-2</v>
      </c>
      <c r="U14" s="87">
        <f t="shared" si="1"/>
        <v>5.5366564122931894E-2</v>
      </c>
      <c r="V14" s="87">
        <f t="shared" si="1"/>
        <v>5.3220382966956463E-2</v>
      </c>
      <c r="W14" s="87">
        <f t="shared" si="1"/>
        <v>5.1126304952861926E-2</v>
      </c>
      <c r="X14" s="87">
        <f t="shared" si="1"/>
        <v>4.9093034755894514E-2</v>
      </c>
      <c r="Y14" s="88"/>
    </row>
    <row r="15" spans="2:26" s="85" customFormat="1" ht="13" x14ac:dyDescent="0.3">
      <c r="B15" s="86" t="s">
        <v>168</v>
      </c>
      <c r="C15" s="87">
        <f t="shared" si="1"/>
        <v>8.0369430000000008</v>
      </c>
      <c r="D15" s="87">
        <f t="shared" si="1"/>
        <v>8.0555240384615381</v>
      </c>
      <c r="E15" s="87">
        <f t="shared" si="1"/>
        <v>7.9182932692307677</v>
      </c>
      <c r="F15" s="87">
        <f t="shared" si="1"/>
        <v>7.7817736188552571</v>
      </c>
      <c r="G15" s="87">
        <f t="shared" si="1"/>
        <v>7.7574172727342345</v>
      </c>
      <c r="H15" s="87">
        <f t="shared" si="1"/>
        <v>7.6781150824302653</v>
      </c>
      <c r="I15" s="87">
        <f t="shared" si="1"/>
        <v>7.4778493499976646</v>
      </c>
      <c r="J15" s="87">
        <f t="shared" si="1"/>
        <v>7.1968525644236259</v>
      </c>
      <c r="K15" s="87">
        <f t="shared" si="1"/>
        <v>6.9588677291655472</v>
      </c>
      <c r="L15" s="87">
        <f t="shared" si="1"/>
        <v>6.677173558920531</v>
      </c>
      <c r="M15" s="87">
        <f t="shared" si="1"/>
        <v>6.5072826817442184</v>
      </c>
      <c r="N15" s="87">
        <f t="shared" si="1"/>
        <v>6.2417757519834369</v>
      </c>
      <c r="O15" s="87">
        <f t="shared" si="1"/>
        <v>6.0103812330577444</v>
      </c>
      <c r="P15" s="87">
        <f t="shared" si="1"/>
        <v>5.7901942212589583</v>
      </c>
      <c r="Q15" s="87">
        <f t="shared" si="1"/>
        <v>5.5773317315540991</v>
      </c>
      <c r="R15" s="87">
        <f t="shared" si="1"/>
        <v>5.3712534404443852</v>
      </c>
      <c r="S15" s="87">
        <f t="shared" si="1"/>
        <v>5.17069779641061</v>
      </c>
      <c r="T15" s="87">
        <f t="shared" si="1"/>
        <v>5.0153511548905136</v>
      </c>
      <c r="U15" s="87">
        <f t="shared" si="1"/>
        <v>4.8407424490601603</v>
      </c>
      <c r="V15" s="87">
        <f t="shared" si="1"/>
        <v>4.6764225518673683</v>
      </c>
      <c r="W15" s="87">
        <f t="shared" si="1"/>
        <v>4.5091842653451897</v>
      </c>
      <c r="X15" s="87">
        <f t="shared" si="1"/>
        <v>4.344132312425061</v>
      </c>
      <c r="Y15" s="88"/>
    </row>
    <row r="16" spans="2:26" s="85" customFormat="1" ht="13" x14ac:dyDescent="0.3">
      <c r="B16" s="86" t="s">
        <v>169</v>
      </c>
      <c r="C16" s="87">
        <f t="shared" si="1"/>
        <v>19.655369</v>
      </c>
      <c r="D16" s="87">
        <f t="shared" si="1"/>
        <v>22.040369230769226</v>
      </c>
      <c r="E16" s="87">
        <f t="shared" si="1"/>
        <v>22.663271079881653</v>
      </c>
      <c r="F16" s="87">
        <f t="shared" si="1"/>
        <v>22.511406712278106</v>
      </c>
      <c r="G16" s="87">
        <f t="shared" si="1"/>
        <v>22.26528564273616</v>
      </c>
      <c r="H16" s="87">
        <f t="shared" si="1"/>
        <v>21.656382808954529</v>
      </c>
      <c r="I16" s="87">
        <f t="shared" si="1"/>
        <v>20.999342941658306</v>
      </c>
      <c r="J16" s="87">
        <f t="shared" si="1"/>
        <v>20.241075122805697</v>
      </c>
      <c r="K16" s="87">
        <f t="shared" si="1"/>
        <v>19.667617057414258</v>
      </c>
      <c r="L16" s="87">
        <f t="shared" si="1"/>
        <v>19.111943540832918</v>
      </c>
      <c r="M16" s="87">
        <f t="shared" si="1"/>
        <v>18.620832575293807</v>
      </c>
      <c r="N16" s="87">
        <f t="shared" si="1"/>
        <v>18.049007624501105</v>
      </c>
      <c r="O16" s="87">
        <f t="shared" si="1"/>
        <v>17.573037989935134</v>
      </c>
      <c r="P16" s="87">
        <f t="shared" si="1"/>
        <v>17.00299108459868</v>
      </c>
      <c r="Q16" s="87">
        <f t="shared" si="1"/>
        <v>16.503681758542452</v>
      </c>
      <c r="R16" s="87">
        <f t="shared" si="1"/>
        <v>16.031268005752061</v>
      </c>
      <c r="S16" s="87">
        <f t="shared" si="1"/>
        <v>15.492000288948068</v>
      </c>
      <c r="T16" s="87">
        <f t="shared" si="1"/>
        <v>14.957416493535758</v>
      </c>
      <c r="U16" s="87">
        <f t="shared" si="1"/>
        <v>14.62448932324167</v>
      </c>
      <c r="V16" s="87">
        <f t="shared" si="1"/>
        <v>14.12551089992659</v>
      </c>
      <c r="W16" s="87">
        <f t="shared" si="1"/>
        <v>13.682524003874624</v>
      </c>
      <c r="X16" s="87">
        <f t="shared" si="1"/>
        <v>13.237356365311763</v>
      </c>
    </row>
    <row r="17" spans="2:24" s="85" customFormat="1" ht="13" x14ac:dyDescent="0.3">
      <c r="B17" s="86" t="s">
        <v>170</v>
      </c>
      <c r="C17" s="87">
        <f t="shared" si="1"/>
        <v>16.936598</v>
      </c>
      <c r="D17" s="87">
        <f t="shared" si="1"/>
        <v>18.962680769230769</v>
      </c>
      <c r="E17" s="87">
        <f t="shared" si="1"/>
        <v>19.272918823964496</v>
      </c>
      <c r="F17" s="87">
        <f t="shared" si="1"/>
        <v>18.821957143263543</v>
      </c>
      <c r="G17" s="87">
        <f t="shared" si="1"/>
        <v>18.306289950128669</v>
      </c>
      <c r="H17" s="87">
        <f t="shared" si="1"/>
        <v>18.028586424880412</v>
      </c>
      <c r="I17" s="87">
        <f t="shared" si="1"/>
        <v>17.507679625594772</v>
      </c>
      <c r="J17" s="87">
        <f t="shared" si="1"/>
        <v>16.891089911140753</v>
      </c>
      <c r="K17" s="87">
        <f t="shared" si="1"/>
        <v>16.440615833988826</v>
      </c>
      <c r="L17" s="87">
        <f t="shared" si="1"/>
        <v>16.009817947925594</v>
      </c>
      <c r="M17" s="87">
        <f t="shared" si="1"/>
        <v>15.652621149135609</v>
      </c>
      <c r="N17" s="87">
        <f t="shared" si="1"/>
        <v>15.192535239397339</v>
      </c>
      <c r="O17" s="87">
        <f t="shared" si="1"/>
        <v>14.825373733724517</v>
      </c>
      <c r="P17" s="87">
        <f t="shared" si="1"/>
        <v>14.357922274925402</v>
      </c>
      <c r="Q17" s="87">
        <f t="shared" si="1"/>
        <v>13.958831647483599</v>
      </c>
      <c r="R17" s="87">
        <f t="shared" si="1"/>
        <v>13.581672009814223</v>
      </c>
      <c r="S17" s="87">
        <f t="shared" si="1"/>
        <v>13.138771707479412</v>
      </c>
      <c r="T17" s="87">
        <f t="shared" si="1"/>
        <v>12.69490461982662</v>
      </c>
      <c r="U17" s="87">
        <f t="shared" si="1"/>
        <v>12.446633645539482</v>
      </c>
      <c r="V17" s="87">
        <f t="shared" si="1"/>
        <v>12.02997409059722</v>
      </c>
      <c r="W17" s="87">
        <f t="shared" si="1"/>
        <v>11.663935494113019</v>
      </c>
      <c r="X17" s="87">
        <f t="shared" si="1"/>
        <v>11.294862936211331</v>
      </c>
    </row>
    <row r="19" spans="2:24" x14ac:dyDescent="0.35">
      <c r="B19" s="96" t="s">
        <v>171</v>
      </c>
    </row>
    <row r="20" spans="2:24" x14ac:dyDescent="0.35">
      <c r="B20" s="98">
        <v>0.04</v>
      </c>
    </row>
    <row r="21" spans="2:24" x14ac:dyDescent="0.35">
      <c r="B21" s="99" t="s">
        <v>142</v>
      </c>
    </row>
    <row r="22" spans="2:24" ht="34.5" customHeight="1" x14ac:dyDescent="0.35">
      <c r="B22" s="146" t="s">
        <v>172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</row>
  </sheetData>
  <mergeCells count="1">
    <mergeCell ref="B22:X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P46"/>
  <sheetViews>
    <sheetView workbookViewId="0">
      <selection activeCell="C28" sqref="C28"/>
    </sheetView>
  </sheetViews>
  <sheetFormatPr defaultColWidth="9.1796875" defaultRowHeight="12.5" x14ac:dyDescent="0.25"/>
  <cols>
    <col min="1" max="1" width="4.7265625" style="2" customWidth="1"/>
    <col min="2" max="2" width="24.81640625" style="2" bestFit="1" customWidth="1"/>
    <col min="3" max="3" width="10.54296875" style="2" customWidth="1"/>
    <col min="4" max="16384" width="9.1796875" style="2"/>
  </cols>
  <sheetData>
    <row r="1" spans="2:16" x14ac:dyDescent="0.25">
      <c r="P1" s="76"/>
    </row>
    <row r="2" spans="2:16" ht="14.5" x14ac:dyDescent="0.35">
      <c r="B2" s="52" t="s">
        <v>153</v>
      </c>
      <c r="E2" s="39"/>
      <c r="P2" s="76"/>
    </row>
    <row r="3" spans="2:16" x14ac:dyDescent="0.25">
      <c r="B3" s="111"/>
      <c r="C3" s="112"/>
      <c r="P3" s="76"/>
    </row>
    <row r="4" spans="2:16" x14ac:dyDescent="0.25">
      <c r="B4" s="111"/>
      <c r="C4" s="112"/>
      <c r="P4" s="76"/>
    </row>
    <row r="5" spans="2:16" x14ac:dyDescent="0.25">
      <c r="B5" s="111"/>
      <c r="C5" s="112"/>
      <c r="P5" s="76"/>
    </row>
    <row r="6" spans="2:16" x14ac:dyDescent="0.25">
      <c r="B6" s="111"/>
      <c r="C6" s="112"/>
      <c r="P6" s="76"/>
    </row>
    <row r="7" spans="2:16" x14ac:dyDescent="0.25">
      <c r="B7" s="111"/>
      <c r="C7" s="112"/>
      <c r="P7" s="76"/>
    </row>
    <row r="8" spans="2:16" x14ac:dyDescent="0.25">
      <c r="P8" s="76"/>
    </row>
    <row r="9" spans="2:16" x14ac:dyDescent="0.25">
      <c r="P9" s="76"/>
    </row>
    <row r="10" spans="2:16" x14ac:dyDescent="0.25">
      <c r="P10" s="76"/>
    </row>
    <row r="11" spans="2:16" x14ac:dyDescent="0.25">
      <c r="P11" s="76"/>
    </row>
    <row r="12" spans="2:16" x14ac:dyDescent="0.25">
      <c r="P12" s="76"/>
    </row>
    <row r="13" spans="2:16" x14ac:dyDescent="0.25">
      <c r="P13" s="76"/>
    </row>
    <row r="14" spans="2:16" x14ac:dyDescent="0.25">
      <c r="P14" s="76"/>
    </row>
    <row r="15" spans="2:16" x14ac:dyDescent="0.25">
      <c r="P15" s="76"/>
    </row>
    <row r="16" spans="2:16" x14ac:dyDescent="0.25">
      <c r="P16" s="76"/>
    </row>
    <row r="17" spans="16:16" x14ac:dyDescent="0.25">
      <c r="P17" s="76"/>
    </row>
    <row r="18" spans="16:16" x14ac:dyDescent="0.25">
      <c r="P18" s="76"/>
    </row>
    <row r="19" spans="16:16" x14ac:dyDescent="0.25">
      <c r="P19" s="76"/>
    </row>
    <row r="20" spans="16:16" x14ac:dyDescent="0.25">
      <c r="P20" s="76"/>
    </row>
    <row r="21" spans="16:16" x14ac:dyDescent="0.25">
      <c r="P21" s="76"/>
    </row>
    <row r="22" spans="16:16" x14ac:dyDescent="0.25">
      <c r="P22" s="76"/>
    </row>
    <row r="23" spans="16:16" x14ac:dyDescent="0.25">
      <c r="P23" s="76"/>
    </row>
    <row r="24" spans="16:16" x14ac:dyDescent="0.25">
      <c r="P24" s="76"/>
    </row>
    <row r="25" spans="16:16" x14ac:dyDescent="0.25">
      <c r="P25" s="76"/>
    </row>
    <row r="26" spans="16:16" x14ac:dyDescent="0.25">
      <c r="P26" s="76"/>
    </row>
    <row r="27" spans="16:16" x14ac:dyDescent="0.25">
      <c r="P27" s="76"/>
    </row>
    <row r="28" spans="16:16" x14ac:dyDescent="0.25">
      <c r="P28" s="76"/>
    </row>
    <row r="29" spans="16:16" x14ac:dyDescent="0.25">
      <c r="P29" s="76"/>
    </row>
    <row r="30" spans="16:16" x14ac:dyDescent="0.25">
      <c r="P30" s="76"/>
    </row>
    <row r="31" spans="16:16" x14ac:dyDescent="0.25">
      <c r="P31" s="76"/>
    </row>
    <row r="32" spans="16:16" x14ac:dyDescent="0.25">
      <c r="P32" s="76"/>
    </row>
    <row r="33" spans="1:16" x14ac:dyDescent="0.25">
      <c r="P33" s="76"/>
    </row>
    <row r="34" spans="1:16" x14ac:dyDescent="0.25">
      <c r="P34" s="76"/>
    </row>
    <row r="35" spans="1:16" x14ac:dyDescent="0.25">
      <c r="P35" s="76"/>
    </row>
    <row r="36" spans="1:16" x14ac:dyDescent="0.25">
      <c r="P36" s="76"/>
    </row>
    <row r="37" spans="1:16" x14ac:dyDescent="0.25">
      <c r="P37" s="76"/>
    </row>
    <row r="38" spans="1:16" x14ac:dyDescent="0.25">
      <c r="P38" s="76"/>
    </row>
    <row r="39" spans="1:16" x14ac:dyDescent="0.25">
      <c r="P39" s="76"/>
    </row>
    <row r="40" spans="1:16" x14ac:dyDescent="0.25">
      <c r="P40" s="76"/>
    </row>
    <row r="41" spans="1:16" x14ac:dyDescent="0.25">
      <c r="P41" s="76"/>
    </row>
    <row r="42" spans="1:16" x14ac:dyDescent="0.25">
      <c r="P42" s="76"/>
    </row>
    <row r="43" spans="1:16" x14ac:dyDescent="0.25">
      <c r="P43" s="76"/>
    </row>
    <row r="44" spans="1:16" x14ac:dyDescent="0.25">
      <c r="P44" s="76"/>
    </row>
    <row r="45" spans="1:16" ht="13" thickBot="1" x14ac:dyDescent="0.3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</row>
    <row r="46" spans="1:16" ht="13" thickTop="1" x14ac:dyDescent="0.2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M12"/>
  <sheetViews>
    <sheetView workbookViewId="0">
      <selection activeCell="K5" sqref="K5"/>
    </sheetView>
  </sheetViews>
  <sheetFormatPr defaultColWidth="9.1796875" defaultRowHeight="12.5" x14ac:dyDescent="0.25"/>
  <cols>
    <col min="1" max="1" width="4.54296875" style="2" customWidth="1"/>
    <col min="2" max="2" width="16.81640625" style="2" bestFit="1" customWidth="1"/>
    <col min="3" max="4" width="9.1796875" style="2"/>
    <col min="5" max="11" width="17.26953125" style="2" customWidth="1"/>
    <col min="12" max="16384" width="9.1796875" style="2"/>
  </cols>
  <sheetData>
    <row r="1" spans="1:13" x14ac:dyDescent="0.25">
      <c r="M1" s="76"/>
    </row>
    <row r="2" spans="1:13" ht="13.5" thickBot="1" x14ac:dyDescent="0.35">
      <c r="B2" s="72" t="s">
        <v>150</v>
      </c>
      <c r="M2" s="76"/>
    </row>
    <row r="3" spans="1:13" ht="15" thickBot="1" x14ac:dyDescent="0.4">
      <c r="B3" s="55"/>
      <c r="C3" s="55"/>
      <c r="D3" s="55"/>
      <c r="E3" s="140" t="s">
        <v>154</v>
      </c>
      <c r="F3" s="141"/>
      <c r="G3" s="141"/>
      <c r="H3" s="141"/>
      <c r="I3" s="141"/>
      <c r="J3" s="142"/>
      <c r="M3" s="76"/>
    </row>
    <row r="4" spans="1:13" ht="37.5" x14ac:dyDescent="0.25">
      <c r="B4" s="62" t="s">
        <v>149</v>
      </c>
      <c r="C4" s="63" t="s">
        <v>73</v>
      </c>
      <c r="D4" s="57" t="s">
        <v>69</v>
      </c>
      <c r="E4" s="58" t="s">
        <v>1513</v>
      </c>
      <c r="F4" s="56" t="s">
        <v>1514</v>
      </c>
      <c r="G4" s="56" t="s">
        <v>1515</v>
      </c>
      <c r="H4" s="113" t="s">
        <v>1516</v>
      </c>
      <c r="I4" s="113" t="s">
        <v>1517</v>
      </c>
      <c r="J4" s="59" t="s">
        <v>1518</v>
      </c>
      <c r="K4" s="64" t="s">
        <v>155</v>
      </c>
      <c r="M4" s="76"/>
    </row>
    <row r="5" spans="1:13" x14ac:dyDescent="0.25">
      <c r="B5" s="61" t="s">
        <v>148</v>
      </c>
      <c r="C5" s="10">
        <v>198</v>
      </c>
      <c r="D5" s="40">
        <v>76</v>
      </c>
      <c r="E5" s="60">
        <v>11</v>
      </c>
      <c r="F5" s="10">
        <v>18</v>
      </c>
      <c r="G5" s="10">
        <v>27</v>
      </c>
      <c r="H5" s="10">
        <v>3</v>
      </c>
      <c r="I5" s="10">
        <v>9</v>
      </c>
      <c r="J5" s="16">
        <v>8</v>
      </c>
      <c r="K5" s="65">
        <f>SUM(E5:J5)</f>
        <v>76</v>
      </c>
      <c r="M5" s="76"/>
    </row>
    <row r="6" spans="1:13" x14ac:dyDescent="0.25">
      <c r="B6" s="53" t="s">
        <v>77</v>
      </c>
      <c r="C6" s="40">
        <v>0</v>
      </c>
      <c r="D6" s="47">
        <v>0</v>
      </c>
      <c r="E6" s="9">
        <v>0</v>
      </c>
      <c r="F6" s="40">
        <v>0</v>
      </c>
      <c r="G6" s="40">
        <v>0</v>
      </c>
      <c r="H6" s="47">
        <v>0</v>
      </c>
      <c r="I6" s="47">
        <v>0</v>
      </c>
      <c r="J6" s="15">
        <v>0</v>
      </c>
      <c r="K6" s="66">
        <v>0</v>
      </c>
      <c r="M6" s="76"/>
    </row>
    <row r="7" spans="1:13" ht="14.5" x14ac:dyDescent="0.35">
      <c r="B7" s="53" t="s">
        <v>134</v>
      </c>
      <c r="C7" s="43"/>
      <c r="D7" s="48">
        <f>D5/C5</f>
        <v>0.38383838383838381</v>
      </c>
      <c r="E7" s="50">
        <f>E5/12</f>
        <v>0.91666666666666663</v>
      </c>
      <c r="F7" s="46">
        <f>F5/34</f>
        <v>0.52941176470588236</v>
      </c>
      <c r="G7" s="46">
        <f>G5/71</f>
        <v>0.38028169014084506</v>
      </c>
      <c r="H7" s="48">
        <f>H5/24</f>
        <v>0.125</v>
      </c>
      <c r="I7" s="48">
        <f>I5/29</f>
        <v>0.31034482758620691</v>
      </c>
      <c r="J7" s="45">
        <f>J5/28</f>
        <v>0.2857142857142857</v>
      </c>
      <c r="K7" s="67">
        <f>D5/C5</f>
        <v>0.38383838383838381</v>
      </c>
      <c r="M7" s="76"/>
    </row>
    <row r="8" spans="1:13" ht="15" thickBot="1" x14ac:dyDescent="0.4">
      <c r="B8" s="54" t="s">
        <v>76</v>
      </c>
      <c r="C8" s="19"/>
      <c r="D8" s="49">
        <v>12</v>
      </c>
      <c r="E8" s="51">
        <v>2</v>
      </c>
      <c r="F8" s="20">
        <v>5</v>
      </c>
      <c r="G8" s="20">
        <v>2</v>
      </c>
      <c r="H8" s="49">
        <v>2</v>
      </c>
      <c r="I8" s="49">
        <v>4</v>
      </c>
      <c r="J8" s="21">
        <v>1</v>
      </c>
      <c r="K8" s="68">
        <v>12</v>
      </c>
      <c r="M8" s="76"/>
    </row>
    <row r="9" spans="1:13" x14ac:dyDescent="0.25">
      <c r="M9" s="76"/>
    </row>
    <row r="10" spans="1:13" x14ac:dyDescent="0.25">
      <c r="M10" s="76"/>
    </row>
    <row r="11" spans="1:13" ht="13" thickBot="1" x14ac:dyDescent="0.3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9"/>
      <c r="L11" s="77"/>
      <c r="M11" s="78"/>
    </row>
    <row r="12" spans="1:13" ht="13" thickTop="1" x14ac:dyDescent="0.25"/>
  </sheetData>
  <mergeCells count="1">
    <mergeCell ref="E3:J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S658"/>
  <sheetViews>
    <sheetView topLeftCell="A132" workbookViewId="0"/>
  </sheetViews>
  <sheetFormatPr defaultColWidth="9.1796875" defaultRowHeight="12.5" outlineLevelRow="1" x14ac:dyDescent="0.25"/>
  <cols>
    <col min="1" max="1" width="2.81640625" style="2" customWidth="1"/>
    <col min="2" max="2" width="16.81640625" style="2" bestFit="1" customWidth="1"/>
    <col min="3" max="4" width="9.1796875" style="2"/>
    <col min="5" max="5" width="9.1796875" style="2" customWidth="1"/>
    <col min="6" max="9" width="9.1796875" style="2"/>
    <col min="10" max="10" width="2.81640625" style="2" customWidth="1"/>
    <col min="11" max="11" width="16.81640625" style="2" bestFit="1" customWidth="1"/>
    <col min="12" max="18" width="9.1796875" style="2"/>
    <col min="19" max="19" width="2.81640625" style="2" customWidth="1"/>
    <col min="20" max="20" width="16.81640625" style="2" bestFit="1" customWidth="1"/>
    <col min="21" max="27" width="9.1796875" style="2"/>
    <col min="28" max="28" width="2.81640625" style="2" customWidth="1"/>
    <col min="29" max="29" width="16.81640625" style="2" bestFit="1" customWidth="1"/>
    <col min="30" max="36" width="9.1796875" style="2"/>
    <col min="37" max="37" width="2.81640625" style="2" customWidth="1"/>
    <col min="38" max="38" width="16.81640625" style="2" bestFit="1" customWidth="1"/>
    <col min="39" max="16384" width="9.1796875" style="2"/>
  </cols>
  <sheetData>
    <row r="1" spans="2:45" ht="15" thickBot="1" x14ac:dyDescent="0.4">
      <c r="B1" s="3" t="s">
        <v>88</v>
      </c>
      <c r="C1" s="4"/>
      <c r="D1" s="4"/>
      <c r="E1" s="4"/>
      <c r="F1" s="4"/>
      <c r="G1" s="4"/>
      <c r="H1" s="4"/>
      <c r="I1" s="4"/>
      <c r="K1" s="3" t="str">
        <f>$B1</f>
        <v>Smoke CADR/W (Consistant Proposal Levels)</v>
      </c>
      <c r="L1" s="4"/>
      <c r="M1" s="4"/>
      <c r="N1" s="4"/>
      <c r="O1" s="4"/>
      <c r="P1" s="4"/>
      <c r="Q1" s="4"/>
      <c r="R1" s="4"/>
      <c r="T1" s="3" t="str">
        <f>$B1</f>
        <v>Smoke CADR/W (Consistant Proposal Levels)</v>
      </c>
      <c r="U1" s="4"/>
      <c r="V1" s="4"/>
      <c r="W1" s="4"/>
      <c r="X1" s="4"/>
      <c r="Y1" s="4"/>
      <c r="Z1" s="4"/>
      <c r="AA1" s="4"/>
      <c r="AC1" s="3" t="str">
        <f>$B1</f>
        <v>Smoke CADR/W (Consistant Proposal Levels)</v>
      </c>
      <c r="AD1" s="4"/>
      <c r="AE1" s="4"/>
      <c r="AF1" s="4"/>
      <c r="AG1" s="4"/>
      <c r="AH1" s="4"/>
      <c r="AI1" s="4"/>
      <c r="AJ1" s="4"/>
      <c r="AL1" s="3" t="str">
        <f>$B1</f>
        <v>Smoke CADR/W (Consistant Proposal Levels)</v>
      </c>
      <c r="AM1" s="4"/>
      <c r="AN1" s="4"/>
      <c r="AO1" s="4"/>
      <c r="AP1" s="4"/>
      <c r="AQ1" s="4"/>
      <c r="AR1" s="4"/>
      <c r="AS1" s="4"/>
    </row>
    <row r="2" spans="2:45" ht="14.5" x14ac:dyDescent="0.35">
      <c r="B2" s="143" t="s">
        <v>78</v>
      </c>
      <c r="C2" s="144"/>
      <c r="D2" s="144"/>
      <c r="E2" s="144"/>
      <c r="F2" s="144"/>
      <c r="G2" s="144"/>
      <c r="H2" s="144"/>
      <c r="I2" s="145"/>
      <c r="K2" s="143" t="s">
        <v>83</v>
      </c>
      <c r="L2" s="144"/>
      <c r="M2" s="144"/>
      <c r="N2" s="144"/>
      <c r="O2" s="144"/>
      <c r="P2" s="144"/>
      <c r="Q2" s="144"/>
      <c r="R2" s="145"/>
      <c r="T2" s="143" t="s">
        <v>84</v>
      </c>
      <c r="U2" s="144"/>
      <c r="V2" s="144"/>
      <c r="W2" s="144"/>
      <c r="X2" s="144"/>
      <c r="Y2" s="144"/>
      <c r="Z2" s="144"/>
      <c r="AA2" s="145"/>
      <c r="AC2" s="143" t="s">
        <v>85</v>
      </c>
      <c r="AD2" s="144"/>
      <c r="AE2" s="144"/>
      <c r="AF2" s="144"/>
      <c r="AG2" s="144"/>
      <c r="AH2" s="144"/>
      <c r="AI2" s="144"/>
      <c r="AJ2" s="145"/>
      <c r="AL2" s="143" t="s">
        <v>86</v>
      </c>
      <c r="AM2" s="144"/>
      <c r="AN2" s="144"/>
      <c r="AO2" s="144"/>
      <c r="AP2" s="144"/>
      <c r="AQ2" s="144"/>
      <c r="AR2" s="144"/>
      <c r="AS2" s="145"/>
    </row>
    <row r="3" spans="2:45" customFormat="1" ht="50" x14ac:dyDescent="0.25">
      <c r="B3" s="27" t="s">
        <v>70</v>
      </c>
      <c r="C3" s="28" t="s">
        <v>73</v>
      </c>
      <c r="D3" s="28" t="s">
        <v>69</v>
      </c>
      <c r="E3" s="29" t="s">
        <v>130</v>
      </c>
      <c r="F3" s="29" t="s">
        <v>131</v>
      </c>
      <c r="G3" s="29" t="s">
        <v>132</v>
      </c>
      <c r="H3" s="29" t="s">
        <v>103</v>
      </c>
      <c r="I3" s="30" t="s">
        <v>129</v>
      </c>
      <c r="K3" s="27" t="s">
        <v>70</v>
      </c>
      <c r="L3" s="28" t="s">
        <v>73</v>
      </c>
      <c r="M3" s="28" t="s">
        <v>69</v>
      </c>
      <c r="N3" s="29" t="s">
        <v>130</v>
      </c>
      <c r="O3" s="29" t="s">
        <v>131</v>
      </c>
      <c r="P3" s="29" t="s">
        <v>132</v>
      </c>
      <c r="Q3" s="29" t="s">
        <v>103</v>
      </c>
      <c r="R3" s="30" t="s">
        <v>129</v>
      </c>
      <c r="T3" s="27" t="s">
        <v>70</v>
      </c>
      <c r="U3" s="28" t="s">
        <v>73</v>
      </c>
      <c r="V3" s="28" t="s">
        <v>69</v>
      </c>
      <c r="W3" s="29" t="s">
        <v>130</v>
      </c>
      <c r="X3" s="29" t="s">
        <v>131</v>
      </c>
      <c r="Y3" s="29" t="s">
        <v>132</v>
      </c>
      <c r="Z3" s="29" t="s">
        <v>103</v>
      </c>
      <c r="AA3" s="30" t="s">
        <v>129</v>
      </c>
      <c r="AC3" s="27" t="s">
        <v>70</v>
      </c>
      <c r="AD3" s="28" t="s">
        <v>73</v>
      </c>
      <c r="AE3" s="28" t="s">
        <v>69</v>
      </c>
      <c r="AF3" s="29" t="s">
        <v>130</v>
      </c>
      <c r="AG3" s="29" t="s">
        <v>131</v>
      </c>
      <c r="AH3" s="29" t="s">
        <v>132</v>
      </c>
      <c r="AI3" s="29" t="s">
        <v>103</v>
      </c>
      <c r="AJ3" s="30" t="s">
        <v>129</v>
      </c>
      <c r="AL3" s="27" t="s">
        <v>70</v>
      </c>
      <c r="AM3" s="28" t="s">
        <v>73</v>
      </c>
      <c r="AN3" s="28" t="s">
        <v>69</v>
      </c>
      <c r="AO3" s="29" t="s">
        <v>130</v>
      </c>
      <c r="AP3" s="29" t="s">
        <v>131</v>
      </c>
      <c r="AQ3" s="29" t="s">
        <v>132</v>
      </c>
      <c r="AR3" s="25" t="s">
        <v>103</v>
      </c>
      <c r="AS3" s="30" t="s">
        <v>129</v>
      </c>
    </row>
    <row r="4" spans="2:45" hidden="1" outlineLevel="1" x14ac:dyDescent="0.25">
      <c r="B4" s="9" t="s">
        <v>10</v>
      </c>
      <c r="C4" s="6"/>
      <c r="D4" s="6" t="e">
        <f>COUNTIFS(#REF!,"&lt;100",#REF!,"&gt;=50",#REF!,$B4)</f>
        <v>#REF!</v>
      </c>
      <c r="E4" s="6" t="e">
        <f t="shared" ref="E4:E35" si="0">COUNTIFS(SmokeCADR,"&lt;100",SmokeCADR,"&gt;=50",RevisedBrand,$B4,SmokeCADRperW,"&gt;=2.0")</f>
        <v>#REF!</v>
      </c>
      <c r="F4" s="6" t="e">
        <f t="shared" ref="F4:F35" si="1">COUNTIFS(SmokeCADR,"&lt;100",SmokeCADR,"&gt;=50",RevisedBrand,$B4,SmokeCADRperW,"&gt;=2.1")</f>
        <v>#REF!</v>
      </c>
      <c r="G4" s="6" t="e">
        <f t="shared" ref="G4:G35" si="2">COUNTIFS(SmokeCADR,"&lt;100",SmokeCADR,"&gt;=50",RevisedBrand,$B4,SmokeCADRperW,"&gt;=2.3")</f>
        <v>#REF!</v>
      </c>
      <c r="H4" s="6" t="e">
        <f t="shared" ref="H4:H35" si="3">COUNTIFS(SmokeCADR,"&lt;100",SmokeCADR,"&gt;=50",RevisedBrand,$B4,SmokeCADRperW,"&gt;=2.5")</f>
        <v>#REF!</v>
      </c>
      <c r="I4" s="15" t="e">
        <f t="shared" ref="I4:I35" si="4">COUNTIFS(SmokeCADR,"&lt;100",SmokeCADR,"&gt;=50",RevisedBrand,$B4,SmokeCADRperW,"&gt;=2.7")</f>
        <v>#REF!</v>
      </c>
      <c r="K4" s="9" t="s">
        <v>10</v>
      </c>
      <c r="L4" s="6"/>
      <c r="M4" s="6" t="e">
        <f>COUNTIFS(#REF!,"&gt;=100",#REF!,"&lt;150",#REF!,$B4)</f>
        <v>#REF!</v>
      </c>
      <c r="N4" s="6" t="e">
        <f t="shared" ref="N4:N35" si="5">COUNTIFS(SmokeCADR,"&gt;=100",SmokeCADR,"&lt;150",RevisedBrand,$B4,SmokeCADRperW,"&gt;=2.0")</f>
        <v>#REF!</v>
      </c>
      <c r="O4" s="6" t="e">
        <f t="shared" ref="O4:O35" si="6">COUNTIFS(SmokeCADR,"&gt;=100",SmokeCADR,"&lt;150",RevisedBrand,$B4,SmokeCADRperW,"&gt;=2.1")</f>
        <v>#REF!</v>
      </c>
      <c r="P4" s="6" t="e">
        <f t="shared" ref="P4:P35" si="7">COUNTIFS(SmokeCADR,"&gt;=100",SmokeCADR,"&lt;150",RevisedBrand,$B4,SmokeCADRperW,"&gt;=2.3")</f>
        <v>#REF!</v>
      </c>
      <c r="Q4" s="6" t="e">
        <f t="shared" ref="Q4:Q35" si="8">COUNTIFS(SmokeCADR,"&gt;=100",SmokeCADR,"&lt;150",RevisedBrand,$B4,SmokeCADRperW,"&gt;=2.5")</f>
        <v>#REF!</v>
      </c>
      <c r="R4" s="15" t="e">
        <f t="shared" ref="R4:R35" si="9">COUNTIFS(SmokeCADR,"&gt;=100",SmokeCADR,"&lt;150",RevisedBrand,$B4,SmokeCADRperW,"&gt;=2.7")</f>
        <v>#REF!</v>
      </c>
      <c r="T4" s="9" t="s">
        <v>10</v>
      </c>
      <c r="U4" s="6"/>
      <c r="V4" s="6" t="e">
        <f>COUNTIFS(#REF!,"&gt;=150",#REF!,"&lt;200",#REF!,$B4)</f>
        <v>#REF!</v>
      </c>
      <c r="W4" s="6" t="e">
        <f t="shared" ref="W4:W35" si="10">COUNTIFS(SmokeCADR,"&gt;=150",SmokeCADR,"&lt;200",RevisedBrand,$B4,SmokeCADRperW,"&gt;=2.0")</f>
        <v>#REF!</v>
      </c>
      <c r="X4" s="6" t="e">
        <f t="shared" ref="X4:X35" si="11">COUNTIFS(SmokeCADR,"&gt;=150",SmokeCADR,"&lt;200",RevisedBrand,$B4,SmokeCADRperW,"&gt;=2.1")</f>
        <v>#REF!</v>
      </c>
      <c r="Y4" s="6" t="e">
        <f t="shared" ref="Y4:Y35" si="12">COUNTIFS(SmokeCADR,"&gt;=150",SmokeCADR,"&lt;200",RevisedBrand,$B4,SmokeCADRperW,"&gt;=2.3")</f>
        <v>#REF!</v>
      </c>
      <c r="Z4" s="6" t="e">
        <f t="shared" ref="Z4:Z35" si="13">COUNTIFS(SmokeCADR,"&gt;=150",SmokeCADR,"&lt;200",RevisedBrand,$B4,SmokeCADRperW,"&gt;=2.5")</f>
        <v>#REF!</v>
      </c>
      <c r="AA4" s="15" t="e">
        <f t="shared" ref="AA4:AA35" si="14">COUNTIFS(SmokeCADR,"&gt;=150",SmokeCADR,"&lt;200",RevisedBrand,$B4,SmokeCADRperW,"&gt;=2.7")</f>
        <v>#REF!</v>
      </c>
      <c r="AC4" s="9" t="s">
        <v>10</v>
      </c>
      <c r="AD4" s="6"/>
      <c r="AE4" s="6" t="e">
        <f>COUNTIFS(#REF!,"&gt;=200",#REF!,$B4)</f>
        <v>#REF!</v>
      </c>
      <c r="AF4" s="6" t="e">
        <f t="shared" ref="AF4:AF35" si="15">COUNTIFS(SmokeCADR,"&gt;=200",RevisedBrand,$B4,SmokeCADRperW,"&gt;=2.0")</f>
        <v>#REF!</v>
      </c>
      <c r="AG4" s="6" t="e">
        <f t="shared" ref="AG4:AG35" si="16">COUNTIFS(SmokeCADR,"&gt;=200",RevisedBrand,$B4,SmokeCADRperW,"&gt;=2.1")</f>
        <v>#REF!</v>
      </c>
      <c r="AH4" s="6" t="e">
        <f t="shared" ref="AH4:AH35" si="17">COUNTIFS(SmokeCADR,"&gt;=200",RevisedBrand,$B4,SmokeCADRperW,"&gt;=2.3")</f>
        <v>#REF!</v>
      </c>
      <c r="AI4" s="6" t="e">
        <f t="shared" ref="AI4:AI35" si="18">COUNTIFS(SmokeCADR,"&gt;=200",RevisedBrand,$B4,SmokeCADRperW,"&gt;=2.5")</f>
        <v>#REF!</v>
      </c>
      <c r="AJ4" s="15" t="e">
        <f t="shared" ref="AJ4:AJ35" si="19">COUNTIFS(SmokeCADR,"&gt;=200",RevisedBrand,$B4,SmokeCADRperW,"&gt;=2.7")</f>
        <v>#REF!</v>
      </c>
      <c r="AL4" s="9" t="s">
        <v>10</v>
      </c>
      <c r="AM4" s="6"/>
      <c r="AN4" s="6" t="e">
        <f>COUNTIFS(#REF!,"&gt;=50",#REF!,$B4)</f>
        <v>#REF!</v>
      </c>
      <c r="AO4" s="6" t="e">
        <f t="shared" ref="AO4:AO35" si="20">COUNTIFS(SmokeCADR,"&gt;=50",RevisedBrand,$B4,SmokeCADRperW,"&gt;=2.0")</f>
        <v>#REF!</v>
      </c>
      <c r="AP4" s="6" t="e">
        <f t="shared" ref="AP4:AP35" si="21">COUNTIFS(SmokeCADR,"&gt;=50",RevisedBrand,$B4,SmokeCADRperW,"&gt;=2.1")</f>
        <v>#REF!</v>
      </c>
      <c r="AQ4" s="6" t="e">
        <f t="shared" ref="AQ4:AQ35" si="22">COUNTIFS(SmokeCADR,"&gt;=50",RevisedBrand,$B4,SmokeCADRperW,"&gt;=2.3")</f>
        <v>#REF!</v>
      </c>
      <c r="AR4" s="7" t="e">
        <f t="shared" ref="AR4:AR35" si="23">COUNTIFS(SmokeCADR,"&gt;=50",RevisedBrand,$B4,SmokeCADRperW,"&gt;=2.5")</f>
        <v>#REF!</v>
      </c>
      <c r="AS4" s="15" t="e">
        <f t="shared" ref="AS4:AS35" si="24">COUNTIFS(SmokeCADR,"&gt;=50",RevisedBrand,$B4,SmokeCADRperW,"&gt;=2.7")</f>
        <v>#REF!</v>
      </c>
    </row>
    <row r="5" spans="2:45" hidden="1" outlineLevel="1" x14ac:dyDescent="0.25">
      <c r="B5" s="9" t="s">
        <v>12</v>
      </c>
      <c r="C5" s="6"/>
      <c r="D5" s="6" t="e">
        <f>COUNTIFS(#REF!,"&lt;100",#REF!,"&gt;=50",#REF!,$B5)</f>
        <v>#REF!</v>
      </c>
      <c r="E5" s="6" t="e">
        <f t="shared" si="0"/>
        <v>#REF!</v>
      </c>
      <c r="F5" s="6" t="e">
        <f t="shared" si="1"/>
        <v>#REF!</v>
      </c>
      <c r="G5" s="6" t="e">
        <f t="shared" si="2"/>
        <v>#REF!</v>
      </c>
      <c r="H5" s="6" t="e">
        <f t="shared" si="3"/>
        <v>#REF!</v>
      </c>
      <c r="I5" s="15" t="e">
        <f t="shared" si="4"/>
        <v>#REF!</v>
      </c>
      <c r="K5" s="9" t="s">
        <v>12</v>
      </c>
      <c r="L5" s="6"/>
      <c r="M5" s="6" t="e">
        <f>COUNTIFS(#REF!,"&gt;=100",#REF!,"&lt;150",#REF!,$B5)</f>
        <v>#REF!</v>
      </c>
      <c r="N5" s="6" t="e">
        <f t="shared" si="5"/>
        <v>#REF!</v>
      </c>
      <c r="O5" s="6" t="e">
        <f t="shared" si="6"/>
        <v>#REF!</v>
      </c>
      <c r="P5" s="6" t="e">
        <f t="shared" si="7"/>
        <v>#REF!</v>
      </c>
      <c r="Q5" s="6" t="e">
        <f t="shared" si="8"/>
        <v>#REF!</v>
      </c>
      <c r="R5" s="15" t="e">
        <f t="shared" si="9"/>
        <v>#REF!</v>
      </c>
      <c r="T5" s="9" t="s">
        <v>12</v>
      </c>
      <c r="U5" s="6"/>
      <c r="V5" s="6" t="e">
        <f>COUNTIFS(#REF!,"&gt;=150",#REF!,"&lt;200",#REF!,$B5)</f>
        <v>#REF!</v>
      </c>
      <c r="W5" s="6" t="e">
        <f t="shared" si="10"/>
        <v>#REF!</v>
      </c>
      <c r="X5" s="6" t="e">
        <f t="shared" si="11"/>
        <v>#REF!</v>
      </c>
      <c r="Y5" s="6" t="e">
        <f t="shared" si="12"/>
        <v>#REF!</v>
      </c>
      <c r="Z5" s="6" t="e">
        <f t="shared" si="13"/>
        <v>#REF!</v>
      </c>
      <c r="AA5" s="15" t="e">
        <f t="shared" si="14"/>
        <v>#REF!</v>
      </c>
      <c r="AC5" s="9" t="s">
        <v>12</v>
      </c>
      <c r="AD5" s="6"/>
      <c r="AE5" s="6" t="e">
        <f>COUNTIFS(#REF!,"&gt;=200",#REF!,$B5)</f>
        <v>#REF!</v>
      </c>
      <c r="AF5" s="6" t="e">
        <f t="shared" si="15"/>
        <v>#REF!</v>
      </c>
      <c r="AG5" s="6" t="e">
        <f t="shared" si="16"/>
        <v>#REF!</v>
      </c>
      <c r="AH5" s="6" t="e">
        <f t="shared" si="17"/>
        <v>#REF!</v>
      </c>
      <c r="AI5" s="6" t="e">
        <f t="shared" si="18"/>
        <v>#REF!</v>
      </c>
      <c r="AJ5" s="15" t="e">
        <f t="shared" si="19"/>
        <v>#REF!</v>
      </c>
      <c r="AL5" s="9" t="s">
        <v>12</v>
      </c>
      <c r="AM5" s="6"/>
      <c r="AN5" s="6" t="e">
        <f>COUNTIFS(#REF!,"&gt;=50",#REF!,$B5)</f>
        <v>#REF!</v>
      </c>
      <c r="AO5" s="6" t="e">
        <f t="shared" si="20"/>
        <v>#REF!</v>
      </c>
      <c r="AP5" s="6" t="e">
        <f t="shared" si="21"/>
        <v>#REF!</v>
      </c>
      <c r="AQ5" s="6" t="e">
        <f t="shared" si="22"/>
        <v>#REF!</v>
      </c>
      <c r="AR5" s="7" t="e">
        <f t="shared" si="23"/>
        <v>#REF!</v>
      </c>
      <c r="AS5" s="15" t="e">
        <f t="shared" si="24"/>
        <v>#REF!</v>
      </c>
    </row>
    <row r="6" spans="2:45" hidden="1" outlineLevel="1" x14ac:dyDescent="0.25">
      <c r="B6" s="9" t="s">
        <v>26</v>
      </c>
      <c r="C6" s="6"/>
      <c r="D6" s="6" t="e">
        <f>COUNTIFS(#REF!,"&lt;100",#REF!,"&gt;=50",#REF!,$B6)</f>
        <v>#REF!</v>
      </c>
      <c r="E6" s="6" t="e">
        <f t="shared" si="0"/>
        <v>#REF!</v>
      </c>
      <c r="F6" s="6" t="e">
        <f t="shared" si="1"/>
        <v>#REF!</v>
      </c>
      <c r="G6" s="6" t="e">
        <f t="shared" si="2"/>
        <v>#REF!</v>
      </c>
      <c r="H6" s="6" t="e">
        <f t="shared" si="3"/>
        <v>#REF!</v>
      </c>
      <c r="I6" s="15" t="e">
        <f t="shared" si="4"/>
        <v>#REF!</v>
      </c>
      <c r="K6" s="9" t="s">
        <v>26</v>
      </c>
      <c r="L6" s="6"/>
      <c r="M6" s="6" t="e">
        <f>COUNTIFS(#REF!,"&gt;=100",#REF!,"&lt;150",#REF!,$B6)</f>
        <v>#REF!</v>
      </c>
      <c r="N6" s="6" t="e">
        <f t="shared" si="5"/>
        <v>#REF!</v>
      </c>
      <c r="O6" s="6" t="e">
        <f t="shared" si="6"/>
        <v>#REF!</v>
      </c>
      <c r="P6" s="6" t="e">
        <f t="shared" si="7"/>
        <v>#REF!</v>
      </c>
      <c r="Q6" s="6" t="e">
        <f t="shared" si="8"/>
        <v>#REF!</v>
      </c>
      <c r="R6" s="15" t="e">
        <f t="shared" si="9"/>
        <v>#REF!</v>
      </c>
      <c r="T6" s="9" t="s">
        <v>26</v>
      </c>
      <c r="U6" s="6"/>
      <c r="V6" s="6" t="e">
        <f>COUNTIFS(#REF!,"&gt;=150",#REF!,"&lt;200",#REF!,$B6)</f>
        <v>#REF!</v>
      </c>
      <c r="W6" s="6" t="e">
        <f t="shared" si="10"/>
        <v>#REF!</v>
      </c>
      <c r="X6" s="6" t="e">
        <f t="shared" si="11"/>
        <v>#REF!</v>
      </c>
      <c r="Y6" s="6" t="e">
        <f t="shared" si="12"/>
        <v>#REF!</v>
      </c>
      <c r="Z6" s="6" t="e">
        <f t="shared" si="13"/>
        <v>#REF!</v>
      </c>
      <c r="AA6" s="15" t="e">
        <f t="shared" si="14"/>
        <v>#REF!</v>
      </c>
      <c r="AC6" s="9" t="s">
        <v>26</v>
      </c>
      <c r="AD6" s="6"/>
      <c r="AE6" s="6" t="e">
        <f>COUNTIFS(#REF!,"&gt;=200",#REF!,$B6)</f>
        <v>#REF!</v>
      </c>
      <c r="AF6" s="6" t="e">
        <f t="shared" si="15"/>
        <v>#REF!</v>
      </c>
      <c r="AG6" s="6" t="e">
        <f t="shared" si="16"/>
        <v>#REF!</v>
      </c>
      <c r="AH6" s="6" t="e">
        <f t="shared" si="17"/>
        <v>#REF!</v>
      </c>
      <c r="AI6" s="6" t="e">
        <f t="shared" si="18"/>
        <v>#REF!</v>
      </c>
      <c r="AJ6" s="15" t="e">
        <f t="shared" si="19"/>
        <v>#REF!</v>
      </c>
      <c r="AL6" s="9" t="s">
        <v>26</v>
      </c>
      <c r="AM6" s="6"/>
      <c r="AN6" s="6" t="e">
        <f>COUNTIFS(#REF!,"&gt;=50",#REF!,$B6)</f>
        <v>#REF!</v>
      </c>
      <c r="AO6" s="6" t="e">
        <f t="shared" si="20"/>
        <v>#REF!</v>
      </c>
      <c r="AP6" s="6" t="e">
        <f t="shared" si="21"/>
        <v>#REF!</v>
      </c>
      <c r="AQ6" s="6" t="e">
        <f t="shared" si="22"/>
        <v>#REF!</v>
      </c>
      <c r="AR6" s="7" t="e">
        <f t="shared" si="23"/>
        <v>#REF!</v>
      </c>
      <c r="AS6" s="15" t="e">
        <f t="shared" si="24"/>
        <v>#REF!</v>
      </c>
    </row>
    <row r="7" spans="2:45" hidden="1" outlineLevel="1" x14ac:dyDescent="0.25">
      <c r="B7" s="9" t="s">
        <v>15</v>
      </c>
      <c r="C7" s="6"/>
      <c r="D7" s="6" t="e">
        <f>COUNTIFS(#REF!,"&lt;100",#REF!,"&gt;=50",#REF!,$B7)</f>
        <v>#REF!</v>
      </c>
      <c r="E7" s="6" t="e">
        <f t="shared" si="0"/>
        <v>#REF!</v>
      </c>
      <c r="F7" s="6" t="e">
        <f t="shared" si="1"/>
        <v>#REF!</v>
      </c>
      <c r="G7" s="6" t="e">
        <f t="shared" si="2"/>
        <v>#REF!</v>
      </c>
      <c r="H7" s="6" t="e">
        <f t="shared" si="3"/>
        <v>#REF!</v>
      </c>
      <c r="I7" s="15" t="e">
        <f t="shared" si="4"/>
        <v>#REF!</v>
      </c>
      <c r="K7" s="9" t="s">
        <v>15</v>
      </c>
      <c r="L7" s="6"/>
      <c r="M7" s="6" t="e">
        <f>COUNTIFS(#REF!,"&gt;=100",#REF!,"&lt;150",#REF!,$B7)</f>
        <v>#REF!</v>
      </c>
      <c r="N7" s="6" t="e">
        <f t="shared" si="5"/>
        <v>#REF!</v>
      </c>
      <c r="O7" s="6" t="e">
        <f t="shared" si="6"/>
        <v>#REF!</v>
      </c>
      <c r="P7" s="6" t="e">
        <f t="shared" si="7"/>
        <v>#REF!</v>
      </c>
      <c r="Q7" s="6" t="e">
        <f t="shared" si="8"/>
        <v>#REF!</v>
      </c>
      <c r="R7" s="15" t="e">
        <f t="shared" si="9"/>
        <v>#REF!</v>
      </c>
      <c r="T7" s="9" t="s">
        <v>15</v>
      </c>
      <c r="U7" s="6"/>
      <c r="V7" s="6" t="e">
        <f>COUNTIFS(#REF!,"&gt;=150",#REF!,"&lt;200",#REF!,$B7)</f>
        <v>#REF!</v>
      </c>
      <c r="W7" s="6" t="e">
        <f t="shared" si="10"/>
        <v>#REF!</v>
      </c>
      <c r="X7" s="6" t="e">
        <f t="shared" si="11"/>
        <v>#REF!</v>
      </c>
      <c r="Y7" s="6" t="e">
        <f t="shared" si="12"/>
        <v>#REF!</v>
      </c>
      <c r="Z7" s="6" t="e">
        <f t="shared" si="13"/>
        <v>#REF!</v>
      </c>
      <c r="AA7" s="15" t="e">
        <f t="shared" si="14"/>
        <v>#REF!</v>
      </c>
      <c r="AC7" s="9" t="s">
        <v>15</v>
      </c>
      <c r="AD7" s="6"/>
      <c r="AE7" s="6" t="e">
        <f>COUNTIFS(#REF!,"&gt;=200",#REF!,$B7)</f>
        <v>#REF!</v>
      </c>
      <c r="AF7" s="6" t="e">
        <f t="shared" si="15"/>
        <v>#REF!</v>
      </c>
      <c r="AG7" s="6" t="e">
        <f t="shared" si="16"/>
        <v>#REF!</v>
      </c>
      <c r="AH7" s="6" t="e">
        <f t="shared" si="17"/>
        <v>#REF!</v>
      </c>
      <c r="AI7" s="6" t="e">
        <f t="shared" si="18"/>
        <v>#REF!</v>
      </c>
      <c r="AJ7" s="15" t="e">
        <f t="shared" si="19"/>
        <v>#REF!</v>
      </c>
      <c r="AL7" s="9" t="s">
        <v>15</v>
      </c>
      <c r="AM7" s="6"/>
      <c r="AN7" s="6" t="e">
        <f>COUNTIFS(#REF!,"&gt;=50",#REF!,$B7)</f>
        <v>#REF!</v>
      </c>
      <c r="AO7" s="6" t="e">
        <f t="shared" si="20"/>
        <v>#REF!</v>
      </c>
      <c r="AP7" s="6" t="e">
        <f t="shared" si="21"/>
        <v>#REF!</v>
      </c>
      <c r="AQ7" s="6" t="e">
        <f t="shared" si="22"/>
        <v>#REF!</v>
      </c>
      <c r="AR7" s="7" t="e">
        <f t="shared" si="23"/>
        <v>#REF!</v>
      </c>
      <c r="AS7" s="15" t="e">
        <f t="shared" si="24"/>
        <v>#REF!</v>
      </c>
    </row>
    <row r="8" spans="2:45" hidden="1" outlineLevel="1" x14ac:dyDescent="0.25">
      <c r="B8" s="9" t="s">
        <v>31</v>
      </c>
      <c r="C8" s="6"/>
      <c r="D8" s="6" t="e">
        <f>COUNTIFS(#REF!,"&lt;100",#REF!,"&gt;=50",#REF!,$B8)</f>
        <v>#REF!</v>
      </c>
      <c r="E8" s="6" t="e">
        <f t="shared" si="0"/>
        <v>#REF!</v>
      </c>
      <c r="F8" s="6" t="e">
        <f t="shared" si="1"/>
        <v>#REF!</v>
      </c>
      <c r="G8" s="6" t="e">
        <f t="shared" si="2"/>
        <v>#REF!</v>
      </c>
      <c r="H8" s="6" t="e">
        <f t="shared" si="3"/>
        <v>#REF!</v>
      </c>
      <c r="I8" s="15" t="e">
        <f t="shared" si="4"/>
        <v>#REF!</v>
      </c>
      <c r="K8" s="9" t="s">
        <v>31</v>
      </c>
      <c r="L8" s="6"/>
      <c r="M8" s="6" t="e">
        <f>COUNTIFS(#REF!,"&gt;=100",#REF!,"&lt;150",#REF!,$B8)</f>
        <v>#REF!</v>
      </c>
      <c r="N8" s="6" t="e">
        <f t="shared" si="5"/>
        <v>#REF!</v>
      </c>
      <c r="O8" s="6" t="e">
        <f t="shared" si="6"/>
        <v>#REF!</v>
      </c>
      <c r="P8" s="6" t="e">
        <f t="shared" si="7"/>
        <v>#REF!</v>
      </c>
      <c r="Q8" s="6" t="e">
        <f t="shared" si="8"/>
        <v>#REF!</v>
      </c>
      <c r="R8" s="15" t="e">
        <f t="shared" si="9"/>
        <v>#REF!</v>
      </c>
      <c r="T8" s="9" t="s">
        <v>31</v>
      </c>
      <c r="U8" s="6"/>
      <c r="V8" s="6" t="e">
        <f>COUNTIFS(#REF!,"&gt;=150",#REF!,"&lt;200",#REF!,$B8)</f>
        <v>#REF!</v>
      </c>
      <c r="W8" s="6" t="e">
        <f t="shared" si="10"/>
        <v>#REF!</v>
      </c>
      <c r="X8" s="6" t="e">
        <f t="shared" si="11"/>
        <v>#REF!</v>
      </c>
      <c r="Y8" s="6" t="e">
        <f t="shared" si="12"/>
        <v>#REF!</v>
      </c>
      <c r="Z8" s="6" t="e">
        <f t="shared" si="13"/>
        <v>#REF!</v>
      </c>
      <c r="AA8" s="15" t="e">
        <f t="shared" si="14"/>
        <v>#REF!</v>
      </c>
      <c r="AC8" s="9" t="s">
        <v>31</v>
      </c>
      <c r="AD8" s="6"/>
      <c r="AE8" s="6" t="e">
        <f>COUNTIFS(#REF!,"&gt;=200",#REF!,$B8)</f>
        <v>#REF!</v>
      </c>
      <c r="AF8" s="6" t="e">
        <f t="shared" si="15"/>
        <v>#REF!</v>
      </c>
      <c r="AG8" s="6" t="e">
        <f t="shared" si="16"/>
        <v>#REF!</v>
      </c>
      <c r="AH8" s="6" t="e">
        <f t="shared" si="17"/>
        <v>#REF!</v>
      </c>
      <c r="AI8" s="6" t="e">
        <f t="shared" si="18"/>
        <v>#REF!</v>
      </c>
      <c r="AJ8" s="15" t="e">
        <f t="shared" si="19"/>
        <v>#REF!</v>
      </c>
      <c r="AL8" s="9" t="s">
        <v>31</v>
      </c>
      <c r="AM8" s="6"/>
      <c r="AN8" s="6" t="e">
        <f>COUNTIFS(#REF!,"&gt;=50",#REF!,$B8)</f>
        <v>#REF!</v>
      </c>
      <c r="AO8" s="6" t="e">
        <f t="shared" si="20"/>
        <v>#REF!</v>
      </c>
      <c r="AP8" s="6" t="e">
        <f t="shared" si="21"/>
        <v>#REF!</v>
      </c>
      <c r="AQ8" s="6" t="e">
        <f t="shared" si="22"/>
        <v>#REF!</v>
      </c>
      <c r="AR8" s="7" t="e">
        <f t="shared" si="23"/>
        <v>#REF!</v>
      </c>
      <c r="AS8" s="15" t="e">
        <f t="shared" si="24"/>
        <v>#REF!</v>
      </c>
    </row>
    <row r="9" spans="2:45" hidden="1" outlineLevel="1" x14ac:dyDescent="0.25">
      <c r="B9" s="9" t="s">
        <v>9</v>
      </c>
      <c r="C9" s="6"/>
      <c r="D9" s="6" t="e">
        <f>COUNTIFS(#REF!,"&lt;100",#REF!,"&gt;=50",#REF!,$B9)</f>
        <v>#REF!</v>
      </c>
      <c r="E9" s="6" t="e">
        <f t="shared" si="0"/>
        <v>#REF!</v>
      </c>
      <c r="F9" s="6" t="e">
        <f t="shared" si="1"/>
        <v>#REF!</v>
      </c>
      <c r="G9" s="6" t="e">
        <f t="shared" si="2"/>
        <v>#REF!</v>
      </c>
      <c r="H9" s="6" t="e">
        <f t="shared" si="3"/>
        <v>#REF!</v>
      </c>
      <c r="I9" s="15" t="e">
        <f t="shared" si="4"/>
        <v>#REF!</v>
      </c>
      <c r="K9" s="9" t="s">
        <v>9</v>
      </c>
      <c r="L9" s="6"/>
      <c r="M9" s="6" t="e">
        <f>COUNTIFS(#REF!,"&gt;=100",#REF!,"&lt;150",#REF!,$B9)</f>
        <v>#REF!</v>
      </c>
      <c r="N9" s="6" t="e">
        <f t="shared" si="5"/>
        <v>#REF!</v>
      </c>
      <c r="O9" s="6" t="e">
        <f t="shared" si="6"/>
        <v>#REF!</v>
      </c>
      <c r="P9" s="6" t="e">
        <f t="shared" si="7"/>
        <v>#REF!</v>
      </c>
      <c r="Q9" s="6" t="e">
        <f t="shared" si="8"/>
        <v>#REF!</v>
      </c>
      <c r="R9" s="15" t="e">
        <f t="shared" si="9"/>
        <v>#REF!</v>
      </c>
      <c r="T9" s="9" t="s">
        <v>9</v>
      </c>
      <c r="U9" s="6"/>
      <c r="V9" s="6" t="e">
        <f>COUNTIFS(#REF!,"&gt;=150",#REF!,"&lt;200",#REF!,$B9)</f>
        <v>#REF!</v>
      </c>
      <c r="W9" s="6" t="e">
        <f t="shared" si="10"/>
        <v>#REF!</v>
      </c>
      <c r="X9" s="6" t="e">
        <f t="shared" si="11"/>
        <v>#REF!</v>
      </c>
      <c r="Y9" s="6" t="e">
        <f t="shared" si="12"/>
        <v>#REF!</v>
      </c>
      <c r="Z9" s="6" t="e">
        <f t="shared" si="13"/>
        <v>#REF!</v>
      </c>
      <c r="AA9" s="15" t="e">
        <f t="shared" si="14"/>
        <v>#REF!</v>
      </c>
      <c r="AC9" s="9" t="s">
        <v>9</v>
      </c>
      <c r="AD9" s="6"/>
      <c r="AE9" s="6" t="e">
        <f>COUNTIFS(#REF!,"&gt;=200",#REF!,$B9)</f>
        <v>#REF!</v>
      </c>
      <c r="AF9" s="6" t="e">
        <f t="shared" si="15"/>
        <v>#REF!</v>
      </c>
      <c r="AG9" s="6" t="e">
        <f t="shared" si="16"/>
        <v>#REF!</v>
      </c>
      <c r="AH9" s="6" t="e">
        <f t="shared" si="17"/>
        <v>#REF!</v>
      </c>
      <c r="AI9" s="6" t="e">
        <f t="shared" si="18"/>
        <v>#REF!</v>
      </c>
      <c r="AJ9" s="15" t="e">
        <f t="shared" si="19"/>
        <v>#REF!</v>
      </c>
      <c r="AL9" s="9" t="s">
        <v>9</v>
      </c>
      <c r="AM9" s="6"/>
      <c r="AN9" s="6" t="e">
        <f>COUNTIFS(#REF!,"&gt;=50",#REF!,$B9)</f>
        <v>#REF!</v>
      </c>
      <c r="AO9" s="6" t="e">
        <f t="shared" si="20"/>
        <v>#REF!</v>
      </c>
      <c r="AP9" s="6" t="e">
        <f t="shared" si="21"/>
        <v>#REF!</v>
      </c>
      <c r="AQ9" s="6" t="e">
        <f t="shared" si="22"/>
        <v>#REF!</v>
      </c>
      <c r="AR9" s="7" t="e">
        <f t="shared" si="23"/>
        <v>#REF!</v>
      </c>
      <c r="AS9" s="15" t="e">
        <f t="shared" si="24"/>
        <v>#REF!</v>
      </c>
    </row>
    <row r="10" spans="2:45" hidden="1" outlineLevel="1" x14ac:dyDescent="0.25">
      <c r="B10" s="9" t="s">
        <v>42</v>
      </c>
      <c r="C10" s="6"/>
      <c r="D10" s="6" t="e">
        <f>COUNTIFS(#REF!,"&lt;100",#REF!,"&gt;=50",#REF!,$B10)</f>
        <v>#REF!</v>
      </c>
      <c r="E10" s="6" t="e">
        <f t="shared" si="0"/>
        <v>#REF!</v>
      </c>
      <c r="F10" s="6" t="e">
        <f t="shared" si="1"/>
        <v>#REF!</v>
      </c>
      <c r="G10" s="6" t="e">
        <f t="shared" si="2"/>
        <v>#REF!</v>
      </c>
      <c r="H10" s="6" t="e">
        <f t="shared" si="3"/>
        <v>#REF!</v>
      </c>
      <c r="I10" s="15" t="e">
        <f t="shared" si="4"/>
        <v>#REF!</v>
      </c>
      <c r="K10" s="9" t="s">
        <v>42</v>
      </c>
      <c r="L10" s="6"/>
      <c r="M10" s="6" t="e">
        <f>COUNTIFS(#REF!,"&gt;=100",#REF!,"&lt;150",#REF!,$B10)</f>
        <v>#REF!</v>
      </c>
      <c r="N10" s="6" t="e">
        <f t="shared" si="5"/>
        <v>#REF!</v>
      </c>
      <c r="O10" s="6" t="e">
        <f t="shared" si="6"/>
        <v>#REF!</v>
      </c>
      <c r="P10" s="6" t="e">
        <f t="shared" si="7"/>
        <v>#REF!</v>
      </c>
      <c r="Q10" s="6" t="e">
        <f t="shared" si="8"/>
        <v>#REF!</v>
      </c>
      <c r="R10" s="15" t="e">
        <f t="shared" si="9"/>
        <v>#REF!</v>
      </c>
      <c r="T10" s="9" t="s">
        <v>42</v>
      </c>
      <c r="U10" s="6"/>
      <c r="V10" s="6" t="e">
        <f>COUNTIFS(#REF!,"&gt;=150",#REF!,"&lt;200",#REF!,$B10)</f>
        <v>#REF!</v>
      </c>
      <c r="W10" s="6" t="e">
        <f t="shared" si="10"/>
        <v>#REF!</v>
      </c>
      <c r="X10" s="6" t="e">
        <f t="shared" si="11"/>
        <v>#REF!</v>
      </c>
      <c r="Y10" s="6" t="e">
        <f t="shared" si="12"/>
        <v>#REF!</v>
      </c>
      <c r="Z10" s="6" t="e">
        <f t="shared" si="13"/>
        <v>#REF!</v>
      </c>
      <c r="AA10" s="15" t="e">
        <f t="shared" si="14"/>
        <v>#REF!</v>
      </c>
      <c r="AC10" s="9" t="s">
        <v>42</v>
      </c>
      <c r="AD10" s="6"/>
      <c r="AE10" s="6" t="e">
        <f>COUNTIFS(#REF!,"&gt;=200",#REF!,$B10)</f>
        <v>#REF!</v>
      </c>
      <c r="AF10" s="6" t="e">
        <f t="shared" si="15"/>
        <v>#REF!</v>
      </c>
      <c r="AG10" s="6" t="e">
        <f t="shared" si="16"/>
        <v>#REF!</v>
      </c>
      <c r="AH10" s="6" t="e">
        <f t="shared" si="17"/>
        <v>#REF!</v>
      </c>
      <c r="AI10" s="6" t="e">
        <f t="shared" si="18"/>
        <v>#REF!</v>
      </c>
      <c r="AJ10" s="15" t="e">
        <f t="shared" si="19"/>
        <v>#REF!</v>
      </c>
      <c r="AL10" s="9" t="s">
        <v>42</v>
      </c>
      <c r="AM10" s="6"/>
      <c r="AN10" s="6" t="e">
        <f>COUNTIFS(#REF!,"&gt;=50",#REF!,$B10)</f>
        <v>#REF!</v>
      </c>
      <c r="AO10" s="6" t="e">
        <f t="shared" si="20"/>
        <v>#REF!</v>
      </c>
      <c r="AP10" s="6" t="e">
        <f t="shared" si="21"/>
        <v>#REF!</v>
      </c>
      <c r="AQ10" s="6" t="e">
        <f t="shared" si="22"/>
        <v>#REF!</v>
      </c>
      <c r="AR10" s="7" t="e">
        <f t="shared" si="23"/>
        <v>#REF!</v>
      </c>
      <c r="AS10" s="15" t="e">
        <f t="shared" si="24"/>
        <v>#REF!</v>
      </c>
    </row>
    <row r="11" spans="2:45" hidden="1" outlineLevel="1" x14ac:dyDescent="0.25">
      <c r="B11" s="9" t="s">
        <v>60</v>
      </c>
      <c r="C11" s="6"/>
      <c r="D11" s="6" t="e">
        <f>COUNTIFS(#REF!,"&lt;100",#REF!,"&gt;=50",#REF!,$B11)</f>
        <v>#REF!</v>
      </c>
      <c r="E11" s="6" t="e">
        <f t="shared" si="0"/>
        <v>#REF!</v>
      </c>
      <c r="F11" s="6" t="e">
        <f t="shared" si="1"/>
        <v>#REF!</v>
      </c>
      <c r="G11" s="6" t="e">
        <f t="shared" si="2"/>
        <v>#REF!</v>
      </c>
      <c r="H11" s="6" t="e">
        <f t="shared" si="3"/>
        <v>#REF!</v>
      </c>
      <c r="I11" s="15" t="e">
        <f t="shared" si="4"/>
        <v>#REF!</v>
      </c>
      <c r="K11" s="9" t="s">
        <v>60</v>
      </c>
      <c r="L11" s="6"/>
      <c r="M11" s="6" t="e">
        <f>COUNTIFS(#REF!,"&gt;=100",#REF!,"&lt;150",#REF!,$B11)</f>
        <v>#REF!</v>
      </c>
      <c r="N11" s="6" t="e">
        <f t="shared" si="5"/>
        <v>#REF!</v>
      </c>
      <c r="O11" s="6" t="e">
        <f t="shared" si="6"/>
        <v>#REF!</v>
      </c>
      <c r="P11" s="6" t="e">
        <f t="shared" si="7"/>
        <v>#REF!</v>
      </c>
      <c r="Q11" s="6" t="e">
        <f t="shared" si="8"/>
        <v>#REF!</v>
      </c>
      <c r="R11" s="15" t="e">
        <f t="shared" si="9"/>
        <v>#REF!</v>
      </c>
      <c r="T11" s="9" t="s">
        <v>60</v>
      </c>
      <c r="U11" s="6"/>
      <c r="V11" s="6" t="e">
        <f>COUNTIFS(#REF!,"&gt;=150",#REF!,"&lt;200",#REF!,$B11)</f>
        <v>#REF!</v>
      </c>
      <c r="W11" s="6" t="e">
        <f t="shared" si="10"/>
        <v>#REF!</v>
      </c>
      <c r="X11" s="6" t="e">
        <f t="shared" si="11"/>
        <v>#REF!</v>
      </c>
      <c r="Y11" s="6" t="e">
        <f t="shared" si="12"/>
        <v>#REF!</v>
      </c>
      <c r="Z11" s="6" t="e">
        <f t="shared" si="13"/>
        <v>#REF!</v>
      </c>
      <c r="AA11" s="15" t="e">
        <f t="shared" si="14"/>
        <v>#REF!</v>
      </c>
      <c r="AC11" s="9" t="s">
        <v>60</v>
      </c>
      <c r="AD11" s="6"/>
      <c r="AE11" s="6" t="e">
        <f>COUNTIFS(#REF!,"&gt;=200",#REF!,$B11)</f>
        <v>#REF!</v>
      </c>
      <c r="AF11" s="6" t="e">
        <f t="shared" si="15"/>
        <v>#REF!</v>
      </c>
      <c r="AG11" s="6" t="e">
        <f t="shared" si="16"/>
        <v>#REF!</v>
      </c>
      <c r="AH11" s="6" t="e">
        <f t="shared" si="17"/>
        <v>#REF!</v>
      </c>
      <c r="AI11" s="6" t="e">
        <f t="shared" si="18"/>
        <v>#REF!</v>
      </c>
      <c r="AJ11" s="15" t="e">
        <f t="shared" si="19"/>
        <v>#REF!</v>
      </c>
      <c r="AL11" s="9" t="s">
        <v>60</v>
      </c>
      <c r="AM11" s="6"/>
      <c r="AN11" s="6" t="e">
        <f>COUNTIFS(#REF!,"&gt;=50",#REF!,$B11)</f>
        <v>#REF!</v>
      </c>
      <c r="AO11" s="6" t="e">
        <f t="shared" si="20"/>
        <v>#REF!</v>
      </c>
      <c r="AP11" s="6" t="e">
        <f t="shared" si="21"/>
        <v>#REF!</v>
      </c>
      <c r="AQ11" s="6" t="e">
        <f t="shared" si="22"/>
        <v>#REF!</v>
      </c>
      <c r="AR11" s="7" t="e">
        <f t="shared" si="23"/>
        <v>#REF!</v>
      </c>
      <c r="AS11" s="15" t="e">
        <f t="shared" si="24"/>
        <v>#REF!</v>
      </c>
    </row>
    <row r="12" spans="2:45" hidden="1" outlineLevel="1" x14ac:dyDescent="0.25">
      <c r="B12" s="9" t="s">
        <v>19</v>
      </c>
      <c r="C12" s="6"/>
      <c r="D12" s="6" t="e">
        <f>COUNTIFS(#REF!,"&lt;100",#REF!,"&gt;=50",#REF!,$B12)</f>
        <v>#REF!</v>
      </c>
      <c r="E12" s="6" t="e">
        <f t="shared" si="0"/>
        <v>#REF!</v>
      </c>
      <c r="F12" s="6" t="e">
        <f t="shared" si="1"/>
        <v>#REF!</v>
      </c>
      <c r="G12" s="6" t="e">
        <f t="shared" si="2"/>
        <v>#REF!</v>
      </c>
      <c r="H12" s="6" t="e">
        <f t="shared" si="3"/>
        <v>#REF!</v>
      </c>
      <c r="I12" s="15" t="e">
        <f t="shared" si="4"/>
        <v>#REF!</v>
      </c>
      <c r="K12" s="9" t="s">
        <v>19</v>
      </c>
      <c r="L12" s="6"/>
      <c r="M12" s="6" t="e">
        <f>COUNTIFS(#REF!,"&gt;=100",#REF!,"&lt;150",#REF!,$B12)</f>
        <v>#REF!</v>
      </c>
      <c r="N12" s="6" t="e">
        <f t="shared" si="5"/>
        <v>#REF!</v>
      </c>
      <c r="O12" s="6" t="e">
        <f t="shared" si="6"/>
        <v>#REF!</v>
      </c>
      <c r="P12" s="6" t="e">
        <f t="shared" si="7"/>
        <v>#REF!</v>
      </c>
      <c r="Q12" s="6" t="e">
        <f t="shared" si="8"/>
        <v>#REF!</v>
      </c>
      <c r="R12" s="15" t="e">
        <f t="shared" si="9"/>
        <v>#REF!</v>
      </c>
      <c r="T12" s="9" t="s">
        <v>19</v>
      </c>
      <c r="U12" s="6"/>
      <c r="V12" s="6" t="e">
        <f>COUNTIFS(#REF!,"&gt;=150",#REF!,"&lt;200",#REF!,$B12)</f>
        <v>#REF!</v>
      </c>
      <c r="W12" s="6" t="e">
        <f t="shared" si="10"/>
        <v>#REF!</v>
      </c>
      <c r="X12" s="6" t="e">
        <f t="shared" si="11"/>
        <v>#REF!</v>
      </c>
      <c r="Y12" s="6" t="e">
        <f t="shared" si="12"/>
        <v>#REF!</v>
      </c>
      <c r="Z12" s="6" t="e">
        <f t="shared" si="13"/>
        <v>#REF!</v>
      </c>
      <c r="AA12" s="15" t="e">
        <f t="shared" si="14"/>
        <v>#REF!</v>
      </c>
      <c r="AC12" s="9" t="s">
        <v>19</v>
      </c>
      <c r="AD12" s="6"/>
      <c r="AE12" s="6" t="e">
        <f>COUNTIFS(#REF!,"&gt;=200",#REF!,$B12)</f>
        <v>#REF!</v>
      </c>
      <c r="AF12" s="6" t="e">
        <f t="shared" si="15"/>
        <v>#REF!</v>
      </c>
      <c r="AG12" s="6" t="e">
        <f t="shared" si="16"/>
        <v>#REF!</v>
      </c>
      <c r="AH12" s="6" t="e">
        <f t="shared" si="17"/>
        <v>#REF!</v>
      </c>
      <c r="AI12" s="6" t="e">
        <f t="shared" si="18"/>
        <v>#REF!</v>
      </c>
      <c r="AJ12" s="15" t="e">
        <f t="shared" si="19"/>
        <v>#REF!</v>
      </c>
      <c r="AL12" s="9" t="s">
        <v>19</v>
      </c>
      <c r="AM12" s="6"/>
      <c r="AN12" s="6" t="e">
        <f>COUNTIFS(#REF!,"&gt;=50",#REF!,$B12)</f>
        <v>#REF!</v>
      </c>
      <c r="AO12" s="6" t="e">
        <f t="shared" si="20"/>
        <v>#REF!</v>
      </c>
      <c r="AP12" s="6" t="e">
        <f t="shared" si="21"/>
        <v>#REF!</v>
      </c>
      <c r="AQ12" s="6" t="e">
        <f t="shared" si="22"/>
        <v>#REF!</v>
      </c>
      <c r="AR12" s="7" t="e">
        <f t="shared" si="23"/>
        <v>#REF!</v>
      </c>
      <c r="AS12" s="15" t="e">
        <f t="shared" si="24"/>
        <v>#REF!</v>
      </c>
    </row>
    <row r="13" spans="2:45" hidden="1" outlineLevel="1" x14ac:dyDescent="0.25">
      <c r="B13" s="9" t="s">
        <v>11</v>
      </c>
      <c r="C13" s="6"/>
      <c r="D13" s="6" t="e">
        <f>COUNTIFS(#REF!,"&lt;100",#REF!,"&gt;=50",#REF!,$B13)</f>
        <v>#REF!</v>
      </c>
      <c r="E13" s="6" t="e">
        <f t="shared" si="0"/>
        <v>#REF!</v>
      </c>
      <c r="F13" s="6" t="e">
        <f t="shared" si="1"/>
        <v>#REF!</v>
      </c>
      <c r="G13" s="6" t="e">
        <f t="shared" si="2"/>
        <v>#REF!</v>
      </c>
      <c r="H13" s="6" t="e">
        <f t="shared" si="3"/>
        <v>#REF!</v>
      </c>
      <c r="I13" s="15" t="e">
        <f t="shared" si="4"/>
        <v>#REF!</v>
      </c>
      <c r="K13" s="9" t="s">
        <v>11</v>
      </c>
      <c r="L13" s="6"/>
      <c r="M13" s="6" t="e">
        <f>COUNTIFS(#REF!,"&gt;=100",#REF!,"&lt;150",#REF!,$B13)</f>
        <v>#REF!</v>
      </c>
      <c r="N13" s="6" t="e">
        <f t="shared" si="5"/>
        <v>#REF!</v>
      </c>
      <c r="O13" s="6" t="e">
        <f t="shared" si="6"/>
        <v>#REF!</v>
      </c>
      <c r="P13" s="6" t="e">
        <f t="shared" si="7"/>
        <v>#REF!</v>
      </c>
      <c r="Q13" s="6" t="e">
        <f t="shared" si="8"/>
        <v>#REF!</v>
      </c>
      <c r="R13" s="15" t="e">
        <f t="shared" si="9"/>
        <v>#REF!</v>
      </c>
      <c r="T13" s="9" t="s">
        <v>11</v>
      </c>
      <c r="U13" s="6"/>
      <c r="V13" s="6" t="e">
        <f>COUNTIFS(#REF!,"&gt;=150",#REF!,"&lt;200",#REF!,$B13)</f>
        <v>#REF!</v>
      </c>
      <c r="W13" s="6" t="e">
        <f t="shared" si="10"/>
        <v>#REF!</v>
      </c>
      <c r="X13" s="6" t="e">
        <f t="shared" si="11"/>
        <v>#REF!</v>
      </c>
      <c r="Y13" s="6" t="e">
        <f t="shared" si="12"/>
        <v>#REF!</v>
      </c>
      <c r="Z13" s="6" t="e">
        <f t="shared" si="13"/>
        <v>#REF!</v>
      </c>
      <c r="AA13" s="15" t="e">
        <f t="shared" si="14"/>
        <v>#REF!</v>
      </c>
      <c r="AC13" s="9" t="s">
        <v>11</v>
      </c>
      <c r="AD13" s="6"/>
      <c r="AE13" s="6" t="e">
        <f>COUNTIFS(#REF!,"&gt;=200",#REF!,$B13)</f>
        <v>#REF!</v>
      </c>
      <c r="AF13" s="6" t="e">
        <f t="shared" si="15"/>
        <v>#REF!</v>
      </c>
      <c r="AG13" s="6" t="e">
        <f t="shared" si="16"/>
        <v>#REF!</v>
      </c>
      <c r="AH13" s="6" t="e">
        <f t="shared" si="17"/>
        <v>#REF!</v>
      </c>
      <c r="AI13" s="6" t="e">
        <f t="shared" si="18"/>
        <v>#REF!</v>
      </c>
      <c r="AJ13" s="15" t="e">
        <f t="shared" si="19"/>
        <v>#REF!</v>
      </c>
      <c r="AL13" s="9" t="s">
        <v>11</v>
      </c>
      <c r="AM13" s="6"/>
      <c r="AN13" s="6" t="e">
        <f>COUNTIFS(#REF!,"&gt;=50",#REF!,$B13)</f>
        <v>#REF!</v>
      </c>
      <c r="AO13" s="6" t="e">
        <f t="shared" si="20"/>
        <v>#REF!</v>
      </c>
      <c r="AP13" s="6" t="e">
        <f t="shared" si="21"/>
        <v>#REF!</v>
      </c>
      <c r="AQ13" s="6" t="e">
        <f t="shared" si="22"/>
        <v>#REF!</v>
      </c>
      <c r="AR13" s="7" t="e">
        <f t="shared" si="23"/>
        <v>#REF!</v>
      </c>
      <c r="AS13" s="15" t="e">
        <f t="shared" si="24"/>
        <v>#REF!</v>
      </c>
    </row>
    <row r="14" spans="2:45" hidden="1" outlineLevel="1" x14ac:dyDescent="0.25">
      <c r="B14" s="9" t="s">
        <v>64</v>
      </c>
      <c r="C14" s="6"/>
      <c r="D14" s="6" t="e">
        <f>COUNTIFS(#REF!,"&lt;100",#REF!,"&gt;=50",#REF!,$B14)</f>
        <v>#REF!</v>
      </c>
      <c r="E14" s="6" t="e">
        <f t="shared" si="0"/>
        <v>#REF!</v>
      </c>
      <c r="F14" s="6" t="e">
        <f t="shared" si="1"/>
        <v>#REF!</v>
      </c>
      <c r="G14" s="6" t="e">
        <f t="shared" si="2"/>
        <v>#REF!</v>
      </c>
      <c r="H14" s="6" t="e">
        <f t="shared" si="3"/>
        <v>#REF!</v>
      </c>
      <c r="I14" s="15" t="e">
        <f t="shared" si="4"/>
        <v>#REF!</v>
      </c>
      <c r="K14" s="9" t="s">
        <v>64</v>
      </c>
      <c r="L14" s="6"/>
      <c r="M14" s="6" t="e">
        <f>COUNTIFS(#REF!,"&gt;=100",#REF!,"&lt;150",#REF!,$B14)</f>
        <v>#REF!</v>
      </c>
      <c r="N14" s="6" t="e">
        <f t="shared" si="5"/>
        <v>#REF!</v>
      </c>
      <c r="O14" s="6" t="e">
        <f t="shared" si="6"/>
        <v>#REF!</v>
      </c>
      <c r="P14" s="6" t="e">
        <f t="shared" si="7"/>
        <v>#REF!</v>
      </c>
      <c r="Q14" s="6" t="e">
        <f t="shared" si="8"/>
        <v>#REF!</v>
      </c>
      <c r="R14" s="15" t="e">
        <f t="shared" si="9"/>
        <v>#REF!</v>
      </c>
      <c r="T14" s="9" t="s">
        <v>64</v>
      </c>
      <c r="U14" s="6"/>
      <c r="V14" s="6" t="e">
        <f>COUNTIFS(#REF!,"&gt;=150",#REF!,"&lt;200",#REF!,$B14)</f>
        <v>#REF!</v>
      </c>
      <c r="W14" s="6" t="e">
        <f t="shared" si="10"/>
        <v>#REF!</v>
      </c>
      <c r="X14" s="6" t="e">
        <f t="shared" si="11"/>
        <v>#REF!</v>
      </c>
      <c r="Y14" s="6" t="e">
        <f t="shared" si="12"/>
        <v>#REF!</v>
      </c>
      <c r="Z14" s="6" t="e">
        <f t="shared" si="13"/>
        <v>#REF!</v>
      </c>
      <c r="AA14" s="15" t="e">
        <f t="shared" si="14"/>
        <v>#REF!</v>
      </c>
      <c r="AC14" s="9" t="s">
        <v>64</v>
      </c>
      <c r="AD14" s="6"/>
      <c r="AE14" s="6" t="e">
        <f>COUNTIFS(#REF!,"&gt;=200",#REF!,$B14)</f>
        <v>#REF!</v>
      </c>
      <c r="AF14" s="6" t="e">
        <f t="shared" si="15"/>
        <v>#REF!</v>
      </c>
      <c r="AG14" s="6" t="e">
        <f t="shared" si="16"/>
        <v>#REF!</v>
      </c>
      <c r="AH14" s="6" t="e">
        <f t="shared" si="17"/>
        <v>#REF!</v>
      </c>
      <c r="AI14" s="6" t="e">
        <f t="shared" si="18"/>
        <v>#REF!</v>
      </c>
      <c r="AJ14" s="15" t="e">
        <f t="shared" si="19"/>
        <v>#REF!</v>
      </c>
      <c r="AL14" s="9" t="s">
        <v>64</v>
      </c>
      <c r="AM14" s="6"/>
      <c r="AN14" s="6" t="e">
        <f>COUNTIFS(#REF!,"&gt;=50",#REF!,$B14)</f>
        <v>#REF!</v>
      </c>
      <c r="AO14" s="6" t="e">
        <f t="shared" si="20"/>
        <v>#REF!</v>
      </c>
      <c r="AP14" s="6" t="e">
        <f t="shared" si="21"/>
        <v>#REF!</v>
      </c>
      <c r="AQ14" s="6" t="e">
        <f t="shared" si="22"/>
        <v>#REF!</v>
      </c>
      <c r="AR14" s="7" t="e">
        <f t="shared" si="23"/>
        <v>#REF!</v>
      </c>
      <c r="AS14" s="15" t="e">
        <f t="shared" si="24"/>
        <v>#REF!</v>
      </c>
    </row>
    <row r="15" spans="2:45" hidden="1" outlineLevel="1" x14ac:dyDescent="0.25">
      <c r="B15" s="9" t="s">
        <v>22</v>
      </c>
      <c r="C15" s="6"/>
      <c r="D15" s="6" t="e">
        <f>COUNTIFS(#REF!,"&lt;100",#REF!,"&gt;=50",#REF!,$B15)</f>
        <v>#REF!</v>
      </c>
      <c r="E15" s="6" t="e">
        <f t="shared" si="0"/>
        <v>#REF!</v>
      </c>
      <c r="F15" s="6" t="e">
        <f t="shared" si="1"/>
        <v>#REF!</v>
      </c>
      <c r="G15" s="6" t="e">
        <f t="shared" si="2"/>
        <v>#REF!</v>
      </c>
      <c r="H15" s="6" t="e">
        <f t="shared" si="3"/>
        <v>#REF!</v>
      </c>
      <c r="I15" s="15" t="e">
        <f t="shared" si="4"/>
        <v>#REF!</v>
      </c>
      <c r="K15" s="9" t="s">
        <v>22</v>
      </c>
      <c r="L15" s="6"/>
      <c r="M15" s="6" t="e">
        <f>COUNTIFS(#REF!,"&gt;=100",#REF!,"&lt;150",#REF!,$B15)</f>
        <v>#REF!</v>
      </c>
      <c r="N15" s="6" t="e">
        <f t="shared" si="5"/>
        <v>#REF!</v>
      </c>
      <c r="O15" s="6" t="e">
        <f t="shared" si="6"/>
        <v>#REF!</v>
      </c>
      <c r="P15" s="6" t="e">
        <f t="shared" si="7"/>
        <v>#REF!</v>
      </c>
      <c r="Q15" s="6" t="e">
        <f t="shared" si="8"/>
        <v>#REF!</v>
      </c>
      <c r="R15" s="15" t="e">
        <f t="shared" si="9"/>
        <v>#REF!</v>
      </c>
      <c r="T15" s="9" t="s">
        <v>22</v>
      </c>
      <c r="U15" s="6"/>
      <c r="V15" s="6" t="e">
        <f>COUNTIFS(#REF!,"&gt;=150",#REF!,"&lt;200",#REF!,$B15)</f>
        <v>#REF!</v>
      </c>
      <c r="W15" s="6" t="e">
        <f t="shared" si="10"/>
        <v>#REF!</v>
      </c>
      <c r="X15" s="6" t="e">
        <f t="shared" si="11"/>
        <v>#REF!</v>
      </c>
      <c r="Y15" s="6" t="e">
        <f t="shared" si="12"/>
        <v>#REF!</v>
      </c>
      <c r="Z15" s="6" t="e">
        <f t="shared" si="13"/>
        <v>#REF!</v>
      </c>
      <c r="AA15" s="15" t="e">
        <f t="shared" si="14"/>
        <v>#REF!</v>
      </c>
      <c r="AC15" s="9" t="s">
        <v>22</v>
      </c>
      <c r="AD15" s="6"/>
      <c r="AE15" s="6" t="e">
        <f>COUNTIFS(#REF!,"&gt;=200",#REF!,$B15)</f>
        <v>#REF!</v>
      </c>
      <c r="AF15" s="6" t="e">
        <f t="shared" si="15"/>
        <v>#REF!</v>
      </c>
      <c r="AG15" s="6" t="e">
        <f t="shared" si="16"/>
        <v>#REF!</v>
      </c>
      <c r="AH15" s="6" t="e">
        <f t="shared" si="17"/>
        <v>#REF!</v>
      </c>
      <c r="AI15" s="6" t="e">
        <f t="shared" si="18"/>
        <v>#REF!</v>
      </c>
      <c r="AJ15" s="15" t="e">
        <f t="shared" si="19"/>
        <v>#REF!</v>
      </c>
      <c r="AL15" s="9" t="s">
        <v>22</v>
      </c>
      <c r="AM15" s="6"/>
      <c r="AN15" s="6" t="e">
        <f>COUNTIFS(#REF!,"&gt;=50",#REF!,$B15)</f>
        <v>#REF!</v>
      </c>
      <c r="AO15" s="6" t="e">
        <f t="shared" si="20"/>
        <v>#REF!</v>
      </c>
      <c r="AP15" s="6" t="e">
        <f t="shared" si="21"/>
        <v>#REF!</v>
      </c>
      <c r="AQ15" s="6" t="e">
        <f t="shared" si="22"/>
        <v>#REF!</v>
      </c>
      <c r="AR15" s="7" t="e">
        <f t="shared" si="23"/>
        <v>#REF!</v>
      </c>
      <c r="AS15" s="15" t="e">
        <f t="shared" si="24"/>
        <v>#REF!</v>
      </c>
    </row>
    <row r="16" spans="2:45" hidden="1" outlineLevel="1" x14ac:dyDescent="0.25">
      <c r="B16" s="9" t="s">
        <v>23</v>
      </c>
      <c r="C16" s="6"/>
      <c r="D16" s="6" t="e">
        <f>COUNTIFS(#REF!,"&lt;100",#REF!,"&gt;=50",#REF!,$B16)</f>
        <v>#REF!</v>
      </c>
      <c r="E16" s="6" t="e">
        <f t="shared" si="0"/>
        <v>#REF!</v>
      </c>
      <c r="F16" s="6" t="e">
        <f t="shared" si="1"/>
        <v>#REF!</v>
      </c>
      <c r="G16" s="6" t="e">
        <f t="shared" si="2"/>
        <v>#REF!</v>
      </c>
      <c r="H16" s="6" t="e">
        <f t="shared" si="3"/>
        <v>#REF!</v>
      </c>
      <c r="I16" s="15" t="e">
        <f t="shared" si="4"/>
        <v>#REF!</v>
      </c>
      <c r="K16" s="9" t="s">
        <v>23</v>
      </c>
      <c r="L16" s="6"/>
      <c r="M16" s="6" t="e">
        <f>COUNTIFS(#REF!,"&gt;=100",#REF!,"&lt;150",#REF!,$B16)</f>
        <v>#REF!</v>
      </c>
      <c r="N16" s="6" t="e">
        <f t="shared" si="5"/>
        <v>#REF!</v>
      </c>
      <c r="O16" s="6" t="e">
        <f t="shared" si="6"/>
        <v>#REF!</v>
      </c>
      <c r="P16" s="6" t="e">
        <f t="shared" si="7"/>
        <v>#REF!</v>
      </c>
      <c r="Q16" s="6" t="e">
        <f t="shared" si="8"/>
        <v>#REF!</v>
      </c>
      <c r="R16" s="15" t="e">
        <f t="shared" si="9"/>
        <v>#REF!</v>
      </c>
      <c r="T16" s="9" t="s">
        <v>23</v>
      </c>
      <c r="U16" s="6"/>
      <c r="V16" s="6" t="e">
        <f>COUNTIFS(#REF!,"&gt;=150",#REF!,"&lt;200",#REF!,$B16)</f>
        <v>#REF!</v>
      </c>
      <c r="W16" s="6" t="e">
        <f t="shared" si="10"/>
        <v>#REF!</v>
      </c>
      <c r="X16" s="6" t="e">
        <f t="shared" si="11"/>
        <v>#REF!</v>
      </c>
      <c r="Y16" s="6" t="e">
        <f t="shared" si="12"/>
        <v>#REF!</v>
      </c>
      <c r="Z16" s="6" t="e">
        <f t="shared" si="13"/>
        <v>#REF!</v>
      </c>
      <c r="AA16" s="15" t="e">
        <f t="shared" si="14"/>
        <v>#REF!</v>
      </c>
      <c r="AC16" s="9" t="s">
        <v>23</v>
      </c>
      <c r="AD16" s="6"/>
      <c r="AE16" s="6" t="e">
        <f>COUNTIFS(#REF!,"&gt;=200",#REF!,$B16)</f>
        <v>#REF!</v>
      </c>
      <c r="AF16" s="6" t="e">
        <f t="shared" si="15"/>
        <v>#REF!</v>
      </c>
      <c r="AG16" s="6" t="e">
        <f t="shared" si="16"/>
        <v>#REF!</v>
      </c>
      <c r="AH16" s="6" t="e">
        <f t="shared" si="17"/>
        <v>#REF!</v>
      </c>
      <c r="AI16" s="6" t="e">
        <f t="shared" si="18"/>
        <v>#REF!</v>
      </c>
      <c r="AJ16" s="15" t="e">
        <f t="shared" si="19"/>
        <v>#REF!</v>
      </c>
      <c r="AL16" s="9" t="s">
        <v>23</v>
      </c>
      <c r="AM16" s="6"/>
      <c r="AN16" s="6" t="e">
        <f>COUNTIFS(#REF!,"&gt;=50",#REF!,$B16)</f>
        <v>#REF!</v>
      </c>
      <c r="AO16" s="6" t="e">
        <f t="shared" si="20"/>
        <v>#REF!</v>
      </c>
      <c r="AP16" s="6" t="e">
        <f t="shared" si="21"/>
        <v>#REF!</v>
      </c>
      <c r="AQ16" s="6" t="e">
        <f t="shared" si="22"/>
        <v>#REF!</v>
      </c>
      <c r="AR16" s="7" t="e">
        <f t="shared" si="23"/>
        <v>#REF!</v>
      </c>
      <c r="AS16" s="15" t="e">
        <f t="shared" si="24"/>
        <v>#REF!</v>
      </c>
    </row>
    <row r="17" spans="2:45" hidden="1" outlineLevel="1" x14ac:dyDescent="0.25">
      <c r="B17" s="9" t="s">
        <v>27</v>
      </c>
      <c r="C17" s="6"/>
      <c r="D17" s="6" t="e">
        <f>COUNTIFS(#REF!,"&lt;100",#REF!,"&gt;=50",#REF!,$B17)</f>
        <v>#REF!</v>
      </c>
      <c r="E17" s="6" t="e">
        <f t="shared" si="0"/>
        <v>#REF!</v>
      </c>
      <c r="F17" s="6" t="e">
        <f t="shared" si="1"/>
        <v>#REF!</v>
      </c>
      <c r="G17" s="6" t="e">
        <f t="shared" si="2"/>
        <v>#REF!</v>
      </c>
      <c r="H17" s="6" t="e">
        <f t="shared" si="3"/>
        <v>#REF!</v>
      </c>
      <c r="I17" s="15" t="e">
        <f t="shared" si="4"/>
        <v>#REF!</v>
      </c>
      <c r="K17" s="9" t="s">
        <v>27</v>
      </c>
      <c r="L17" s="6"/>
      <c r="M17" s="6" t="e">
        <f>COUNTIFS(#REF!,"&gt;=100",#REF!,"&lt;150",#REF!,$B17)</f>
        <v>#REF!</v>
      </c>
      <c r="N17" s="6" t="e">
        <f t="shared" si="5"/>
        <v>#REF!</v>
      </c>
      <c r="O17" s="6" t="e">
        <f t="shared" si="6"/>
        <v>#REF!</v>
      </c>
      <c r="P17" s="6" t="e">
        <f t="shared" si="7"/>
        <v>#REF!</v>
      </c>
      <c r="Q17" s="6" t="e">
        <f t="shared" si="8"/>
        <v>#REF!</v>
      </c>
      <c r="R17" s="15" t="e">
        <f t="shared" si="9"/>
        <v>#REF!</v>
      </c>
      <c r="T17" s="9" t="s">
        <v>27</v>
      </c>
      <c r="U17" s="6"/>
      <c r="V17" s="6" t="e">
        <f>COUNTIFS(#REF!,"&gt;=150",#REF!,"&lt;200",#REF!,$B17)</f>
        <v>#REF!</v>
      </c>
      <c r="W17" s="6" t="e">
        <f t="shared" si="10"/>
        <v>#REF!</v>
      </c>
      <c r="X17" s="6" t="e">
        <f t="shared" si="11"/>
        <v>#REF!</v>
      </c>
      <c r="Y17" s="6" t="e">
        <f t="shared" si="12"/>
        <v>#REF!</v>
      </c>
      <c r="Z17" s="6" t="e">
        <f t="shared" si="13"/>
        <v>#REF!</v>
      </c>
      <c r="AA17" s="15" t="e">
        <f t="shared" si="14"/>
        <v>#REF!</v>
      </c>
      <c r="AC17" s="9" t="s">
        <v>27</v>
      </c>
      <c r="AD17" s="6"/>
      <c r="AE17" s="6" t="e">
        <f>COUNTIFS(#REF!,"&gt;=200",#REF!,$B17)</f>
        <v>#REF!</v>
      </c>
      <c r="AF17" s="6" t="e">
        <f t="shared" si="15"/>
        <v>#REF!</v>
      </c>
      <c r="AG17" s="6" t="e">
        <f t="shared" si="16"/>
        <v>#REF!</v>
      </c>
      <c r="AH17" s="6" t="e">
        <f t="shared" si="17"/>
        <v>#REF!</v>
      </c>
      <c r="AI17" s="6" t="e">
        <f t="shared" si="18"/>
        <v>#REF!</v>
      </c>
      <c r="AJ17" s="15" t="e">
        <f t="shared" si="19"/>
        <v>#REF!</v>
      </c>
      <c r="AL17" s="9" t="s">
        <v>27</v>
      </c>
      <c r="AM17" s="6"/>
      <c r="AN17" s="6" t="e">
        <f>COUNTIFS(#REF!,"&gt;=50",#REF!,$B17)</f>
        <v>#REF!</v>
      </c>
      <c r="AO17" s="6" t="e">
        <f t="shared" si="20"/>
        <v>#REF!</v>
      </c>
      <c r="AP17" s="6" t="e">
        <f t="shared" si="21"/>
        <v>#REF!</v>
      </c>
      <c r="AQ17" s="6" t="e">
        <f t="shared" si="22"/>
        <v>#REF!</v>
      </c>
      <c r="AR17" s="7" t="e">
        <f t="shared" si="23"/>
        <v>#REF!</v>
      </c>
      <c r="AS17" s="15" t="e">
        <f t="shared" si="24"/>
        <v>#REF!</v>
      </c>
    </row>
    <row r="18" spans="2:45" hidden="1" outlineLevel="1" x14ac:dyDescent="0.25">
      <c r="B18" s="9" t="s">
        <v>28</v>
      </c>
      <c r="C18" s="6"/>
      <c r="D18" s="6" t="e">
        <f>COUNTIFS(#REF!,"&lt;100",#REF!,"&gt;=50",#REF!,$B18)</f>
        <v>#REF!</v>
      </c>
      <c r="E18" s="6" t="e">
        <f t="shared" si="0"/>
        <v>#REF!</v>
      </c>
      <c r="F18" s="6" t="e">
        <f t="shared" si="1"/>
        <v>#REF!</v>
      </c>
      <c r="G18" s="6" t="e">
        <f t="shared" si="2"/>
        <v>#REF!</v>
      </c>
      <c r="H18" s="6" t="e">
        <f t="shared" si="3"/>
        <v>#REF!</v>
      </c>
      <c r="I18" s="15" t="e">
        <f t="shared" si="4"/>
        <v>#REF!</v>
      </c>
      <c r="K18" s="9" t="s">
        <v>28</v>
      </c>
      <c r="L18" s="6"/>
      <c r="M18" s="6" t="e">
        <f>COUNTIFS(#REF!,"&gt;=100",#REF!,"&lt;150",#REF!,$B18)</f>
        <v>#REF!</v>
      </c>
      <c r="N18" s="6" t="e">
        <f t="shared" si="5"/>
        <v>#REF!</v>
      </c>
      <c r="O18" s="6" t="e">
        <f t="shared" si="6"/>
        <v>#REF!</v>
      </c>
      <c r="P18" s="6" t="e">
        <f t="shared" si="7"/>
        <v>#REF!</v>
      </c>
      <c r="Q18" s="6" t="e">
        <f t="shared" si="8"/>
        <v>#REF!</v>
      </c>
      <c r="R18" s="15" t="e">
        <f t="shared" si="9"/>
        <v>#REF!</v>
      </c>
      <c r="T18" s="9" t="s">
        <v>28</v>
      </c>
      <c r="U18" s="6"/>
      <c r="V18" s="6" t="e">
        <f>COUNTIFS(#REF!,"&gt;=150",#REF!,"&lt;200",#REF!,$B18)</f>
        <v>#REF!</v>
      </c>
      <c r="W18" s="6" t="e">
        <f t="shared" si="10"/>
        <v>#REF!</v>
      </c>
      <c r="X18" s="6" t="e">
        <f t="shared" si="11"/>
        <v>#REF!</v>
      </c>
      <c r="Y18" s="6" t="e">
        <f t="shared" si="12"/>
        <v>#REF!</v>
      </c>
      <c r="Z18" s="6" t="e">
        <f t="shared" si="13"/>
        <v>#REF!</v>
      </c>
      <c r="AA18" s="15" t="e">
        <f t="shared" si="14"/>
        <v>#REF!</v>
      </c>
      <c r="AC18" s="9" t="s">
        <v>28</v>
      </c>
      <c r="AD18" s="6"/>
      <c r="AE18" s="6" t="e">
        <f>COUNTIFS(#REF!,"&gt;=200",#REF!,$B18)</f>
        <v>#REF!</v>
      </c>
      <c r="AF18" s="6" t="e">
        <f t="shared" si="15"/>
        <v>#REF!</v>
      </c>
      <c r="AG18" s="6" t="e">
        <f t="shared" si="16"/>
        <v>#REF!</v>
      </c>
      <c r="AH18" s="6" t="e">
        <f t="shared" si="17"/>
        <v>#REF!</v>
      </c>
      <c r="AI18" s="6" t="e">
        <f t="shared" si="18"/>
        <v>#REF!</v>
      </c>
      <c r="AJ18" s="15" t="e">
        <f t="shared" si="19"/>
        <v>#REF!</v>
      </c>
      <c r="AL18" s="9" t="s">
        <v>28</v>
      </c>
      <c r="AM18" s="6"/>
      <c r="AN18" s="6" t="e">
        <f>COUNTIFS(#REF!,"&gt;=50",#REF!,$B18)</f>
        <v>#REF!</v>
      </c>
      <c r="AO18" s="6" t="e">
        <f t="shared" si="20"/>
        <v>#REF!</v>
      </c>
      <c r="AP18" s="6" t="e">
        <f t="shared" si="21"/>
        <v>#REF!</v>
      </c>
      <c r="AQ18" s="6" t="e">
        <f t="shared" si="22"/>
        <v>#REF!</v>
      </c>
      <c r="AR18" s="7" t="e">
        <f t="shared" si="23"/>
        <v>#REF!</v>
      </c>
      <c r="AS18" s="15" t="e">
        <f t="shared" si="24"/>
        <v>#REF!</v>
      </c>
    </row>
    <row r="19" spans="2:45" hidden="1" outlineLevel="1" x14ac:dyDescent="0.25">
      <c r="B19" s="9" t="s">
        <v>29</v>
      </c>
      <c r="C19" s="6"/>
      <c r="D19" s="6" t="e">
        <f>COUNTIFS(#REF!,"&lt;100",#REF!,"&gt;=50",#REF!,$B19)</f>
        <v>#REF!</v>
      </c>
      <c r="E19" s="6" t="e">
        <f t="shared" si="0"/>
        <v>#REF!</v>
      </c>
      <c r="F19" s="6" t="e">
        <f t="shared" si="1"/>
        <v>#REF!</v>
      </c>
      <c r="G19" s="6" t="e">
        <f t="shared" si="2"/>
        <v>#REF!</v>
      </c>
      <c r="H19" s="6" t="e">
        <f t="shared" si="3"/>
        <v>#REF!</v>
      </c>
      <c r="I19" s="15" t="e">
        <f t="shared" si="4"/>
        <v>#REF!</v>
      </c>
      <c r="K19" s="9" t="s">
        <v>29</v>
      </c>
      <c r="L19" s="6"/>
      <c r="M19" s="6" t="e">
        <f>COUNTIFS(#REF!,"&gt;=100",#REF!,"&lt;150",#REF!,$B19)</f>
        <v>#REF!</v>
      </c>
      <c r="N19" s="6" t="e">
        <f t="shared" si="5"/>
        <v>#REF!</v>
      </c>
      <c r="O19" s="6" t="e">
        <f t="shared" si="6"/>
        <v>#REF!</v>
      </c>
      <c r="P19" s="6" t="e">
        <f t="shared" si="7"/>
        <v>#REF!</v>
      </c>
      <c r="Q19" s="6" t="e">
        <f t="shared" si="8"/>
        <v>#REF!</v>
      </c>
      <c r="R19" s="15" t="e">
        <f t="shared" si="9"/>
        <v>#REF!</v>
      </c>
      <c r="T19" s="9" t="s">
        <v>29</v>
      </c>
      <c r="U19" s="6"/>
      <c r="V19" s="6" t="e">
        <f>COUNTIFS(#REF!,"&gt;=150",#REF!,"&lt;200",#REF!,$B19)</f>
        <v>#REF!</v>
      </c>
      <c r="W19" s="6" t="e">
        <f t="shared" si="10"/>
        <v>#REF!</v>
      </c>
      <c r="X19" s="6" t="e">
        <f t="shared" si="11"/>
        <v>#REF!</v>
      </c>
      <c r="Y19" s="6" t="e">
        <f t="shared" si="12"/>
        <v>#REF!</v>
      </c>
      <c r="Z19" s="6" t="e">
        <f t="shared" si="13"/>
        <v>#REF!</v>
      </c>
      <c r="AA19" s="15" t="e">
        <f t="shared" si="14"/>
        <v>#REF!</v>
      </c>
      <c r="AC19" s="9" t="s">
        <v>29</v>
      </c>
      <c r="AD19" s="6"/>
      <c r="AE19" s="6" t="e">
        <f>COUNTIFS(#REF!,"&gt;=200",#REF!,$B19)</f>
        <v>#REF!</v>
      </c>
      <c r="AF19" s="6" t="e">
        <f t="shared" si="15"/>
        <v>#REF!</v>
      </c>
      <c r="AG19" s="6" t="e">
        <f t="shared" si="16"/>
        <v>#REF!</v>
      </c>
      <c r="AH19" s="6" t="e">
        <f t="shared" si="17"/>
        <v>#REF!</v>
      </c>
      <c r="AI19" s="6" t="e">
        <f t="shared" si="18"/>
        <v>#REF!</v>
      </c>
      <c r="AJ19" s="15" t="e">
        <f t="shared" si="19"/>
        <v>#REF!</v>
      </c>
      <c r="AL19" s="9" t="s">
        <v>29</v>
      </c>
      <c r="AM19" s="6"/>
      <c r="AN19" s="6" t="e">
        <f>COUNTIFS(#REF!,"&gt;=50",#REF!,$B19)</f>
        <v>#REF!</v>
      </c>
      <c r="AO19" s="6" t="e">
        <f t="shared" si="20"/>
        <v>#REF!</v>
      </c>
      <c r="AP19" s="6" t="e">
        <f t="shared" si="21"/>
        <v>#REF!</v>
      </c>
      <c r="AQ19" s="6" t="e">
        <f t="shared" si="22"/>
        <v>#REF!</v>
      </c>
      <c r="AR19" s="7" t="e">
        <f t="shared" si="23"/>
        <v>#REF!</v>
      </c>
      <c r="AS19" s="15" t="e">
        <f t="shared" si="24"/>
        <v>#REF!</v>
      </c>
    </row>
    <row r="20" spans="2:45" hidden="1" outlineLevel="1" x14ac:dyDescent="0.25">
      <c r="B20" s="9" t="s">
        <v>32</v>
      </c>
      <c r="C20" s="6"/>
      <c r="D20" s="6" t="e">
        <f>COUNTIFS(#REF!,"&lt;100",#REF!,"&gt;=50",#REF!,$B20)</f>
        <v>#REF!</v>
      </c>
      <c r="E20" s="6" t="e">
        <f t="shared" si="0"/>
        <v>#REF!</v>
      </c>
      <c r="F20" s="6" t="e">
        <f t="shared" si="1"/>
        <v>#REF!</v>
      </c>
      <c r="G20" s="6" t="e">
        <f t="shared" si="2"/>
        <v>#REF!</v>
      </c>
      <c r="H20" s="6" t="e">
        <f t="shared" si="3"/>
        <v>#REF!</v>
      </c>
      <c r="I20" s="15" t="e">
        <f t="shared" si="4"/>
        <v>#REF!</v>
      </c>
      <c r="K20" s="9" t="s">
        <v>32</v>
      </c>
      <c r="L20" s="6"/>
      <c r="M20" s="6" t="e">
        <f>COUNTIFS(#REF!,"&gt;=100",#REF!,"&lt;150",#REF!,$B20)</f>
        <v>#REF!</v>
      </c>
      <c r="N20" s="6" t="e">
        <f t="shared" si="5"/>
        <v>#REF!</v>
      </c>
      <c r="O20" s="6" t="e">
        <f t="shared" si="6"/>
        <v>#REF!</v>
      </c>
      <c r="P20" s="6" t="e">
        <f t="shared" si="7"/>
        <v>#REF!</v>
      </c>
      <c r="Q20" s="6" t="e">
        <f t="shared" si="8"/>
        <v>#REF!</v>
      </c>
      <c r="R20" s="15" t="e">
        <f t="shared" si="9"/>
        <v>#REF!</v>
      </c>
      <c r="T20" s="9" t="s">
        <v>32</v>
      </c>
      <c r="U20" s="6"/>
      <c r="V20" s="6" t="e">
        <f>COUNTIFS(#REF!,"&gt;=150",#REF!,"&lt;200",#REF!,$B20)</f>
        <v>#REF!</v>
      </c>
      <c r="W20" s="6" t="e">
        <f t="shared" si="10"/>
        <v>#REF!</v>
      </c>
      <c r="X20" s="6" t="e">
        <f t="shared" si="11"/>
        <v>#REF!</v>
      </c>
      <c r="Y20" s="6" t="e">
        <f t="shared" si="12"/>
        <v>#REF!</v>
      </c>
      <c r="Z20" s="6" t="e">
        <f t="shared" si="13"/>
        <v>#REF!</v>
      </c>
      <c r="AA20" s="15" t="e">
        <f t="shared" si="14"/>
        <v>#REF!</v>
      </c>
      <c r="AC20" s="9" t="s">
        <v>32</v>
      </c>
      <c r="AD20" s="6"/>
      <c r="AE20" s="6" t="e">
        <f>COUNTIFS(#REF!,"&gt;=200",#REF!,$B20)</f>
        <v>#REF!</v>
      </c>
      <c r="AF20" s="6" t="e">
        <f t="shared" si="15"/>
        <v>#REF!</v>
      </c>
      <c r="AG20" s="6" t="e">
        <f t="shared" si="16"/>
        <v>#REF!</v>
      </c>
      <c r="AH20" s="6" t="e">
        <f t="shared" si="17"/>
        <v>#REF!</v>
      </c>
      <c r="AI20" s="6" t="e">
        <f t="shared" si="18"/>
        <v>#REF!</v>
      </c>
      <c r="AJ20" s="15" t="e">
        <f t="shared" si="19"/>
        <v>#REF!</v>
      </c>
      <c r="AL20" s="9" t="s">
        <v>32</v>
      </c>
      <c r="AM20" s="6"/>
      <c r="AN20" s="6" t="e">
        <f>COUNTIFS(#REF!,"&gt;=50",#REF!,$B20)</f>
        <v>#REF!</v>
      </c>
      <c r="AO20" s="6" t="e">
        <f t="shared" si="20"/>
        <v>#REF!</v>
      </c>
      <c r="AP20" s="6" t="e">
        <f t="shared" si="21"/>
        <v>#REF!</v>
      </c>
      <c r="AQ20" s="6" t="e">
        <f t="shared" si="22"/>
        <v>#REF!</v>
      </c>
      <c r="AR20" s="7" t="e">
        <f t="shared" si="23"/>
        <v>#REF!</v>
      </c>
      <c r="AS20" s="15" t="e">
        <f t="shared" si="24"/>
        <v>#REF!</v>
      </c>
    </row>
    <row r="21" spans="2:45" hidden="1" outlineLevel="1" x14ac:dyDescent="0.25">
      <c r="B21" s="9" t="s">
        <v>44</v>
      </c>
      <c r="C21" s="6"/>
      <c r="D21" s="6" t="e">
        <f>COUNTIFS(#REF!,"&lt;100",#REF!,"&gt;=50",#REF!,$B21)</f>
        <v>#REF!</v>
      </c>
      <c r="E21" s="6" t="e">
        <f t="shared" si="0"/>
        <v>#REF!</v>
      </c>
      <c r="F21" s="6" t="e">
        <f t="shared" si="1"/>
        <v>#REF!</v>
      </c>
      <c r="G21" s="6" t="e">
        <f t="shared" si="2"/>
        <v>#REF!</v>
      </c>
      <c r="H21" s="6" t="e">
        <f t="shared" si="3"/>
        <v>#REF!</v>
      </c>
      <c r="I21" s="15" t="e">
        <f t="shared" si="4"/>
        <v>#REF!</v>
      </c>
      <c r="K21" s="9" t="s">
        <v>44</v>
      </c>
      <c r="L21" s="6"/>
      <c r="M21" s="6" t="e">
        <f>COUNTIFS(#REF!,"&gt;=100",#REF!,"&lt;150",#REF!,$B21)</f>
        <v>#REF!</v>
      </c>
      <c r="N21" s="6" t="e">
        <f t="shared" si="5"/>
        <v>#REF!</v>
      </c>
      <c r="O21" s="6" t="e">
        <f t="shared" si="6"/>
        <v>#REF!</v>
      </c>
      <c r="P21" s="6" t="e">
        <f t="shared" si="7"/>
        <v>#REF!</v>
      </c>
      <c r="Q21" s="6" t="e">
        <f t="shared" si="8"/>
        <v>#REF!</v>
      </c>
      <c r="R21" s="15" t="e">
        <f t="shared" si="9"/>
        <v>#REF!</v>
      </c>
      <c r="T21" s="9" t="s">
        <v>44</v>
      </c>
      <c r="U21" s="6"/>
      <c r="V21" s="6" t="e">
        <f>COUNTIFS(#REF!,"&gt;=150",#REF!,"&lt;200",#REF!,$B21)</f>
        <v>#REF!</v>
      </c>
      <c r="W21" s="6" t="e">
        <f t="shared" si="10"/>
        <v>#REF!</v>
      </c>
      <c r="X21" s="6" t="e">
        <f t="shared" si="11"/>
        <v>#REF!</v>
      </c>
      <c r="Y21" s="6" t="e">
        <f t="shared" si="12"/>
        <v>#REF!</v>
      </c>
      <c r="Z21" s="6" t="e">
        <f t="shared" si="13"/>
        <v>#REF!</v>
      </c>
      <c r="AA21" s="15" t="e">
        <f t="shared" si="14"/>
        <v>#REF!</v>
      </c>
      <c r="AC21" s="9" t="s">
        <v>44</v>
      </c>
      <c r="AD21" s="6"/>
      <c r="AE21" s="6" t="e">
        <f>COUNTIFS(#REF!,"&gt;=200",#REF!,$B21)</f>
        <v>#REF!</v>
      </c>
      <c r="AF21" s="6" t="e">
        <f t="shared" si="15"/>
        <v>#REF!</v>
      </c>
      <c r="AG21" s="6" t="e">
        <f t="shared" si="16"/>
        <v>#REF!</v>
      </c>
      <c r="AH21" s="6" t="e">
        <f t="shared" si="17"/>
        <v>#REF!</v>
      </c>
      <c r="AI21" s="6" t="e">
        <f t="shared" si="18"/>
        <v>#REF!</v>
      </c>
      <c r="AJ21" s="15" t="e">
        <f t="shared" si="19"/>
        <v>#REF!</v>
      </c>
      <c r="AL21" s="9" t="s">
        <v>44</v>
      </c>
      <c r="AM21" s="6"/>
      <c r="AN21" s="6" t="e">
        <f>COUNTIFS(#REF!,"&gt;=50",#REF!,$B21)</f>
        <v>#REF!</v>
      </c>
      <c r="AO21" s="6" t="e">
        <f t="shared" si="20"/>
        <v>#REF!</v>
      </c>
      <c r="AP21" s="6" t="e">
        <f t="shared" si="21"/>
        <v>#REF!</v>
      </c>
      <c r="AQ21" s="6" t="e">
        <f t="shared" si="22"/>
        <v>#REF!</v>
      </c>
      <c r="AR21" s="7" t="e">
        <f t="shared" si="23"/>
        <v>#REF!</v>
      </c>
      <c r="AS21" s="15" t="e">
        <f t="shared" si="24"/>
        <v>#REF!</v>
      </c>
    </row>
    <row r="22" spans="2:45" hidden="1" outlineLevel="1" x14ac:dyDescent="0.25">
      <c r="B22" s="9" t="s">
        <v>35</v>
      </c>
      <c r="C22" s="6"/>
      <c r="D22" s="6" t="e">
        <f>COUNTIFS(#REF!,"&lt;100",#REF!,"&gt;=50",#REF!,$B22)</f>
        <v>#REF!</v>
      </c>
      <c r="E22" s="6" t="e">
        <f t="shared" si="0"/>
        <v>#REF!</v>
      </c>
      <c r="F22" s="6" t="e">
        <f t="shared" si="1"/>
        <v>#REF!</v>
      </c>
      <c r="G22" s="6" t="e">
        <f t="shared" si="2"/>
        <v>#REF!</v>
      </c>
      <c r="H22" s="6" t="e">
        <f t="shared" si="3"/>
        <v>#REF!</v>
      </c>
      <c r="I22" s="15" t="e">
        <f t="shared" si="4"/>
        <v>#REF!</v>
      </c>
      <c r="K22" s="9" t="s">
        <v>35</v>
      </c>
      <c r="L22" s="6"/>
      <c r="M22" s="6" t="e">
        <f>COUNTIFS(#REF!,"&gt;=100",#REF!,"&lt;150",#REF!,$B22)</f>
        <v>#REF!</v>
      </c>
      <c r="N22" s="6" t="e">
        <f t="shared" si="5"/>
        <v>#REF!</v>
      </c>
      <c r="O22" s="6" t="e">
        <f t="shared" si="6"/>
        <v>#REF!</v>
      </c>
      <c r="P22" s="6" t="e">
        <f t="shared" si="7"/>
        <v>#REF!</v>
      </c>
      <c r="Q22" s="6" t="e">
        <f t="shared" si="8"/>
        <v>#REF!</v>
      </c>
      <c r="R22" s="15" t="e">
        <f t="shared" si="9"/>
        <v>#REF!</v>
      </c>
      <c r="T22" s="9" t="s">
        <v>35</v>
      </c>
      <c r="U22" s="6"/>
      <c r="V22" s="6" t="e">
        <f>COUNTIFS(#REF!,"&gt;=150",#REF!,"&lt;200",#REF!,$B22)</f>
        <v>#REF!</v>
      </c>
      <c r="W22" s="6" t="e">
        <f t="shared" si="10"/>
        <v>#REF!</v>
      </c>
      <c r="X22" s="6" t="e">
        <f t="shared" si="11"/>
        <v>#REF!</v>
      </c>
      <c r="Y22" s="6" t="e">
        <f t="shared" si="12"/>
        <v>#REF!</v>
      </c>
      <c r="Z22" s="6" t="e">
        <f t="shared" si="13"/>
        <v>#REF!</v>
      </c>
      <c r="AA22" s="15" t="e">
        <f t="shared" si="14"/>
        <v>#REF!</v>
      </c>
      <c r="AC22" s="9" t="s">
        <v>35</v>
      </c>
      <c r="AD22" s="6"/>
      <c r="AE22" s="6" t="e">
        <f>COUNTIFS(#REF!,"&gt;=200",#REF!,$B22)</f>
        <v>#REF!</v>
      </c>
      <c r="AF22" s="6" t="e">
        <f t="shared" si="15"/>
        <v>#REF!</v>
      </c>
      <c r="AG22" s="6" t="e">
        <f t="shared" si="16"/>
        <v>#REF!</v>
      </c>
      <c r="AH22" s="6" t="e">
        <f t="shared" si="17"/>
        <v>#REF!</v>
      </c>
      <c r="AI22" s="6" t="e">
        <f t="shared" si="18"/>
        <v>#REF!</v>
      </c>
      <c r="AJ22" s="15" t="e">
        <f t="shared" si="19"/>
        <v>#REF!</v>
      </c>
      <c r="AL22" s="9" t="s">
        <v>35</v>
      </c>
      <c r="AM22" s="6"/>
      <c r="AN22" s="6" t="e">
        <f>COUNTIFS(#REF!,"&gt;=50",#REF!,$B22)</f>
        <v>#REF!</v>
      </c>
      <c r="AO22" s="6" t="e">
        <f t="shared" si="20"/>
        <v>#REF!</v>
      </c>
      <c r="AP22" s="6" t="e">
        <f t="shared" si="21"/>
        <v>#REF!</v>
      </c>
      <c r="AQ22" s="6" t="e">
        <f t="shared" si="22"/>
        <v>#REF!</v>
      </c>
      <c r="AR22" s="7" t="e">
        <f t="shared" si="23"/>
        <v>#REF!</v>
      </c>
      <c r="AS22" s="15" t="e">
        <f t="shared" si="24"/>
        <v>#REF!</v>
      </c>
    </row>
    <row r="23" spans="2:45" hidden="1" outlineLevel="1" x14ac:dyDescent="0.25">
      <c r="B23" s="9" t="s">
        <v>8</v>
      </c>
      <c r="C23" s="6"/>
      <c r="D23" s="6" t="e">
        <f>COUNTIFS(#REF!,"&lt;100",#REF!,"&gt;=50",#REF!,$B23)</f>
        <v>#REF!</v>
      </c>
      <c r="E23" s="6" t="e">
        <f t="shared" si="0"/>
        <v>#REF!</v>
      </c>
      <c r="F23" s="6" t="e">
        <f t="shared" si="1"/>
        <v>#REF!</v>
      </c>
      <c r="G23" s="6" t="e">
        <f t="shared" si="2"/>
        <v>#REF!</v>
      </c>
      <c r="H23" s="6" t="e">
        <f t="shared" si="3"/>
        <v>#REF!</v>
      </c>
      <c r="I23" s="15" t="e">
        <f t="shared" si="4"/>
        <v>#REF!</v>
      </c>
      <c r="K23" s="9" t="s">
        <v>8</v>
      </c>
      <c r="L23" s="6"/>
      <c r="M23" s="6" t="e">
        <f>COUNTIFS(#REF!,"&gt;=100",#REF!,"&lt;150",#REF!,$B23)</f>
        <v>#REF!</v>
      </c>
      <c r="N23" s="6" t="e">
        <f t="shared" si="5"/>
        <v>#REF!</v>
      </c>
      <c r="O23" s="6" t="e">
        <f t="shared" si="6"/>
        <v>#REF!</v>
      </c>
      <c r="P23" s="6" t="e">
        <f t="shared" si="7"/>
        <v>#REF!</v>
      </c>
      <c r="Q23" s="6" t="e">
        <f t="shared" si="8"/>
        <v>#REF!</v>
      </c>
      <c r="R23" s="15" t="e">
        <f t="shared" si="9"/>
        <v>#REF!</v>
      </c>
      <c r="T23" s="9" t="s">
        <v>8</v>
      </c>
      <c r="U23" s="6"/>
      <c r="V23" s="6" t="e">
        <f>COUNTIFS(#REF!,"&gt;=150",#REF!,"&lt;200",#REF!,$B23)</f>
        <v>#REF!</v>
      </c>
      <c r="W23" s="6" t="e">
        <f t="shared" si="10"/>
        <v>#REF!</v>
      </c>
      <c r="X23" s="6" t="e">
        <f t="shared" si="11"/>
        <v>#REF!</v>
      </c>
      <c r="Y23" s="6" t="e">
        <f t="shared" si="12"/>
        <v>#REF!</v>
      </c>
      <c r="Z23" s="6" t="e">
        <f t="shared" si="13"/>
        <v>#REF!</v>
      </c>
      <c r="AA23" s="15" t="e">
        <f t="shared" si="14"/>
        <v>#REF!</v>
      </c>
      <c r="AC23" s="9" t="s">
        <v>8</v>
      </c>
      <c r="AD23" s="6"/>
      <c r="AE23" s="6" t="e">
        <f>COUNTIFS(#REF!,"&gt;=200",#REF!,$B23)</f>
        <v>#REF!</v>
      </c>
      <c r="AF23" s="6" t="e">
        <f t="shared" si="15"/>
        <v>#REF!</v>
      </c>
      <c r="AG23" s="6" t="e">
        <f t="shared" si="16"/>
        <v>#REF!</v>
      </c>
      <c r="AH23" s="6" t="e">
        <f t="shared" si="17"/>
        <v>#REF!</v>
      </c>
      <c r="AI23" s="6" t="e">
        <f t="shared" si="18"/>
        <v>#REF!</v>
      </c>
      <c r="AJ23" s="15" t="e">
        <f t="shared" si="19"/>
        <v>#REF!</v>
      </c>
      <c r="AL23" s="9" t="s">
        <v>8</v>
      </c>
      <c r="AM23" s="6"/>
      <c r="AN23" s="6" t="e">
        <f>COUNTIFS(#REF!,"&gt;=50",#REF!,$B23)</f>
        <v>#REF!</v>
      </c>
      <c r="AO23" s="6" t="e">
        <f t="shared" si="20"/>
        <v>#REF!</v>
      </c>
      <c r="AP23" s="6" t="e">
        <f t="shared" si="21"/>
        <v>#REF!</v>
      </c>
      <c r="AQ23" s="6" t="e">
        <f t="shared" si="22"/>
        <v>#REF!</v>
      </c>
      <c r="AR23" s="7" t="e">
        <f t="shared" si="23"/>
        <v>#REF!</v>
      </c>
      <c r="AS23" s="15" t="e">
        <f t="shared" si="24"/>
        <v>#REF!</v>
      </c>
    </row>
    <row r="24" spans="2:45" hidden="1" outlineLevel="1" x14ac:dyDescent="0.25">
      <c r="B24" s="9" t="s">
        <v>36</v>
      </c>
      <c r="C24" s="6"/>
      <c r="D24" s="6" t="e">
        <f>COUNTIFS(#REF!,"&lt;100",#REF!,"&gt;=50",#REF!,$B24)</f>
        <v>#REF!</v>
      </c>
      <c r="E24" s="6" t="e">
        <f t="shared" si="0"/>
        <v>#REF!</v>
      </c>
      <c r="F24" s="6" t="e">
        <f t="shared" si="1"/>
        <v>#REF!</v>
      </c>
      <c r="G24" s="6" t="e">
        <f t="shared" si="2"/>
        <v>#REF!</v>
      </c>
      <c r="H24" s="6" t="e">
        <f t="shared" si="3"/>
        <v>#REF!</v>
      </c>
      <c r="I24" s="15" t="e">
        <f t="shared" si="4"/>
        <v>#REF!</v>
      </c>
      <c r="K24" s="9" t="s">
        <v>36</v>
      </c>
      <c r="L24" s="6"/>
      <c r="M24" s="6" t="e">
        <f>COUNTIFS(#REF!,"&gt;=100",#REF!,"&lt;150",#REF!,$B24)</f>
        <v>#REF!</v>
      </c>
      <c r="N24" s="6" t="e">
        <f t="shared" si="5"/>
        <v>#REF!</v>
      </c>
      <c r="O24" s="6" t="e">
        <f t="shared" si="6"/>
        <v>#REF!</v>
      </c>
      <c r="P24" s="6" t="e">
        <f t="shared" si="7"/>
        <v>#REF!</v>
      </c>
      <c r="Q24" s="6" t="e">
        <f t="shared" si="8"/>
        <v>#REF!</v>
      </c>
      <c r="R24" s="15" t="e">
        <f t="shared" si="9"/>
        <v>#REF!</v>
      </c>
      <c r="T24" s="9" t="s">
        <v>36</v>
      </c>
      <c r="U24" s="6"/>
      <c r="V24" s="6" t="e">
        <f>COUNTIFS(#REF!,"&gt;=150",#REF!,"&lt;200",#REF!,$B24)</f>
        <v>#REF!</v>
      </c>
      <c r="W24" s="6" t="e">
        <f t="shared" si="10"/>
        <v>#REF!</v>
      </c>
      <c r="X24" s="6" t="e">
        <f t="shared" si="11"/>
        <v>#REF!</v>
      </c>
      <c r="Y24" s="6" t="e">
        <f t="shared" si="12"/>
        <v>#REF!</v>
      </c>
      <c r="Z24" s="6" t="e">
        <f t="shared" si="13"/>
        <v>#REF!</v>
      </c>
      <c r="AA24" s="15" t="e">
        <f t="shared" si="14"/>
        <v>#REF!</v>
      </c>
      <c r="AC24" s="9" t="s">
        <v>36</v>
      </c>
      <c r="AD24" s="6"/>
      <c r="AE24" s="6" t="e">
        <f>COUNTIFS(#REF!,"&gt;=200",#REF!,$B24)</f>
        <v>#REF!</v>
      </c>
      <c r="AF24" s="6" t="e">
        <f t="shared" si="15"/>
        <v>#REF!</v>
      </c>
      <c r="AG24" s="6" t="e">
        <f t="shared" si="16"/>
        <v>#REF!</v>
      </c>
      <c r="AH24" s="6" t="e">
        <f t="shared" si="17"/>
        <v>#REF!</v>
      </c>
      <c r="AI24" s="6" t="e">
        <f t="shared" si="18"/>
        <v>#REF!</v>
      </c>
      <c r="AJ24" s="15" t="e">
        <f t="shared" si="19"/>
        <v>#REF!</v>
      </c>
      <c r="AL24" s="9" t="s">
        <v>36</v>
      </c>
      <c r="AM24" s="6"/>
      <c r="AN24" s="6" t="e">
        <f>COUNTIFS(#REF!,"&gt;=50",#REF!,$B24)</f>
        <v>#REF!</v>
      </c>
      <c r="AO24" s="6" t="e">
        <f t="shared" si="20"/>
        <v>#REF!</v>
      </c>
      <c r="AP24" s="6" t="e">
        <f t="shared" si="21"/>
        <v>#REF!</v>
      </c>
      <c r="AQ24" s="6" t="e">
        <f t="shared" si="22"/>
        <v>#REF!</v>
      </c>
      <c r="AR24" s="7" t="e">
        <f t="shared" si="23"/>
        <v>#REF!</v>
      </c>
      <c r="AS24" s="15" t="e">
        <f t="shared" si="24"/>
        <v>#REF!</v>
      </c>
    </row>
    <row r="25" spans="2:45" hidden="1" outlineLevel="1" x14ac:dyDescent="0.25">
      <c r="B25" s="9" t="s">
        <v>30</v>
      </c>
      <c r="C25" s="6"/>
      <c r="D25" s="6" t="e">
        <f>COUNTIFS(#REF!,"&lt;100",#REF!,"&gt;=50",#REF!,$B25)</f>
        <v>#REF!</v>
      </c>
      <c r="E25" s="6" t="e">
        <f t="shared" si="0"/>
        <v>#REF!</v>
      </c>
      <c r="F25" s="6" t="e">
        <f t="shared" si="1"/>
        <v>#REF!</v>
      </c>
      <c r="G25" s="6" t="e">
        <f t="shared" si="2"/>
        <v>#REF!</v>
      </c>
      <c r="H25" s="6" t="e">
        <f t="shared" si="3"/>
        <v>#REF!</v>
      </c>
      <c r="I25" s="15" t="e">
        <f t="shared" si="4"/>
        <v>#REF!</v>
      </c>
      <c r="K25" s="9" t="s">
        <v>30</v>
      </c>
      <c r="L25" s="6"/>
      <c r="M25" s="6" t="e">
        <f>COUNTIFS(#REF!,"&gt;=100",#REF!,"&lt;150",#REF!,$B25)</f>
        <v>#REF!</v>
      </c>
      <c r="N25" s="6" t="e">
        <f t="shared" si="5"/>
        <v>#REF!</v>
      </c>
      <c r="O25" s="6" t="e">
        <f t="shared" si="6"/>
        <v>#REF!</v>
      </c>
      <c r="P25" s="6" t="e">
        <f t="shared" si="7"/>
        <v>#REF!</v>
      </c>
      <c r="Q25" s="6" t="e">
        <f t="shared" si="8"/>
        <v>#REF!</v>
      </c>
      <c r="R25" s="15" t="e">
        <f t="shared" si="9"/>
        <v>#REF!</v>
      </c>
      <c r="T25" s="9" t="s">
        <v>30</v>
      </c>
      <c r="U25" s="6"/>
      <c r="V25" s="6" t="e">
        <f>COUNTIFS(#REF!,"&gt;=150",#REF!,"&lt;200",#REF!,$B25)</f>
        <v>#REF!</v>
      </c>
      <c r="W25" s="6" t="e">
        <f t="shared" si="10"/>
        <v>#REF!</v>
      </c>
      <c r="X25" s="6" t="e">
        <f t="shared" si="11"/>
        <v>#REF!</v>
      </c>
      <c r="Y25" s="6" t="e">
        <f t="shared" si="12"/>
        <v>#REF!</v>
      </c>
      <c r="Z25" s="6" t="e">
        <f t="shared" si="13"/>
        <v>#REF!</v>
      </c>
      <c r="AA25" s="15" t="e">
        <f t="shared" si="14"/>
        <v>#REF!</v>
      </c>
      <c r="AC25" s="9" t="s">
        <v>30</v>
      </c>
      <c r="AD25" s="6"/>
      <c r="AE25" s="6" t="e">
        <f>COUNTIFS(#REF!,"&gt;=200",#REF!,$B25)</f>
        <v>#REF!</v>
      </c>
      <c r="AF25" s="6" t="e">
        <f t="shared" si="15"/>
        <v>#REF!</v>
      </c>
      <c r="AG25" s="6" t="e">
        <f t="shared" si="16"/>
        <v>#REF!</v>
      </c>
      <c r="AH25" s="6" t="e">
        <f t="shared" si="17"/>
        <v>#REF!</v>
      </c>
      <c r="AI25" s="6" t="e">
        <f t="shared" si="18"/>
        <v>#REF!</v>
      </c>
      <c r="AJ25" s="15" t="e">
        <f t="shared" si="19"/>
        <v>#REF!</v>
      </c>
      <c r="AL25" s="9" t="s">
        <v>30</v>
      </c>
      <c r="AM25" s="6"/>
      <c r="AN25" s="6" t="e">
        <f>COUNTIFS(#REF!,"&gt;=50",#REF!,$B25)</f>
        <v>#REF!</v>
      </c>
      <c r="AO25" s="6" t="e">
        <f t="shared" si="20"/>
        <v>#REF!</v>
      </c>
      <c r="AP25" s="6" t="e">
        <f t="shared" si="21"/>
        <v>#REF!</v>
      </c>
      <c r="AQ25" s="6" t="e">
        <f t="shared" si="22"/>
        <v>#REF!</v>
      </c>
      <c r="AR25" s="7" t="e">
        <f t="shared" si="23"/>
        <v>#REF!</v>
      </c>
      <c r="AS25" s="15" t="e">
        <f t="shared" si="24"/>
        <v>#REF!</v>
      </c>
    </row>
    <row r="26" spans="2:45" hidden="1" outlineLevel="1" x14ac:dyDescent="0.25">
      <c r="B26" s="9" t="s">
        <v>38</v>
      </c>
      <c r="C26" s="6"/>
      <c r="D26" s="6" t="e">
        <f>COUNTIFS(#REF!,"&lt;100",#REF!,"&gt;=50",#REF!,$B26)</f>
        <v>#REF!</v>
      </c>
      <c r="E26" s="6" t="e">
        <f t="shared" si="0"/>
        <v>#REF!</v>
      </c>
      <c r="F26" s="6" t="e">
        <f t="shared" si="1"/>
        <v>#REF!</v>
      </c>
      <c r="G26" s="6" t="e">
        <f t="shared" si="2"/>
        <v>#REF!</v>
      </c>
      <c r="H26" s="6" t="e">
        <f t="shared" si="3"/>
        <v>#REF!</v>
      </c>
      <c r="I26" s="15" t="e">
        <f t="shared" si="4"/>
        <v>#REF!</v>
      </c>
      <c r="K26" s="9" t="s">
        <v>38</v>
      </c>
      <c r="L26" s="6"/>
      <c r="M26" s="6" t="e">
        <f>COUNTIFS(#REF!,"&gt;=100",#REF!,"&lt;150",#REF!,$B26)</f>
        <v>#REF!</v>
      </c>
      <c r="N26" s="6" t="e">
        <f t="shared" si="5"/>
        <v>#REF!</v>
      </c>
      <c r="O26" s="6" t="e">
        <f t="shared" si="6"/>
        <v>#REF!</v>
      </c>
      <c r="P26" s="6" t="e">
        <f t="shared" si="7"/>
        <v>#REF!</v>
      </c>
      <c r="Q26" s="6" t="e">
        <f t="shared" si="8"/>
        <v>#REF!</v>
      </c>
      <c r="R26" s="15" t="e">
        <f t="shared" si="9"/>
        <v>#REF!</v>
      </c>
      <c r="T26" s="9" t="s">
        <v>38</v>
      </c>
      <c r="U26" s="6"/>
      <c r="V26" s="6" t="e">
        <f>COUNTIFS(#REF!,"&gt;=150",#REF!,"&lt;200",#REF!,$B26)</f>
        <v>#REF!</v>
      </c>
      <c r="W26" s="6" t="e">
        <f t="shared" si="10"/>
        <v>#REF!</v>
      </c>
      <c r="X26" s="6" t="e">
        <f t="shared" si="11"/>
        <v>#REF!</v>
      </c>
      <c r="Y26" s="6" t="e">
        <f t="shared" si="12"/>
        <v>#REF!</v>
      </c>
      <c r="Z26" s="6" t="e">
        <f t="shared" si="13"/>
        <v>#REF!</v>
      </c>
      <c r="AA26" s="15" t="e">
        <f t="shared" si="14"/>
        <v>#REF!</v>
      </c>
      <c r="AC26" s="9" t="s">
        <v>38</v>
      </c>
      <c r="AD26" s="6"/>
      <c r="AE26" s="6" t="e">
        <f>COUNTIFS(#REF!,"&gt;=200",#REF!,$B26)</f>
        <v>#REF!</v>
      </c>
      <c r="AF26" s="6" t="e">
        <f t="shared" si="15"/>
        <v>#REF!</v>
      </c>
      <c r="AG26" s="6" t="e">
        <f t="shared" si="16"/>
        <v>#REF!</v>
      </c>
      <c r="AH26" s="6" t="e">
        <f t="shared" si="17"/>
        <v>#REF!</v>
      </c>
      <c r="AI26" s="6" t="e">
        <f t="shared" si="18"/>
        <v>#REF!</v>
      </c>
      <c r="AJ26" s="15" t="e">
        <f t="shared" si="19"/>
        <v>#REF!</v>
      </c>
      <c r="AL26" s="9" t="s">
        <v>38</v>
      </c>
      <c r="AM26" s="6"/>
      <c r="AN26" s="6" t="e">
        <f>COUNTIFS(#REF!,"&gt;=50",#REF!,$B26)</f>
        <v>#REF!</v>
      </c>
      <c r="AO26" s="6" t="e">
        <f t="shared" si="20"/>
        <v>#REF!</v>
      </c>
      <c r="AP26" s="6" t="e">
        <f t="shared" si="21"/>
        <v>#REF!</v>
      </c>
      <c r="AQ26" s="6" t="e">
        <f t="shared" si="22"/>
        <v>#REF!</v>
      </c>
      <c r="AR26" s="7" t="e">
        <f t="shared" si="23"/>
        <v>#REF!</v>
      </c>
      <c r="AS26" s="15" t="e">
        <f t="shared" si="24"/>
        <v>#REF!</v>
      </c>
    </row>
    <row r="27" spans="2:45" hidden="1" outlineLevel="1" x14ac:dyDescent="0.25">
      <c r="B27" s="9" t="s">
        <v>61</v>
      </c>
      <c r="C27" s="6"/>
      <c r="D27" s="6" t="e">
        <f>COUNTIFS(#REF!,"&lt;100",#REF!,"&gt;=50",#REF!,$B27)</f>
        <v>#REF!</v>
      </c>
      <c r="E27" s="6" t="e">
        <f t="shared" si="0"/>
        <v>#REF!</v>
      </c>
      <c r="F27" s="6" t="e">
        <f t="shared" si="1"/>
        <v>#REF!</v>
      </c>
      <c r="G27" s="6" t="e">
        <f t="shared" si="2"/>
        <v>#REF!</v>
      </c>
      <c r="H27" s="6" t="e">
        <f t="shared" si="3"/>
        <v>#REF!</v>
      </c>
      <c r="I27" s="15" t="e">
        <f t="shared" si="4"/>
        <v>#REF!</v>
      </c>
      <c r="K27" s="9" t="s">
        <v>61</v>
      </c>
      <c r="L27" s="6"/>
      <c r="M27" s="6" t="e">
        <f>COUNTIFS(#REF!,"&gt;=100",#REF!,"&lt;150",#REF!,$B27)</f>
        <v>#REF!</v>
      </c>
      <c r="N27" s="6" t="e">
        <f t="shared" si="5"/>
        <v>#REF!</v>
      </c>
      <c r="O27" s="6" t="e">
        <f t="shared" si="6"/>
        <v>#REF!</v>
      </c>
      <c r="P27" s="6" t="e">
        <f t="shared" si="7"/>
        <v>#REF!</v>
      </c>
      <c r="Q27" s="6" t="e">
        <f t="shared" si="8"/>
        <v>#REF!</v>
      </c>
      <c r="R27" s="15" t="e">
        <f t="shared" si="9"/>
        <v>#REF!</v>
      </c>
      <c r="T27" s="9" t="s">
        <v>61</v>
      </c>
      <c r="U27" s="6"/>
      <c r="V27" s="6" t="e">
        <f>COUNTIFS(#REF!,"&gt;=150",#REF!,"&lt;200",#REF!,$B27)</f>
        <v>#REF!</v>
      </c>
      <c r="W27" s="6" t="e">
        <f t="shared" si="10"/>
        <v>#REF!</v>
      </c>
      <c r="X27" s="6" t="e">
        <f t="shared" si="11"/>
        <v>#REF!</v>
      </c>
      <c r="Y27" s="6" t="e">
        <f t="shared" si="12"/>
        <v>#REF!</v>
      </c>
      <c r="Z27" s="6" t="e">
        <f t="shared" si="13"/>
        <v>#REF!</v>
      </c>
      <c r="AA27" s="15" t="e">
        <f t="shared" si="14"/>
        <v>#REF!</v>
      </c>
      <c r="AC27" s="9" t="s">
        <v>61</v>
      </c>
      <c r="AD27" s="6"/>
      <c r="AE27" s="6" t="e">
        <f>COUNTIFS(#REF!,"&gt;=200",#REF!,$B27)</f>
        <v>#REF!</v>
      </c>
      <c r="AF27" s="6" t="e">
        <f t="shared" si="15"/>
        <v>#REF!</v>
      </c>
      <c r="AG27" s="6" t="e">
        <f t="shared" si="16"/>
        <v>#REF!</v>
      </c>
      <c r="AH27" s="6" t="e">
        <f t="shared" si="17"/>
        <v>#REF!</v>
      </c>
      <c r="AI27" s="6" t="e">
        <f t="shared" si="18"/>
        <v>#REF!</v>
      </c>
      <c r="AJ27" s="15" t="e">
        <f t="shared" si="19"/>
        <v>#REF!</v>
      </c>
      <c r="AL27" s="9" t="s">
        <v>61</v>
      </c>
      <c r="AM27" s="6"/>
      <c r="AN27" s="6" t="e">
        <f>COUNTIFS(#REF!,"&gt;=50",#REF!,$B27)</f>
        <v>#REF!</v>
      </c>
      <c r="AO27" s="6" t="e">
        <f t="shared" si="20"/>
        <v>#REF!</v>
      </c>
      <c r="AP27" s="6" t="e">
        <f t="shared" si="21"/>
        <v>#REF!</v>
      </c>
      <c r="AQ27" s="6" t="e">
        <f t="shared" si="22"/>
        <v>#REF!</v>
      </c>
      <c r="AR27" s="7" t="e">
        <f t="shared" si="23"/>
        <v>#REF!</v>
      </c>
      <c r="AS27" s="15" t="e">
        <f t="shared" si="24"/>
        <v>#REF!</v>
      </c>
    </row>
    <row r="28" spans="2:45" hidden="1" outlineLevel="1" x14ac:dyDescent="0.25">
      <c r="B28" s="9" t="s">
        <v>40</v>
      </c>
      <c r="C28" s="6"/>
      <c r="D28" s="6" t="e">
        <f>COUNTIFS(#REF!,"&lt;100",#REF!,"&gt;=50",#REF!,$B28)</f>
        <v>#REF!</v>
      </c>
      <c r="E28" s="6" t="e">
        <f t="shared" si="0"/>
        <v>#REF!</v>
      </c>
      <c r="F28" s="6" t="e">
        <f t="shared" si="1"/>
        <v>#REF!</v>
      </c>
      <c r="G28" s="6" t="e">
        <f t="shared" si="2"/>
        <v>#REF!</v>
      </c>
      <c r="H28" s="6" t="e">
        <f t="shared" si="3"/>
        <v>#REF!</v>
      </c>
      <c r="I28" s="15" t="e">
        <f t="shared" si="4"/>
        <v>#REF!</v>
      </c>
      <c r="K28" s="9" t="s">
        <v>40</v>
      </c>
      <c r="L28" s="6"/>
      <c r="M28" s="6" t="e">
        <f>COUNTIFS(#REF!,"&gt;=100",#REF!,"&lt;150",#REF!,$B28)</f>
        <v>#REF!</v>
      </c>
      <c r="N28" s="6" t="e">
        <f t="shared" si="5"/>
        <v>#REF!</v>
      </c>
      <c r="O28" s="6" t="e">
        <f t="shared" si="6"/>
        <v>#REF!</v>
      </c>
      <c r="P28" s="6" t="e">
        <f t="shared" si="7"/>
        <v>#REF!</v>
      </c>
      <c r="Q28" s="6" t="e">
        <f t="shared" si="8"/>
        <v>#REF!</v>
      </c>
      <c r="R28" s="15" t="e">
        <f t="shared" si="9"/>
        <v>#REF!</v>
      </c>
      <c r="T28" s="9" t="s">
        <v>40</v>
      </c>
      <c r="U28" s="6"/>
      <c r="V28" s="6" t="e">
        <f>COUNTIFS(#REF!,"&gt;=150",#REF!,"&lt;200",#REF!,$B28)</f>
        <v>#REF!</v>
      </c>
      <c r="W28" s="6" t="e">
        <f t="shared" si="10"/>
        <v>#REF!</v>
      </c>
      <c r="X28" s="6" t="e">
        <f t="shared" si="11"/>
        <v>#REF!</v>
      </c>
      <c r="Y28" s="6" t="e">
        <f t="shared" si="12"/>
        <v>#REF!</v>
      </c>
      <c r="Z28" s="6" t="e">
        <f t="shared" si="13"/>
        <v>#REF!</v>
      </c>
      <c r="AA28" s="15" t="e">
        <f t="shared" si="14"/>
        <v>#REF!</v>
      </c>
      <c r="AC28" s="9" t="s">
        <v>40</v>
      </c>
      <c r="AD28" s="6"/>
      <c r="AE28" s="6" t="e">
        <f>COUNTIFS(#REF!,"&gt;=200",#REF!,$B28)</f>
        <v>#REF!</v>
      </c>
      <c r="AF28" s="6" t="e">
        <f t="shared" si="15"/>
        <v>#REF!</v>
      </c>
      <c r="AG28" s="6" t="e">
        <f t="shared" si="16"/>
        <v>#REF!</v>
      </c>
      <c r="AH28" s="6" t="e">
        <f t="shared" si="17"/>
        <v>#REF!</v>
      </c>
      <c r="AI28" s="6" t="e">
        <f t="shared" si="18"/>
        <v>#REF!</v>
      </c>
      <c r="AJ28" s="15" t="e">
        <f t="shared" si="19"/>
        <v>#REF!</v>
      </c>
      <c r="AL28" s="9" t="s">
        <v>40</v>
      </c>
      <c r="AM28" s="6"/>
      <c r="AN28" s="6" t="e">
        <f>COUNTIFS(#REF!,"&gt;=50",#REF!,$B28)</f>
        <v>#REF!</v>
      </c>
      <c r="AO28" s="6" t="e">
        <f t="shared" si="20"/>
        <v>#REF!</v>
      </c>
      <c r="AP28" s="6" t="e">
        <f t="shared" si="21"/>
        <v>#REF!</v>
      </c>
      <c r="AQ28" s="6" t="e">
        <f t="shared" si="22"/>
        <v>#REF!</v>
      </c>
      <c r="AR28" s="7" t="e">
        <f t="shared" si="23"/>
        <v>#REF!</v>
      </c>
      <c r="AS28" s="15" t="e">
        <f t="shared" si="24"/>
        <v>#REF!</v>
      </c>
    </row>
    <row r="29" spans="2:45" hidden="1" outlineLevel="1" x14ac:dyDescent="0.25">
      <c r="B29" s="9" t="s">
        <v>41</v>
      </c>
      <c r="C29" s="6"/>
      <c r="D29" s="6" t="e">
        <f>COUNTIFS(#REF!,"&lt;100",#REF!,"&gt;=50",#REF!,$B29)</f>
        <v>#REF!</v>
      </c>
      <c r="E29" s="6" t="e">
        <f t="shared" si="0"/>
        <v>#REF!</v>
      </c>
      <c r="F29" s="6" t="e">
        <f t="shared" si="1"/>
        <v>#REF!</v>
      </c>
      <c r="G29" s="6" t="e">
        <f t="shared" si="2"/>
        <v>#REF!</v>
      </c>
      <c r="H29" s="6" t="e">
        <f t="shared" si="3"/>
        <v>#REF!</v>
      </c>
      <c r="I29" s="15" t="e">
        <f t="shared" si="4"/>
        <v>#REF!</v>
      </c>
      <c r="K29" s="9" t="s">
        <v>41</v>
      </c>
      <c r="L29" s="6"/>
      <c r="M29" s="6" t="e">
        <f>COUNTIFS(#REF!,"&gt;=100",#REF!,"&lt;150",#REF!,$B29)</f>
        <v>#REF!</v>
      </c>
      <c r="N29" s="6" t="e">
        <f t="shared" si="5"/>
        <v>#REF!</v>
      </c>
      <c r="O29" s="6" t="e">
        <f t="shared" si="6"/>
        <v>#REF!</v>
      </c>
      <c r="P29" s="6" t="e">
        <f t="shared" si="7"/>
        <v>#REF!</v>
      </c>
      <c r="Q29" s="6" t="e">
        <f t="shared" si="8"/>
        <v>#REF!</v>
      </c>
      <c r="R29" s="15" t="e">
        <f t="shared" si="9"/>
        <v>#REF!</v>
      </c>
      <c r="T29" s="9" t="s">
        <v>41</v>
      </c>
      <c r="U29" s="6"/>
      <c r="V29" s="6" t="e">
        <f>COUNTIFS(#REF!,"&gt;=150",#REF!,"&lt;200",#REF!,$B29)</f>
        <v>#REF!</v>
      </c>
      <c r="W29" s="6" t="e">
        <f t="shared" si="10"/>
        <v>#REF!</v>
      </c>
      <c r="X29" s="6" t="e">
        <f t="shared" si="11"/>
        <v>#REF!</v>
      </c>
      <c r="Y29" s="6" t="e">
        <f t="shared" si="12"/>
        <v>#REF!</v>
      </c>
      <c r="Z29" s="6" t="e">
        <f t="shared" si="13"/>
        <v>#REF!</v>
      </c>
      <c r="AA29" s="15" t="e">
        <f t="shared" si="14"/>
        <v>#REF!</v>
      </c>
      <c r="AC29" s="9" t="s">
        <v>41</v>
      </c>
      <c r="AD29" s="6"/>
      <c r="AE29" s="6" t="e">
        <f>COUNTIFS(#REF!,"&gt;=200",#REF!,$B29)</f>
        <v>#REF!</v>
      </c>
      <c r="AF29" s="6" t="e">
        <f t="shared" si="15"/>
        <v>#REF!</v>
      </c>
      <c r="AG29" s="6" t="e">
        <f t="shared" si="16"/>
        <v>#REF!</v>
      </c>
      <c r="AH29" s="6" t="e">
        <f t="shared" si="17"/>
        <v>#REF!</v>
      </c>
      <c r="AI29" s="6" t="e">
        <f t="shared" si="18"/>
        <v>#REF!</v>
      </c>
      <c r="AJ29" s="15" t="e">
        <f t="shared" si="19"/>
        <v>#REF!</v>
      </c>
      <c r="AL29" s="9" t="s">
        <v>41</v>
      </c>
      <c r="AM29" s="6"/>
      <c r="AN29" s="6" t="e">
        <f>COUNTIFS(#REF!,"&gt;=50",#REF!,$B29)</f>
        <v>#REF!</v>
      </c>
      <c r="AO29" s="6" t="e">
        <f t="shared" si="20"/>
        <v>#REF!</v>
      </c>
      <c r="AP29" s="6" t="e">
        <f t="shared" si="21"/>
        <v>#REF!</v>
      </c>
      <c r="AQ29" s="6" t="e">
        <f t="shared" si="22"/>
        <v>#REF!</v>
      </c>
      <c r="AR29" s="7" t="e">
        <f t="shared" si="23"/>
        <v>#REF!</v>
      </c>
      <c r="AS29" s="15" t="e">
        <f t="shared" si="24"/>
        <v>#REF!</v>
      </c>
    </row>
    <row r="30" spans="2:45" hidden="1" outlineLevel="1" x14ac:dyDescent="0.25">
      <c r="B30" s="9" t="s">
        <v>45</v>
      </c>
      <c r="C30" s="6"/>
      <c r="D30" s="6" t="e">
        <f>COUNTIFS(#REF!,"&lt;100",#REF!,"&gt;=50",#REF!,$B30)</f>
        <v>#REF!</v>
      </c>
      <c r="E30" s="6" t="e">
        <f t="shared" si="0"/>
        <v>#REF!</v>
      </c>
      <c r="F30" s="6" t="e">
        <f t="shared" si="1"/>
        <v>#REF!</v>
      </c>
      <c r="G30" s="6" t="e">
        <f t="shared" si="2"/>
        <v>#REF!</v>
      </c>
      <c r="H30" s="6" t="e">
        <f t="shared" si="3"/>
        <v>#REF!</v>
      </c>
      <c r="I30" s="15" t="e">
        <f t="shared" si="4"/>
        <v>#REF!</v>
      </c>
      <c r="K30" s="9" t="s">
        <v>45</v>
      </c>
      <c r="L30" s="6"/>
      <c r="M30" s="6" t="e">
        <f>COUNTIFS(#REF!,"&gt;=100",#REF!,"&lt;150",#REF!,$B30)</f>
        <v>#REF!</v>
      </c>
      <c r="N30" s="6" t="e">
        <f t="shared" si="5"/>
        <v>#REF!</v>
      </c>
      <c r="O30" s="6" t="e">
        <f t="shared" si="6"/>
        <v>#REF!</v>
      </c>
      <c r="P30" s="6" t="e">
        <f t="shared" si="7"/>
        <v>#REF!</v>
      </c>
      <c r="Q30" s="6" t="e">
        <f t="shared" si="8"/>
        <v>#REF!</v>
      </c>
      <c r="R30" s="15" t="e">
        <f t="shared" si="9"/>
        <v>#REF!</v>
      </c>
      <c r="T30" s="9" t="s">
        <v>45</v>
      </c>
      <c r="U30" s="6"/>
      <c r="V30" s="6" t="e">
        <f>COUNTIFS(#REF!,"&gt;=150",#REF!,"&lt;200",#REF!,$B30)</f>
        <v>#REF!</v>
      </c>
      <c r="W30" s="6" t="e">
        <f t="shared" si="10"/>
        <v>#REF!</v>
      </c>
      <c r="X30" s="6" t="e">
        <f t="shared" si="11"/>
        <v>#REF!</v>
      </c>
      <c r="Y30" s="6" t="e">
        <f t="shared" si="12"/>
        <v>#REF!</v>
      </c>
      <c r="Z30" s="6" t="e">
        <f t="shared" si="13"/>
        <v>#REF!</v>
      </c>
      <c r="AA30" s="15" t="e">
        <f t="shared" si="14"/>
        <v>#REF!</v>
      </c>
      <c r="AC30" s="9" t="s">
        <v>45</v>
      </c>
      <c r="AD30" s="6"/>
      <c r="AE30" s="6" t="e">
        <f>COUNTIFS(#REF!,"&gt;=200",#REF!,$B30)</f>
        <v>#REF!</v>
      </c>
      <c r="AF30" s="6" t="e">
        <f t="shared" si="15"/>
        <v>#REF!</v>
      </c>
      <c r="AG30" s="6" t="e">
        <f t="shared" si="16"/>
        <v>#REF!</v>
      </c>
      <c r="AH30" s="6" t="e">
        <f t="shared" si="17"/>
        <v>#REF!</v>
      </c>
      <c r="AI30" s="6" t="e">
        <f t="shared" si="18"/>
        <v>#REF!</v>
      </c>
      <c r="AJ30" s="15" t="e">
        <f t="shared" si="19"/>
        <v>#REF!</v>
      </c>
      <c r="AL30" s="9" t="s">
        <v>45</v>
      </c>
      <c r="AM30" s="6"/>
      <c r="AN30" s="6" t="e">
        <f>COUNTIFS(#REF!,"&gt;=50",#REF!,$B30)</f>
        <v>#REF!</v>
      </c>
      <c r="AO30" s="6" t="e">
        <f t="shared" si="20"/>
        <v>#REF!</v>
      </c>
      <c r="AP30" s="6" t="e">
        <f t="shared" si="21"/>
        <v>#REF!</v>
      </c>
      <c r="AQ30" s="6" t="e">
        <f t="shared" si="22"/>
        <v>#REF!</v>
      </c>
      <c r="AR30" s="7" t="e">
        <f t="shared" si="23"/>
        <v>#REF!</v>
      </c>
      <c r="AS30" s="15" t="e">
        <f t="shared" si="24"/>
        <v>#REF!</v>
      </c>
    </row>
    <row r="31" spans="2:45" hidden="1" outlineLevel="1" x14ac:dyDescent="0.25">
      <c r="B31" s="9" t="s">
        <v>52</v>
      </c>
      <c r="C31" s="6"/>
      <c r="D31" s="6" t="e">
        <f>COUNTIFS(#REF!,"&lt;100",#REF!,"&gt;=50",#REF!,$B31)</f>
        <v>#REF!</v>
      </c>
      <c r="E31" s="6" t="e">
        <f t="shared" si="0"/>
        <v>#REF!</v>
      </c>
      <c r="F31" s="6" t="e">
        <f t="shared" si="1"/>
        <v>#REF!</v>
      </c>
      <c r="G31" s="6" t="e">
        <f t="shared" si="2"/>
        <v>#REF!</v>
      </c>
      <c r="H31" s="6" t="e">
        <f t="shared" si="3"/>
        <v>#REF!</v>
      </c>
      <c r="I31" s="15" t="e">
        <f t="shared" si="4"/>
        <v>#REF!</v>
      </c>
      <c r="K31" s="9" t="s">
        <v>52</v>
      </c>
      <c r="L31" s="6"/>
      <c r="M31" s="6" t="e">
        <f>COUNTIFS(#REF!,"&gt;=100",#REF!,"&lt;150",#REF!,$B31)</f>
        <v>#REF!</v>
      </c>
      <c r="N31" s="6" t="e">
        <f t="shared" si="5"/>
        <v>#REF!</v>
      </c>
      <c r="O31" s="6" t="e">
        <f t="shared" si="6"/>
        <v>#REF!</v>
      </c>
      <c r="P31" s="6" t="e">
        <f t="shared" si="7"/>
        <v>#REF!</v>
      </c>
      <c r="Q31" s="6" t="e">
        <f t="shared" si="8"/>
        <v>#REF!</v>
      </c>
      <c r="R31" s="15" t="e">
        <f t="shared" si="9"/>
        <v>#REF!</v>
      </c>
      <c r="T31" s="9" t="s">
        <v>52</v>
      </c>
      <c r="U31" s="6"/>
      <c r="V31" s="6" t="e">
        <f>COUNTIFS(#REF!,"&gt;=150",#REF!,"&lt;200",#REF!,$B31)</f>
        <v>#REF!</v>
      </c>
      <c r="W31" s="6" t="e">
        <f t="shared" si="10"/>
        <v>#REF!</v>
      </c>
      <c r="X31" s="6" t="e">
        <f t="shared" si="11"/>
        <v>#REF!</v>
      </c>
      <c r="Y31" s="6" t="e">
        <f t="shared" si="12"/>
        <v>#REF!</v>
      </c>
      <c r="Z31" s="6" t="e">
        <f t="shared" si="13"/>
        <v>#REF!</v>
      </c>
      <c r="AA31" s="15" t="e">
        <f t="shared" si="14"/>
        <v>#REF!</v>
      </c>
      <c r="AC31" s="9" t="s">
        <v>52</v>
      </c>
      <c r="AD31" s="6"/>
      <c r="AE31" s="6" t="e">
        <f>COUNTIFS(#REF!,"&gt;=200",#REF!,$B31)</f>
        <v>#REF!</v>
      </c>
      <c r="AF31" s="6" t="e">
        <f t="shared" si="15"/>
        <v>#REF!</v>
      </c>
      <c r="AG31" s="6" t="e">
        <f t="shared" si="16"/>
        <v>#REF!</v>
      </c>
      <c r="AH31" s="6" t="e">
        <f t="shared" si="17"/>
        <v>#REF!</v>
      </c>
      <c r="AI31" s="6" t="e">
        <f t="shared" si="18"/>
        <v>#REF!</v>
      </c>
      <c r="AJ31" s="15" t="e">
        <f t="shared" si="19"/>
        <v>#REF!</v>
      </c>
      <c r="AL31" s="9" t="s">
        <v>52</v>
      </c>
      <c r="AM31" s="6"/>
      <c r="AN31" s="6" t="e">
        <f>COUNTIFS(#REF!,"&gt;=50",#REF!,$B31)</f>
        <v>#REF!</v>
      </c>
      <c r="AO31" s="6" t="e">
        <f t="shared" si="20"/>
        <v>#REF!</v>
      </c>
      <c r="AP31" s="6" t="e">
        <f t="shared" si="21"/>
        <v>#REF!</v>
      </c>
      <c r="AQ31" s="6" t="e">
        <f t="shared" si="22"/>
        <v>#REF!</v>
      </c>
      <c r="AR31" s="7" t="e">
        <f t="shared" si="23"/>
        <v>#REF!</v>
      </c>
      <c r="AS31" s="15" t="e">
        <f t="shared" si="24"/>
        <v>#REF!</v>
      </c>
    </row>
    <row r="32" spans="2:45" hidden="1" outlineLevel="1" x14ac:dyDescent="0.25">
      <c r="B32" s="9" t="s">
        <v>51</v>
      </c>
      <c r="C32" s="6"/>
      <c r="D32" s="6" t="e">
        <f>COUNTIFS(#REF!,"&lt;100",#REF!,"&gt;=50",#REF!,$B32)</f>
        <v>#REF!</v>
      </c>
      <c r="E32" s="6" t="e">
        <f t="shared" si="0"/>
        <v>#REF!</v>
      </c>
      <c r="F32" s="6" t="e">
        <f t="shared" si="1"/>
        <v>#REF!</v>
      </c>
      <c r="G32" s="6" t="e">
        <f t="shared" si="2"/>
        <v>#REF!</v>
      </c>
      <c r="H32" s="6" t="e">
        <f t="shared" si="3"/>
        <v>#REF!</v>
      </c>
      <c r="I32" s="15" t="e">
        <f t="shared" si="4"/>
        <v>#REF!</v>
      </c>
      <c r="K32" s="9" t="s">
        <v>51</v>
      </c>
      <c r="L32" s="6"/>
      <c r="M32" s="6" t="e">
        <f>COUNTIFS(#REF!,"&gt;=100",#REF!,"&lt;150",#REF!,$B32)</f>
        <v>#REF!</v>
      </c>
      <c r="N32" s="6" t="e">
        <f t="shared" si="5"/>
        <v>#REF!</v>
      </c>
      <c r="O32" s="6" t="e">
        <f t="shared" si="6"/>
        <v>#REF!</v>
      </c>
      <c r="P32" s="6" t="e">
        <f t="shared" si="7"/>
        <v>#REF!</v>
      </c>
      <c r="Q32" s="6" t="e">
        <f t="shared" si="8"/>
        <v>#REF!</v>
      </c>
      <c r="R32" s="15" t="e">
        <f t="shared" si="9"/>
        <v>#REF!</v>
      </c>
      <c r="T32" s="9" t="s">
        <v>51</v>
      </c>
      <c r="U32" s="6"/>
      <c r="V32" s="6" t="e">
        <f>COUNTIFS(#REF!,"&gt;=150",#REF!,"&lt;200",#REF!,$B32)</f>
        <v>#REF!</v>
      </c>
      <c r="W32" s="6" t="e">
        <f t="shared" si="10"/>
        <v>#REF!</v>
      </c>
      <c r="X32" s="6" t="e">
        <f t="shared" si="11"/>
        <v>#REF!</v>
      </c>
      <c r="Y32" s="6" t="e">
        <f t="shared" si="12"/>
        <v>#REF!</v>
      </c>
      <c r="Z32" s="6" t="e">
        <f t="shared" si="13"/>
        <v>#REF!</v>
      </c>
      <c r="AA32" s="15" t="e">
        <f t="shared" si="14"/>
        <v>#REF!</v>
      </c>
      <c r="AC32" s="9" t="s">
        <v>51</v>
      </c>
      <c r="AD32" s="6"/>
      <c r="AE32" s="6" t="e">
        <f>COUNTIFS(#REF!,"&gt;=200",#REF!,$B32)</f>
        <v>#REF!</v>
      </c>
      <c r="AF32" s="6" t="e">
        <f t="shared" si="15"/>
        <v>#REF!</v>
      </c>
      <c r="AG32" s="6" t="e">
        <f t="shared" si="16"/>
        <v>#REF!</v>
      </c>
      <c r="AH32" s="6" t="e">
        <f t="shared" si="17"/>
        <v>#REF!</v>
      </c>
      <c r="AI32" s="6" t="e">
        <f t="shared" si="18"/>
        <v>#REF!</v>
      </c>
      <c r="AJ32" s="15" t="e">
        <f t="shared" si="19"/>
        <v>#REF!</v>
      </c>
      <c r="AL32" s="9" t="s">
        <v>51</v>
      </c>
      <c r="AM32" s="6"/>
      <c r="AN32" s="6" t="e">
        <f>COUNTIFS(#REF!,"&gt;=50",#REF!,$B32)</f>
        <v>#REF!</v>
      </c>
      <c r="AO32" s="6" t="e">
        <f t="shared" si="20"/>
        <v>#REF!</v>
      </c>
      <c r="AP32" s="6" t="e">
        <f t="shared" si="21"/>
        <v>#REF!</v>
      </c>
      <c r="AQ32" s="6" t="e">
        <f t="shared" si="22"/>
        <v>#REF!</v>
      </c>
      <c r="AR32" s="7" t="e">
        <f t="shared" si="23"/>
        <v>#REF!</v>
      </c>
      <c r="AS32" s="15" t="e">
        <f t="shared" si="24"/>
        <v>#REF!</v>
      </c>
    </row>
    <row r="33" spans="2:45" hidden="1" outlineLevel="1" x14ac:dyDescent="0.25">
      <c r="B33" s="9" t="s">
        <v>39</v>
      </c>
      <c r="C33" s="6"/>
      <c r="D33" s="6" t="e">
        <f>COUNTIFS(#REF!,"&lt;100",#REF!,"&gt;=50",#REF!,$B33)</f>
        <v>#REF!</v>
      </c>
      <c r="E33" s="6" t="e">
        <f t="shared" si="0"/>
        <v>#REF!</v>
      </c>
      <c r="F33" s="6" t="e">
        <f t="shared" si="1"/>
        <v>#REF!</v>
      </c>
      <c r="G33" s="6" t="e">
        <f t="shared" si="2"/>
        <v>#REF!</v>
      </c>
      <c r="H33" s="6" t="e">
        <f t="shared" si="3"/>
        <v>#REF!</v>
      </c>
      <c r="I33" s="15" t="e">
        <f t="shared" si="4"/>
        <v>#REF!</v>
      </c>
      <c r="K33" s="9" t="s">
        <v>39</v>
      </c>
      <c r="L33" s="6"/>
      <c r="M33" s="6" t="e">
        <f>COUNTIFS(#REF!,"&gt;=100",#REF!,"&lt;150",#REF!,$B33)</f>
        <v>#REF!</v>
      </c>
      <c r="N33" s="6" t="e">
        <f t="shared" si="5"/>
        <v>#REF!</v>
      </c>
      <c r="O33" s="6" t="e">
        <f t="shared" si="6"/>
        <v>#REF!</v>
      </c>
      <c r="P33" s="6" t="e">
        <f t="shared" si="7"/>
        <v>#REF!</v>
      </c>
      <c r="Q33" s="6" t="e">
        <f t="shared" si="8"/>
        <v>#REF!</v>
      </c>
      <c r="R33" s="15" t="e">
        <f t="shared" si="9"/>
        <v>#REF!</v>
      </c>
      <c r="T33" s="9" t="s">
        <v>39</v>
      </c>
      <c r="U33" s="6"/>
      <c r="V33" s="6" t="e">
        <f>COUNTIFS(#REF!,"&gt;=150",#REF!,"&lt;200",#REF!,$B33)</f>
        <v>#REF!</v>
      </c>
      <c r="W33" s="6" t="e">
        <f t="shared" si="10"/>
        <v>#REF!</v>
      </c>
      <c r="X33" s="6" t="e">
        <f t="shared" si="11"/>
        <v>#REF!</v>
      </c>
      <c r="Y33" s="6" t="e">
        <f t="shared" si="12"/>
        <v>#REF!</v>
      </c>
      <c r="Z33" s="6" t="e">
        <f t="shared" si="13"/>
        <v>#REF!</v>
      </c>
      <c r="AA33" s="15" t="e">
        <f t="shared" si="14"/>
        <v>#REF!</v>
      </c>
      <c r="AC33" s="9" t="s">
        <v>39</v>
      </c>
      <c r="AD33" s="6"/>
      <c r="AE33" s="6" t="e">
        <f>COUNTIFS(#REF!,"&gt;=200",#REF!,$B33)</f>
        <v>#REF!</v>
      </c>
      <c r="AF33" s="6" t="e">
        <f t="shared" si="15"/>
        <v>#REF!</v>
      </c>
      <c r="AG33" s="6" t="e">
        <f t="shared" si="16"/>
        <v>#REF!</v>
      </c>
      <c r="AH33" s="6" t="e">
        <f t="shared" si="17"/>
        <v>#REF!</v>
      </c>
      <c r="AI33" s="6" t="e">
        <f t="shared" si="18"/>
        <v>#REF!</v>
      </c>
      <c r="AJ33" s="15" t="e">
        <f t="shared" si="19"/>
        <v>#REF!</v>
      </c>
      <c r="AL33" s="9" t="s">
        <v>39</v>
      </c>
      <c r="AM33" s="6"/>
      <c r="AN33" s="6" t="e">
        <f>COUNTIFS(#REF!,"&gt;=50",#REF!,$B33)</f>
        <v>#REF!</v>
      </c>
      <c r="AO33" s="6" t="e">
        <f t="shared" si="20"/>
        <v>#REF!</v>
      </c>
      <c r="AP33" s="6" t="e">
        <f t="shared" si="21"/>
        <v>#REF!</v>
      </c>
      <c r="AQ33" s="6" t="e">
        <f t="shared" si="22"/>
        <v>#REF!</v>
      </c>
      <c r="AR33" s="7" t="e">
        <f t="shared" si="23"/>
        <v>#REF!</v>
      </c>
      <c r="AS33" s="15" t="e">
        <f t="shared" si="24"/>
        <v>#REF!</v>
      </c>
    </row>
    <row r="34" spans="2:45" hidden="1" outlineLevel="1" x14ac:dyDescent="0.25">
      <c r="B34" s="9" t="s">
        <v>47</v>
      </c>
      <c r="C34" s="6"/>
      <c r="D34" s="6" t="e">
        <f>COUNTIFS(#REF!,"&lt;100",#REF!,"&gt;=50",#REF!,$B34)</f>
        <v>#REF!</v>
      </c>
      <c r="E34" s="6" t="e">
        <f t="shared" si="0"/>
        <v>#REF!</v>
      </c>
      <c r="F34" s="6" t="e">
        <f t="shared" si="1"/>
        <v>#REF!</v>
      </c>
      <c r="G34" s="6" t="e">
        <f t="shared" si="2"/>
        <v>#REF!</v>
      </c>
      <c r="H34" s="6" t="e">
        <f t="shared" si="3"/>
        <v>#REF!</v>
      </c>
      <c r="I34" s="15" t="e">
        <f t="shared" si="4"/>
        <v>#REF!</v>
      </c>
      <c r="K34" s="9" t="s">
        <v>47</v>
      </c>
      <c r="L34" s="6"/>
      <c r="M34" s="6" t="e">
        <f>COUNTIFS(#REF!,"&gt;=100",#REF!,"&lt;150",#REF!,$B34)</f>
        <v>#REF!</v>
      </c>
      <c r="N34" s="6" t="e">
        <f t="shared" si="5"/>
        <v>#REF!</v>
      </c>
      <c r="O34" s="6" t="e">
        <f t="shared" si="6"/>
        <v>#REF!</v>
      </c>
      <c r="P34" s="6" t="e">
        <f t="shared" si="7"/>
        <v>#REF!</v>
      </c>
      <c r="Q34" s="6" t="e">
        <f t="shared" si="8"/>
        <v>#REF!</v>
      </c>
      <c r="R34" s="15" t="e">
        <f t="shared" si="9"/>
        <v>#REF!</v>
      </c>
      <c r="T34" s="9" t="s">
        <v>47</v>
      </c>
      <c r="U34" s="6"/>
      <c r="V34" s="6" t="e">
        <f>COUNTIFS(#REF!,"&gt;=150",#REF!,"&lt;200",#REF!,$B34)</f>
        <v>#REF!</v>
      </c>
      <c r="W34" s="6" t="e">
        <f t="shared" si="10"/>
        <v>#REF!</v>
      </c>
      <c r="X34" s="6" t="e">
        <f t="shared" si="11"/>
        <v>#REF!</v>
      </c>
      <c r="Y34" s="6" t="e">
        <f t="shared" si="12"/>
        <v>#REF!</v>
      </c>
      <c r="Z34" s="6" t="e">
        <f t="shared" si="13"/>
        <v>#REF!</v>
      </c>
      <c r="AA34" s="15" t="e">
        <f t="shared" si="14"/>
        <v>#REF!</v>
      </c>
      <c r="AC34" s="9" t="s">
        <v>47</v>
      </c>
      <c r="AD34" s="6"/>
      <c r="AE34" s="6" t="e">
        <f>COUNTIFS(#REF!,"&gt;=200",#REF!,$B34)</f>
        <v>#REF!</v>
      </c>
      <c r="AF34" s="6" t="e">
        <f t="shared" si="15"/>
        <v>#REF!</v>
      </c>
      <c r="AG34" s="6" t="e">
        <f t="shared" si="16"/>
        <v>#REF!</v>
      </c>
      <c r="AH34" s="6" t="e">
        <f t="shared" si="17"/>
        <v>#REF!</v>
      </c>
      <c r="AI34" s="6" t="e">
        <f t="shared" si="18"/>
        <v>#REF!</v>
      </c>
      <c r="AJ34" s="15" t="e">
        <f t="shared" si="19"/>
        <v>#REF!</v>
      </c>
      <c r="AL34" s="9" t="s">
        <v>47</v>
      </c>
      <c r="AM34" s="6"/>
      <c r="AN34" s="6" t="e">
        <f>COUNTIFS(#REF!,"&gt;=50",#REF!,$B34)</f>
        <v>#REF!</v>
      </c>
      <c r="AO34" s="6" t="e">
        <f t="shared" si="20"/>
        <v>#REF!</v>
      </c>
      <c r="AP34" s="6" t="e">
        <f t="shared" si="21"/>
        <v>#REF!</v>
      </c>
      <c r="AQ34" s="6" t="e">
        <f t="shared" si="22"/>
        <v>#REF!</v>
      </c>
      <c r="AR34" s="7" t="e">
        <f t="shared" si="23"/>
        <v>#REF!</v>
      </c>
      <c r="AS34" s="15" t="e">
        <f t="shared" si="24"/>
        <v>#REF!</v>
      </c>
    </row>
    <row r="35" spans="2:45" hidden="1" outlineLevel="1" x14ac:dyDescent="0.25">
      <c r="B35" s="9" t="s">
        <v>48</v>
      </c>
      <c r="C35" s="6"/>
      <c r="D35" s="6" t="e">
        <f>COUNTIFS(#REF!,"&lt;100",#REF!,"&gt;=50",#REF!,$B35)</f>
        <v>#REF!</v>
      </c>
      <c r="E35" s="6" t="e">
        <f t="shared" si="0"/>
        <v>#REF!</v>
      </c>
      <c r="F35" s="6" t="e">
        <f t="shared" si="1"/>
        <v>#REF!</v>
      </c>
      <c r="G35" s="6" t="e">
        <f t="shared" si="2"/>
        <v>#REF!</v>
      </c>
      <c r="H35" s="6" t="e">
        <f t="shared" si="3"/>
        <v>#REF!</v>
      </c>
      <c r="I35" s="15" t="e">
        <f t="shared" si="4"/>
        <v>#REF!</v>
      </c>
      <c r="K35" s="9" t="s">
        <v>48</v>
      </c>
      <c r="L35" s="6"/>
      <c r="M35" s="6" t="e">
        <f>COUNTIFS(#REF!,"&gt;=100",#REF!,"&lt;150",#REF!,$B35)</f>
        <v>#REF!</v>
      </c>
      <c r="N35" s="6" t="e">
        <f t="shared" si="5"/>
        <v>#REF!</v>
      </c>
      <c r="O35" s="6" t="e">
        <f t="shared" si="6"/>
        <v>#REF!</v>
      </c>
      <c r="P35" s="6" t="e">
        <f t="shared" si="7"/>
        <v>#REF!</v>
      </c>
      <c r="Q35" s="6" t="e">
        <f t="shared" si="8"/>
        <v>#REF!</v>
      </c>
      <c r="R35" s="15" t="e">
        <f t="shared" si="9"/>
        <v>#REF!</v>
      </c>
      <c r="T35" s="9" t="s">
        <v>48</v>
      </c>
      <c r="U35" s="6"/>
      <c r="V35" s="6" t="e">
        <f>COUNTIFS(#REF!,"&gt;=150",#REF!,"&lt;200",#REF!,$B35)</f>
        <v>#REF!</v>
      </c>
      <c r="W35" s="6" t="e">
        <f t="shared" si="10"/>
        <v>#REF!</v>
      </c>
      <c r="X35" s="6" t="e">
        <f t="shared" si="11"/>
        <v>#REF!</v>
      </c>
      <c r="Y35" s="6" t="e">
        <f t="shared" si="12"/>
        <v>#REF!</v>
      </c>
      <c r="Z35" s="6" t="e">
        <f t="shared" si="13"/>
        <v>#REF!</v>
      </c>
      <c r="AA35" s="15" t="e">
        <f t="shared" si="14"/>
        <v>#REF!</v>
      </c>
      <c r="AC35" s="9" t="s">
        <v>48</v>
      </c>
      <c r="AD35" s="6"/>
      <c r="AE35" s="6" t="e">
        <f>COUNTIFS(#REF!,"&gt;=200",#REF!,$B35)</f>
        <v>#REF!</v>
      </c>
      <c r="AF35" s="6" t="e">
        <f t="shared" si="15"/>
        <v>#REF!</v>
      </c>
      <c r="AG35" s="6" t="e">
        <f t="shared" si="16"/>
        <v>#REF!</v>
      </c>
      <c r="AH35" s="6" t="e">
        <f t="shared" si="17"/>
        <v>#REF!</v>
      </c>
      <c r="AI35" s="6" t="e">
        <f t="shared" si="18"/>
        <v>#REF!</v>
      </c>
      <c r="AJ35" s="15" t="e">
        <f t="shared" si="19"/>
        <v>#REF!</v>
      </c>
      <c r="AL35" s="9" t="s">
        <v>48</v>
      </c>
      <c r="AM35" s="6"/>
      <c r="AN35" s="6" t="e">
        <f>COUNTIFS(#REF!,"&gt;=50",#REF!,$B35)</f>
        <v>#REF!</v>
      </c>
      <c r="AO35" s="6" t="e">
        <f t="shared" si="20"/>
        <v>#REF!</v>
      </c>
      <c r="AP35" s="6" t="e">
        <f t="shared" si="21"/>
        <v>#REF!</v>
      </c>
      <c r="AQ35" s="6" t="e">
        <f t="shared" si="22"/>
        <v>#REF!</v>
      </c>
      <c r="AR35" s="7" t="e">
        <f t="shared" si="23"/>
        <v>#REF!</v>
      </c>
      <c r="AS35" s="15" t="e">
        <f t="shared" si="24"/>
        <v>#REF!</v>
      </c>
    </row>
    <row r="36" spans="2:45" hidden="1" outlineLevel="1" x14ac:dyDescent="0.25">
      <c r="B36" s="9" t="s">
        <v>33</v>
      </c>
      <c r="C36" s="6"/>
      <c r="D36" s="6" t="e">
        <f>COUNTIFS(#REF!,"&lt;100",#REF!,"&gt;=50",#REF!,$B36)</f>
        <v>#REF!</v>
      </c>
      <c r="E36" s="6" t="e">
        <f t="shared" ref="E36:E60" si="25">COUNTIFS(SmokeCADR,"&lt;100",SmokeCADR,"&gt;=50",RevisedBrand,$B36,SmokeCADRperW,"&gt;=2.0")</f>
        <v>#REF!</v>
      </c>
      <c r="F36" s="6" t="e">
        <f t="shared" ref="F36:F60" si="26">COUNTIFS(SmokeCADR,"&lt;100",SmokeCADR,"&gt;=50",RevisedBrand,$B36,SmokeCADRperW,"&gt;=2.1")</f>
        <v>#REF!</v>
      </c>
      <c r="G36" s="6" t="e">
        <f t="shared" ref="G36:G60" si="27">COUNTIFS(SmokeCADR,"&lt;100",SmokeCADR,"&gt;=50",RevisedBrand,$B36,SmokeCADRperW,"&gt;=2.3")</f>
        <v>#REF!</v>
      </c>
      <c r="H36" s="6" t="e">
        <f t="shared" ref="H36:H60" si="28">COUNTIFS(SmokeCADR,"&lt;100",SmokeCADR,"&gt;=50",RevisedBrand,$B36,SmokeCADRperW,"&gt;=2.5")</f>
        <v>#REF!</v>
      </c>
      <c r="I36" s="15" t="e">
        <f t="shared" ref="I36:I60" si="29">COUNTIFS(SmokeCADR,"&lt;100",SmokeCADR,"&gt;=50",RevisedBrand,$B36,SmokeCADRperW,"&gt;=2.7")</f>
        <v>#REF!</v>
      </c>
      <c r="K36" s="9" t="s">
        <v>33</v>
      </c>
      <c r="L36" s="6"/>
      <c r="M36" s="6" t="e">
        <f>COUNTIFS(#REF!,"&gt;=100",#REF!,"&lt;150",#REF!,$B36)</f>
        <v>#REF!</v>
      </c>
      <c r="N36" s="6" t="e">
        <f t="shared" ref="N36:N60" si="30">COUNTIFS(SmokeCADR,"&gt;=100",SmokeCADR,"&lt;150",RevisedBrand,$B36,SmokeCADRperW,"&gt;=2.0")</f>
        <v>#REF!</v>
      </c>
      <c r="O36" s="6" t="e">
        <f t="shared" ref="O36:O60" si="31">COUNTIFS(SmokeCADR,"&gt;=100",SmokeCADR,"&lt;150",RevisedBrand,$B36,SmokeCADRperW,"&gt;=2.1")</f>
        <v>#REF!</v>
      </c>
      <c r="P36" s="6" t="e">
        <f t="shared" ref="P36:P60" si="32">COUNTIFS(SmokeCADR,"&gt;=100",SmokeCADR,"&lt;150",RevisedBrand,$B36,SmokeCADRperW,"&gt;=2.3")</f>
        <v>#REF!</v>
      </c>
      <c r="Q36" s="6" t="e">
        <f t="shared" ref="Q36:Q60" si="33">COUNTIFS(SmokeCADR,"&gt;=100",SmokeCADR,"&lt;150",RevisedBrand,$B36,SmokeCADRperW,"&gt;=2.5")</f>
        <v>#REF!</v>
      </c>
      <c r="R36" s="15" t="e">
        <f t="shared" ref="R36:R60" si="34">COUNTIFS(SmokeCADR,"&gt;=100",SmokeCADR,"&lt;150",RevisedBrand,$B36,SmokeCADRperW,"&gt;=2.7")</f>
        <v>#REF!</v>
      </c>
      <c r="T36" s="9" t="s">
        <v>33</v>
      </c>
      <c r="U36" s="6"/>
      <c r="V36" s="6" t="e">
        <f>COUNTIFS(#REF!,"&gt;=150",#REF!,"&lt;200",#REF!,$B36)</f>
        <v>#REF!</v>
      </c>
      <c r="W36" s="6" t="e">
        <f t="shared" ref="W36:W60" si="35">COUNTIFS(SmokeCADR,"&gt;=150",SmokeCADR,"&lt;200",RevisedBrand,$B36,SmokeCADRperW,"&gt;=2.0")</f>
        <v>#REF!</v>
      </c>
      <c r="X36" s="6" t="e">
        <f t="shared" ref="X36:X60" si="36">COUNTIFS(SmokeCADR,"&gt;=150",SmokeCADR,"&lt;200",RevisedBrand,$B36,SmokeCADRperW,"&gt;=2.1")</f>
        <v>#REF!</v>
      </c>
      <c r="Y36" s="6" t="e">
        <f t="shared" ref="Y36:Y60" si="37">COUNTIFS(SmokeCADR,"&gt;=150",SmokeCADR,"&lt;200",RevisedBrand,$B36,SmokeCADRperW,"&gt;=2.3")</f>
        <v>#REF!</v>
      </c>
      <c r="Z36" s="6" t="e">
        <f t="shared" ref="Z36:Z60" si="38">COUNTIFS(SmokeCADR,"&gt;=150",SmokeCADR,"&lt;200",RevisedBrand,$B36,SmokeCADRperW,"&gt;=2.5")</f>
        <v>#REF!</v>
      </c>
      <c r="AA36" s="15" t="e">
        <f t="shared" ref="AA36:AA60" si="39">COUNTIFS(SmokeCADR,"&gt;=150",SmokeCADR,"&lt;200",RevisedBrand,$B36,SmokeCADRperW,"&gt;=2.7")</f>
        <v>#REF!</v>
      </c>
      <c r="AC36" s="9" t="s">
        <v>33</v>
      </c>
      <c r="AD36" s="6"/>
      <c r="AE36" s="6" t="e">
        <f>COUNTIFS(#REF!,"&gt;=200",#REF!,$B36)</f>
        <v>#REF!</v>
      </c>
      <c r="AF36" s="6" t="e">
        <f t="shared" ref="AF36:AF60" si="40">COUNTIFS(SmokeCADR,"&gt;=200",RevisedBrand,$B36,SmokeCADRperW,"&gt;=2.0")</f>
        <v>#REF!</v>
      </c>
      <c r="AG36" s="6" t="e">
        <f t="shared" ref="AG36:AG60" si="41">COUNTIFS(SmokeCADR,"&gt;=200",RevisedBrand,$B36,SmokeCADRperW,"&gt;=2.1")</f>
        <v>#REF!</v>
      </c>
      <c r="AH36" s="6" t="e">
        <f t="shared" ref="AH36:AH60" si="42">COUNTIFS(SmokeCADR,"&gt;=200",RevisedBrand,$B36,SmokeCADRperW,"&gt;=2.3")</f>
        <v>#REF!</v>
      </c>
      <c r="AI36" s="6" t="e">
        <f t="shared" ref="AI36:AI60" si="43">COUNTIFS(SmokeCADR,"&gt;=200",RevisedBrand,$B36,SmokeCADRperW,"&gt;=2.5")</f>
        <v>#REF!</v>
      </c>
      <c r="AJ36" s="15" t="e">
        <f t="shared" ref="AJ36:AJ60" si="44">COUNTIFS(SmokeCADR,"&gt;=200",RevisedBrand,$B36,SmokeCADRperW,"&gt;=2.7")</f>
        <v>#REF!</v>
      </c>
      <c r="AL36" s="9" t="s">
        <v>33</v>
      </c>
      <c r="AM36" s="6"/>
      <c r="AN36" s="6" t="e">
        <f>COUNTIFS(#REF!,"&gt;=50",#REF!,$B36)</f>
        <v>#REF!</v>
      </c>
      <c r="AO36" s="6" t="e">
        <f t="shared" ref="AO36:AO60" si="45">COUNTIFS(SmokeCADR,"&gt;=50",RevisedBrand,$B36,SmokeCADRperW,"&gt;=2.0")</f>
        <v>#REF!</v>
      </c>
      <c r="AP36" s="6" t="e">
        <f t="shared" ref="AP36:AP60" si="46">COUNTIFS(SmokeCADR,"&gt;=50",RevisedBrand,$B36,SmokeCADRperW,"&gt;=2.1")</f>
        <v>#REF!</v>
      </c>
      <c r="AQ36" s="6" t="e">
        <f t="shared" ref="AQ36:AQ60" si="47">COUNTIFS(SmokeCADR,"&gt;=50",RevisedBrand,$B36,SmokeCADRperW,"&gt;=2.3")</f>
        <v>#REF!</v>
      </c>
      <c r="AR36" s="7" t="e">
        <f t="shared" ref="AR36:AR60" si="48">COUNTIFS(SmokeCADR,"&gt;=50",RevisedBrand,$B36,SmokeCADRperW,"&gt;=2.5")</f>
        <v>#REF!</v>
      </c>
      <c r="AS36" s="15" t="e">
        <f t="shared" ref="AS36:AS60" si="49">COUNTIFS(SmokeCADR,"&gt;=50",RevisedBrand,$B36,SmokeCADRperW,"&gt;=2.7")</f>
        <v>#REF!</v>
      </c>
    </row>
    <row r="37" spans="2:45" hidden="1" outlineLevel="1" x14ac:dyDescent="0.25">
      <c r="B37" s="9" t="s">
        <v>43</v>
      </c>
      <c r="C37" s="6"/>
      <c r="D37" s="6" t="e">
        <f>COUNTIFS(#REF!,"&lt;100",#REF!,"&gt;=50",#REF!,$B37)</f>
        <v>#REF!</v>
      </c>
      <c r="E37" s="6" t="e">
        <f t="shared" si="25"/>
        <v>#REF!</v>
      </c>
      <c r="F37" s="6" t="e">
        <f t="shared" si="26"/>
        <v>#REF!</v>
      </c>
      <c r="G37" s="6" t="e">
        <f t="shared" si="27"/>
        <v>#REF!</v>
      </c>
      <c r="H37" s="6" t="e">
        <f t="shared" si="28"/>
        <v>#REF!</v>
      </c>
      <c r="I37" s="15" t="e">
        <f t="shared" si="29"/>
        <v>#REF!</v>
      </c>
      <c r="K37" s="9" t="s">
        <v>43</v>
      </c>
      <c r="L37" s="6"/>
      <c r="M37" s="6" t="e">
        <f>COUNTIFS(#REF!,"&gt;=100",#REF!,"&lt;150",#REF!,$B37)</f>
        <v>#REF!</v>
      </c>
      <c r="N37" s="6" t="e">
        <f t="shared" si="30"/>
        <v>#REF!</v>
      </c>
      <c r="O37" s="6" t="e">
        <f t="shared" si="31"/>
        <v>#REF!</v>
      </c>
      <c r="P37" s="6" t="e">
        <f t="shared" si="32"/>
        <v>#REF!</v>
      </c>
      <c r="Q37" s="6" t="e">
        <f t="shared" si="33"/>
        <v>#REF!</v>
      </c>
      <c r="R37" s="15" t="e">
        <f t="shared" si="34"/>
        <v>#REF!</v>
      </c>
      <c r="T37" s="9" t="s">
        <v>43</v>
      </c>
      <c r="U37" s="6"/>
      <c r="V37" s="6" t="e">
        <f>COUNTIFS(#REF!,"&gt;=150",#REF!,"&lt;200",#REF!,$B37)</f>
        <v>#REF!</v>
      </c>
      <c r="W37" s="6" t="e">
        <f t="shared" si="35"/>
        <v>#REF!</v>
      </c>
      <c r="X37" s="6" t="e">
        <f t="shared" si="36"/>
        <v>#REF!</v>
      </c>
      <c r="Y37" s="6" t="e">
        <f t="shared" si="37"/>
        <v>#REF!</v>
      </c>
      <c r="Z37" s="6" t="e">
        <f t="shared" si="38"/>
        <v>#REF!</v>
      </c>
      <c r="AA37" s="15" t="e">
        <f t="shared" si="39"/>
        <v>#REF!</v>
      </c>
      <c r="AC37" s="9" t="s">
        <v>43</v>
      </c>
      <c r="AD37" s="6"/>
      <c r="AE37" s="6" t="e">
        <f>COUNTIFS(#REF!,"&gt;=200",#REF!,$B37)</f>
        <v>#REF!</v>
      </c>
      <c r="AF37" s="6" t="e">
        <f t="shared" si="40"/>
        <v>#REF!</v>
      </c>
      <c r="AG37" s="6" t="e">
        <f t="shared" si="41"/>
        <v>#REF!</v>
      </c>
      <c r="AH37" s="6" t="e">
        <f t="shared" si="42"/>
        <v>#REF!</v>
      </c>
      <c r="AI37" s="6" t="e">
        <f t="shared" si="43"/>
        <v>#REF!</v>
      </c>
      <c r="AJ37" s="15" t="e">
        <f t="shared" si="44"/>
        <v>#REF!</v>
      </c>
      <c r="AL37" s="9" t="s">
        <v>43</v>
      </c>
      <c r="AM37" s="6"/>
      <c r="AN37" s="6" t="e">
        <f>COUNTIFS(#REF!,"&gt;=50",#REF!,$B37)</f>
        <v>#REF!</v>
      </c>
      <c r="AO37" s="6" t="e">
        <f t="shared" si="45"/>
        <v>#REF!</v>
      </c>
      <c r="AP37" s="6" t="e">
        <f t="shared" si="46"/>
        <v>#REF!</v>
      </c>
      <c r="AQ37" s="6" t="e">
        <f t="shared" si="47"/>
        <v>#REF!</v>
      </c>
      <c r="AR37" s="7" t="e">
        <f t="shared" si="48"/>
        <v>#REF!</v>
      </c>
      <c r="AS37" s="15" t="e">
        <f t="shared" si="49"/>
        <v>#REF!</v>
      </c>
    </row>
    <row r="38" spans="2:45" hidden="1" outlineLevel="1" x14ac:dyDescent="0.25">
      <c r="B38" s="9" t="s">
        <v>46</v>
      </c>
      <c r="C38" s="6"/>
      <c r="D38" s="6" t="e">
        <f>COUNTIFS(#REF!,"&lt;100",#REF!,"&gt;=50",#REF!,$B38)</f>
        <v>#REF!</v>
      </c>
      <c r="E38" s="6" t="e">
        <f t="shared" si="25"/>
        <v>#REF!</v>
      </c>
      <c r="F38" s="6" t="e">
        <f t="shared" si="26"/>
        <v>#REF!</v>
      </c>
      <c r="G38" s="6" t="e">
        <f t="shared" si="27"/>
        <v>#REF!</v>
      </c>
      <c r="H38" s="6" t="e">
        <f t="shared" si="28"/>
        <v>#REF!</v>
      </c>
      <c r="I38" s="15" t="e">
        <f t="shared" si="29"/>
        <v>#REF!</v>
      </c>
      <c r="K38" s="9" t="s">
        <v>46</v>
      </c>
      <c r="L38" s="6"/>
      <c r="M38" s="6" t="e">
        <f>COUNTIFS(#REF!,"&gt;=100",#REF!,"&lt;150",#REF!,$B38)</f>
        <v>#REF!</v>
      </c>
      <c r="N38" s="6" t="e">
        <f t="shared" si="30"/>
        <v>#REF!</v>
      </c>
      <c r="O38" s="6" t="e">
        <f t="shared" si="31"/>
        <v>#REF!</v>
      </c>
      <c r="P38" s="6" t="e">
        <f t="shared" si="32"/>
        <v>#REF!</v>
      </c>
      <c r="Q38" s="6" t="e">
        <f t="shared" si="33"/>
        <v>#REF!</v>
      </c>
      <c r="R38" s="15" t="e">
        <f t="shared" si="34"/>
        <v>#REF!</v>
      </c>
      <c r="T38" s="9" t="s">
        <v>46</v>
      </c>
      <c r="U38" s="6"/>
      <c r="V38" s="6" t="e">
        <f>COUNTIFS(#REF!,"&gt;=150",#REF!,"&lt;200",#REF!,$B38)</f>
        <v>#REF!</v>
      </c>
      <c r="W38" s="6" t="e">
        <f t="shared" si="35"/>
        <v>#REF!</v>
      </c>
      <c r="X38" s="6" t="e">
        <f t="shared" si="36"/>
        <v>#REF!</v>
      </c>
      <c r="Y38" s="6" t="e">
        <f t="shared" si="37"/>
        <v>#REF!</v>
      </c>
      <c r="Z38" s="6" t="e">
        <f t="shared" si="38"/>
        <v>#REF!</v>
      </c>
      <c r="AA38" s="15" t="e">
        <f t="shared" si="39"/>
        <v>#REF!</v>
      </c>
      <c r="AC38" s="9" t="s">
        <v>46</v>
      </c>
      <c r="AD38" s="6"/>
      <c r="AE38" s="6" t="e">
        <f>COUNTIFS(#REF!,"&gt;=200",#REF!,$B38)</f>
        <v>#REF!</v>
      </c>
      <c r="AF38" s="6" t="e">
        <f t="shared" si="40"/>
        <v>#REF!</v>
      </c>
      <c r="AG38" s="6" t="e">
        <f t="shared" si="41"/>
        <v>#REF!</v>
      </c>
      <c r="AH38" s="6" t="e">
        <f t="shared" si="42"/>
        <v>#REF!</v>
      </c>
      <c r="AI38" s="6" t="e">
        <f t="shared" si="43"/>
        <v>#REF!</v>
      </c>
      <c r="AJ38" s="15" t="e">
        <f t="shared" si="44"/>
        <v>#REF!</v>
      </c>
      <c r="AL38" s="9" t="s">
        <v>46</v>
      </c>
      <c r="AM38" s="6"/>
      <c r="AN38" s="6" t="e">
        <f>COUNTIFS(#REF!,"&gt;=50",#REF!,$B38)</f>
        <v>#REF!</v>
      </c>
      <c r="AO38" s="6" t="e">
        <f t="shared" si="45"/>
        <v>#REF!</v>
      </c>
      <c r="AP38" s="6" t="e">
        <f t="shared" si="46"/>
        <v>#REF!</v>
      </c>
      <c r="AQ38" s="6" t="e">
        <f t="shared" si="47"/>
        <v>#REF!</v>
      </c>
      <c r="AR38" s="7" t="e">
        <f t="shared" si="48"/>
        <v>#REF!</v>
      </c>
      <c r="AS38" s="15" t="e">
        <f t="shared" si="49"/>
        <v>#REF!</v>
      </c>
    </row>
    <row r="39" spans="2:45" hidden="1" outlineLevel="1" x14ac:dyDescent="0.25">
      <c r="B39" s="9" t="s">
        <v>53</v>
      </c>
      <c r="C39" s="6"/>
      <c r="D39" s="6" t="e">
        <f>COUNTIFS(#REF!,"&lt;100",#REF!,"&gt;=50",#REF!,$B39)</f>
        <v>#REF!</v>
      </c>
      <c r="E39" s="6" t="e">
        <f t="shared" si="25"/>
        <v>#REF!</v>
      </c>
      <c r="F39" s="6" t="e">
        <f t="shared" si="26"/>
        <v>#REF!</v>
      </c>
      <c r="G39" s="6" t="e">
        <f t="shared" si="27"/>
        <v>#REF!</v>
      </c>
      <c r="H39" s="6" t="e">
        <f t="shared" si="28"/>
        <v>#REF!</v>
      </c>
      <c r="I39" s="15" t="e">
        <f t="shared" si="29"/>
        <v>#REF!</v>
      </c>
      <c r="K39" s="9" t="s">
        <v>53</v>
      </c>
      <c r="L39" s="6"/>
      <c r="M39" s="6" t="e">
        <f>COUNTIFS(#REF!,"&gt;=100",#REF!,"&lt;150",#REF!,$B39)</f>
        <v>#REF!</v>
      </c>
      <c r="N39" s="6" t="e">
        <f t="shared" si="30"/>
        <v>#REF!</v>
      </c>
      <c r="O39" s="6" t="e">
        <f t="shared" si="31"/>
        <v>#REF!</v>
      </c>
      <c r="P39" s="6" t="e">
        <f t="shared" si="32"/>
        <v>#REF!</v>
      </c>
      <c r="Q39" s="6" t="e">
        <f t="shared" si="33"/>
        <v>#REF!</v>
      </c>
      <c r="R39" s="15" t="e">
        <f t="shared" si="34"/>
        <v>#REF!</v>
      </c>
      <c r="T39" s="9" t="s">
        <v>53</v>
      </c>
      <c r="U39" s="6"/>
      <c r="V39" s="6" t="e">
        <f>COUNTIFS(#REF!,"&gt;=150",#REF!,"&lt;200",#REF!,$B39)</f>
        <v>#REF!</v>
      </c>
      <c r="W39" s="6" t="e">
        <f t="shared" si="35"/>
        <v>#REF!</v>
      </c>
      <c r="X39" s="6" t="e">
        <f t="shared" si="36"/>
        <v>#REF!</v>
      </c>
      <c r="Y39" s="6" t="e">
        <f t="shared" si="37"/>
        <v>#REF!</v>
      </c>
      <c r="Z39" s="6" t="e">
        <f t="shared" si="38"/>
        <v>#REF!</v>
      </c>
      <c r="AA39" s="15" t="e">
        <f t="shared" si="39"/>
        <v>#REF!</v>
      </c>
      <c r="AC39" s="9" t="s">
        <v>53</v>
      </c>
      <c r="AD39" s="6"/>
      <c r="AE39" s="6" t="e">
        <f>COUNTIFS(#REF!,"&gt;=200",#REF!,$B39)</f>
        <v>#REF!</v>
      </c>
      <c r="AF39" s="6" t="e">
        <f t="shared" si="40"/>
        <v>#REF!</v>
      </c>
      <c r="AG39" s="6" t="e">
        <f t="shared" si="41"/>
        <v>#REF!</v>
      </c>
      <c r="AH39" s="6" t="e">
        <f t="shared" si="42"/>
        <v>#REF!</v>
      </c>
      <c r="AI39" s="6" t="e">
        <f t="shared" si="43"/>
        <v>#REF!</v>
      </c>
      <c r="AJ39" s="15" t="e">
        <f t="shared" si="44"/>
        <v>#REF!</v>
      </c>
      <c r="AL39" s="9" t="s">
        <v>53</v>
      </c>
      <c r="AM39" s="6"/>
      <c r="AN39" s="6" t="e">
        <f>COUNTIFS(#REF!,"&gt;=50",#REF!,$B39)</f>
        <v>#REF!</v>
      </c>
      <c r="AO39" s="6" t="e">
        <f t="shared" si="45"/>
        <v>#REF!</v>
      </c>
      <c r="AP39" s="6" t="e">
        <f t="shared" si="46"/>
        <v>#REF!</v>
      </c>
      <c r="AQ39" s="6" t="e">
        <f t="shared" si="47"/>
        <v>#REF!</v>
      </c>
      <c r="AR39" s="7" t="e">
        <f t="shared" si="48"/>
        <v>#REF!</v>
      </c>
      <c r="AS39" s="15" t="e">
        <f t="shared" si="49"/>
        <v>#REF!</v>
      </c>
    </row>
    <row r="40" spans="2:45" hidden="1" outlineLevel="1" x14ac:dyDescent="0.25">
      <c r="B40" s="9" t="s">
        <v>49</v>
      </c>
      <c r="C40" s="6"/>
      <c r="D40" s="6" t="e">
        <f>COUNTIFS(#REF!,"&lt;100",#REF!,"&gt;=50",#REF!,$B40)</f>
        <v>#REF!</v>
      </c>
      <c r="E40" s="6" t="e">
        <f t="shared" si="25"/>
        <v>#REF!</v>
      </c>
      <c r="F40" s="6" t="e">
        <f t="shared" si="26"/>
        <v>#REF!</v>
      </c>
      <c r="G40" s="6" t="e">
        <f t="shared" si="27"/>
        <v>#REF!</v>
      </c>
      <c r="H40" s="6" t="e">
        <f t="shared" si="28"/>
        <v>#REF!</v>
      </c>
      <c r="I40" s="15" t="e">
        <f t="shared" si="29"/>
        <v>#REF!</v>
      </c>
      <c r="K40" s="9" t="s">
        <v>49</v>
      </c>
      <c r="L40" s="6"/>
      <c r="M40" s="6" t="e">
        <f>COUNTIFS(#REF!,"&gt;=100",#REF!,"&lt;150",#REF!,$B40)</f>
        <v>#REF!</v>
      </c>
      <c r="N40" s="6" t="e">
        <f t="shared" si="30"/>
        <v>#REF!</v>
      </c>
      <c r="O40" s="6" t="e">
        <f t="shared" si="31"/>
        <v>#REF!</v>
      </c>
      <c r="P40" s="6" t="e">
        <f t="shared" si="32"/>
        <v>#REF!</v>
      </c>
      <c r="Q40" s="6" t="e">
        <f t="shared" si="33"/>
        <v>#REF!</v>
      </c>
      <c r="R40" s="15" t="e">
        <f t="shared" si="34"/>
        <v>#REF!</v>
      </c>
      <c r="T40" s="9" t="s">
        <v>49</v>
      </c>
      <c r="U40" s="6"/>
      <c r="V40" s="6" t="e">
        <f>COUNTIFS(#REF!,"&gt;=150",#REF!,"&lt;200",#REF!,$B40)</f>
        <v>#REF!</v>
      </c>
      <c r="W40" s="6" t="e">
        <f t="shared" si="35"/>
        <v>#REF!</v>
      </c>
      <c r="X40" s="6" t="e">
        <f t="shared" si="36"/>
        <v>#REF!</v>
      </c>
      <c r="Y40" s="6" t="e">
        <f t="shared" si="37"/>
        <v>#REF!</v>
      </c>
      <c r="Z40" s="6" t="e">
        <f t="shared" si="38"/>
        <v>#REF!</v>
      </c>
      <c r="AA40" s="15" t="e">
        <f t="shared" si="39"/>
        <v>#REF!</v>
      </c>
      <c r="AC40" s="9" t="s">
        <v>49</v>
      </c>
      <c r="AD40" s="6"/>
      <c r="AE40" s="6" t="e">
        <f>COUNTIFS(#REF!,"&gt;=200",#REF!,$B40)</f>
        <v>#REF!</v>
      </c>
      <c r="AF40" s="6" t="e">
        <f t="shared" si="40"/>
        <v>#REF!</v>
      </c>
      <c r="AG40" s="6" t="e">
        <f t="shared" si="41"/>
        <v>#REF!</v>
      </c>
      <c r="AH40" s="6" t="e">
        <f t="shared" si="42"/>
        <v>#REF!</v>
      </c>
      <c r="AI40" s="6" t="e">
        <f t="shared" si="43"/>
        <v>#REF!</v>
      </c>
      <c r="AJ40" s="15" t="e">
        <f t="shared" si="44"/>
        <v>#REF!</v>
      </c>
      <c r="AL40" s="9" t="s">
        <v>49</v>
      </c>
      <c r="AM40" s="6"/>
      <c r="AN40" s="6" t="e">
        <f>COUNTIFS(#REF!,"&gt;=50",#REF!,$B40)</f>
        <v>#REF!</v>
      </c>
      <c r="AO40" s="6" t="e">
        <f t="shared" si="45"/>
        <v>#REF!</v>
      </c>
      <c r="AP40" s="6" t="e">
        <f t="shared" si="46"/>
        <v>#REF!</v>
      </c>
      <c r="AQ40" s="6" t="e">
        <f t="shared" si="47"/>
        <v>#REF!</v>
      </c>
      <c r="AR40" s="7" t="e">
        <f t="shared" si="48"/>
        <v>#REF!</v>
      </c>
      <c r="AS40" s="15" t="e">
        <f t="shared" si="49"/>
        <v>#REF!</v>
      </c>
    </row>
    <row r="41" spans="2:45" hidden="1" outlineLevel="1" x14ac:dyDescent="0.25">
      <c r="B41" s="9" t="s">
        <v>50</v>
      </c>
      <c r="C41" s="6"/>
      <c r="D41" s="6" t="e">
        <f>COUNTIFS(#REF!,"&lt;100",#REF!,"&gt;=50",#REF!,$B41)</f>
        <v>#REF!</v>
      </c>
      <c r="E41" s="6" t="e">
        <f t="shared" si="25"/>
        <v>#REF!</v>
      </c>
      <c r="F41" s="6" t="e">
        <f t="shared" si="26"/>
        <v>#REF!</v>
      </c>
      <c r="G41" s="6" t="e">
        <f t="shared" si="27"/>
        <v>#REF!</v>
      </c>
      <c r="H41" s="6" t="e">
        <f t="shared" si="28"/>
        <v>#REF!</v>
      </c>
      <c r="I41" s="15" t="e">
        <f t="shared" si="29"/>
        <v>#REF!</v>
      </c>
      <c r="K41" s="9" t="s">
        <v>50</v>
      </c>
      <c r="L41" s="6"/>
      <c r="M41" s="6" t="e">
        <f>COUNTIFS(#REF!,"&gt;=100",#REF!,"&lt;150",#REF!,$B41)</f>
        <v>#REF!</v>
      </c>
      <c r="N41" s="6" t="e">
        <f t="shared" si="30"/>
        <v>#REF!</v>
      </c>
      <c r="O41" s="6" t="e">
        <f t="shared" si="31"/>
        <v>#REF!</v>
      </c>
      <c r="P41" s="6" t="e">
        <f t="shared" si="32"/>
        <v>#REF!</v>
      </c>
      <c r="Q41" s="6" t="e">
        <f t="shared" si="33"/>
        <v>#REF!</v>
      </c>
      <c r="R41" s="15" t="e">
        <f t="shared" si="34"/>
        <v>#REF!</v>
      </c>
      <c r="T41" s="9" t="s">
        <v>50</v>
      </c>
      <c r="U41" s="6"/>
      <c r="V41" s="6" t="e">
        <f>COUNTIFS(#REF!,"&gt;=150",#REF!,"&lt;200",#REF!,$B41)</f>
        <v>#REF!</v>
      </c>
      <c r="W41" s="6" t="e">
        <f t="shared" si="35"/>
        <v>#REF!</v>
      </c>
      <c r="X41" s="6" t="e">
        <f t="shared" si="36"/>
        <v>#REF!</v>
      </c>
      <c r="Y41" s="6" t="e">
        <f t="shared" si="37"/>
        <v>#REF!</v>
      </c>
      <c r="Z41" s="6" t="e">
        <f t="shared" si="38"/>
        <v>#REF!</v>
      </c>
      <c r="AA41" s="15" t="e">
        <f t="shared" si="39"/>
        <v>#REF!</v>
      </c>
      <c r="AC41" s="9" t="s">
        <v>50</v>
      </c>
      <c r="AD41" s="6"/>
      <c r="AE41" s="6" t="e">
        <f>COUNTIFS(#REF!,"&gt;=200",#REF!,$B41)</f>
        <v>#REF!</v>
      </c>
      <c r="AF41" s="6" t="e">
        <f t="shared" si="40"/>
        <v>#REF!</v>
      </c>
      <c r="AG41" s="6" t="e">
        <f t="shared" si="41"/>
        <v>#REF!</v>
      </c>
      <c r="AH41" s="6" t="e">
        <f t="shared" si="42"/>
        <v>#REF!</v>
      </c>
      <c r="AI41" s="6" t="e">
        <f t="shared" si="43"/>
        <v>#REF!</v>
      </c>
      <c r="AJ41" s="15" t="e">
        <f t="shared" si="44"/>
        <v>#REF!</v>
      </c>
      <c r="AL41" s="9" t="s">
        <v>50</v>
      </c>
      <c r="AM41" s="6"/>
      <c r="AN41" s="6" t="e">
        <f>COUNTIFS(#REF!,"&gt;=50",#REF!,$B41)</f>
        <v>#REF!</v>
      </c>
      <c r="AO41" s="6" t="e">
        <f t="shared" si="45"/>
        <v>#REF!</v>
      </c>
      <c r="AP41" s="6" t="e">
        <f t="shared" si="46"/>
        <v>#REF!</v>
      </c>
      <c r="AQ41" s="6" t="e">
        <f t="shared" si="47"/>
        <v>#REF!</v>
      </c>
      <c r="AR41" s="7" t="e">
        <f t="shared" si="48"/>
        <v>#REF!</v>
      </c>
      <c r="AS41" s="15" t="e">
        <f t="shared" si="49"/>
        <v>#REF!</v>
      </c>
    </row>
    <row r="42" spans="2:45" hidden="1" outlineLevel="1" x14ac:dyDescent="0.25">
      <c r="B42" s="9" t="s">
        <v>18</v>
      </c>
      <c r="C42" s="6"/>
      <c r="D42" s="6" t="e">
        <f>COUNTIFS(#REF!,"&lt;100",#REF!,"&gt;=50",#REF!,$B42)</f>
        <v>#REF!</v>
      </c>
      <c r="E42" s="6" t="e">
        <f t="shared" si="25"/>
        <v>#REF!</v>
      </c>
      <c r="F42" s="6" t="e">
        <f t="shared" si="26"/>
        <v>#REF!</v>
      </c>
      <c r="G42" s="6" t="e">
        <f t="shared" si="27"/>
        <v>#REF!</v>
      </c>
      <c r="H42" s="6" t="e">
        <f t="shared" si="28"/>
        <v>#REF!</v>
      </c>
      <c r="I42" s="15" t="e">
        <f t="shared" si="29"/>
        <v>#REF!</v>
      </c>
      <c r="K42" s="9" t="s">
        <v>18</v>
      </c>
      <c r="L42" s="6"/>
      <c r="M42" s="6" t="e">
        <f>COUNTIFS(#REF!,"&gt;=100",#REF!,"&lt;150",#REF!,$B42)</f>
        <v>#REF!</v>
      </c>
      <c r="N42" s="6" t="e">
        <f t="shared" si="30"/>
        <v>#REF!</v>
      </c>
      <c r="O42" s="6" t="e">
        <f t="shared" si="31"/>
        <v>#REF!</v>
      </c>
      <c r="P42" s="6" t="e">
        <f t="shared" si="32"/>
        <v>#REF!</v>
      </c>
      <c r="Q42" s="6" t="e">
        <f t="shared" si="33"/>
        <v>#REF!</v>
      </c>
      <c r="R42" s="15" t="e">
        <f t="shared" si="34"/>
        <v>#REF!</v>
      </c>
      <c r="T42" s="9" t="s">
        <v>18</v>
      </c>
      <c r="U42" s="6"/>
      <c r="V42" s="6" t="e">
        <f>COUNTIFS(#REF!,"&gt;=150",#REF!,"&lt;200",#REF!,$B42)</f>
        <v>#REF!</v>
      </c>
      <c r="W42" s="6" t="e">
        <f t="shared" si="35"/>
        <v>#REF!</v>
      </c>
      <c r="X42" s="6" t="e">
        <f t="shared" si="36"/>
        <v>#REF!</v>
      </c>
      <c r="Y42" s="6" t="e">
        <f t="shared" si="37"/>
        <v>#REF!</v>
      </c>
      <c r="Z42" s="6" t="e">
        <f t="shared" si="38"/>
        <v>#REF!</v>
      </c>
      <c r="AA42" s="15" t="e">
        <f t="shared" si="39"/>
        <v>#REF!</v>
      </c>
      <c r="AC42" s="9" t="s">
        <v>18</v>
      </c>
      <c r="AD42" s="6"/>
      <c r="AE42" s="6" t="e">
        <f>COUNTIFS(#REF!,"&gt;=200",#REF!,$B42)</f>
        <v>#REF!</v>
      </c>
      <c r="AF42" s="6" t="e">
        <f t="shared" si="40"/>
        <v>#REF!</v>
      </c>
      <c r="AG42" s="6" t="e">
        <f t="shared" si="41"/>
        <v>#REF!</v>
      </c>
      <c r="AH42" s="6" t="e">
        <f t="shared" si="42"/>
        <v>#REF!</v>
      </c>
      <c r="AI42" s="6" t="e">
        <f t="shared" si="43"/>
        <v>#REF!</v>
      </c>
      <c r="AJ42" s="15" t="e">
        <f t="shared" si="44"/>
        <v>#REF!</v>
      </c>
      <c r="AL42" s="9" t="s">
        <v>18</v>
      </c>
      <c r="AM42" s="6"/>
      <c r="AN42" s="6" t="e">
        <f>COUNTIFS(#REF!,"&gt;=50",#REF!,$B42)</f>
        <v>#REF!</v>
      </c>
      <c r="AO42" s="6" t="e">
        <f t="shared" si="45"/>
        <v>#REF!</v>
      </c>
      <c r="AP42" s="6" t="e">
        <f t="shared" si="46"/>
        <v>#REF!</v>
      </c>
      <c r="AQ42" s="6" t="e">
        <f t="shared" si="47"/>
        <v>#REF!</v>
      </c>
      <c r="AR42" s="7" t="e">
        <f t="shared" si="48"/>
        <v>#REF!</v>
      </c>
      <c r="AS42" s="15" t="e">
        <f t="shared" si="49"/>
        <v>#REF!</v>
      </c>
    </row>
    <row r="43" spans="2:45" hidden="1" outlineLevel="1" x14ac:dyDescent="0.25">
      <c r="B43" s="9" t="s">
        <v>20</v>
      </c>
      <c r="C43" s="6"/>
      <c r="D43" s="6" t="e">
        <f>COUNTIFS(#REF!,"&lt;100",#REF!,"&gt;=50",#REF!,$B43)</f>
        <v>#REF!</v>
      </c>
      <c r="E43" s="6" t="e">
        <f t="shared" si="25"/>
        <v>#REF!</v>
      </c>
      <c r="F43" s="6" t="e">
        <f t="shared" si="26"/>
        <v>#REF!</v>
      </c>
      <c r="G43" s="6" t="e">
        <f t="shared" si="27"/>
        <v>#REF!</v>
      </c>
      <c r="H43" s="6" t="e">
        <f t="shared" si="28"/>
        <v>#REF!</v>
      </c>
      <c r="I43" s="15" t="e">
        <f t="shared" si="29"/>
        <v>#REF!</v>
      </c>
      <c r="K43" s="9" t="s">
        <v>20</v>
      </c>
      <c r="L43" s="6"/>
      <c r="M43" s="6" t="e">
        <f>COUNTIFS(#REF!,"&gt;=100",#REF!,"&lt;150",#REF!,$B43)</f>
        <v>#REF!</v>
      </c>
      <c r="N43" s="6" t="e">
        <f t="shared" si="30"/>
        <v>#REF!</v>
      </c>
      <c r="O43" s="6" t="e">
        <f t="shared" si="31"/>
        <v>#REF!</v>
      </c>
      <c r="P43" s="6" t="e">
        <f t="shared" si="32"/>
        <v>#REF!</v>
      </c>
      <c r="Q43" s="6" t="e">
        <f t="shared" si="33"/>
        <v>#REF!</v>
      </c>
      <c r="R43" s="15" t="e">
        <f t="shared" si="34"/>
        <v>#REF!</v>
      </c>
      <c r="T43" s="9" t="s">
        <v>20</v>
      </c>
      <c r="U43" s="6"/>
      <c r="V43" s="6" t="e">
        <f>COUNTIFS(#REF!,"&gt;=150",#REF!,"&lt;200",#REF!,$B43)</f>
        <v>#REF!</v>
      </c>
      <c r="W43" s="6" t="e">
        <f t="shared" si="35"/>
        <v>#REF!</v>
      </c>
      <c r="X43" s="6" t="e">
        <f t="shared" si="36"/>
        <v>#REF!</v>
      </c>
      <c r="Y43" s="6" t="e">
        <f t="shared" si="37"/>
        <v>#REF!</v>
      </c>
      <c r="Z43" s="6" t="e">
        <f t="shared" si="38"/>
        <v>#REF!</v>
      </c>
      <c r="AA43" s="15" t="e">
        <f t="shared" si="39"/>
        <v>#REF!</v>
      </c>
      <c r="AC43" s="9" t="s">
        <v>20</v>
      </c>
      <c r="AD43" s="6"/>
      <c r="AE43" s="6" t="e">
        <f>COUNTIFS(#REF!,"&gt;=200",#REF!,$B43)</f>
        <v>#REF!</v>
      </c>
      <c r="AF43" s="6" t="e">
        <f t="shared" si="40"/>
        <v>#REF!</v>
      </c>
      <c r="AG43" s="6" t="e">
        <f t="shared" si="41"/>
        <v>#REF!</v>
      </c>
      <c r="AH43" s="6" t="e">
        <f t="shared" si="42"/>
        <v>#REF!</v>
      </c>
      <c r="AI43" s="6" t="e">
        <f t="shared" si="43"/>
        <v>#REF!</v>
      </c>
      <c r="AJ43" s="15" t="e">
        <f t="shared" si="44"/>
        <v>#REF!</v>
      </c>
      <c r="AL43" s="9" t="s">
        <v>20</v>
      </c>
      <c r="AM43" s="6"/>
      <c r="AN43" s="6" t="e">
        <f>COUNTIFS(#REF!,"&gt;=50",#REF!,$B43)</f>
        <v>#REF!</v>
      </c>
      <c r="AO43" s="6" t="e">
        <f t="shared" si="45"/>
        <v>#REF!</v>
      </c>
      <c r="AP43" s="6" t="e">
        <f t="shared" si="46"/>
        <v>#REF!</v>
      </c>
      <c r="AQ43" s="6" t="e">
        <f t="shared" si="47"/>
        <v>#REF!</v>
      </c>
      <c r="AR43" s="7" t="e">
        <f t="shared" si="48"/>
        <v>#REF!</v>
      </c>
      <c r="AS43" s="15" t="e">
        <f t="shared" si="49"/>
        <v>#REF!</v>
      </c>
    </row>
    <row r="44" spans="2:45" hidden="1" outlineLevel="1" x14ac:dyDescent="0.25">
      <c r="B44" s="9" t="s">
        <v>21</v>
      </c>
      <c r="C44" s="6"/>
      <c r="D44" s="6" t="e">
        <f>COUNTIFS(#REF!,"&lt;100",#REF!,"&gt;=50",#REF!,$B44)</f>
        <v>#REF!</v>
      </c>
      <c r="E44" s="6" t="e">
        <f t="shared" si="25"/>
        <v>#REF!</v>
      </c>
      <c r="F44" s="6" t="e">
        <f t="shared" si="26"/>
        <v>#REF!</v>
      </c>
      <c r="G44" s="6" t="e">
        <f t="shared" si="27"/>
        <v>#REF!</v>
      </c>
      <c r="H44" s="6" t="e">
        <f t="shared" si="28"/>
        <v>#REF!</v>
      </c>
      <c r="I44" s="15" t="e">
        <f t="shared" si="29"/>
        <v>#REF!</v>
      </c>
      <c r="K44" s="9" t="s">
        <v>21</v>
      </c>
      <c r="L44" s="6"/>
      <c r="M44" s="6" t="e">
        <f>COUNTIFS(#REF!,"&gt;=100",#REF!,"&lt;150",#REF!,$B44)</f>
        <v>#REF!</v>
      </c>
      <c r="N44" s="6" t="e">
        <f t="shared" si="30"/>
        <v>#REF!</v>
      </c>
      <c r="O44" s="6" t="e">
        <f t="shared" si="31"/>
        <v>#REF!</v>
      </c>
      <c r="P44" s="6" t="e">
        <f t="shared" si="32"/>
        <v>#REF!</v>
      </c>
      <c r="Q44" s="6" t="e">
        <f t="shared" si="33"/>
        <v>#REF!</v>
      </c>
      <c r="R44" s="15" t="e">
        <f t="shared" si="34"/>
        <v>#REF!</v>
      </c>
      <c r="T44" s="9" t="s">
        <v>21</v>
      </c>
      <c r="U44" s="6"/>
      <c r="V44" s="6" t="e">
        <f>COUNTIFS(#REF!,"&gt;=150",#REF!,"&lt;200",#REF!,$B44)</f>
        <v>#REF!</v>
      </c>
      <c r="W44" s="6" t="e">
        <f t="shared" si="35"/>
        <v>#REF!</v>
      </c>
      <c r="X44" s="6" t="e">
        <f t="shared" si="36"/>
        <v>#REF!</v>
      </c>
      <c r="Y44" s="6" t="e">
        <f t="shared" si="37"/>
        <v>#REF!</v>
      </c>
      <c r="Z44" s="6" t="e">
        <f t="shared" si="38"/>
        <v>#REF!</v>
      </c>
      <c r="AA44" s="15" t="e">
        <f t="shared" si="39"/>
        <v>#REF!</v>
      </c>
      <c r="AC44" s="9" t="s">
        <v>21</v>
      </c>
      <c r="AD44" s="6"/>
      <c r="AE44" s="6" t="e">
        <f>COUNTIFS(#REF!,"&gt;=200",#REF!,$B44)</f>
        <v>#REF!</v>
      </c>
      <c r="AF44" s="6" t="e">
        <f t="shared" si="40"/>
        <v>#REF!</v>
      </c>
      <c r="AG44" s="6" t="e">
        <f t="shared" si="41"/>
        <v>#REF!</v>
      </c>
      <c r="AH44" s="6" t="e">
        <f t="shared" si="42"/>
        <v>#REF!</v>
      </c>
      <c r="AI44" s="6" t="e">
        <f t="shared" si="43"/>
        <v>#REF!</v>
      </c>
      <c r="AJ44" s="15" t="e">
        <f t="shared" si="44"/>
        <v>#REF!</v>
      </c>
      <c r="AL44" s="9" t="s">
        <v>21</v>
      </c>
      <c r="AM44" s="6"/>
      <c r="AN44" s="6" t="e">
        <f>COUNTIFS(#REF!,"&gt;=50",#REF!,$B44)</f>
        <v>#REF!</v>
      </c>
      <c r="AO44" s="6" t="e">
        <f t="shared" si="45"/>
        <v>#REF!</v>
      </c>
      <c r="AP44" s="6" t="e">
        <f t="shared" si="46"/>
        <v>#REF!</v>
      </c>
      <c r="AQ44" s="6" t="e">
        <f t="shared" si="47"/>
        <v>#REF!</v>
      </c>
      <c r="AR44" s="7" t="e">
        <f t="shared" si="48"/>
        <v>#REF!</v>
      </c>
      <c r="AS44" s="15" t="e">
        <f t="shared" si="49"/>
        <v>#REF!</v>
      </c>
    </row>
    <row r="45" spans="2:45" hidden="1" outlineLevel="1" x14ac:dyDescent="0.25">
      <c r="B45" s="9" t="s">
        <v>16</v>
      </c>
      <c r="C45" s="6"/>
      <c r="D45" s="6" t="e">
        <f>COUNTIFS(#REF!,"&lt;100",#REF!,"&gt;=50",#REF!,$B45)</f>
        <v>#REF!</v>
      </c>
      <c r="E45" s="6" t="e">
        <f t="shared" si="25"/>
        <v>#REF!</v>
      </c>
      <c r="F45" s="6" t="e">
        <f t="shared" si="26"/>
        <v>#REF!</v>
      </c>
      <c r="G45" s="6" t="e">
        <f t="shared" si="27"/>
        <v>#REF!</v>
      </c>
      <c r="H45" s="6" t="e">
        <f t="shared" si="28"/>
        <v>#REF!</v>
      </c>
      <c r="I45" s="15" t="e">
        <f t="shared" si="29"/>
        <v>#REF!</v>
      </c>
      <c r="K45" s="9" t="s">
        <v>16</v>
      </c>
      <c r="L45" s="6"/>
      <c r="M45" s="6" t="e">
        <f>COUNTIFS(#REF!,"&gt;=100",#REF!,"&lt;150",#REF!,$B45)</f>
        <v>#REF!</v>
      </c>
      <c r="N45" s="6" t="e">
        <f t="shared" si="30"/>
        <v>#REF!</v>
      </c>
      <c r="O45" s="6" t="e">
        <f t="shared" si="31"/>
        <v>#REF!</v>
      </c>
      <c r="P45" s="6" t="e">
        <f t="shared" si="32"/>
        <v>#REF!</v>
      </c>
      <c r="Q45" s="6" t="e">
        <f t="shared" si="33"/>
        <v>#REF!</v>
      </c>
      <c r="R45" s="15" t="e">
        <f t="shared" si="34"/>
        <v>#REF!</v>
      </c>
      <c r="T45" s="9" t="s">
        <v>16</v>
      </c>
      <c r="U45" s="6"/>
      <c r="V45" s="6" t="e">
        <f>COUNTIFS(#REF!,"&gt;=150",#REF!,"&lt;200",#REF!,$B45)</f>
        <v>#REF!</v>
      </c>
      <c r="W45" s="6" t="e">
        <f t="shared" si="35"/>
        <v>#REF!</v>
      </c>
      <c r="X45" s="6" t="e">
        <f t="shared" si="36"/>
        <v>#REF!</v>
      </c>
      <c r="Y45" s="6" t="e">
        <f t="shared" si="37"/>
        <v>#REF!</v>
      </c>
      <c r="Z45" s="6" t="e">
        <f t="shared" si="38"/>
        <v>#REF!</v>
      </c>
      <c r="AA45" s="15" t="e">
        <f t="shared" si="39"/>
        <v>#REF!</v>
      </c>
      <c r="AC45" s="9" t="s">
        <v>16</v>
      </c>
      <c r="AD45" s="6"/>
      <c r="AE45" s="6" t="e">
        <f>COUNTIFS(#REF!,"&gt;=200",#REF!,$B45)</f>
        <v>#REF!</v>
      </c>
      <c r="AF45" s="6" t="e">
        <f t="shared" si="40"/>
        <v>#REF!</v>
      </c>
      <c r="AG45" s="6" t="e">
        <f t="shared" si="41"/>
        <v>#REF!</v>
      </c>
      <c r="AH45" s="6" t="e">
        <f t="shared" si="42"/>
        <v>#REF!</v>
      </c>
      <c r="AI45" s="6" t="e">
        <f t="shared" si="43"/>
        <v>#REF!</v>
      </c>
      <c r="AJ45" s="15" t="e">
        <f t="shared" si="44"/>
        <v>#REF!</v>
      </c>
      <c r="AL45" s="9" t="s">
        <v>16</v>
      </c>
      <c r="AM45" s="6"/>
      <c r="AN45" s="6" t="e">
        <f>COUNTIFS(#REF!,"&gt;=50",#REF!,$B45)</f>
        <v>#REF!</v>
      </c>
      <c r="AO45" s="6" t="e">
        <f t="shared" si="45"/>
        <v>#REF!</v>
      </c>
      <c r="AP45" s="6" t="e">
        <f t="shared" si="46"/>
        <v>#REF!</v>
      </c>
      <c r="AQ45" s="6" t="e">
        <f t="shared" si="47"/>
        <v>#REF!</v>
      </c>
      <c r="AR45" s="7" t="e">
        <f t="shared" si="48"/>
        <v>#REF!</v>
      </c>
      <c r="AS45" s="15" t="e">
        <f t="shared" si="49"/>
        <v>#REF!</v>
      </c>
    </row>
    <row r="46" spans="2:45" hidden="1" outlineLevel="1" x14ac:dyDescent="0.25">
      <c r="B46" s="9" t="s">
        <v>54</v>
      </c>
      <c r="C46" s="6"/>
      <c r="D46" s="6" t="e">
        <f>COUNTIFS(#REF!,"&lt;100",#REF!,"&gt;=50",#REF!,$B46)</f>
        <v>#REF!</v>
      </c>
      <c r="E46" s="6" t="e">
        <f t="shared" si="25"/>
        <v>#REF!</v>
      </c>
      <c r="F46" s="6" t="e">
        <f t="shared" si="26"/>
        <v>#REF!</v>
      </c>
      <c r="G46" s="6" t="e">
        <f t="shared" si="27"/>
        <v>#REF!</v>
      </c>
      <c r="H46" s="6" t="e">
        <f t="shared" si="28"/>
        <v>#REF!</v>
      </c>
      <c r="I46" s="15" t="e">
        <f t="shared" si="29"/>
        <v>#REF!</v>
      </c>
      <c r="K46" s="9" t="s">
        <v>54</v>
      </c>
      <c r="L46" s="6"/>
      <c r="M46" s="6" t="e">
        <f>COUNTIFS(#REF!,"&gt;=100",#REF!,"&lt;150",#REF!,$B46)</f>
        <v>#REF!</v>
      </c>
      <c r="N46" s="6" t="e">
        <f t="shared" si="30"/>
        <v>#REF!</v>
      </c>
      <c r="O46" s="6" t="e">
        <f t="shared" si="31"/>
        <v>#REF!</v>
      </c>
      <c r="P46" s="6" t="e">
        <f t="shared" si="32"/>
        <v>#REF!</v>
      </c>
      <c r="Q46" s="6" t="e">
        <f t="shared" si="33"/>
        <v>#REF!</v>
      </c>
      <c r="R46" s="15" t="e">
        <f t="shared" si="34"/>
        <v>#REF!</v>
      </c>
      <c r="T46" s="9" t="s">
        <v>54</v>
      </c>
      <c r="U46" s="6"/>
      <c r="V46" s="6" t="e">
        <f>COUNTIFS(#REF!,"&gt;=150",#REF!,"&lt;200",#REF!,$B46)</f>
        <v>#REF!</v>
      </c>
      <c r="W46" s="6" t="e">
        <f t="shared" si="35"/>
        <v>#REF!</v>
      </c>
      <c r="X46" s="6" t="e">
        <f t="shared" si="36"/>
        <v>#REF!</v>
      </c>
      <c r="Y46" s="6" t="e">
        <f t="shared" si="37"/>
        <v>#REF!</v>
      </c>
      <c r="Z46" s="6" t="e">
        <f t="shared" si="38"/>
        <v>#REF!</v>
      </c>
      <c r="AA46" s="15" t="e">
        <f t="shared" si="39"/>
        <v>#REF!</v>
      </c>
      <c r="AC46" s="9" t="s">
        <v>54</v>
      </c>
      <c r="AD46" s="6"/>
      <c r="AE46" s="6" t="e">
        <f>COUNTIFS(#REF!,"&gt;=200",#REF!,$B46)</f>
        <v>#REF!</v>
      </c>
      <c r="AF46" s="6" t="e">
        <f t="shared" si="40"/>
        <v>#REF!</v>
      </c>
      <c r="AG46" s="6" t="e">
        <f t="shared" si="41"/>
        <v>#REF!</v>
      </c>
      <c r="AH46" s="6" t="e">
        <f t="shared" si="42"/>
        <v>#REF!</v>
      </c>
      <c r="AI46" s="6" t="e">
        <f t="shared" si="43"/>
        <v>#REF!</v>
      </c>
      <c r="AJ46" s="15" t="e">
        <f t="shared" si="44"/>
        <v>#REF!</v>
      </c>
      <c r="AL46" s="9" t="s">
        <v>54</v>
      </c>
      <c r="AM46" s="6"/>
      <c r="AN46" s="6" t="e">
        <f>COUNTIFS(#REF!,"&gt;=50",#REF!,$B46)</f>
        <v>#REF!</v>
      </c>
      <c r="AO46" s="6" t="e">
        <f t="shared" si="45"/>
        <v>#REF!</v>
      </c>
      <c r="AP46" s="6" t="e">
        <f t="shared" si="46"/>
        <v>#REF!</v>
      </c>
      <c r="AQ46" s="6" t="e">
        <f t="shared" si="47"/>
        <v>#REF!</v>
      </c>
      <c r="AR46" s="7" t="e">
        <f t="shared" si="48"/>
        <v>#REF!</v>
      </c>
      <c r="AS46" s="15" t="e">
        <f t="shared" si="49"/>
        <v>#REF!</v>
      </c>
    </row>
    <row r="47" spans="2:45" hidden="1" outlineLevel="1" x14ac:dyDescent="0.25">
      <c r="B47" s="9" t="s">
        <v>55</v>
      </c>
      <c r="C47" s="6"/>
      <c r="D47" s="6" t="e">
        <f>COUNTIFS(#REF!,"&lt;100",#REF!,"&gt;=50",#REF!,$B47)</f>
        <v>#REF!</v>
      </c>
      <c r="E47" s="6" t="e">
        <f t="shared" si="25"/>
        <v>#REF!</v>
      </c>
      <c r="F47" s="6" t="e">
        <f t="shared" si="26"/>
        <v>#REF!</v>
      </c>
      <c r="G47" s="6" t="e">
        <f t="shared" si="27"/>
        <v>#REF!</v>
      </c>
      <c r="H47" s="6" t="e">
        <f t="shared" si="28"/>
        <v>#REF!</v>
      </c>
      <c r="I47" s="15" t="e">
        <f t="shared" si="29"/>
        <v>#REF!</v>
      </c>
      <c r="K47" s="9" t="s">
        <v>55</v>
      </c>
      <c r="L47" s="6"/>
      <c r="M47" s="6" t="e">
        <f>COUNTIFS(#REF!,"&gt;=100",#REF!,"&lt;150",#REF!,$B47)</f>
        <v>#REF!</v>
      </c>
      <c r="N47" s="6" t="e">
        <f t="shared" si="30"/>
        <v>#REF!</v>
      </c>
      <c r="O47" s="6" t="e">
        <f t="shared" si="31"/>
        <v>#REF!</v>
      </c>
      <c r="P47" s="6" t="e">
        <f t="shared" si="32"/>
        <v>#REF!</v>
      </c>
      <c r="Q47" s="6" t="e">
        <f t="shared" si="33"/>
        <v>#REF!</v>
      </c>
      <c r="R47" s="15" t="e">
        <f t="shared" si="34"/>
        <v>#REF!</v>
      </c>
      <c r="T47" s="9" t="s">
        <v>55</v>
      </c>
      <c r="U47" s="6"/>
      <c r="V47" s="6" t="e">
        <f>COUNTIFS(#REF!,"&gt;=150",#REF!,"&lt;200",#REF!,$B47)</f>
        <v>#REF!</v>
      </c>
      <c r="W47" s="6" t="e">
        <f t="shared" si="35"/>
        <v>#REF!</v>
      </c>
      <c r="X47" s="6" t="e">
        <f t="shared" si="36"/>
        <v>#REF!</v>
      </c>
      <c r="Y47" s="6" t="e">
        <f t="shared" si="37"/>
        <v>#REF!</v>
      </c>
      <c r="Z47" s="6" t="e">
        <f t="shared" si="38"/>
        <v>#REF!</v>
      </c>
      <c r="AA47" s="15" t="e">
        <f t="shared" si="39"/>
        <v>#REF!</v>
      </c>
      <c r="AC47" s="9" t="s">
        <v>55</v>
      </c>
      <c r="AD47" s="6"/>
      <c r="AE47" s="6" t="e">
        <f>COUNTIFS(#REF!,"&gt;=200",#REF!,$B47)</f>
        <v>#REF!</v>
      </c>
      <c r="AF47" s="6" t="e">
        <f t="shared" si="40"/>
        <v>#REF!</v>
      </c>
      <c r="AG47" s="6" t="e">
        <f t="shared" si="41"/>
        <v>#REF!</v>
      </c>
      <c r="AH47" s="6" t="e">
        <f t="shared" si="42"/>
        <v>#REF!</v>
      </c>
      <c r="AI47" s="6" t="e">
        <f t="shared" si="43"/>
        <v>#REF!</v>
      </c>
      <c r="AJ47" s="15" t="e">
        <f t="shared" si="44"/>
        <v>#REF!</v>
      </c>
      <c r="AL47" s="9" t="s">
        <v>55</v>
      </c>
      <c r="AM47" s="6"/>
      <c r="AN47" s="6" t="e">
        <f>COUNTIFS(#REF!,"&gt;=50",#REF!,$B47)</f>
        <v>#REF!</v>
      </c>
      <c r="AO47" s="6" t="e">
        <f t="shared" si="45"/>
        <v>#REF!</v>
      </c>
      <c r="AP47" s="6" t="e">
        <f t="shared" si="46"/>
        <v>#REF!</v>
      </c>
      <c r="AQ47" s="6" t="e">
        <f t="shared" si="47"/>
        <v>#REF!</v>
      </c>
      <c r="AR47" s="7" t="e">
        <f t="shared" si="48"/>
        <v>#REF!</v>
      </c>
      <c r="AS47" s="15" t="e">
        <f t="shared" si="49"/>
        <v>#REF!</v>
      </c>
    </row>
    <row r="48" spans="2:45" hidden="1" outlineLevel="1" x14ac:dyDescent="0.25">
      <c r="B48" s="9" t="s">
        <v>57</v>
      </c>
      <c r="C48" s="6"/>
      <c r="D48" s="6" t="e">
        <f>COUNTIFS(#REF!,"&lt;100",#REF!,"&gt;=50",#REF!,$B48)</f>
        <v>#REF!</v>
      </c>
      <c r="E48" s="6" t="e">
        <f t="shared" si="25"/>
        <v>#REF!</v>
      </c>
      <c r="F48" s="6" t="e">
        <f t="shared" si="26"/>
        <v>#REF!</v>
      </c>
      <c r="G48" s="6" t="e">
        <f t="shared" si="27"/>
        <v>#REF!</v>
      </c>
      <c r="H48" s="6" t="e">
        <f t="shared" si="28"/>
        <v>#REF!</v>
      </c>
      <c r="I48" s="15" t="e">
        <f t="shared" si="29"/>
        <v>#REF!</v>
      </c>
      <c r="K48" s="9" t="s">
        <v>57</v>
      </c>
      <c r="L48" s="6"/>
      <c r="M48" s="6" t="e">
        <f>COUNTIFS(#REF!,"&gt;=100",#REF!,"&lt;150",#REF!,$B48)</f>
        <v>#REF!</v>
      </c>
      <c r="N48" s="6" t="e">
        <f t="shared" si="30"/>
        <v>#REF!</v>
      </c>
      <c r="O48" s="6" t="e">
        <f t="shared" si="31"/>
        <v>#REF!</v>
      </c>
      <c r="P48" s="6" t="e">
        <f t="shared" si="32"/>
        <v>#REF!</v>
      </c>
      <c r="Q48" s="6" t="e">
        <f t="shared" si="33"/>
        <v>#REF!</v>
      </c>
      <c r="R48" s="15" t="e">
        <f t="shared" si="34"/>
        <v>#REF!</v>
      </c>
      <c r="T48" s="9" t="s">
        <v>57</v>
      </c>
      <c r="U48" s="6"/>
      <c r="V48" s="6" t="e">
        <f>COUNTIFS(#REF!,"&gt;=150",#REF!,"&lt;200",#REF!,$B48)</f>
        <v>#REF!</v>
      </c>
      <c r="W48" s="6" t="e">
        <f t="shared" si="35"/>
        <v>#REF!</v>
      </c>
      <c r="X48" s="6" t="e">
        <f t="shared" si="36"/>
        <v>#REF!</v>
      </c>
      <c r="Y48" s="6" t="e">
        <f t="shared" si="37"/>
        <v>#REF!</v>
      </c>
      <c r="Z48" s="6" t="e">
        <f t="shared" si="38"/>
        <v>#REF!</v>
      </c>
      <c r="AA48" s="15" t="e">
        <f t="shared" si="39"/>
        <v>#REF!</v>
      </c>
      <c r="AC48" s="9" t="s">
        <v>57</v>
      </c>
      <c r="AD48" s="6"/>
      <c r="AE48" s="6" t="e">
        <f>COUNTIFS(#REF!,"&gt;=200",#REF!,$B48)</f>
        <v>#REF!</v>
      </c>
      <c r="AF48" s="6" t="e">
        <f t="shared" si="40"/>
        <v>#REF!</v>
      </c>
      <c r="AG48" s="6" t="e">
        <f t="shared" si="41"/>
        <v>#REF!</v>
      </c>
      <c r="AH48" s="6" t="e">
        <f t="shared" si="42"/>
        <v>#REF!</v>
      </c>
      <c r="AI48" s="6" t="e">
        <f t="shared" si="43"/>
        <v>#REF!</v>
      </c>
      <c r="AJ48" s="15" t="e">
        <f t="shared" si="44"/>
        <v>#REF!</v>
      </c>
      <c r="AL48" s="9" t="s">
        <v>57</v>
      </c>
      <c r="AM48" s="6"/>
      <c r="AN48" s="6" t="e">
        <f>COUNTIFS(#REF!,"&gt;=50",#REF!,$B48)</f>
        <v>#REF!</v>
      </c>
      <c r="AO48" s="6" t="e">
        <f t="shared" si="45"/>
        <v>#REF!</v>
      </c>
      <c r="AP48" s="6" t="e">
        <f t="shared" si="46"/>
        <v>#REF!</v>
      </c>
      <c r="AQ48" s="6" t="e">
        <f t="shared" si="47"/>
        <v>#REF!</v>
      </c>
      <c r="AR48" s="7" t="e">
        <f t="shared" si="48"/>
        <v>#REF!</v>
      </c>
      <c r="AS48" s="15" t="e">
        <f t="shared" si="49"/>
        <v>#REF!</v>
      </c>
    </row>
    <row r="49" spans="2:45" hidden="1" outlineLevel="1" x14ac:dyDescent="0.25">
      <c r="B49" s="9" t="s">
        <v>67</v>
      </c>
      <c r="C49" s="6"/>
      <c r="D49" s="6" t="e">
        <f>COUNTIFS(#REF!,"&lt;100",#REF!,"&gt;=50",#REF!,$B49)</f>
        <v>#REF!</v>
      </c>
      <c r="E49" s="6" t="e">
        <f t="shared" si="25"/>
        <v>#REF!</v>
      </c>
      <c r="F49" s="6" t="e">
        <f t="shared" si="26"/>
        <v>#REF!</v>
      </c>
      <c r="G49" s="6" t="e">
        <f t="shared" si="27"/>
        <v>#REF!</v>
      </c>
      <c r="H49" s="6" t="e">
        <f t="shared" si="28"/>
        <v>#REF!</v>
      </c>
      <c r="I49" s="15" t="e">
        <f t="shared" si="29"/>
        <v>#REF!</v>
      </c>
      <c r="K49" s="9" t="s">
        <v>67</v>
      </c>
      <c r="L49" s="6"/>
      <c r="M49" s="6" t="e">
        <f>COUNTIFS(#REF!,"&gt;=100",#REF!,"&lt;150",#REF!,$B49)</f>
        <v>#REF!</v>
      </c>
      <c r="N49" s="6" t="e">
        <f t="shared" si="30"/>
        <v>#REF!</v>
      </c>
      <c r="O49" s="6" t="e">
        <f t="shared" si="31"/>
        <v>#REF!</v>
      </c>
      <c r="P49" s="6" t="e">
        <f t="shared" si="32"/>
        <v>#REF!</v>
      </c>
      <c r="Q49" s="6" t="e">
        <f t="shared" si="33"/>
        <v>#REF!</v>
      </c>
      <c r="R49" s="15" t="e">
        <f t="shared" si="34"/>
        <v>#REF!</v>
      </c>
      <c r="T49" s="9" t="s">
        <v>67</v>
      </c>
      <c r="U49" s="6"/>
      <c r="V49" s="6" t="e">
        <f>COUNTIFS(#REF!,"&gt;=150",#REF!,"&lt;200",#REF!,$B49)</f>
        <v>#REF!</v>
      </c>
      <c r="W49" s="6" t="e">
        <f t="shared" si="35"/>
        <v>#REF!</v>
      </c>
      <c r="X49" s="6" t="e">
        <f t="shared" si="36"/>
        <v>#REF!</v>
      </c>
      <c r="Y49" s="6" t="e">
        <f t="shared" si="37"/>
        <v>#REF!</v>
      </c>
      <c r="Z49" s="6" t="e">
        <f t="shared" si="38"/>
        <v>#REF!</v>
      </c>
      <c r="AA49" s="15" t="e">
        <f t="shared" si="39"/>
        <v>#REF!</v>
      </c>
      <c r="AC49" s="9" t="s">
        <v>67</v>
      </c>
      <c r="AD49" s="6"/>
      <c r="AE49" s="6" t="e">
        <f>COUNTIFS(#REF!,"&gt;=200",#REF!,$B49)</f>
        <v>#REF!</v>
      </c>
      <c r="AF49" s="6" t="e">
        <f t="shared" si="40"/>
        <v>#REF!</v>
      </c>
      <c r="AG49" s="6" t="e">
        <f t="shared" si="41"/>
        <v>#REF!</v>
      </c>
      <c r="AH49" s="6" t="e">
        <f t="shared" si="42"/>
        <v>#REF!</v>
      </c>
      <c r="AI49" s="6" t="e">
        <f t="shared" si="43"/>
        <v>#REF!</v>
      </c>
      <c r="AJ49" s="15" t="e">
        <f t="shared" si="44"/>
        <v>#REF!</v>
      </c>
      <c r="AL49" s="9" t="s">
        <v>67</v>
      </c>
      <c r="AM49" s="6"/>
      <c r="AN49" s="6" t="e">
        <f>COUNTIFS(#REF!,"&gt;=50",#REF!,$B49)</f>
        <v>#REF!</v>
      </c>
      <c r="AO49" s="6" t="e">
        <f t="shared" si="45"/>
        <v>#REF!</v>
      </c>
      <c r="AP49" s="6" t="e">
        <f t="shared" si="46"/>
        <v>#REF!</v>
      </c>
      <c r="AQ49" s="6" t="e">
        <f t="shared" si="47"/>
        <v>#REF!</v>
      </c>
      <c r="AR49" s="7" t="e">
        <f t="shared" si="48"/>
        <v>#REF!</v>
      </c>
      <c r="AS49" s="15" t="e">
        <f t="shared" si="49"/>
        <v>#REF!</v>
      </c>
    </row>
    <row r="50" spans="2:45" hidden="1" outlineLevel="1" x14ac:dyDescent="0.25">
      <c r="B50" s="9" t="s">
        <v>24</v>
      </c>
      <c r="C50" s="6"/>
      <c r="D50" s="6" t="e">
        <f>COUNTIFS(#REF!,"&lt;100",#REF!,"&gt;=50",#REF!,$B50)</f>
        <v>#REF!</v>
      </c>
      <c r="E50" s="6" t="e">
        <f t="shared" si="25"/>
        <v>#REF!</v>
      </c>
      <c r="F50" s="6" t="e">
        <f t="shared" si="26"/>
        <v>#REF!</v>
      </c>
      <c r="G50" s="6" t="e">
        <f t="shared" si="27"/>
        <v>#REF!</v>
      </c>
      <c r="H50" s="6" t="e">
        <f t="shared" si="28"/>
        <v>#REF!</v>
      </c>
      <c r="I50" s="15" t="e">
        <f t="shared" si="29"/>
        <v>#REF!</v>
      </c>
      <c r="K50" s="9" t="s">
        <v>24</v>
      </c>
      <c r="L50" s="6"/>
      <c r="M50" s="6" t="e">
        <f>COUNTIFS(#REF!,"&gt;=100",#REF!,"&lt;150",#REF!,$B50)</f>
        <v>#REF!</v>
      </c>
      <c r="N50" s="6" t="e">
        <f t="shared" si="30"/>
        <v>#REF!</v>
      </c>
      <c r="O50" s="6" t="e">
        <f t="shared" si="31"/>
        <v>#REF!</v>
      </c>
      <c r="P50" s="6" t="e">
        <f t="shared" si="32"/>
        <v>#REF!</v>
      </c>
      <c r="Q50" s="6" t="e">
        <f t="shared" si="33"/>
        <v>#REF!</v>
      </c>
      <c r="R50" s="15" t="e">
        <f t="shared" si="34"/>
        <v>#REF!</v>
      </c>
      <c r="T50" s="9" t="s">
        <v>24</v>
      </c>
      <c r="U50" s="6"/>
      <c r="V50" s="6" t="e">
        <f>COUNTIFS(#REF!,"&gt;=150",#REF!,"&lt;200",#REF!,$B50)</f>
        <v>#REF!</v>
      </c>
      <c r="W50" s="6" t="e">
        <f t="shared" si="35"/>
        <v>#REF!</v>
      </c>
      <c r="X50" s="6" t="e">
        <f t="shared" si="36"/>
        <v>#REF!</v>
      </c>
      <c r="Y50" s="6" t="e">
        <f t="shared" si="37"/>
        <v>#REF!</v>
      </c>
      <c r="Z50" s="6" t="e">
        <f t="shared" si="38"/>
        <v>#REF!</v>
      </c>
      <c r="AA50" s="15" t="e">
        <f t="shared" si="39"/>
        <v>#REF!</v>
      </c>
      <c r="AC50" s="9" t="s">
        <v>24</v>
      </c>
      <c r="AD50" s="6"/>
      <c r="AE50" s="6" t="e">
        <f>COUNTIFS(#REF!,"&gt;=200",#REF!,$B50)</f>
        <v>#REF!</v>
      </c>
      <c r="AF50" s="6" t="e">
        <f t="shared" si="40"/>
        <v>#REF!</v>
      </c>
      <c r="AG50" s="6" t="e">
        <f t="shared" si="41"/>
        <v>#REF!</v>
      </c>
      <c r="AH50" s="6" t="e">
        <f t="shared" si="42"/>
        <v>#REF!</v>
      </c>
      <c r="AI50" s="6" t="e">
        <f t="shared" si="43"/>
        <v>#REF!</v>
      </c>
      <c r="AJ50" s="15" t="e">
        <f t="shared" si="44"/>
        <v>#REF!</v>
      </c>
      <c r="AL50" s="9" t="s">
        <v>24</v>
      </c>
      <c r="AM50" s="6"/>
      <c r="AN50" s="6" t="e">
        <f>COUNTIFS(#REF!,"&gt;=50",#REF!,$B50)</f>
        <v>#REF!</v>
      </c>
      <c r="AO50" s="6" t="e">
        <f t="shared" si="45"/>
        <v>#REF!</v>
      </c>
      <c r="AP50" s="6" t="e">
        <f t="shared" si="46"/>
        <v>#REF!</v>
      </c>
      <c r="AQ50" s="6" t="e">
        <f t="shared" si="47"/>
        <v>#REF!</v>
      </c>
      <c r="AR50" s="7" t="e">
        <f t="shared" si="48"/>
        <v>#REF!</v>
      </c>
      <c r="AS50" s="15" t="e">
        <f t="shared" si="49"/>
        <v>#REF!</v>
      </c>
    </row>
    <row r="51" spans="2:45" hidden="1" outlineLevel="1" x14ac:dyDescent="0.25">
      <c r="B51" s="9" t="s">
        <v>74</v>
      </c>
      <c r="C51" s="6"/>
      <c r="D51" s="6" t="e">
        <f>COUNTIFS(#REF!,"&lt;100",#REF!,"&gt;=50",#REF!,$B51)</f>
        <v>#REF!</v>
      </c>
      <c r="E51" s="6" t="e">
        <f t="shared" si="25"/>
        <v>#REF!</v>
      </c>
      <c r="F51" s="6" t="e">
        <f t="shared" si="26"/>
        <v>#REF!</v>
      </c>
      <c r="G51" s="6" t="e">
        <f t="shared" si="27"/>
        <v>#REF!</v>
      </c>
      <c r="H51" s="6" t="e">
        <f t="shared" si="28"/>
        <v>#REF!</v>
      </c>
      <c r="I51" s="15" t="e">
        <f t="shared" si="29"/>
        <v>#REF!</v>
      </c>
      <c r="K51" s="9" t="s">
        <v>74</v>
      </c>
      <c r="L51" s="6"/>
      <c r="M51" s="6" t="e">
        <f>COUNTIFS(#REF!,"&gt;=100",#REF!,"&lt;150",#REF!,$B51)</f>
        <v>#REF!</v>
      </c>
      <c r="N51" s="6" t="e">
        <f t="shared" si="30"/>
        <v>#REF!</v>
      </c>
      <c r="O51" s="6" t="e">
        <f t="shared" si="31"/>
        <v>#REF!</v>
      </c>
      <c r="P51" s="6" t="e">
        <f t="shared" si="32"/>
        <v>#REF!</v>
      </c>
      <c r="Q51" s="6" t="e">
        <f t="shared" si="33"/>
        <v>#REF!</v>
      </c>
      <c r="R51" s="15" t="e">
        <f t="shared" si="34"/>
        <v>#REF!</v>
      </c>
      <c r="T51" s="9" t="s">
        <v>74</v>
      </c>
      <c r="U51" s="6"/>
      <c r="V51" s="6" t="e">
        <f>COUNTIFS(#REF!,"&gt;=150",#REF!,"&lt;200",#REF!,$B51)</f>
        <v>#REF!</v>
      </c>
      <c r="W51" s="6" t="e">
        <f t="shared" si="35"/>
        <v>#REF!</v>
      </c>
      <c r="X51" s="6" t="e">
        <f t="shared" si="36"/>
        <v>#REF!</v>
      </c>
      <c r="Y51" s="6" t="e">
        <f t="shared" si="37"/>
        <v>#REF!</v>
      </c>
      <c r="Z51" s="6" t="e">
        <f t="shared" si="38"/>
        <v>#REF!</v>
      </c>
      <c r="AA51" s="15" t="e">
        <f t="shared" si="39"/>
        <v>#REF!</v>
      </c>
      <c r="AC51" s="9" t="s">
        <v>74</v>
      </c>
      <c r="AD51" s="6"/>
      <c r="AE51" s="6" t="e">
        <f>COUNTIFS(#REF!,"&gt;=200",#REF!,$B51)</f>
        <v>#REF!</v>
      </c>
      <c r="AF51" s="6" t="e">
        <f t="shared" si="40"/>
        <v>#REF!</v>
      </c>
      <c r="AG51" s="6" t="e">
        <f t="shared" si="41"/>
        <v>#REF!</v>
      </c>
      <c r="AH51" s="6" t="e">
        <f t="shared" si="42"/>
        <v>#REF!</v>
      </c>
      <c r="AI51" s="6" t="e">
        <f t="shared" si="43"/>
        <v>#REF!</v>
      </c>
      <c r="AJ51" s="15" t="e">
        <f t="shared" si="44"/>
        <v>#REF!</v>
      </c>
      <c r="AL51" s="9" t="s">
        <v>74</v>
      </c>
      <c r="AM51" s="6"/>
      <c r="AN51" s="6" t="e">
        <f>COUNTIFS(#REF!,"&gt;=50",#REF!,$B51)</f>
        <v>#REF!</v>
      </c>
      <c r="AO51" s="6" t="e">
        <f t="shared" si="45"/>
        <v>#REF!</v>
      </c>
      <c r="AP51" s="6" t="e">
        <f t="shared" si="46"/>
        <v>#REF!</v>
      </c>
      <c r="AQ51" s="6" t="e">
        <f t="shared" si="47"/>
        <v>#REF!</v>
      </c>
      <c r="AR51" s="7" t="e">
        <f t="shared" si="48"/>
        <v>#REF!</v>
      </c>
      <c r="AS51" s="15" t="e">
        <f t="shared" si="49"/>
        <v>#REF!</v>
      </c>
    </row>
    <row r="52" spans="2:45" hidden="1" outlineLevel="1" x14ac:dyDescent="0.25">
      <c r="B52" s="9" t="s">
        <v>56</v>
      </c>
      <c r="C52" s="6"/>
      <c r="D52" s="6" t="e">
        <f>COUNTIFS(#REF!,"&lt;100",#REF!,"&gt;=50",#REF!,$B52)</f>
        <v>#REF!</v>
      </c>
      <c r="E52" s="6" t="e">
        <f t="shared" si="25"/>
        <v>#REF!</v>
      </c>
      <c r="F52" s="6" t="e">
        <f t="shared" si="26"/>
        <v>#REF!</v>
      </c>
      <c r="G52" s="6" t="e">
        <f t="shared" si="27"/>
        <v>#REF!</v>
      </c>
      <c r="H52" s="6" t="e">
        <f t="shared" si="28"/>
        <v>#REF!</v>
      </c>
      <c r="I52" s="15" t="e">
        <f t="shared" si="29"/>
        <v>#REF!</v>
      </c>
      <c r="K52" s="9" t="s">
        <v>56</v>
      </c>
      <c r="L52" s="6"/>
      <c r="M52" s="6" t="e">
        <f>COUNTIFS(#REF!,"&gt;=100",#REF!,"&lt;150",#REF!,$B52)</f>
        <v>#REF!</v>
      </c>
      <c r="N52" s="6" t="e">
        <f t="shared" si="30"/>
        <v>#REF!</v>
      </c>
      <c r="O52" s="6" t="e">
        <f t="shared" si="31"/>
        <v>#REF!</v>
      </c>
      <c r="P52" s="6" t="e">
        <f t="shared" si="32"/>
        <v>#REF!</v>
      </c>
      <c r="Q52" s="6" t="e">
        <f t="shared" si="33"/>
        <v>#REF!</v>
      </c>
      <c r="R52" s="15" t="e">
        <f t="shared" si="34"/>
        <v>#REF!</v>
      </c>
      <c r="T52" s="9" t="s">
        <v>56</v>
      </c>
      <c r="U52" s="6"/>
      <c r="V52" s="6" t="e">
        <f>COUNTIFS(#REF!,"&gt;=150",#REF!,"&lt;200",#REF!,$B52)</f>
        <v>#REF!</v>
      </c>
      <c r="W52" s="6" t="e">
        <f t="shared" si="35"/>
        <v>#REF!</v>
      </c>
      <c r="X52" s="6" t="e">
        <f t="shared" si="36"/>
        <v>#REF!</v>
      </c>
      <c r="Y52" s="6" t="e">
        <f t="shared" si="37"/>
        <v>#REF!</v>
      </c>
      <c r="Z52" s="6" t="e">
        <f t="shared" si="38"/>
        <v>#REF!</v>
      </c>
      <c r="AA52" s="15" t="e">
        <f t="shared" si="39"/>
        <v>#REF!</v>
      </c>
      <c r="AC52" s="9" t="s">
        <v>56</v>
      </c>
      <c r="AD52" s="6"/>
      <c r="AE52" s="6" t="e">
        <f>COUNTIFS(#REF!,"&gt;=200",#REF!,$B52)</f>
        <v>#REF!</v>
      </c>
      <c r="AF52" s="6" t="e">
        <f t="shared" si="40"/>
        <v>#REF!</v>
      </c>
      <c r="AG52" s="6" t="e">
        <f t="shared" si="41"/>
        <v>#REF!</v>
      </c>
      <c r="AH52" s="6" t="e">
        <f t="shared" si="42"/>
        <v>#REF!</v>
      </c>
      <c r="AI52" s="6" t="e">
        <f t="shared" si="43"/>
        <v>#REF!</v>
      </c>
      <c r="AJ52" s="15" t="e">
        <f t="shared" si="44"/>
        <v>#REF!</v>
      </c>
      <c r="AL52" s="9" t="s">
        <v>56</v>
      </c>
      <c r="AM52" s="6"/>
      <c r="AN52" s="6" t="e">
        <f>COUNTIFS(#REF!,"&gt;=50",#REF!,$B52)</f>
        <v>#REF!</v>
      </c>
      <c r="AO52" s="6" t="e">
        <f t="shared" si="45"/>
        <v>#REF!</v>
      </c>
      <c r="AP52" s="6" t="e">
        <f t="shared" si="46"/>
        <v>#REF!</v>
      </c>
      <c r="AQ52" s="6" t="e">
        <f t="shared" si="47"/>
        <v>#REF!</v>
      </c>
      <c r="AR52" s="7" t="e">
        <f t="shared" si="48"/>
        <v>#REF!</v>
      </c>
      <c r="AS52" s="15" t="e">
        <f t="shared" si="49"/>
        <v>#REF!</v>
      </c>
    </row>
    <row r="53" spans="2:45" hidden="1" outlineLevel="1" x14ac:dyDescent="0.25">
      <c r="B53" s="9" t="s">
        <v>25</v>
      </c>
      <c r="C53" s="6"/>
      <c r="D53" s="6" t="e">
        <f>COUNTIFS(#REF!,"&lt;100",#REF!,"&gt;=50",#REF!,$B53)</f>
        <v>#REF!</v>
      </c>
      <c r="E53" s="6" t="e">
        <f t="shared" si="25"/>
        <v>#REF!</v>
      </c>
      <c r="F53" s="6" t="e">
        <f t="shared" si="26"/>
        <v>#REF!</v>
      </c>
      <c r="G53" s="6" t="e">
        <f t="shared" si="27"/>
        <v>#REF!</v>
      </c>
      <c r="H53" s="6" t="e">
        <f t="shared" si="28"/>
        <v>#REF!</v>
      </c>
      <c r="I53" s="15" t="e">
        <f t="shared" si="29"/>
        <v>#REF!</v>
      </c>
      <c r="K53" s="9" t="s">
        <v>25</v>
      </c>
      <c r="L53" s="6"/>
      <c r="M53" s="6" t="e">
        <f>COUNTIFS(#REF!,"&gt;=100",#REF!,"&lt;150",#REF!,$B53)</f>
        <v>#REF!</v>
      </c>
      <c r="N53" s="6" t="e">
        <f t="shared" si="30"/>
        <v>#REF!</v>
      </c>
      <c r="O53" s="6" t="e">
        <f t="shared" si="31"/>
        <v>#REF!</v>
      </c>
      <c r="P53" s="6" t="e">
        <f t="shared" si="32"/>
        <v>#REF!</v>
      </c>
      <c r="Q53" s="6" t="e">
        <f t="shared" si="33"/>
        <v>#REF!</v>
      </c>
      <c r="R53" s="15" t="e">
        <f t="shared" si="34"/>
        <v>#REF!</v>
      </c>
      <c r="T53" s="9" t="s">
        <v>25</v>
      </c>
      <c r="U53" s="6"/>
      <c r="V53" s="6" t="e">
        <f>COUNTIFS(#REF!,"&gt;=150",#REF!,"&lt;200",#REF!,$B53)</f>
        <v>#REF!</v>
      </c>
      <c r="W53" s="6" t="e">
        <f t="shared" si="35"/>
        <v>#REF!</v>
      </c>
      <c r="X53" s="6" t="e">
        <f t="shared" si="36"/>
        <v>#REF!</v>
      </c>
      <c r="Y53" s="6" t="e">
        <f t="shared" si="37"/>
        <v>#REF!</v>
      </c>
      <c r="Z53" s="6" t="e">
        <f t="shared" si="38"/>
        <v>#REF!</v>
      </c>
      <c r="AA53" s="15" t="e">
        <f t="shared" si="39"/>
        <v>#REF!</v>
      </c>
      <c r="AC53" s="9" t="s">
        <v>25</v>
      </c>
      <c r="AD53" s="6"/>
      <c r="AE53" s="6" t="e">
        <f>COUNTIFS(#REF!,"&gt;=200",#REF!,$B53)</f>
        <v>#REF!</v>
      </c>
      <c r="AF53" s="6" t="e">
        <f t="shared" si="40"/>
        <v>#REF!</v>
      </c>
      <c r="AG53" s="6" t="e">
        <f t="shared" si="41"/>
        <v>#REF!</v>
      </c>
      <c r="AH53" s="6" t="e">
        <f t="shared" si="42"/>
        <v>#REF!</v>
      </c>
      <c r="AI53" s="6" t="e">
        <f t="shared" si="43"/>
        <v>#REF!</v>
      </c>
      <c r="AJ53" s="15" t="e">
        <f t="shared" si="44"/>
        <v>#REF!</v>
      </c>
      <c r="AL53" s="9" t="s">
        <v>25</v>
      </c>
      <c r="AM53" s="6"/>
      <c r="AN53" s="6" t="e">
        <f>COUNTIFS(#REF!,"&gt;=50",#REF!,$B53)</f>
        <v>#REF!</v>
      </c>
      <c r="AO53" s="6" t="e">
        <f t="shared" si="45"/>
        <v>#REF!</v>
      </c>
      <c r="AP53" s="6" t="e">
        <f t="shared" si="46"/>
        <v>#REF!</v>
      </c>
      <c r="AQ53" s="6" t="e">
        <f t="shared" si="47"/>
        <v>#REF!</v>
      </c>
      <c r="AR53" s="7" t="e">
        <f t="shared" si="48"/>
        <v>#REF!</v>
      </c>
      <c r="AS53" s="15" t="e">
        <f t="shared" si="49"/>
        <v>#REF!</v>
      </c>
    </row>
    <row r="54" spans="2:45" hidden="1" outlineLevel="1" x14ac:dyDescent="0.25">
      <c r="B54" s="9" t="s">
        <v>37</v>
      </c>
      <c r="C54" s="6"/>
      <c r="D54" s="6" t="e">
        <f>COUNTIFS(#REF!,"&lt;100",#REF!,"&gt;=50",#REF!,$B54)</f>
        <v>#REF!</v>
      </c>
      <c r="E54" s="6" t="e">
        <f t="shared" si="25"/>
        <v>#REF!</v>
      </c>
      <c r="F54" s="6" t="e">
        <f t="shared" si="26"/>
        <v>#REF!</v>
      </c>
      <c r="G54" s="6" t="e">
        <f t="shared" si="27"/>
        <v>#REF!</v>
      </c>
      <c r="H54" s="6" t="e">
        <f t="shared" si="28"/>
        <v>#REF!</v>
      </c>
      <c r="I54" s="15" t="e">
        <f t="shared" si="29"/>
        <v>#REF!</v>
      </c>
      <c r="K54" s="9" t="s">
        <v>37</v>
      </c>
      <c r="L54" s="6"/>
      <c r="M54" s="6" t="e">
        <f>COUNTIFS(#REF!,"&gt;=100",#REF!,"&lt;150",#REF!,$B54)</f>
        <v>#REF!</v>
      </c>
      <c r="N54" s="6" t="e">
        <f t="shared" si="30"/>
        <v>#REF!</v>
      </c>
      <c r="O54" s="6" t="e">
        <f t="shared" si="31"/>
        <v>#REF!</v>
      </c>
      <c r="P54" s="6" t="e">
        <f t="shared" si="32"/>
        <v>#REF!</v>
      </c>
      <c r="Q54" s="6" t="e">
        <f t="shared" si="33"/>
        <v>#REF!</v>
      </c>
      <c r="R54" s="15" t="e">
        <f t="shared" si="34"/>
        <v>#REF!</v>
      </c>
      <c r="T54" s="9" t="s">
        <v>37</v>
      </c>
      <c r="U54" s="6"/>
      <c r="V54" s="6" t="e">
        <f>COUNTIFS(#REF!,"&gt;=150",#REF!,"&lt;200",#REF!,$B54)</f>
        <v>#REF!</v>
      </c>
      <c r="W54" s="6" t="e">
        <f t="shared" si="35"/>
        <v>#REF!</v>
      </c>
      <c r="X54" s="6" t="e">
        <f t="shared" si="36"/>
        <v>#REF!</v>
      </c>
      <c r="Y54" s="6" t="e">
        <f t="shared" si="37"/>
        <v>#REF!</v>
      </c>
      <c r="Z54" s="6" t="e">
        <f t="shared" si="38"/>
        <v>#REF!</v>
      </c>
      <c r="AA54" s="15" t="e">
        <f t="shared" si="39"/>
        <v>#REF!</v>
      </c>
      <c r="AC54" s="9" t="s">
        <v>37</v>
      </c>
      <c r="AD54" s="6"/>
      <c r="AE54" s="6" t="e">
        <f>COUNTIFS(#REF!,"&gt;=200",#REF!,$B54)</f>
        <v>#REF!</v>
      </c>
      <c r="AF54" s="6" t="e">
        <f t="shared" si="40"/>
        <v>#REF!</v>
      </c>
      <c r="AG54" s="6" t="e">
        <f t="shared" si="41"/>
        <v>#REF!</v>
      </c>
      <c r="AH54" s="6" t="e">
        <f t="shared" si="42"/>
        <v>#REF!</v>
      </c>
      <c r="AI54" s="6" t="e">
        <f t="shared" si="43"/>
        <v>#REF!</v>
      </c>
      <c r="AJ54" s="15" t="e">
        <f t="shared" si="44"/>
        <v>#REF!</v>
      </c>
      <c r="AL54" s="9" t="s">
        <v>37</v>
      </c>
      <c r="AM54" s="6"/>
      <c r="AN54" s="6" t="e">
        <f>COUNTIFS(#REF!,"&gt;=50",#REF!,$B54)</f>
        <v>#REF!</v>
      </c>
      <c r="AO54" s="6" t="e">
        <f t="shared" si="45"/>
        <v>#REF!</v>
      </c>
      <c r="AP54" s="6" t="e">
        <f t="shared" si="46"/>
        <v>#REF!</v>
      </c>
      <c r="AQ54" s="6" t="e">
        <f t="shared" si="47"/>
        <v>#REF!</v>
      </c>
      <c r="AR54" s="7" t="e">
        <f t="shared" si="48"/>
        <v>#REF!</v>
      </c>
      <c r="AS54" s="15" t="e">
        <f t="shared" si="49"/>
        <v>#REF!</v>
      </c>
    </row>
    <row r="55" spans="2:45" hidden="1" outlineLevel="1" x14ac:dyDescent="0.25">
      <c r="B55" s="9" t="s">
        <v>58</v>
      </c>
      <c r="C55" s="6"/>
      <c r="D55" s="6" t="e">
        <f>COUNTIFS(#REF!,"&lt;100",#REF!,"&gt;=50",#REF!,$B55)</f>
        <v>#REF!</v>
      </c>
      <c r="E55" s="6" t="e">
        <f t="shared" si="25"/>
        <v>#REF!</v>
      </c>
      <c r="F55" s="6" t="e">
        <f t="shared" si="26"/>
        <v>#REF!</v>
      </c>
      <c r="G55" s="6" t="e">
        <f t="shared" si="27"/>
        <v>#REF!</v>
      </c>
      <c r="H55" s="6" t="e">
        <f t="shared" si="28"/>
        <v>#REF!</v>
      </c>
      <c r="I55" s="15" t="e">
        <f t="shared" si="29"/>
        <v>#REF!</v>
      </c>
      <c r="K55" s="9" t="s">
        <v>58</v>
      </c>
      <c r="L55" s="6"/>
      <c r="M55" s="6" t="e">
        <f>COUNTIFS(#REF!,"&gt;=100",#REF!,"&lt;150",#REF!,$B55)</f>
        <v>#REF!</v>
      </c>
      <c r="N55" s="6" t="e">
        <f t="shared" si="30"/>
        <v>#REF!</v>
      </c>
      <c r="O55" s="6" t="e">
        <f t="shared" si="31"/>
        <v>#REF!</v>
      </c>
      <c r="P55" s="6" t="e">
        <f t="shared" si="32"/>
        <v>#REF!</v>
      </c>
      <c r="Q55" s="6" t="e">
        <f t="shared" si="33"/>
        <v>#REF!</v>
      </c>
      <c r="R55" s="15" t="e">
        <f t="shared" si="34"/>
        <v>#REF!</v>
      </c>
      <c r="T55" s="9" t="s">
        <v>58</v>
      </c>
      <c r="U55" s="6"/>
      <c r="V55" s="6" t="e">
        <f>COUNTIFS(#REF!,"&gt;=150",#REF!,"&lt;200",#REF!,$B55)</f>
        <v>#REF!</v>
      </c>
      <c r="W55" s="6" t="e">
        <f t="shared" si="35"/>
        <v>#REF!</v>
      </c>
      <c r="X55" s="6" t="e">
        <f t="shared" si="36"/>
        <v>#REF!</v>
      </c>
      <c r="Y55" s="6" t="e">
        <f t="shared" si="37"/>
        <v>#REF!</v>
      </c>
      <c r="Z55" s="6" t="e">
        <f t="shared" si="38"/>
        <v>#REF!</v>
      </c>
      <c r="AA55" s="15" t="e">
        <f t="shared" si="39"/>
        <v>#REF!</v>
      </c>
      <c r="AC55" s="9" t="s">
        <v>58</v>
      </c>
      <c r="AD55" s="6"/>
      <c r="AE55" s="6" t="e">
        <f>COUNTIFS(#REF!,"&gt;=200",#REF!,$B55)</f>
        <v>#REF!</v>
      </c>
      <c r="AF55" s="6" t="e">
        <f t="shared" si="40"/>
        <v>#REF!</v>
      </c>
      <c r="AG55" s="6" t="e">
        <f t="shared" si="41"/>
        <v>#REF!</v>
      </c>
      <c r="AH55" s="6" t="e">
        <f t="shared" si="42"/>
        <v>#REF!</v>
      </c>
      <c r="AI55" s="6" t="e">
        <f t="shared" si="43"/>
        <v>#REF!</v>
      </c>
      <c r="AJ55" s="15" t="e">
        <f t="shared" si="44"/>
        <v>#REF!</v>
      </c>
      <c r="AL55" s="9" t="s">
        <v>58</v>
      </c>
      <c r="AM55" s="6"/>
      <c r="AN55" s="6" t="e">
        <f>COUNTIFS(#REF!,"&gt;=50",#REF!,$B55)</f>
        <v>#REF!</v>
      </c>
      <c r="AO55" s="6" t="e">
        <f t="shared" si="45"/>
        <v>#REF!</v>
      </c>
      <c r="AP55" s="6" t="e">
        <f t="shared" si="46"/>
        <v>#REF!</v>
      </c>
      <c r="AQ55" s="6" t="e">
        <f t="shared" si="47"/>
        <v>#REF!</v>
      </c>
      <c r="AR55" s="7" t="e">
        <f t="shared" si="48"/>
        <v>#REF!</v>
      </c>
      <c r="AS55" s="15" t="e">
        <f t="shared" si="49"/>
        <v>#REF!</v>
      </c>
    </row>
    <row r="56" spans="2:45" hidden="1" outlineLevel="1" x14ac:dyDescent="0.25">
      <c r="B56" s="9" t="s">
        <v>59</v>
      </c>
      <c r="C56" s="6"/>
      <c r="D56" s="6" t="e">
        <f>COUNTIFS(#REF!,"&lt;100",#REF!,"&gt;=50",#REF!,$B56)</f>
        <v>#REF!</v>
      </c>
      <c r="E56" s="6" t="e">
        <f t="shared" si="25"/>
        <v>#REF!</v>
      </c>
      <c r="F56" s="6" t="e">
        <f t="shared" si="26"/>
        <v>#REF!</v>
      </c>
      <c r="G56" s="6" t="e">
        <f t="shared" si="27"/>
        <v>#REF!</v>
      </c>
      <c r="H56" s="6" t="e">
        <f t="shared" si="28"/>
        <v>#REF!</v>
      </c>
      <c r="I56" s="15" t="e">
        <f t="shared" si="29"/>
        <v>#REF!</v>
      </c>
      <c r="K56" s="9" t="s">
        <v>59</v>
      </c>
      <c r="L56" s="6"/>
      <c r="M56" s="6" t="e">
        <f>COUNTIFS(#REF!,"&gt;=100",#REF!,"&lt;150",#REF!,$B56)</f>
        <v>#REF!</v>
      </c>
      <c r="N56" s="6" t="e">
        <f t="shared" si="30"/>
        <v>#REF!</v>
      </c>
      <c r="O56" s="6" t="e">
        <f t="shared" si="31"/>
        <v>#REF!</v>
      </c>
      <c r="P56" s="6" t="e">
        <f t="shared" si="32"/>
        <v>#REF!</v>
      </c>
      <c r="Q56" s="6" t="e">
        <f t="shared" si="33"/>
        <v>#REF!</v>
      </c>
      <c r="R56" s="15" t="e">
        <f t="shared" si="34"/>
        <v>#REF!</v>
      </c>
      <c r="T56" s="9" t="s">
        <v>59</v>
      </c>
      <c r="U56" s="6"/>
      <c r="V56" s="6" t="e">
        <f>COUNTIFS(#REF!,"&gt;=150",#REF!,"&lt;200",#REF!,$B56)</f>
        <v>#REF!</v>
      </c>
      <c r="W56" s="6" t="e">
        <f t="shared" si="35"/>
        <v>#REF!</v>
      </c>
      <c r="X56" s="6" t="e">
        <f t="shared" si="36"/>
        <v>#REF!</v>
      </c>
      <c r="Y56" s="6" t="e">
        <f t="shared" si="37"/>
        <v>#REF!</v>
      </c>
      <c r="Z56" s="6" t="e">
        <f t="shared" si="38"/>
        <v>#REF!</v>
      </c>
      <c r="AA56" s="15" t="e">
        <f t="shared" si="39"/>
        <v>#REF!</v>
      </c>
      <c r="AC56" s="9" t="s">
        <v>59</v>
      </c>
      <c r="AD56" s="6"/>
      <c r="AE56" s="6" t="e">
        <f>COUNTIFS(#REF!,"&gt;=200",#REF!,$B56)</f>
        <v>#REF!</v>
      </c>
      <c r="AF56" s="6" t="e">
        <f t="shared" si="40"/>
        <v>#REF!</v>
      </c>
      <c r="AG56" s="6" t="e">
        <f t="shared" si="41"/>
        <v>#REF!</v>
      </c>
      <c r="AH56" s="6" t="e">
        <f t="shared" si="42"/>
        <v>#REF!</v>
      </c>
      <c r="AI56" s="6" t="e">
        <f t="shared" si="43"/>
        <v>#REF!</v>
      </c>
      <c r="AJ56" s="15" t="e">
        <f t="shared" si="44"/>
        <v>#REF!</v>
      </c>
      <c r="AL56" s="9" t="s">
        <v>59</v>
      </c>
      <c r="AM56" s="6"/>
      <c r="AN56" s="6" t="e">
        <f>COUNTIFS(#REF!,"&gt;=50",#REF!,$B56)</f>
        <v>#REF!</v>
      </c>
      <c r="AO56" s="6" t="e">
        <f t="shared" si="45"/>
        <v>#REF!</v>
      </c>
      <c r="AP56" s="6" t="e">
        <f t="shared" si="46"/>
        <v>#REF!</v>
      </c>
      <c r="AQ56" s="6" t="e">
        <f t="shared" si="47"/>
        <v>#REF!</v>
      </c>
      <c r="AR56" s="7" t="e">
        <f t="shared" si="48"/>
        <v>#REF!</v>
      </c>
      <c r="AS56" s="15" t="e">
        <f t="shared" si="49"/>
        <v>#REF!</v>
      </c>
    </row>
    <row r="57" spans="2:45" hidden="1" outlineLevel="1" x14ac:dyDescent="0.25">
      <c r="B57" s="9" t="s">
        <v>34</v>
      </c>
      <c r="C57" s="6"/>
      <c r="D57" s="6" t="e">
        <f>COUNTIFS(#REF!,"&lt;100",#REF!,"&gt;=50",#REF!,$B57)</f>
        <v>#REF!</v>
      </c>
      <c r="E57" s="6" t="e">
        <f t="shared" si="25"/>
        <v>#REF!</v>
      </c>
      <c r="F57" s="6" t="e">
        <f t="shared" si="26"/>
        <v>#REF!</v>
      </c>
      <c r="G57" s="6" t="e">
        <f t="shared" si="27"/>
        <v>#REF!</v>
      </c>
      <c r="H57" s="6" t="e">
        <f t="shared" si="28"/>
        <v>#REF!</v>
      </c>
      <c r="I57" s="15" t="e">
        <f t="shared" si="29"/>
        <v>#REF!</v>
      </c>
      <c r="K57" s="9" t="s">
        <v>34</v>
      </c>
      <c r="L57" s="6"/>
      <c r="M57" s="6" t="e">
        <f>COUNTIFS(#REF!,"&gt;=100",#REF!,"&lt;150",#REF!,$B57)</f>
        <v>#REF!</v>
      </c>
      <c r="N57" s="6" t="e">
        <f t="shared" si="30"/>
        <v>#REF!</v>
      </c>
      <c r="O57" s="6" t="e">
        <f t="shared" si="31"/>
        <v>#REF!</v>
      </c>
      <c r="P57" s="6" t="e">
        <f t="shared" si="32"/>
        <v>#REF!</v>
      </c>
      <c r="Q57" s="6" t="e">
        <f t="shared" si="33"/>
        <v>#REF!</v>
      </c>
      <c r="R57" s="15" t="e">
        <f t="shared" si="34"/>
        <v>#REF!</v>
      </c>
      <c r="T57" s="9" t="s">
        <v>34</v>
      </c>
      <c r="U57" s="6"/>
      <c r="V57" s="6" t="e">
        <f>COUNTIFS(#REF!,"&gt;=150",#REF!,"&lt;200",#REF!,$B57)</f>
        <v>#REF!</v>
      </c>
      <c r="W57" s="6" t="e">
        <f t="shared" si="35"/>
        <v>#REF!</v>
      </c>
      <c r="X57" s="6" t="e">
        <f t="shared" si="36"/>
        <v>#REF!</v>
      </c>
      <c r="Y57" s="6" t="e">
        <f t="shared" si="37"/>
        <v>#REF!</v>
      </c>
      <c r="Z57" s="6" t="e">
        <f t="shared" si="38"/>
        <v>#REF!</v>
      </c>
      <c r="AA57" s="15" t="e">
        <f t="shared" si="39"/>
        <v>#REF!</v>
      </c>
      <c r="AC57" s="9" t="s">
        <v>34</v>
      </c>
      <c r="AD57" s="6"/>
      <c r="AE57" s="6" t="e">
        <f>COUNTIFS(#REF!,"&gt;=200",#REF!,$B57)</f>
        <v>#REF!</v>
      </c>
      <c r="AF57" s="6" t="e">
        <f t="shared" si="40"/>
        <v>#REF!</v>
      </c>
      <c r="AG57" s="6" t="e">
        <f t="shared" si="41"/>
        <v>#REF!</v>
      </c>
      <c r="AH57" s="6" t="e">
        <f t="shared" si="42"/>
        <v>#REF!</v>
      </c>
      <c r="AI57" s="6" t="e">
        <f t="shared" si="43"/>
        <v>#REF!</v>
      </c>
      <c r="AJ57" s="15" t="e">
        <f t="shared" si="44"/>
        <v>#REF!</v>
      </c>
      <c r="AL57" s="9" t="s">
        <v>34</v>
      </c>
      <c r="AM57" s="6"/>
      <c r="AN57" s="6" t="e">
        <f>COUNTIFS(#REF!,"&gt;=50",#REF!,$B57)</f>
        <v>#REF!</v>
      </c>
      <c r="AO57" s="6" t="e">
        <f t="shared" si="45"/>
        <v>#REF!</v>
      </c>
      <c r="AP57" s="6" t="e">
        <f t="shared" si="46"/>
        <v>#REF!</v>
      </c>
      <c r="AQ57" s="6" t="e">
        <f t="shared" si="47"/>
        <v>#REF!</v>
      </c>
      <c r="AR57" s="7" t="e">
        <f t="shared" si="48"/>
        <v>#REF!</v>
      </c>
      <c r="AS57" s="15" t="e">
        <f t="shared" si="49"/>
        <v>#REF!</v>
      </c>
    </row>
    <row r="58" spans="2:45" hidden="1" outlineLevel="1" x14ac:dyDescent="0.25">
      <c r="B58" s="9" t="s">
        <v>17</v>
      </c>
      <c r="C58" s="6"/>
      <c r="D58" s="6" t="e">
        <f>COUNTIFS(#REF!,"&lt;100",#REF!,"&gt;=50",#REF!,$B58)</f>
        <v>#REF!</v>
      </c>
      <c r="E58" s="6" t="e">
        <f t="shared" si="25"/>
        <v>#REF!</v>
      </c>
      <c r="F58" s="6" t="e">
        <f t="shared" si="26"/>
        <v>#REF!</v>
      </c>
      <c r="G58" s="6" t="e">
        <f t="shared" si="27"/>
        <v>#REF!</v>
      </c>
      <c r="H58" s="6" t="e">
        <f t="shared" si="28"/>
        <v>#REF!</v>
      </c>
      <c r="I58" s="15" t="e">
        <f t="shared" si="29"/>
        <v>#REF!</v>
      </c>
      <c r="K58" s="9" t="s">
        <v>17</v>
      </c>
      <c r="L58" s="6"/>
      <c r="M58" s="6" t="e">
        <f>COUNTIFS(#REF!,"&gt;=100",#REF!,"&lt;150",#REF!,$B58)</f>
        <v>#REF!</v>
      </c>
      <c r="N58" s="6" t="e">
        <f t="shared" si="30"/>
        <v>#REF!</v>
      </c>
      <c r="O58" s="6" t="e">
        <f t="shared" si="31"/>
        <v>#REF!</v>
      </c>
      <c r="P58" s="6" t="e">
        <f t="shared" si="32"/>
        <v>#REF!</v>
      </c>
      <c r="Q58" s="6" t="e">
        <f t="shared" si="33"/>
        <v>#REF!</v>
      </c>
      <c r="R58" s="15" t="e">
        <f t="shared" si="34"/>
        <v>#REF!</v>
      </c>
      <c r="T58" s="9" t="s">
        <v>17</v>
      </c>
      <c r="U58" s="6"/>
      <c r="V58" s="6" t="e">
        <f>COUNTIFS(#REF!,"&gt;=150",#REF!,"&lt;200",#REF!,$B58)</f>
        <v>#REF!</v>
      </c>
      <c r="W58" s="6" t="e">
        <f t="shared" si="35"/>
        <v>#REF!</v>
      </c>
      <c r="X58" s="6" t="e">
        <f t="shared" si="36"/>
        <v>#REF!</v>
      </c>
      <c r="Y58" s="6" t="e">
        <f t="shared" si="37"/>
        <v>#REF!</v>
      </c>
      <c r="Z58" s="6" t="e">
        <f t="shared" si="38"/>
        <v>#REF!</v>
      </c>
      <c r="AA58" s="15" t="e">
        <f t="shared" si="39"/>
        <v>#REF!</v>
      </c>
      <c r="AC58" s="9" t="s">
        <v>17</v>
      </c>
      <c r="AD58" s="6"/>
      <c r="AE58" s="6" t="e">
        <f>COUNTIFS(#REF!,"&gt;=200",#REF!,$B58)</f>
        <v>#REF!</v>
      </c>
      <c r="AF58" s="6" t="e">
        <f t="shared" si="40"/>
        <v>#REF!</v>
      </c>
      <c r="AG58" s="6" t="e">
        <f t="shared" si="41"/>
        <v>#REF!</v>
      </c>
      <c r="AH58" s="6" t="e">
        <f t="shared" si="42"/>
        <v>#REF!</v>
      </c>
      <c r="AI58" s="6" t="e">
        <f t="shared" si="43"/>
        <v>#REF!</v>
      </c>
      <c r="AJ58" s="15" t="e">
        <f t="shared" si="44"/>
        <v>#REF!</v>
      </c>
      <c r="AL58" s="9" t="s">
        <v>17</v>
      </c>
      <c r="AM58" s="6"/>
      <c r="AN58" s="6" t="e">
        <f>COUNTIFS(#REF!,"&gt;=50",#REF!,$B58)</f>
        <v>#REF!</v>
      </c>
      <c r="AO58" s="6" t="e">
        <f t="shared" si="45"/>
        <v>#REF!</v>
      </c>
      <c r="AP58" s="6" t="e">
        <f t="shared" si="46"/>
        <v>#REF!</v>
      </c>
      <c r="AQ58" s="6" t="e">
        <f t="shared" si="47"/>
        <v>#REF!</v>
      </c>
      <c r="AR58" s="7" t="e">
        <f t="shared" si="48"/>
        <v>#REF!</v>
      </c>
      <c r="AS58" s="15" t="e">
        <f t="shared" si="49"/>
        <v>#REF!</v>
      </c>
    </row>
    <row r="59" spans="2:45" hidden="1" outlineLevel="1" x14ac:dyDescent="0.25">
      <c r="B59" s="9" t="s">
        <v>63</v>
      </c>
      <c r="C59" s="6"/>
      <c r="D59" s="6" t="e">
        <f>COUNTIFS(#REF!,"&lt;100",#REF!,"&gt;=50",#REF!,$B59)</f>
        <v>#REF!</v>
      </c>
      <c r="E59" s="6" t="e">
        <f t="shared" si="25"/>
        <v>#REF!</v>
      </c>
      <c r="F59" s="6" t="e">
        <f t="shared" si="26"/>
        <v>#REF!</v>
      </c>
      <c r="G59" s="6" t="e">
        <f t="shared" si="27"/>
        <v>#REF!</v>
      </c>
      <c r="H59" s="6" t="e">
        <f t="shared" si="28"/>
        <v>#REF!</v>
      </c>
      <c r="I59" s="15" t="e">
        <f t="shared" si="29"/>
        <v>#REF!</v>
      </c>
      <c r="K59" s="9" t="s">
        <v>63</v>
      </c>
      <c r="L59" s="6"/>
      <c r="M59" s="6" t="e">
        <f>COUNTIFS(#REF!,"&gt;=100",#REF!,"&lt;150",#REF!,$B59)</f>
        <v>#REF!</v>
      </c>
      <c r="N59" s="6" t="e">
        <f t="shared" si="30"/>
        <v>#REF!</v>
      </c>
      <c r="O59" s="6" t="e">
        <f t="shared" si="31"/>
        <v>#REF!</v>
      </c>
      <c r="P59" s="6" t="e">
        <f t="shared" si="32"/>
        <v>#REF!</v>
      </c>
      <c r="Q59" s="6" t="e">
        <f t="shared" si="33"/>
        <v>#REF!</v>
      </c>
      <c r="R59" s="15" t="e">
        <f t="shared" si="34"/>
        <v>#REF!</v>
      </c>
      <c r="T59" s="9" t="s">
        <v>63</v>
      </c>
      <c r="U59" s="6"/>
      <c r="V59" s="6" t="e">
        <f>COUNTIFS(#REF!,"&gt;=150",#REF!,"&lt;200",#REF!,$B59)</f>
        <v>#REF!</v>
      </c>
      <c r="W59" s="6" t="e">
        <f t="shared" si="35"/>
        <v>#REF!</v>
      </c>
      <c r="X59" s="6" t="e">
        <f t="shared" si="36"/>
        <v>#REF!</v>
      </c>
      <c r="Y59" s="6" t="e">
        <f t="shared" si="37"/>
        <v>#REF!</v>
      </c>
      <c r="Z59" s="6" t="e">
        <f t="shared" si="38"/>
        <v>#REF!</v>
      </c>
      <c r="AA59" s="15" t="e">
        <f t="shared" si="39"/>
        <v>#REF!</v>
      </c>
      <c r="AC59" s="9" t="s">
        <v>63</v>
      </c>
      <c r="AD59" s="6"/>
      <c r="AE59" s="6" t="e">
        <f>COUNTIFS(#REF!,"&gt;=200",#REF!,$B59)</f>
        <v>#REF!</v>
      </c>
      <c r="AF59" s="6" t="e">
        <f t="shared" si="40"/>
        <v>#REF!</v>
      </c>
      <c r="AG59" s="6" t="e">
        <f t="shared" si="41"/>
        <v>#REF!</v>
      </c>
      <c r="AH59" s="6" t="e">
        <f t="shared" si="42"/>
        <v>#REF!</v>
      </c>
      <c r="AI59" s="6" t="e">
        <f t="shared" si="43"/>
        <v>#REF!</v>
      </c>
      <c r="AJ59" s="15" t="e">
        <f t="shared" si="44"/>
        <v>#REF!</v>
      </c>
      <c r="AL59" s="9" t="s">
        <v>63</v>
      </c>
      <c r="AM59" s="6"/>
      <c r="AN59" s="6" t="e">
        <f>COUNTIFS(#REF!,"&gt;=50",#REF!,$B59)</f>
        <v>#REF!</v>
      </c>
      <c r="AO59" s="6" t="e">
        <f t="shared" si="45"/>
        <v>#REF!</v>
      </c>
      <c r="AP59" s="6" t="e">
        <f t="shared" si="46"/>
        <v>#REF!</v>
      </c>
      <c r="AQ59" s="6" t="e">
        <f t="shared" si="47"/>
        <v>#REF!</v>
      </c>
      <c r="AR59" s="7" t="e">
        <f t="shared" si="48"/>
        <v>#REF!</v>
      </c>
      <c r="AS59" s="15" t="e">
        <f t="shared" si="49"/>
        <v>#REF!</v>
      </c>
    </row>
    <row r="60" spans="2:45" hidden="1" outlineLevel="1" x14ac:dyDescent="0.25">
      <c r="B60" s="9" t="s">
        <v>62</v>
      </c>
      <c r="C60" s="6"/>
      <c r="D60" s="6" t="e">
        <f>COUNTIFS(#REF!,"&lt;100",#REF!,"&gt;=50",#REF!,$B60)</f>
        <v>#REF!</v>
      </c>
      <c r="E60" s="6" t="e">
        <f t="shared" si="25"/>
        <v>#REF!</v>
      </c>
      <c r="F60" s="6" t="e">
        <f t="shared" si="26"/>
        <v>#REF!</v>
      </c>
      <c r="G60" s="6" t="e">
        <f t="shared" si="27"/>
        <v>#REF!</v>
      </c>
      <c r="H60" s="6" t="e">
        <f t="shared" si="28"/>
        <v>#REF!</v>
      </c>
      <c r="I60" s="15" t="e">
        <f t="shared" si="29"/>
        <v>#REF!</v>
      </c>
      <c r="K60" s="9" t="s">
        <v>62</v>
      </c>
      <c r="L60" s="6"/>
      <c r="M60" s="6" t="e">
        <f>COUNTIFS(#REF!,"&gt;=100",#REF!,"&lt;150",#REF!,$B60)</f>
        <v>#REF!</v>
      </c>
      <c r="N60" s="6" t="e">
        <f t="shared" si="30"/>
        <v>#REF!</v>
      </c>
      <c r="O60" s="6" t="e">
        <f t="shared" si="31"/>
        <v>#REF!</v>
      </c>
      <c r="P60" s="6" t="e">
        <f t="shared" si="32"/>
        <v>#REF!</v>
      </c>
      <c r="Q60" s="6" t="e">
        <f t="shared" si="33"/>
        <v>#REF!</v>
      </c>
      <c r="R60" s="15" t="e">
        <f t="shared" si="34"/>
        <v>#REF!</v>
      </c>
      <c r="T60" s="9" t="s">
        <v>62</v>
      </c>
      <c r="U60" s="6"/>
      <c r="V60" s="6" t="e">
        <f>COUNTIFS(#REF!,"&gt;=150",#REF!,"&lt;200",#REF!,$B60)</f>
        <v>#REF!</v>
      </c>
      <c r="W60" s="6" t="e">
        <f t="shared" si="35"/>
        <v>#REF!</v>
      </c>
      <c r="X60" s="6" t="e">
        <f t="shared" si="36"/>
        <v>#REF!</v>
      </c>
      <c r="Y60" s="6" t="e">
        <f t="shared" si="37"/>
        <v>#REF!</v>
      </c>
      <c r="Z60" s="6" t="e">
        <f t="shared" si="38"/>
        <v>#REF!</v>
      </c>
      <c r="AA60" s="15" t="e">
        <f t="shared" si="39"/>
        <v>#REF!</v>
      </c>
      <c r="AC60" s="9" t="s">
        <v>62</v>
      </c>
      <c r="AD60" s="6"/>
      <c r="AE60" s="6" t="e">
        <f>COUNTIFS(#REF!,"&gt;=200",#REF!,$B60)</f>
        <v>#REF!</v>
      </c>
      <c r="AF60" s="6" t="e">
        <f t="shared" si="40"/>
        <v>#REF!</v>
      </c>
      <c r="AG60" s="6" t="e">
        <f t="shared" si="41"/>
        <v>#REF!</v>
      </c>
      <c r="AH60" s="6" t="e">
        <f t="shared" si="42"/>
        <v>#REF!</v>
      </c>
      <c r="AI60" s="6" t="e">
        <f t="shared" si="43"/>
        <v>#REF!</v>
      </c>
      <c r="AJ60" s="15" t="e">
        <f t="shared" si="44"/>
        <v>#REF!</v>
      </c>
      <c r="AL60" s="9" t="s">
        <v>62</v>
      </c>
      <c r="AM60" s="6"/>
      <c r="AN60" s="6" t="e">
        <f>COUNTIFS(#REF!,"&gt;=50",#REF!,$B60)</f>
        <v>#REF!</v>
      </c>
      <c r="AO60" s="6" t="e">
        <f t="shared" si="45"/>
        <v>#REF!</v>
      </c>
      <c r="AP60" s="6" t="e">
        <f t="shared" si="46"/>
        <v>#REF!</v>
      </c>
      <c r="AQ60" s="6" t="e">
        <f t="shared" si="47"/>
        <v>#REF!</v>
      </c>
      <c r="AR60" s="7" t="e">
        <f t="shared" si="48"/>
        <v>#REF!</v>
      </c>
      <c r="AS60" s="15" t="e">
        <f t="shared" si="49"/>
        <v>#REF!</v>
      </c>
    </row>
    <row r="61" spans="2:45" hidden="1" outlineLevel="1" x14ac:dyDescent="0.25">
      <c r="B61" s="9"/>
      <c r="C61" s="6"/>
      <c r="D61" s="6"/>
      <c r="E61" s="6"/>
      <c r="F61" s="6"/>
      <c r="G61" s="6"/>
      <c r="H61" s="6"/>
      <c r="I61" s="15"/>
      <c r="K61" s="9"/>
      <c r="L61" s="6"/>
      <c r="M61" s="6"/>
      <c r="N61" s="6"/>
      <c r="O61" s="6"/>
      <c r="P61" s="6"/>
      <c r="Q61" s="6"/>
      <c r="R61" s="15"/>
      <c r="T61" s="9"/>
      <c r="U61" s="6"/>
      <c r="V61" s="6"/>
      <c r="W61" s="6"/>
      <c r="X61" s="6"/>
      <c r="Y61" s="6"/>
      <c r="Z61" s="6"/>
      <c r="AA61" s="15"/>
      <c r="AC61" s="9"/>
      <c r="AD61" s="6"/>
      <c r="AE61" s="6"/>
      <c r="AF61" s="6"/>
      <c r="AG61" s="6"/>
      <c r="AH61" s="6"/>
      <c r="AI61" s="6"/>
      <c r="AJ61" s="15"/>
      <c r="AL61" s="9"/>
      <c r="AM61" s="6"/>
      <c r="AN61" s="6"/>
      <c r="AO61" s="6"/>
      <c r="AP61" s="6"/>
      <c r="AQ61" s="6"/>
      <c r="AR61" s="7"/>
      <c r="AS61" s="15"/>
    </row>
    <row r="62" spans="2:45" hidden="1" outlineLevel="1" x14ac:dyDescent="0.25">
      <c r="B62" s="9" t="s">
        <v>77</v>
      </c>
      <c r="C62" s="6" t="e">
        <f>ROUND((D63/D64)-D63,0)</f>
        <v>#REF!</v>
      </c>
      <c r="D62" s="6" t="e">
        <f>COUNTIFS(#REF!,"&lt;100",#REF!,"&gt;=50",#REF!,$B62)</f>
        <v>#REF!</v>
      </c>
      <c r="E62" s="6" t="e">
        <f>COUNTIFS(#REF!,"&lt;100",#REF!,"&gt;=50",#REF!,$B62,#REF!,"&gt;=2.2")</f>
        <v>#REF!</v>
      </c>
      <c r="F62" s="6" t="e">
        <f>COUNTIFS(#REF!,"&lt;100",#REF!,"&gt;=50",#REF!,$B62,#REF!,"&gt;=2.5")</f>
        <v>#REF!</v>
      </c>
      <c r="G62" s="6" t="e">
        <f>COUNTIFS(#REF!,"&lt;100",#REF!,"&gt;=50",#REF!,$B62,#REF!,"&gt;=3")</f>
        <v>#REF!</v>
      </c>
      <c r="H62" s="6" t="e">
        <f>COUNTIFS(#REF!,"&lt;100",#REF!,"&gt;=50",#REF!,$B62,#REF!,"&gt;=3.5")</f>
        <v>#REF!</v>
      </c>
      <c r="I62" s="15" t="e">
        <f>COUNTIFS(#REF!,"&lt;100",#REF!,"&gt;=50",#REF!,$B62,#REF!,"&gt;=4")</f>
        <v>#REF!</v>
      </c>
      <c r="K62" s="9" t="s">
        <v>77</v>
      </c>
      <c r="L62" s="6" t="e">
        <f>ROUND((M63/M64)-M63,0)</f>
        <v>#REF!</v>
      </c>
      <c r="M62" s="6" t="e">
        <f>COUNTIFS(#REF!,"&gt;=100",#REF!,"&lt;150",#REF!,$B62)</f>
        <v>#REF!</v>
      </c>
      <c r="N62" s="6" t="e">
        <f>COUNTIFS(#REF!,"&gt;=100",#REF!,"&lt;150",#REF!,$B62,#REF!,"&gt;=2.2")</f>
        <v>#REF!</v>
      </c>
      <c r="O62" s="6" t="e">
        <f>COUNTIFS(#REF!,"&gt;=100",#REF!,"&lt;150",#REF!,$B62,#REF!,"&gt;=2.5")</f>
        <v>#REF!</v>
      </c>
      <c r="P62" s="6" t="e">
        <f>COUNTIFS(#REF!,"&gt;=100",#REF!,"&lt;150",#REF!,$B62,#REF!,"&gt;=3")</f>
        <v>#REF!</v>
      </c>
      <c r="Q62" s="6" t="e">
        <f>COUNTIFS(#REF!,"&gt;=100",#REF!,"&lt;150",#REF!,$B62,#REF!,"&gt;=3.5")</f>
        <v>#REF!</v>
      </c>
      <c r="R62" s="15" t="e">
        <f>COUNTIFS(#REF!,"&gt;=100",#REF!,"&lt;150",#REF!,$B62,#REF!,"&gt;=4")</f>
        <v>#REF!</v>
      </c>
      <c r="T62" s="9" t="s">
        <v>77</v>
      </c>
      <c r="U62" s="6" t="e">
        <f>ROUND((V63/V64)-V63,0)</f>
        <v>#REF!</v>
      </c>
      <c r="V62" s="6" t="e">
        <f>COUNTIFS(#REF!,"&gt;=100",#REF!,"&lt;=150",#REF!,$B62)</f>
        <v>#REF!</v>
      </c>
      <c r="W62" s="6" t="e">
        <f>COUNTIFS(#REF!,"&gt;=100",#REF!,"&lt;=150",#REF!,$B62,#REF!,"&gt;=2.2")</f>
        <v>#REF!</v>
      </c>
      <c r="X62" s="6" t="e">
        <f>COUNTIFS(#REF!,"&gt;=100",#REF!,"&lt;=150",#REF!,$B62,#REF!,"&gt;=2.5")</f>
        <v>#REF!</v>
      </c>
      <c r="Y62" s="6" t="e">
        <f>COUNTIFS(#REF!,"&gt;=100",#REF!,"&lt;=150",#REF!,$B62,#REF!,"&gt;=3")</f>
        <v>#REF!</v>
      </c>
      <c r="Z62" s="6" t="e">
        <f>COUNTIFS(#REF!,"&gt;=100",#REF!,"&lt;=150",#REF!,$B62,#REF!,"&gt;=3.5")</f>
        <v>#REF!</v>
      </c>
      <c r="AA62" s="15" t="e">
        <f>COUNTIFS(#REF!,"&gt;=100",#REF!,"&lt;=150",#REF!,$B62,#REF!,"&gt;=4")</f>
        <v>#REF!</v>
      </c>
      <c r="AC62" s="9" t="s">
        <v>77</v>
      </c>
      <c r="AD62" s="6" t="e">
        <f>ROUND((AE63/AE64)-AE63,0)</f>
        <v>#REF!</v>
      </c>
      <c r="AE62" s="6" t="e">
        <f>COUNTIFS(#REF!,"&gt;=100",#REF!,"&lt;=150",#REF!,$B62)</f>
        <v>#REF!</v>
      </c>
      <c r="AF62" s="6" t="e">
        <f>COUNTIFS(#REF!,"&gt;=100",#REF!,"&lt;=150",#REF!,$B62,#REF!,"&gt;=2.2")</f>
        <v>#REF!</v>
      </c>
      <c r="AG62" s="6" t="e">
        <f>COUNTIFS(#REF!,"&gt;=100",#REF!,"&lt;=150",#REF!,$B62,#REF!,"&gt;=2.5")</f>
        <v>#REF!</v>
      </c>
      <c r="AH62" s="6" t="e">
        <f>COUNTIFS(#REF!,"&gt;=100",#REF!,"&lt;=150",#REF!,$B62,#REF!,"&gt;=3")</f>
        <v>#REF!</v>
      </c>
      <c r="AI62" s="6" t="e">
        <f>COUNTIFS(#REF!,"&gt;=100",#REF!,"&lt;=150",#REF!,$B62,#REF!,"&gt;=3.5")</f>
        <v>#REF!</v>
      </c>
      <c r="AJ62" s="15" t="e">
        <f>COUNTIFS(#REF!,"&gt;=100",#REF!,"&lt;=150",#REF!,$B62,#REF!,"&gt;=4")</f>
        <v>#REF!</v>
      </c>
      <c r="AL62" s="9" t="s">
        <v>77</v>
      </c>
      <c r="AM62" s="6" t="e">
        <f>ROUND((AN63/AN64)-AN63,0)</f>
        <v>#REF!</v>
      </c>
      <c r="AN62" s="6" t="e">
        <f>COUNTIFS(#REF!,"&gt;=50",#REF!,$B62)</f>
        <v>#REF!</v>
      </c>
      <c r="AO62" s="6" t="e">
        <f>COUNTIFS(#REF!,"&gt;=50",#REF!,$B62,#REF!,"&gt;=2.2")</f>
        <v>#REF!</v>
      </c>
      <c r="AP62" s="6" t="e">
        <f>COUNTIFS(#REF!,"&gt;=50",#REF!,$B62,#REF!,"&gt;=2.5")</f>
        <v>#REF!</v>
      </c>
      <c r="AQ62" s="6" t="e">
        <f>COUNTIFS(#REF!,"&gt;=50",#REF!,$B62,#REF!,"&gt;=3")</f>
        <v>#REF!</v>
      </c>
      <c r="AR62" s="7" t="e">
        <f>COUNTIFS(#REF!,"&gt;=50",#REF!,$B62,#REF!,"&gt;=3.5")</f>
        <v>#REF!</v>
      </c>
      <c r="AS62" s="15" t="e">
        <f>COUNTIFS(#REF!,"&gt;=50",#REF!,$B62,#REF!,"&gt;=4")</f>
        <v>#REF!</v>
      </c>
    </row>
    <row r="63" spans="2:45" collapsed="1" x14ac:dyDescent="0.25">
      <c r="B63" s="8" t="s">
        <v>75</v>
      </c>
      <c r="C63" s="10" t="e">
        <f>ROUND(D63*(1/D64),0)</f>
        <v>#REF!</v>
      </c>
      <c r="D63" s="10" t="e">
        <f t="shared" ref="D63:I63" si="50">SUM(D4:D62)</f>
        <v>#REF!</v>
      </c>
      <c r="E63" s="10" t="e">
        <f t="shared" si="50"/>
        <v>#REF!</v>
      </c>
      <c r="F63" s="10" t="e">
        <f t="shared" si="50"/>
        <v>#REF!</v>
      </c>
      <c r="G63" s="10" t="e">
        <f t="shared" si="50"/>
        <v>#REF!</v>
      </c>
      <c r="H63" s="10" t="e">
        <f t="shared" si="50"/>
        <v>#REF!</v>
      </c>
      <c r="I63" s="16" t="e">
        <f t="shared" si="50"/>
        <v>#REF!</v>
      </c>
      <c r="K63" s="8" t="s">
        <v>75</v>
      </c>
      <c r="L63" s="10" t="e">
        <f>ROUND(M63*(1/M64),0)</f>
        <v>#REF!</v>
      </c>
      <c r="M63" s="10" t="e">
        <f t="shared" ref="M63:R63" si="51">SUM(M4:M62)</f>
        <v>#REF!</v>
      </c>
      <c r="N63" s="10" t="e">
        <f t="shared" si="51"/>
        <v>#REF!</v>
      </c>
      <c r="O63" s="10" t="e">
        <f t="shared" si="51"/>
        <v>#REF!</v>
      </c>
      <c r="P63" s="10" t="e">
        <f t="shared" si="51"/>
        <v>#REF!</v>
      </c>
      <c r="Q63" s="10" t="e">
        <f t="shared" si="51"/>
        <v>#REF!</v>
      </c>
      <c r="R63" s="16" t="e">
        <f t="shared" si="51"/>
        <v>#REF!</v>
      </c>
      <c r="T63" s="8" t="s">
        <v>75</v>
      </c>
      <c r="U63" s="10" t="e">
        <f>ROUND(V63*(1/V64),0)</f>
        <v>#REF!</v>
      </c>
      <c r="V63" s="10" t="e">
        <f t="shared" ref="V63:AA63" si="52">SUM(V4:V62)</f>
        <v>#REF!</v>
      </c>
      <c r="W63" s="10" t="e">
        <f t="shared" si="52"/>
        <v>#REF!</v>
      </c>
      <c r="X63" s="10" t="e">
        <f t="shared" si="52"/>
        <v>#REF!</v>
      </c>
      <c r="Y63" s="10" t="e">
        <f t="shared" si="52"/>
        <v>#REF!</v>
      </c>
      <c r="Z63" s="10" t="e">
        <f t="shared" si="52"/>
        <v>#REF!</v>
      </c>
      <c r="AA63" s="16" t="e">
        <f t="shared" si="52"/>
        <v>#REF!</v>
      </c>
      <c r="AC63" s="8" t="s">
        <v>75</v>
      </c>
      <c r="AD63" s="10" t="e">
        <f>ROUND(AE63*(1/AE64),0)</f>
        <v>#REF!</v>
      </c>
      <c r="AE63" s="10" t="e">
        <f t="shared" ref="AE63:AJ63" si="53">SUM(AE4:AE62)</f>
        <v>#REF!</v>
      </c>
      <c r="AF63" s="10" t="e">
        <f t="shared" si="53"/>
        <v>#REF!</v>
      </c>
      <c r="AG63" s="10" t="e">
        <f t="shared" si="53"/>
        <v>#REF!</v>
      </c>
      <c r="AH63" s="10" t="e">
        <f t="shared" si="53"/>
        <v>#REF!</v>
      </c>
      <c r="AI63" s="10" t="e">
        <f t="shared" si="53"/>
        <v>#REF!</v>
      </c>
      <c r="AJ63" s="16" t="e">
        <f t="shared" si="53"/>
        <v>#REF!</v>
      </c>
      <c r="AL63" s="8" t="s">
        <v>75</v>
      </c>
      <c r="AM63" s="10" t="e">
        <f>ROUND(AN63*(1/AN64),0)</f>
        <v>#REF!</v>
      </c>
      <c r="AN63" s="10" t="e">
        <f t="shared" ref="AN63:AS63" si="54">SUM(AN4:AN62)</f>
        <v>#REF!</v>
      </c>
      <c r="AO63" s="10" t="e">
        <f t="shared" si="54"/>
        <v>#REF!</v>
      </c>
      <c r="AP63" s="10" t="e">
        <f t="shared" si="54"/>
        <v>#REF!</v>
      </c>
      <c r="AQ63" s="10" t="e">
        <f t="shared" si="54"/>
        <v>#REF!</v>
      </c>
      <c r="AR63" s="35" t="e">
        <f t="shared" si="54"/>
        <v>#REF!</v>
      </c>
      <c r="AS63" s="16" t="e">
        <f t="shared" si="54"/>
        <v>#REF!</v>
      </c>
    </row>
    <row r="64" spans="2:45" customFormat="1" ht="14.5" x14ac:dyDescent="0.35">
      <c r="B64" s="31" t="s">
        <v>134</v>
      </c>
      <c r="C64" s="32"/>
      <c r="D64" s="33" t="e">
        <f>#REF!</f>
        <v>#REF!</v>
      </c>
      <c r="E64" s="33" t="e">
        <f>E63/$C$63</f>
        <v>#REF!</v>
      </c>
      <c r="F64" s="33" t="e">
        <f>F63/$C$63</f>
        <v>#REF!</v>
      </c>
      <c r="G64" s="33" t="e">
        <f>G63/$C$63</f>
        <v>#REF!</v>
      </c>
      <c r="H64" s="33" t="e">
        <f>H63/$C$63</f>
        <v>#REF!</v>
      </c>
      <c r="I64" s="33" t="e">
        <f>I63/$C$63</f>
        <v>#REF!</v>
      </c>
      <c r="K64" s="31" t="s">
        <v>134</v>
      </c>
      <c r="L64" s="32"/>
      <c r="M64" s="33" t="e">
        <f>#REF!</f>
        <v>#REF!</v>
      </c>
      <c r="N64" s="33" t="e">
        <f>N63/L63</f>
        <v>#REF!</v>
      </c>
      <c r="O64" s="33" t="e">
        <f>O63/L63</f>
        <v>#REF!</v>
      </c>
      <c r="P64" s="33" t="e">
        <f>P63/L63</f>
        <v>#REF!</v>
      </c>
      <c r="Q64" s="33" t="e">
        <f>Q63/L63</f>
        <v>#REF!</v>
      </c>
      <c r="R64" s="34" t="e">
        <f>R63/L63</f>
        <v>#REF!</v>
      </c>
      <c r="T64" s="31" t="s">
        <v>134</v>
      </c>
      <c r="U64" s="32"/>
      <c r="V64" s="33" t="e">
        <f>#REF!</f>
        <v>#REF!</v>
      </c>
      <c r="W64" s="33" t="e">
        <f>W63/U63</f>
        <v>#REF!</v>
      </c>
      <c r="X64" s="33" t="e">
        <f>X63/U63</f>
        <v>#REF!</v>
      </c>
      <c r="Y64" s="33" t="e">
        <f>Y63/U63</f>
        <v>#REF!</v>
      </c>
      <c r="Z64" s="33" t="e">
        <f>Z63/U63</f>
        <v>#REF!</v>
      </c>
      <c r="AA64" s="34" t="e">
        <f>AA63/U63</f>
        <v>#REF!</v>
      </c>
      <c r="AC64" s="31" t="s">
        <v>134</v>
      </c>
      <c r="AD64" s="32"/>
      <c r="AE64" s="33" t="e">
        <f>#REF!</f>
        <v>#REF!</v>
      </c>
      <c r="AF64" s="33" t="e">
        <f>AF63/AD63</f>
        <v>#REF!</v>
      </c>
      <c r="AG64" s="33" t="e">
        <f>AG63/AD63</f>
        <v>#REF!</v>
      </c>
      <c r="AH64" s="33" t="e">
        <f>AH63/AD63</f>
        <v>#REF!</v>
      </c>
      <c r="AI64" s="33" t="e">
        <f>AI63/AD63</f>
        <v>#REF!</v>
      </c>
      <c r="AJ64" s="34" t="e">
        <f>AJ63/AD63</f>
        <v>#REF!</v>
      </c>
      <c r="AL64" s="31" t="s">
        <v>134</v>
      </c>
      <c r="AM64" s="32"/>
      <c r="AN64" s="33" t="e">
        <f>#REF!</f>
        <v>#REF!</v>
      </c>
      <c r="AO64" s="33" t="e">
        <f>AO63/AM63</f>
        <v>#REF!</v>
      </c>
      <c r="AP64" s="33" t="e">
        <f>AP63/AM63</f>
        <v>#REF!</v>
      </c>
      <c r="AQ64" s="33" t="e">
        <f>AQ63/AM63</f>
        <v>#REF!</v>
      </c>
      <c r="AR64" s="23" t="e">
        <f>AR63/AM63</f>
        <v>#REF!</v>
      </c>
      <c r="AS64" s="34" t="e">
        <f>AS63/AM63</f>
        <v>#REF!</v>
      </c>
    </row>
    <row r="65" spans="2:45" ht="15" thickBot="1" x14ac:dyDescent="0.4">
      <c r="B65" s="18" t="s">
        <v>76</v>
      </c>
      <c r="C65" s="19"/>
      <c r="D65" s="20">
        <f t="shared" ref="D65:I65" si="55">COUNTIF(D4:D60,"&gt;0")</f>
        <v>0</v>
      </c>
      <c r="E65" s="20">
        <f t="shared" si="55"/>
        <v>0</v>
      </c>
      <c r="F65" s="20">
        <f t="shared" si="55"/>
        <v>0</v>
      </c>
      <c r="G65" s="20">
        <f t="shared" si="55"/>
        <v>0</v>
      </c>
      <c r="H65" s="20">
        <f t="shared" si="55"/>
        <v>0</v>
      </c>
      <c r="I65" s="21">
        <f t="shared" si="55"/>
        <v>0</v>
      </c>
      <c r="K65" s="18" t="s">
        <v>76</v>
      </c>
      <c r="L65" s="19"/>
      <c r="M65" s="20">
        <f t="shared" ref="M65:R65" si="56">COUNTIF(M4:M60,"&gt;0")</f>
        <v>0</v>
      </c>
      <c r="N65" s="20">
        <f t="shared" si="56"/>
        <v>0</v>
      </c>
      <c r="O65" s="20">
        <f t="shared" si="56"/>
        <v>0</v>
      </c>
      <c r="P65" s="20">
        <f t="shared" si="56"/>
        <v>0</v>
      </c>
      <c r="Q65" s="20">
        <f t="shared" si="56"/>
        <v>0</v>
      </c>
      <c r="R65" s="21">
        <f t="shared" si="56"/>
        <v>0</v>
      </c>
      <c r="T65" s="18" t="s">
        <v>76</v>
      </c>
      <c r="U65" s="19"/>
      <c r="V65" s="20">
        <f t="shared" ref="V65:AA65" si="57">COUNTIF(V4:V60,"&gt;0")</f>
        <v>0</v>
      </c>
      <c r="W65" s="20">
        <f t="shared" si="57"/>
        <v>0</v>
      </c>
      <c r="X65" s="20">
        <f t="shared" si="57"/>
        <v>0</v>
      </c>
      <c r="Y65" s="20">
        <f t="shared" si="57"/>
        <v>0</v>
      </c>
      <c r="Z65" s="20">
        <f t="shared" si="57"/>
        <v>0</v>
      </c>
      <c r="AA65" s="21">
        <f t="shared" si="57"/>
        <v>0</v>
      </c>
      <c r="AC65" s="18" t="s">
        <v>76</v>
      </c>
      <c r="AD65" s="19"/>
      <c r="AE65" s="20">
        <f t="shared" ref="AE65:AJ65" si="58">COUNTIF(AE4:AE60,"&gt;0")</f>
        <v>0</v>
      </c>
      <c r="AF65" s="20">
        <f t="shared" si="58"/>
        <v>0</v>
      </c>
      <c r="AG65" s="20">
        <f t="shared" si="58"/>
        <v>0</v>
      </c>
      <c r="AH65" s="20">
        <f t="shared" si="58"/>
        <v>0</v>
      </c>
      <c r="AI65" s="20">
        <f t="shared" si="58"/>
        <v>0</v>
      </c>
      <c r="AJ65" s="21">
        <f t="shared" si="58"/>
        <v>0</v>
      </c>
      <c r="AL65" s="18" t="s">
        <v>76</v>
      </c>
      <c r="AM65" s="19"/>
      <c r="AN65" s="20">
        <f t="shared" ref="AN65:AS65" si="59">COUNTIF(AN4:AN60,"&gt;0")</f>
        <v>0</v>
      </c>
      <c r="AO65" s="20">
        <f t="shared" si="59"/>
        <v>0</v>
      </c>
      <c r="AP65" s="20">
        <f t="shared" si="59"/>
        <v>0</v>
      </c>
      <c r="AQ65" s="20">
        <f t="shared" si="59"/>
        <v>0</v>
      </c>
      <c r="AR65" s="36">
        <f t="shared" si="59"/>
        <v>0</v>
      </c>
      <c r="AS65" s="21">
        <f t="shared" si="59"/>
        <v>0</v>
      </c>
    </row>
    <row r="67" spans="2:45" ht="15" thickBot="1" x14ac:dyDescent="0.4">
      <c r="B67" s="3" t="s">
        <v>87</v>
      </c>
      <c r="C67" s="4"/>
      <c r="D67" s="4"/>
      <c r="E67" s="4"/>
      <c r="F67" s="4"/>
      <c r="G67" s="4"/>
      <c r="H67" s="4"/>
      <c r="I67" s="4"/>
      <c r="K67" s="3" t="str">
        <f>$B67</f>
        <v>Smoke CADR/W (Adjusted Proposal Levels)</v>
      </c>
      <c r="L67" s="4"/>
      <c r="M67" s="4"/>
      <c r="N67" s="4"/>
      <c r="O67" s="4"/>
      <c r="P67" s="4"/>
      <c r="Q67" s="4"/>
      <c r="R67" s="4"/>
      <c r="T67" s="3" t="str">
        <f>$B67</f>
        <v>Smoke CADR/W (Adjusted Proposal Levels)</v>
      </c>
      <c r="U67" s="4"/>
      <c r="V67" s="4"/>
      <c r="W67" s="4"/>
      <c r="X67" s="4"/>
      <c r="Y67" s="4"/>
      <c r="Z67" s="4"/>
      <c r="AA67" s="4"/>
      <c r="AC67" s="3" t="str">
        <f>$B67</f>
        <v>Smoke CADR/W (Adjusted Proposal Levels)</v>
      </c>
      <c r="AD67" s="4"/>
      <c r="AE67" s="4"/>
      <c r="AF67" s="4"/>
      <c r="AG67" s="4"/>
      <c r="AH67" s="4"/>
      <c r="AI67" s="4"/>
      <c r="AJ67" s="4"/>
      <c r="AL67" s="3" t="str">
        <f>$B67</f>
        <v>Smoke CADR/W (Adjusted Proposal Levels)</v>
      </c>
      <c r="AM67" s="4"/>
      <c r="AN67" s="4"/>
      <c r="AO67" s="4"/>
      <c r="AP67" s="4"/>
      <c r="AQ67" s="4"/>
      <c r="AR67" s="4"/>
      <c r="AS67" s="4"/>
    </row>
    <row r="68" spans="2:45" ht="14.5" x14ac:dyDescent="0.35">
      <c r="B68" s="143" t="s">
        <v>78</v>
      </c>
      <c r="C68" s="144"/>
      <c r="D68" s="144"/>
      <c r="E68" s="144"/>
      <c r="F68" s="144"/>
      <c r="G68" s="144"/>
      <c r="H68" s="144"/>
      <c r="I68" s="145"/>
      <c r="K68" s="143" t="s">
        <v>83</v>
      </c>
      <c r="L68" s="144"/>
      <c r="M68" s="144"/>
      <c r="N68" s="144"/>
      <c r="O68" s="144"/>
      <c r="P68" s="144"/>
      <c r="Q68" s="144"/>
      <c r="R68" s="145"/>
      <c r="T68" s="143" t="s">
        <v>84</v>
      </c>
      <c r="U68" s="144"/>
      <c r="V68" s="144"/>
      <c r="W68" s="144"/>
      <c r="X68" s="144"/>
      <c r="Y68" s="144"/>
      <c r="Z68" s="144"/>
      <c r="AA68" s="145"/>
      <c r="AC68" s="143" t="s">
        <v>85</v>
      </c>
      <c r="AD68" s="144"/>
      <c r="AE68" s="144"/>
      <c r="AF68" s="144"/>
      <c r="AG68" s="144"/>
      <c r="AH68" s="144"/>
      <c r="AI68" s="144"/>
      <c r="AJ68" s="145"/>
      <c r="AL68" s="143" t="s">
        <v>86</v>
      </c>
      <c r="AM68" s="144"/>
      <c r="AN68" s="144"/>
      <c r="AO68" s="144"/>
      <c r="AP68" s="144"/>
      <c r="AQ68" s="144"/>
      <c r="AR68" s="144"/>
      <c r="AS68" s="145"/>
    </row>
    <row r="69" spans="2:45" ht="50" x14ac:dyDescent="0.25">
      <c r="B69" s="5" t="s">
        <v>70</v>
      </c>
      <c r="C69" s="13" t="s">
        <v>73</v>
      </c>
      <c r="D69" s="13" t="s">
        <v>69</v>
      </c>
      <c r="E69" s="13" t="s">
        <v>89</v>
      </c>
      <c r="F69" s="13" t="s">
        <v>90</v>
      </c>
      <c r="G69" s="13" t="s">
        <v>91</v>
      </c>
      <c r="H69" s="13" t="s">
        <v>92</v>
      </c>
      <c r="I69" s="14" t="s">
        <v>93</v>
      </c>
      <c r="K69" s="5" t="s">
        <v>70</v>
      </c>
      <c r="L69" s="13" t="s">
        <v>73</v>
      </c>
      <c r="M69" s="13" t="s">
        <v>69</v>
      </c>
      <c r="N69" s="24" t="s">
        <v>130</v>
      </c>
      <c r="O69" s="24" t="s">
        <v>131</v>
      </c>
      <c r="P69" s="24" t="s">
        <v>132</v>
      </c>
      <c r="Q69" s="13" t="s">
        <v>103</v>
      </c>
      <c r="R69" s="14" t="s">
        <v>82</v>
      </c>
      <c r="T69" s="5" t="s">
        <v>70</v>
      </c>
      <c r="U69" s="13" t="s">
        <v>73</v>
      </c>
      <c r="V69" s="13" t="s">
        <v>69</v>
      </c>
      <c r="W69" s="24" t="s">
        <v>130</v>
      </c>
      <c r="X69" s="24" t="s">
        <v>131</v>
      </c>
      <c r="Y69" s="24" t="s">
        <v>127</v>
      </c>
      <c r="Z69" s="13" t="s">
        <v>81</v>
      </c>
      <c r="AA69" s="14" t="s">
        <v>82</v>
      </c>
      <c r="AC69" s="5" t="s">
        <v>70</v>
      </c>
      <c r="AD69" s="13" t="s">
        <v>73</v>
      </c>
      <c r="AE69" s="13" t="s">
        <v>69</v>
      </c>
      <c r="AF69" s="24" t="s">
        <v>72</v>
      </c>
      <c r="AG69" s="24" t="s">
        <v>101</v>
      </c>
      <c r="AH69" s="24" t="s">
        <v>127</v>
      </c>
      <c r="AI69" s="13" t="s">
        <v>81</v>
      </c>
      <c r="AJ69" s="14" t="s">
        <v>82</v>
      </c>
      <c r="AL69" s="5" t="s">
        <v>70</v>
      </c>
      <c r="AM69" s="13" t="s">
        <v>73</v>
      </c>
      <c r="AN69" s="13" t="s">
        <v>69</v>
      </c>
      <c r="AO69" s="13" t="s">
        <v>94</v>
      </c>
      <c r="AP69" s="13" t="s">
        <v>95</v>
      </c>
      <c r="AQ69" s="13" t="s">
        <v>96</v>
      </c>
      <c r="AR69" s="13" t="s">
        <v>97</v>
      </c>
      <c r="AS69" s="14" t="s">
        <v>98</v>
      </c>
    </row>
    <row r="70" spans="2:45" hidden="1" outlineLevel="1" x14ac:dyDescent="0.25">
      <c r="B70" s="9" t="s">
        <v>10</v>
      </c>
      <c r="C70" s="6"/>
      <c r="D70" s="6" t="e">
        <f>COUNTIFS(#REF!,"&lt;100",#REF!,"&gt;=50",#REF!,$B70)</f>
        <v>#REF!</v>
      </c>
      <c r="E70" s="12" t="e">
        <f>#REF!</f>
        <v>#REF!</v>
      </c>
      <c r="F70" s="6" t="e">
        <f>COUNTIFS(#REF!,"&lt;100",#REF!,"&gt;=50",#REF!,$B70,#REF!,"&gt;=1.9")</f>
        <v>#REF!</v>
      </c>
      <c r="G70" s="6" t="e">
        <f>COUNTIFS(#REF!,"&lt;100",#REF!,"&gt;=50",#REF!,$B70,#REF!,"&gt;=2")</f>
        <v>#REF!</v>
      </c>
      <c r="H70" s="6" t="e">
        <f>COUNTIFS(#REF!,"&lt;100",#REF!,"&gt;=50",#REF!,$B70,#REF!,"&gt;=2.2")</f>
        <v>#REF!</v>
      </c>
      <c r="I70" s="15" t="e">
        <f>COUNTIFS(#REF!,"&lt;100",#REF!,"&gt;=50",#REF!,$B70,#REF!,"&gt;=2.5")</f>
        <v>#REF!</v>
      </c>
      <c r="K70" s="9" t="s">
        <v>10</v>
      </c>
      <c r="L70" s="6"/>
      <c r="M70" s="6" t="e">
        <f>COUNTIFS(#REF!,"&gt;=100",#REF!,"&lt;150",#REF!,$B70)</f>
        <v>#REF!</v>
      </c>
      <c r="N70" s="6" t="e">
        <f>COUNTIFS(#REF!,"&gt;=100",#REF!,"&lt;150",#REF!,$B70,#REF!,"&gt;=2.0")</f>
        <v>#REF!</v>
      </c>
      <c r="O70" s="6" t="e">
        <f>COUNTIFS(#REF!,"&gt;=100",#REF!,"&lt;150",#REF!,$B70,#REF!,"&gt;=2.1")</f>
        <v>#REF!</v>
      </c>
      <c r="P70" s="6" t="e">
        <f>COUNTIFS(#REF!,"&gt;=100",#REF!,"&lt;150",#REF!,$B70,#REF!,"&gt;=2.3")</f>
        <v>#REF!</v>
      </c>
      <c r="Q70" s="6" t="e">
        <f>COUNTIFS(#REF!,"&gt;=100",#REF!,"&lt;150",#REF!,$B70,#REF!,"&gt;=2.5")</f>
        <v>#REF!</v>
      </c>
      <c r="R70" s="15" t="e">
        <f>COUNTIFS(#REF!,"&gt;=100",#REF!,"&lt;150",#REF!,$B70,#REF!,"&gt;=4")</f>
        <v>#REF!</v>
      </c>
      <c r="T70" s="9" t="s">
        <v>10</v>
      </c>
      <c r="U70" s="6"/>
      <c r="V70" s="6" t="e">
        <f>COUNTIFS(#REF!,"&gt;=150",#REF!,"&lt;200",#REF!,$B70)</f>
        <v>#REF!</v>
      </c>
      <c r="W70" s="6" t="e">
        <f>COUNTIFS(#REF!,"&gt;=150",#REF!,"&lt;200",#REF!,$B70,#REF!,"&gt;=2.0")</f>
        <v>#REF!</v>
      </c>
      <c r="X70" s="6" t="e">
        <f>COUNTIFS(#REF!,"&gt;=150",#REF!,"&lt;200",#REF!,$B70,#REF!,"&gt;=2.1")</f>
        <v>#REF!</v>
      </c>
      <c r="Y70" s="6" t="e">
        <f>COUNTIFS(#REF!,"&gt;=150",#REF!,"&lt;200",#REF!,$B70,#REF!,"&gt;=2.5")</f>
        <v>#REF!</v>
      </c>
      <c r="Z70" s="6" t="e">
        <f>COUNTIFS(#REF!,"&gt;=150",#REF!,"&lt;200",#REF!,$B70,#REF!,"&gt;=3.5")</f>
        <v>#REF!</v>
      </c>
      <c r="AA70" s="15" t="e">
        <f>COUNTIFS(#REF!,"&gt;=150",#REF!,"&lt;200",#REF!,$B70,#REF!,"&gt;=4")</f>
        <v>#REF!</v>
      </c>
      <c r="AC70" s="9" t="s">
        <v>10</v>
      </c>
      <c r="AD70" s="6"/>
      <c r="AE70" s="6" t="e">
        <f>COUNTIFS(#REF!,"&gt;=200",#REF!,$B70)</f>
        <v>#REF!</v>
      </c>
      <c r="AF70" s="6" t="e">
        <f>COUNTIFS(#REF!,"&gt;=200",#REF!,$B70,#REF!,"&gt;=2.2")</f>
        <v>#REF!</v>
      </c>
      <c r="AG70" s="6" t="e">
        <f>COUNTIFS(#REF!,"&gt;=200",#REF!,$B70,#REF!,"&gt;=2.3")</f>
        <v>#REF!</v>
      </c>
      <c r="AH70" s="6" t="e">
        <f>COUNTIFS(#REF!,"&gt;=200",#REF!,$B70,#REF!,"&gt;=2.5")</f>
        <v>#REF!</v>
      </c>
      <c r="AI70" s="6" t="e">
        <f>COUNTIFS(#REF!,"&gt;=200",#REF!,$B70,#REF!,"&gt;=3.5")</f>
        <v>#REF!</v>
      </c>
      <c r="AJ70" s="15" t="e">
        <f>COUNTIFS(#REF!,"&gt;=200",#REF!,$B70,#REF!,"&gt;=4")</f>
        <v>#REF!</v>
      </c>
      <c r="AL70" s="9" t="s">
        <v>10</v>
      </c>
      <c r="AM70" s="6"/>
      <c r="AN70" s="42" t="e">
        <f t="shared" ref="AN70:AS70" si="60">D70+M70+V70+AE70</f>
        <v>#REF!</v>
      </c>
      <c r="AO70" s="42" t="e">
        <f t="shared" si="60"/>
        <v>#REF!</v>
      </c>
      <c r="AP70" s="42" t="e">
        <f t="shared" si="60"/>
        <v>#REF!</v>
      </c>
      <c r="AQ70" s="42" t="e">
        <f t="shared" si="60"/>
        <v>#REF!</v>
      </c>
      <c r="AR70" s="42" t="e">
        <f t="shared" si="60"/>
        <v>#REF!</v>
      </c>
      <c r="AS70" s="42" t="e">
        <f t="shared" si="60"/>
        <v>#REF!</v>
      </c>
    </row>
    <row r="71" spans="2:45" hidden="1" outlineLevel="1" x14ac:dyDescent="0.25">
      <c r="B71" s="9" t="s">
        <v>12</v>
      </c>
      <c r="C71" s="6"/>
      <c r="D71" s="6" t="e">
        <f>COUNTIFS(#REF!,"&lt;100",#REF!,"&gt;=50",#REF!,$B71)</f>
        <v>#REF!</v>
      </c>
      <c r="E71" s="6" t="e">
        <f>COUNTIFS(#REF!,"&lt;100",#REF!,"&gt;=50",#REF!,$B71,#REF!,"&gt;=1.85")</f>
        <v>#REF!</v>
      </c>
      <c r="F71" s="6" t="e">
        <f>COUNTIFS(#REF!,"&lt;100",#REF!,"&gt;=50",#REF!,$B71,#REF!,"&gt;=1.9")</f>
        <v>#REF!</v>
      </c>
      <c r="G71" s="6" t="e">
        <f>COUNTIFS(#REF!,"&lt;100",#REF!,"&gt;=50",#REF!,$B71,#REF!,"&gt;=2")</f>
        <v>#REF!</v>
      </c>
      <c r="H71" s="6" t="e">
        <f>COUNTIFS(#REF!,"&lt;100",#REF!,"&gt;=50",#REF!,$B71,#REF!,"&gt;=2.2")</f>
        <v>#REF!</v>
      </c>
      <c r="I71" s="15" t="e">
        <f>COUNTIFS(#REF!,"&lt;100",#REF!,"&gt;=50",#REF!,$B71,#REF!,"&gt;=2.5")</f>
        <v>#REF!</v>
      </c>
      <c r="K71" s="9" t="s">
        <v>12</v>
      </c>
      <c r="L71" s="6"/>
      <c r="M71" s="6" t="e">
        <f>COUNTIFS(#REF!,"&gt;=100",#REF!,"&lt;150",#REF!,$B71)</f>
        <v>#REF!</v>
      </c>
      <c r="N71" s="6" t="e">
        <f>COUNTIFS(#REF!,"&gt;=100",#REF!,"&lt;150",#REF!,$B71,#REF!,"&gt;=2.0")</f>
        <v>#REF!</v>
      </c>
      <c r="O71" s="6" t="e">
        <f>COUNTIFS(#REF!,"&gt;=100",#REF!,"&lt;150",#REF!,$B71,#REF!,"&gt;=2.1")</f>
        <v>#REF!</v>
      </c>
      <c r="P71" s="6" t="e">
        <f>COUNTIFS(#REF!,"&gt;=100",#REF!,"&lt;150",#REF!,$B71,#REF!,"&gt;=2.3")</f>
        <v>#REF!</v>
      </c>
      <c r="Q71" s="6" t="e">
        <f>COUNTIFS(#REF!,"&gt;=100",#REF!,"&lt;150",#REF!,$B71,#REF!,"&gt;=2.5")</f>
        <v>#REF!</v>
      </c>
      <c r="R71" s="15" t="e">
        <f>COUNTIFS(#REF!,"&gt;=100",#REF!,"&lt;150",#REF!,$B71,#REF!,"&gt;=4")</f>
        <v>#REF!</v>
      </c>
      <c r="T71" s="9" t="s">
        <v>12</v>
      </c>
      <c r="U71" s="6"/>
      <c r="V71" s="6" t="e">
        <f>COUNTIFS(#REF!,"&gt;=150",#REF!,"&lt;200",#REF!,$B71)</f>
        <v>#REF!</v>
      </c>
      <c r="W71" s="6" t="e">
        <f>COUNTIFS(#REF!,"&gt;=150",#REF!,"&lt;200",#REF!,$B71,#REF!,"&gt;=2.0")</f>
        <v>#REF!</v>
      </c>
      <c r="X71" s="6" t="e">
        <f>COUNTIFS(#REF!,"&gt;=150",#REF!,"&lt;200",#REF!,$B71,#REF!,"&gt;=2.1")</f>
        <v>#REF!</v>
      </c>
      <c r="Y71" s="6" t="e">
        <f>COUNTIFS(#REF!,"&gt;=150",#REF!,"&lt;200",#REF!,$B71,#REF!,"&gt;=2.5")</f>
        <v>#REF!</v>
      </c>
      <c r="Z71" s="6" t="e">
        <f>COUNTIFS(#REF!,"&gt;=150",#REF!,"&lt;200",#REF!,$B71,#REF!,"&gt;=3.5")</f>
        <v>#REF!</v>
      </c>
      <c r="AA71" s="15" t="e">
        <f>COUNTIFS(#REF!,"&gt;=150",#REF!,"&lt;200",#REF!,$B71,#REF!,"&gt;=4")</f>
        <v>#REF!</v>
      </c>
      <c r="AC71" s="9" t="s">
        <v>12</v>
      </c>
      <c r="AD71" s="6"/>
      <c r="AE71" s="6" t="e">
        <f>COUNTIFS(#REF!,"&gt;=200",#REF!,$B71)</f>
        <v>#REF!</v>
      </c>
      <c r="AF71" s="6" t="e">
        <f>COUNTIFS(#REF!,"&gt;=200",#REF!,$B71,#REF!,"&gt;=2.2")</f>
        <v>#REF!</v>
      </c>
      <c r="AG71" s="6" t="e">
        <f>COUNTIFS(#REF!,"&gt;=200",#REF!,$B71,#REF!,"&gt;=2.3")</f>
        <v>#REF!</v>
      </c>
      <c r="AH71" s="6" t="e">
        <f>COUNTIFS(#REF!,"&gt;=200",#REF!,$B71,#REF!,"&gt;=2.5")</f>
        <v>#REF!</v>
      </c>
      <c r="AI71" s="6" t="e">
        <f>COUNTIFS(#REF!,"&gt;=200",#REF!,$B71,#REF!,"&gt;=3.5")</f>
        <v>#REF!</v>
      </c>
      <c r="AJ71" s="15" t="e">
        <f>COUNTIFS(#REF!,"&gt;=200",#REF!,$B71,#REF!,"&gt;=4")</f>
        <v>#REF!</v>
      </c>
      <c r="AL71" s="9" t="s">
        <v>12</v>
      </c>
      <c r="AM71" s="6"/>
      <c r="AN71" s="42" t="e">
        <f t="shared" ref="AN71:AN126" si="61">D71+M71+V71+AE71</f>
        <v>#REF!</v>
      </c>
      <c r="AO71" s="42" t="e">
        <f t="shared" ref="AO71:AO126" si="62">E71+N71+W71+AF71</f>
        <v>#REF!</v>
      </c>
      <c r="AP71" s="42" t="e">
        <f t="shared" ref="AP71:AP126" si="63">F71+O71+X71+AG71</f>
        <v>#REF!</v>
      </c>
      <c r="AQ71" s="42" t="e">
        <f t="shared" ref="AQ71:AQ126" si="64">G71+P71+Y71+AH71</f>
        <v>#REF!</v>
      </c>
      <c r="AR71" s="42" t="e">
        <f t="shared" ref="AR71:AR126" si="65">H71+Q71+Z71+AI71</f>
        <v>#REF!</v>
      </c>
      <c r="AS71" s="42" t="e">
        <f t="shared" ref="AS71:AS126" si="66">I71+R71+AA71+AJ71</f>
        <v>#REF!</v>
      </c>
    </row>
    <row r="72" spans="2:45" hidden="1" outlineLevel="1" x14ac:dyDescent="0.25">
      <c r="B72" s="9" t="s">
        <v>26</v>
      </c>
      <c r="C72" s="6"/>
      <c r="D72" s="6" t="e">
        <f>COUNTIFS(#REF!,"&lt;100",#REF!,"&gt;=50",#REF!,$B72)</f>
        <v>#REF!</v>
      </c>
      <c r="E72" s="6" t="e">
        <f>COUNTIFS(#REF!,"&lt;100",#REF!,"&gt;=50",#REF!,$B72,#REF!,"&gt;=1.85")</f>
        <v>#REF!</v>
      </c>
      <c r="F72" s="6" t="e">
        <f>COUNTIFS(#REF!,"&lt;100",#REF!,"&gt;=50",#REF!,$B72,#REF!,"&gt;=1.9")</f>
        <v>#REF!</v>
      </c>
      <c r="G72" s="6" t="e">
        <f>COUNTIFS(#REF!,"&lt;100",#REF!,"&gt;=50",#REF!,$B72,#REF!,"&gt;=2")</f>
        <v>#REF!</v>
      </c>
      <c r="H72" s="6" t="e">
        <f>COUNTIFS(#REF!,"&lt;100",#REF!,"&gt;=50",#REF!,$B72,#REF!,"&gt;=2.2")</f>
        <v>#REF!</v>
      </c>
      <c r="I72" s="15" t="e">
        <f>COUNTIFS(#REF!,"&lt;100",#REF!,"&gt;=50",#REF!,$B72,#REF!,"&gt;=2.5")</f>
        <v>#REF!</v>
      </c>
      <c r="K72" s="9" t="s">
        <v>26</v>
      </c>
      <c r="L72" s="6"/>
      <c r="M72" s="6" t="e">
        <f>COUNTIFS(#REF!,"&gt;=100",#REF!,"&lt;150",#REF!,$B72)</f>
        <v>#REF!</v>
      </c>
      <c r="N72" s="6" t="e">
        <f>COUNTIFS(#REF!,"&gt;=100",#REF!,"&lt;150",#REF!,$B72,#REF!,"&gt;=2.0")</f>
        <v>#REF!</v>
      </c>
      <c r="O72" s="6" t="e">
        <f>COUNTIFS(#REF!,"&gt;=100",#REF!,"&lt;150",#REF!,$B72,#REF!,"&gt;=2.1")</f>
        <v>#REF!</v>
      </c>
      <c r="P72" s="6" t="e">
        <f>COUNTIFS(#REF!,"&gt;=100",#REF!,"&lt;150",#REF!,$B72,#REF!,"&gt;=2.3")</f>
        <v>#REF!</v>
      </c>
      <c r="Q72" s="6" t="e">
        <f>COUNTIFS(#REF!,"&gt;=100",#REF!,"&lt;150",#REF!,$B72,#REF!,"&gt;=2.5")</f>
        <v>#REF!</v>
      </c>
      <c r="R72" s="15" t="e">
        <f>COUNTIFS(#REF!,"&gt;=100",#REF!,"&lt;150",#REF!,$B72,#REF!,"&gt;=4")</f>
        <v>#REF!</v>
      </c>
      <c r="T72" s="9" t="s">
        <v>26</v>
      </c>
      <c r="U72" s="6"/>
      <c r="V72" s="6" t="e">
        <f>COUNTIFS(#REF!,"&gt;=150",#REF!,"&lt;200",#REF!,$B72)</f>
        <v>#REF!</v>
      </c>
      <c r="W72" s="6" t="e">
        <f>COUNTIFS(#REF!,"&gt;=150",#REF!,"&lt;200",#REF!,$B72,#REF!,"&gt;=2.0")</f>
        <v>#REF!</v>
      </c>
      <c r="X72" s="6" t="e">
        <f>COUNTIFS(#REF!,"&gt;=150",#REF!,"&lt;200",#REF!,$B72,#REF!,"&gt;=2.1")</f>
        <v>#REF!</v>
      </c>
      <c r="Y72" s="6" t="e">
        <f>COUNTIFS(#REF!,"&gt;=150",#REF!,"&lt;200",#REF!,$B72,#REF!,"&gt;=2.5")</f>
        <v>#REF!</v>
      </c>
      <c r="Z72" s="6" t="e">
        <f>COUNTIFS(#REF!,"&gt;=150",#REF!,"&lt;200",#REF!,$B72,#REF!,"&gt;=3.5")</f>
        <v>#REF!</v>
      </c>
      <c r="AA72" s="15" t="e">
        <f>COUNTIFS(#REF!,"&gt;=150",#REF!,"&lt;200",#REF!,$B72,#REF!,"&gt;=4")</f>
        <v>#REF!</v>
      </c>
      <c r="AC72" s="9" t="s">
        <v>26</v>
      </c>
      <c r="AD72" s="6"/>
      <c r="AE72" s="6" t="e">
        <f>COUNTIFS(#REF!,"&gt;=200",#REF!,$B72)</f>
        <v>#REF!</v>
      </c>
      <c r="AF72" s="6" t="e">
        <f>COUNTIFS(#REF!,"&gt;=200",#REF!,$B72,#REF!,"&gt;=2.2")</f>
        <v>#REF!</v>
      </c>
      <c r="AG72" s="6" t="e">
        <f>COUNTIFS(#REF!,"&gt;=200",#REF!,$B72,#REF!,"&gt;=2.3")</f>
        <v>#REF!</v>
      </c>
      <c r="AH72" s="6" t="e">
        <f>COUNTIFS(#REF!,"&gt;=200",#REF!,$B72,#REF!,"&gt;=2.5")</f>
        <v>#REF!</v>
      </c>
      <c r="AI72" s="6" t="e">
        <f>COUNTIFS(#REF!,"&gt;=200",#REF!,$B72,#REF!,"&gt;=3.5")</f>
        <v>#REF!</v>
      </c>
      <c r="AJ72" s="15" t="e">
        <f>COUNTIFS(#REF!,"&gt;=200",#REF!,$B72,#REF!,"&gt;=4")</f>
        <v>#REF!</v>
      </c>
      <c r="AL72" s="9" t="s">
        <v>26</v>
      </c>
      <c r="AM72" s="6"/>
      <c r="AN72" s="42" t="e">
        <f t="shared" si="61"/>
        <v>#REF!</v>
      </c>
      <c r="AO72" s="42" t="e">
        <f t="shared" si="62"/>
        <v>#REF!</v>
      </c>
      <c r="AP72" s="42" t="e">
        <f t="shared" si="63"/>
        <v>#REF!</v>
      </c>
      <c r="AQ72" s="42" t="e">
        <f t="shared" si="64"/>
        <v>#REF!</v>
      </c>
      <c r="AR72" s="42" t="e">
        <f t="shared" si="65"/>
        <v>#REF!</v>
      </c>
      <c r="AS72" s="42" t="e">
        <f t="shared" si="66"/>
        <v>#REF!</v>
      </c>
    </row>
    <row r="73" spans="2:45" hidden="1" outlineLevel="1" x14ac:dyDescent="0.25">
      <c r="B73" s="9" t="s">
        <v>15</v>
      </c>
      <c r="C73" s="6"/>
      <c r="D73" s="6" t="e">
        <f>COUNTIFS(#REF!,"&lt;100",#REF!,"&gt;=50",#REF!,$B73)</f>
        <v>#REF!</v>
      </c>
      <c r="E73" s="6" t="e">
        <f>COUNTIFS(#REF!,"&lt;100",#REF!,"&gt;=50",#REF!,$B73,#REF!,"&gt;=1.85")</f>
        <v>#REF!</v>
      </c>
      <c r="F73" s="6" t="e">
        <f>COUNTIFS(#REF!,"&lt;100",#REF!,"&gt;=50",#REF!,$B73,#REF!,"&gt;=1.9")</f>
        <v>#REF!</v>
      </c>
      <c r="G73" s="6" t="e">
        <f>COUNTIFS(#REF!,"&lt;100",#REF!,"&gt;=50",#REF!,$B73,#REF!,"&gt;=2")</f>
        <v>#REF!</v>
      </c>
      <c r="H73" s="6" t="e">
        <f>COUNTIFS(#REF!,"&lt;100",#REF!,"&gt;=50",#REF!,$B73,#REF!,"&gt;=2.2")</f>
        <v>#REF!</v>
      </c>
      <c r="I73" s="15" t="e">
        <f>COUNTIFS(#REF!,"&lt;100",#REF!,"&gt;=50",#REF!,$B73,#REF!,"&gt;=2.5")</f>
        <v>#REF!</v>
      </c>
      <c r="K73" s="9" t="s">
        <v>15</v>
      </c>
      <c r="L73" s="6"/>
      <c r="M73" s="6" t="e">
        <f>COUNTIFS(#REF!,"&gt;=100",#REF!,"&lt;150",#REF!,$B73)</f>
        <v>#REF!</v>
      </c>
      <c r="N73" s="6" t="e">
        <f>COUNTIFS(#REF!,"&gt;=100",#REF!,"&lt;150",#REF!,$B73,#REF!,"&gt;=2.0")</f>
        <v>#REF!</v>
      </c>
      <c r="O73" s="6" t="e">
        <f>COUNTIFS(#REF!,"&gt;=100",#REF!,"&lt;150",#REF!,$B73,#REF!,"&gt;=2.1")</f>
        <v>#REF!</v>
      </c>
      <c r="P73" s="6" t="e">
        <f>COUNTIFS(#REF!,"&gt;=100",#REF!,"&lt;150",#REF!,$B73,#REF!,"&gt;=2.3")</f>
        <v>#REF!</v>
      </c>
      <c r="Q73" s="6" t="e">
        <f>COUNTIFS(#REF!,"&gt;=100",#REF!,"&lt;150",#REF!,$B73,#REF!,"&gt;=2.5")</f>
        <v>#REF!</v>
      </c>
      <c r="R73" s="15" t="e">
        <f>COUNTIFS(#REF!,"&gt;=100",#REF!,"&lt;150",#REF!,$B73,#REF!,"&gt;=4")</f>
        <v>#REF!</v>
      </c>
      <c r="T73" s="9" t="s">
        <v>15</v>
      </c>
      <c r="U73" s="6"/>
      <c r="V73" s="6" t="e">
        <f>COUNTIFS(#REF!,"&gt;=150",#REF!,"&lt;200",#REF!,$B73)</f>
        <v>#REF!</v>
      </c>
      <c r="W73" s="6" t="e">
        <f>COUNTIFS(#REF!,"&gt;=150",#REF!,"&lt;200",#REF!,$B73,#REF!,"&gt;=2.0")</f>
        <v>#REF!</v>
      </c>
      <c r="X73" s="6" t="e">
        <f>COUNTIFS(#REF!,"&gt;=150",#REF!,"&lt;200",#REF!,$B73,#REF!,"&gt;=2.1")</f>
        <v>#REF!</v>
      </c>
      <c r="Y73" s="6" t="e">
        <f>COUNTIFS(#REF!,"&gt;=150",#REF!,"&lt;200",#REF!,$B73,#REF!,"&gt;=2.5")</f>
        <v>#REF!</v>
      </c>
      <c r="Z73" s="6" t="e">
        <f>COUNTIFS(#REF!,"&gt;=150",#REF!,"&lt;200",#REF!,$B73,#REF!,"&gt;=3.5")</f>
        <v>#REF!</v>
      </c>
      <c r="AA73" s="15" t="e">
        <f>COUNTIFS(#REF!,"&gt;=150",#REF!,"&lt;200",#REF!,$B73,#REF!,"&gt;=4")</f>
        <v>#REF!</v>
      </c>
      <c r="AC73" s="9" t="s">
        <v>15</v>
      </c>
      <c r="AD73" s="6"/>
      <c r="AE73" s="6" t="e">
        <f>COUNTIFS(#REF!,"&gt;=200",#REF!,$B73)</f>
        <v>#REF!</v>
      </c>
      <c r="AF73" s="6" t="e">
        <f>COUNTIFS(#REF!,"&gt;=200",#REF!,$B73,#REF!,"&gt;=2.2")</f>
        <v>#REF!</v>
      </c>
      <c r="AG73" s="6" t="e">
        <f>COUNTIFS(#REF!,"&gt;=200",#REF!,$B73,#REF!,"&gt;=2.3")</f>
        <v>#REF!</v>
      </c>
      <c r="AH73" s="6" t="e">
        <f>COUNTIFS(#REF!,"&gt;=200",#REF!,$B73,#REF!,"&gt;=2.5")</f>
        <v>#REF!</v>
      </c>
      <c r="AI73" s="6" t="e">
        <f>COUNTIFS(#REF!,"&gt;=200",#REF!,$B73,#REF!,"&gt;=3.5")</f>
        <v>#REF!</v>
      </c>
      <c r="AJ73" s="15" t="e">
        <f>COUNTIFS(#REF!,"&gt;=200",#REF!,$B73,#REF!,"&gt;=4")</f>
        <v>#REF!</v>
      </c>
      <c r="AL73" s="9" t="s">
        <v>15</v>
      </c>
      <c r="AM73" s="6"/>
      <c r="AN73" s="42" t="e">
        <f t="shared" si="61"/>
        <v>#REF!</v>
      </c>
      <c r="AO73" s="42" t="e">
        <f t="shared" si="62"/>
        <v>#REF!</v>
      </c>
      <c r="AP73" s="42" t="e">
        <f t="shared" si="63"/>
        <v>#REF!</v>
      </c>
      <c r="AQ73" s="42" t="e">
        <f t="shared" si="64"/>
        <v>#REF!</v>
      </c>
      <c r="AR73" s="42" t="e">
        <f t="shared" si="65"/>
        <v>#REF!</v>
      </c>
      <c r="AS73" s="42" t="e">
        <f t="shared" si="66"/>
        <v>#REF!</v>
      </c>
    </row>
    <row r="74" spans="2:45" hidden="1" outlineLevel="1" x14ac:dyDescent="0.25">
      <c r="B74" s="9" t="s">
        <v>31</v>
      </c>
      <c r="C74" s="6"/>
      <c r="D74" s="6" t="e">
        <f>COUNTIFS(#REF!,"&lt;100",#REF!,"&gt;=50",#REF!,$B74)</f>
        <v>#REF!</v>
      </c>
      <c r="E74" s="6" t="e">
        <f>COUNTIFS(#REF!,"&lt;100",#REF!,"&gt;=50",#REF!,$B74,#REF!,"&gt;=1.85")</f>
        <v>#REF!</v>
      </c>
      <c r="F74" s="6" t="e">
        <f>COUNTIFS(#REF!,"&lt;100",#REF!,"&gt;=50",#REF!,$B74,#REF!,"&gt;=1.9")</f>
        <v>#REF!</v>
      </c>
      <c r="G74" s="6" t="e">
        <f>COUNTIFS(#REF!,"&lt;100",#REF!,"&gt;=50",#REF!,$B74,#REF!,"&gt;=2")</f>
        <v>#REF!</v>
      </c>
      <c r="H74" s="6" t="e">
        <f>COUNTIFS(#REF!,"&lt;100",#REF!,"&gt;=50",#REF!,$B74,#REF!,"&gt;=2.2")</f>
        <v>#REF!</v>
      </c>
      <c r="I74" s="15" t="e">
        <f>COUNTIFS(#REF!,"&lt;100",#REF!,"&gt;=50",#REF!,$B74,#REF!,"&gt;=2.5")</f>
        <v>#REF!</v>
      </c>
      <c r="K74" s="9" t="s">
        <v>31</v>
      </c>
      <c r="L74" s="6"/>
      <c r="M74" s="6" t="e">
        <f>COUNTIFS(#REF!,"&gt;=100",#REF!,"&lt;150",#REF!,$B74)</f>
        <v>#REF!</v>
      </c>
      <c r="N74" s="6" t="e">
        <f>COUNTIFS(#REF!,"&gt;=100",#REF!,"&lt;150",#REF!,$B74,#REF!,"&gt;=2.0")</f>
        <v>#REF!</v>
      </c>
      <c r="O74" s="6" t="e">
        <f>COUNTIFS(#REF!,"&gt;=100",#REF!,"&lt;150",#REF!,$B74,#REF!,"&gt;=2.1")</f>
        <v>#REF!</v>
      </c>
      <c r="P74" s="6" t="e">
        <f>COUNTIFS(#REF!,"&gt;=100",#REF!,"&lt;150",#REF!,$B74,#REF!,"&gt;=2.3")</f>
        <v>#REF!</v>
      </c>
      <c r="Q74" s="6" t="e">
        <f>COUNTIFS(#REF!,"&gt;=100",#REF!,"&lt;150",#REF!,$B74,#REF!,"&gt;=2.5")</f>
        <v>#REF!</v>
      </c>
      <c r="R74" s="15" t="e">
        <f>COUNTIFS(#REF!,"&gt;=100",#REF!,"&lt;150",#REF!,$B74,#REF!,"&gt;=4")</f>
        <v>#REF!</v>
      </c>
      <c r="T74" s="9" t="s">
        <v>31</v>
      </c>
      <c r="U74" s="6"/>
      <c r="V74" s="6" t="e">
        <f>COUNTIFS(#REF!,"&gt;=150",#REF!,"&lt;200",#REF!,$B74)</f>
        <v>#REF!</v>
      </c>
      <c r="W74" s="6" t="e">
        <f>COUNTIFS(#REF!,"&gt;=150",#REF!,"&lt;200",#REF!,$B74,#REF!,"&gt;=2.0")</f>
        <v>#REF!</v>
      </c>
      <c r="X74" s="6" t="e">
        <f>COUNTIFS(#REF!,"&gt;=150",#REF!,"&lt;200",#REF!,$B74,#REF!,"&gt;=2.1")</f>
        <v>#REF!</v>
      </c>
      <c r="Y74" s="6" t="e">
        <f>COUNTIFS(#REF!,"&gt;=150",#REF!,"&lt;200",#REF!,$B74,#REF!,"&gt;=2.5")</f>
        <v>#REF!</v>
      </c>
      <c r="Z74" s="6" t="e">
        <f>COUNTIFS(#REF!,"&gt;=150",#REF!,"&lt;200",#REF!,$B74,#REF!,"&gt;=3.5")</f>
        <v>#REF!</v>
      </c>
      <c r="AA74" s="15" t="e">
        <f>COUNTIFS(#REF!,"&gt;=150",#REF!,"&lt;200",#REF!,$B74,#REF!,"&gt;=4")</f>
        <v>#REF!</v>
      </c>
      <c r="AC74" s="9" t="s">
        <v>31</v>
      </c>
      <c r="AD74" s="6"/>
      <c r="AE74" s="6" t="e">
        <f>COUNTIFS(#REF!,"&gt;=200",#REF!,$B74)</f>
        <v>#REF!</v>
      </c>
      <c r="AF74" s="6" t="e">
        <f>COUNTIFS(#REF!,"&gt;=200",#REF!,$B74,#REF!,"&gt;=2.2")</f>
        <v>#REF!</v>
      </c>
      <c r="AG74" s="6" t="e">
        <f>COUNTIFS(#REF!,"&gt;=200",#REF!,$B74,#REF!,"&gt;=2.3")</f>
        <v>#REF!</v>
      </c>
      <c r="AH74" s="6" t="e">
        <f>COUNTIFS(#REF!,"&gt;=200",#REF!,$B74,#REF!,"&gt;=2.5")</f>
        <v>#REF!</v>
      </c>
      <c r="AI74" s="6" t="e">
        <f>COUNTIFS(#REF!,"&gt;=200",#REF!,$B74,#REF!,"&gt;=3.5")</f>
        <v>#REF!</v>
      </c>
      <c r="AJ74" s="15" t="e">
        <f>COUNTIFS(#REF!,"&gt;=200",#REF!,$B74,#REF!,"&gt;=4")</f>
        <v>#REF!</v>
      </c>
      <c r="AL74" s="9" t="s">
        <v>31</v>
      </c>
      <c r="AM74" s="6"/>
      <c r="AN74" s="42" t="e">
        <f t="shared" si="61"/>
        <v>#REF!</v>
      </c>
      <c r="AO74" s="42" t="e">
        <f t="shared" si="62"/>
        <v>#REF!</v>
      </c>
      <c r="AP74" s="42" t="e">
        <f t="shared" si="63"/>
        <v>#REF!</v>
      </c>
      <c r="AQ74" s="42" t="e">
        <f t="shared" si="64"/>
        <v>#REF!</v>
      </c>
      <c r="AR74" s="42" t="e">
        <f t="shared" si="65"/>
        <v>#REF!</v>
      </c>
      <c r="AS74" s="42" t="e">
        <f t="shared" si="66"/>
        <v>#REF!</v>
      </c>
    </row>
    <row r="75" spans="2:45" hidden="1" outlineLevel="1" x14ac:dyDescent="0.25">
      <c r="B75" s="9" t="s">
        <v>9</v>
      </c>
      <c r="C75" s="6"/>
      <c r="D75" s="6" t="e">
        <f>COUNTIFS(#REF!,"&lt;100",#REF!,"&gt;=50",#REF!,$B75)</f>
        <v>#REF!</v>
      </c>
      <c r="E75" s="6" t="e">
        <f>COUNTIFS(#REF!,"&lt;100",#REF!,"&gt;=50",#REF!,$B75,#REF!,"&gt;=1.85")</f>
        <v>#REF!</v>
      </c>
      <c r="F75" s="6" t="e">
        <f>COUNTIFS(#REF!,"&lt;100",#REF!,"&gt;=50",#REF!,$B75,#REF!,"&gt;=1.9")</f>
        <v>#REF!</v>
      </c>
      <c r="G75" s="6" t="e">
        <f>COUNTIFS(#REF!,"&lt;100",#REF!,"&gt;=50",#REF!,$B75,#REF!,"&gt;=2")</f>
        <v>#REF!</v>
      </c>
      <c r="H75" s="6" t="e">
        <f>COUNTIFS(#REF!,"&lt;100",#REF!,"&gt;=50",#REF!,$B75,#REF!,"&gt;=2.2")</f>
        <v>#REF!</v>
      </c>
      <c r="I75" s="15" t="e">
        <f>COUNTIFS(#REF!,"&lt;100",#REF!,"&gt;=50",#REF!,$B75,#REF!,"&gt;=2.5")</f>
        <v>#REF!</v>
      </c>
      <c r="K75" s="9" t="s">
        <v>9</v>
      </c>
      <c r="L75" s="6"/>
      <c r="M75" s="6" t="e">
        <f>COUNTIFS(#REF!,"&gt;=100",#REF!,"&lt;150",#REF!,$B75)</f>
        <v>#REF!</v>
      </c>
      <c r="N75" s="6" t="e">
        <f>COUNTIFS(#REF!,"&gt;=100",#REF!,"&lt;150",#REF!,$B75,#REF!,"&gt;=2.0")</f>
        <v>#REF!</v>
      </c>
      <c r="O75" s="6" t="e">
        <f>COUNTIFS(#REF!,"&gt;=100",#REF!,"&lt;150",#REF!,$B75,#REF!,"&gt;=2.1")</f>
        <v>#REF!</v>
      </c>
      <c r="P75" s="6" t="e">
        <f>COUNTIFS(#REF!,"&gt;=100",#REF!,"&lt;150",#REF!,$B75,#REF!,"&gt;=2.3")</f>
        <v>#REF!</v>
      </c>
      <c r="Q75" s="6" t="e">
        <f>COUNTIFS(#REF!,"&gt;=100",#REF!,"&lt;150",#REF!,$B75,#REF!,"&gt;=2.5")</f>
        <v>#REF!</v>
      </c>
      <c r="R75" s="15" t="e">
        <f>COUNTIFS(#REF!,"&gt;=100",#REF!,"&lt;150",#REF!,$B75,#REF!,"&gt;=4")</f>
        <v>#REF!</v>
      </c>
      <c r="T75" s="9" t="s">
        <v>9</v>
      </c>
      <c r="U75" s="6"/>
      <c r="V75" s="6" t="e">
        <f>COUNTIFS(#REF!,"&gt;=150",#REF!,"&lt;200",#REF!,$B75)</f>
        <v>#REF!</v>
      </c>
      <c r="W75" s="6" t="e">
        <f>COUNTIFS(#REF!,"&gt;=150",#REF!,"&lt;200",#REF!,$B75,#REF!,"&gt;=2.0")</f>
        <v>#REF!</v>
      </c>
      <c r="X75" s="6" t="e">
        <f>COUNTIFS(#REF!,"&gt;=150",#REF!,"&lt;200",#REF!,$B75,#REF!,"&gt;=2.1")</f>
        <v>#REF!</v>
      </c>
      <c r="Y75" s="6" t="e">
        <f>COUNTIFS(#REF!,"&gt;=150",#REF!,"&lt;200",#REF!,$B75,#REF!,"&gt;=2.5")</f>
        <v>#REF!</v>
      </c>
      <c r="Z75" s="6" t="e">
        <f>COUNTIFS(#REF!,"&gt;=150",#REF!,"&lt;200",#REF!,$B75,#REF!,"&gt;=3.5")</f>
        <v>#REF!</v>
      </c>
      <c r="AA75" s="15" t="e">
        <f>COUNTIFS(#REF!,"&gt;=150",#REF!,"&lt;200",#REF!,$B75,#REF!,"&gt;=4")</f>
        <v>#REF!</v>
      </c>
      <c r="AC75" s="9" t="s">
        <v>9</v>
      </c>
      <c r="AD75" s="6"/>
      <c r="AE75" s="6" t="e">
        <f>COUNTIFS(#REF!,"&gt;=200",#REF!,$B75)</f>
        <v>#REF!</v>
      </c>
      <c r="AF75" s="6" t="e">
        <f>COUNTIFS(#REF!,"&gt;=200",#REF!,$B75,#REF!,"&gt;=2.2")</f>
        <v>#REF!</v>
      </c>
      <c r="AG75" s="6" t="e">
        <f>COUNTIFS(#REF!,"&gt;=200",#REF!,$B75,#REF!,"&gt;=2.3")</f>
        <v>#REF!</v>
      </c>
      <c r="AH75" s="6" t="e">
        <f>COUNTIFS(#REF!,"&gt;=200",#REF!,$B75,#REF!,"&gt;=2.5")</f>
        <v>#REF!</v>
      </c>
      <c r="AI75" s="6" t="e">
        <f>COUNTIFS(#REF!,"&gt;=200",#REF!,$B75,#REF!,"&gt;=3.5")</f>
        <v>#REF!</v>
      </c>
      <c r="AJ75" s="15" t="e">
        <f>COUNTIFS(#REF!,"&gt;=200",#REF!,$B75,#REF!,"&gt;=4")</f>
        <v>#REF!</v>
      </c>
      <c r="AL75" s="9" t="s">
        <v>9</v>
      </c>
      <c r="AM75" s="6"/>
      <c r="AN75" s="42" t="e">
        <f t="shared" si="61"/>
        <v>#REF!</v>
      </c>
      <c r="AO75" s="42" t="e">
        <f t="shared" si="62"/>
        <v>#REF!</v>
      </c>
      <c r="AP75" s="42" t="e">
        <f t="shared" si="63"/>
        <v>#REF!</v>
      </c>
      <c r="AQ75" s="42" t="e">
        <f t="shared" si="64"/>
        <v>#REF!</v>
      </c>
      <c r="AR75" s="42" t="e">
        <f t="shared" si="65"/>
        <v>#REF!</v>
      </c>
      <c r="AS75" s="42" t="e">
        <f t="shared" si="66"/>
        <v>#REF!</v>
      </c>
    </row>
    <row r="76" spans="2:45" hidden="1" outlineLevel="1" x14ac:dyDescent="0.25">
      <c r="B76" s="9" t="s">
        <v>42</v>
      </c>
      <c r="C76" s="6"/>
      <c r="D76" s="6" t="e">
        <f>COUNTIFS(#REF!,"&lt;100",#REF!,"&gt;=50",#REF!,$B76)</f>
        <v>#REF!</v>
      </c>
      <c r="E76" s="6" t="e">
        <f>COUNTIFS(#REF!,"&lt;100",#REF!,"&gt;=50",#REF!,$B76,#REF!,"&gt;=1.85")</f>
        <v>#REF!</v>
      </c>
      <c r="F76" s="6" t="e">
        <f>COUNTIFS(#REF!,"&lt;100",#REF!,"&gt;=50",#REF!,$B76,#REF!,"&gt;=1.9")</f>
        <v>#REF!</v>
      </c>
      <c r="G76" s="6" t="e">
        <f>COUNTIFS(#REF!,"&lt;100",#REF!,"&gt;=50",#REF!,$B76,#REF!,"&gt;=2")</f>
        <v>#REF!</v>
      </c>
      <c r="H76" s="6" t="e">
        <f>COUNTIFS(#REF!,"&lt;100",#REF!,"&gt;=50",#REF!,$B76,#REF!,"&gt;=2.2")</f>
        <v>#REF!</v>
      </c>
      <c r="I76" s="15" t="e">
        <f>COUNTIFS(#REF!,"&lt;100",#REF!,"&gt;=50",#REF!,$B76,#REF!,"&gt;=2.5")</f>
        <v>#REF!</v>
      </c>
      <c r="K76" s="9" t="s">
        <v>42</v>
      </c>
      <c r="L76" s="6"/>
      <c r="M76" s="6" t="e">
        <f>COUNTIFS(#REF!,"&gt;=100",#REF!,"&lt;150",#REF!,$B76)</f>
        <v>#REF!</v>
      </c>
      <c r="N76" s="6" t="e">
        <f>COUNTIFS(#REF!,"&gt;=100",#REF!,"&lt;150",#REF!,$B76,#REF!,"&gt;=2.0")</f>
        <v>#REF!</v>
      </c>
      <c r="O76" s="6" t="e">
        <f>COUNTIFS(#REF!,"&gt;=100",#REF!,"&lt;150",#REF!,$B76,#REF!,"&gt;=2.1")</f>
        <v>#REF!</v>
      </c>
      <c r="P76" s="6" t="e">
        <f>COUNTIFS(#REF!,"&gt;=100",#REF!,"&lt;150",#REF!,$B76,#REF!,"&gt;=2.3")</f>
        <v>#REF!</v>
      </c>
      <c r="Q76" s="6" t="e">
        <f>COUNTIFS(#REF!,"&gt;=100",#REF!,"&lt;150",#REF!,$B76,#REF!,"&gt;=2.5")</f>
        <v>#REF!</v>
      </c>
      <c r="R76" s="15" t="e">
        <f>COUNTIFS(#REF!,"&gt;=100",#REF!,"&lt;150",#REF!,$B76,#REF!,"&gt;=4")</f>
        <v>#REF!</v>
      </c>
      <c r="T76" s="9" t="s">
        <v>42</v>
      </c>
      <c r="U76" s="6"/>
      <c r="V76" s="6" t="e">
        <f>COUNTIFS(#REF!,"&gt;=150",#REF!,"&lt;200",#REF!,$B76)</f>
        <v>#REF!</v>
      </c>
      <c r="W76" s="6" t="e">
        <f>COUNTIFS(#REF!,"&gt;=150",#REF!,"&lt;200",#REF!,$B76,#REF!,"&gt;=2.0")</f>
        <v>#REF!</v>
      </c>
      <c r="X76" s="6" t="e">
        <f>COUNTIFS(#REF!,"&gt;=150",#REF!,"&lt;200",#REF!,$B76,#REF!,"&gt;=2.1")</f>
        <v>#REF!</v>
      </c>
      <c r="Y76" s="6" t="e">
        <f>COUNTIFS(#REF!,"&gt;=150",#REF!,"&lt;200",#REF!,$B76,#REF!,"&gt;=2.5")</f>
        <v>#REF!</v>
      </c>
      <c r="Z76" s="6" t="e">
        <f>COUNTIFS(#REF!,"&gt;=150",#REF!,"&lt;200",#REF!,$B76,#REF!,"&gt;=3.5")</f>
        <v>#REF!</v>
      </c>
      <c r="AA76" s="15" t="e">
        <f>COUNTIFS(#REF!,"&gt;=150",#REF!,"&lt;200",#REF!,$B76,#REF!,"&gt;=4")</f>
        <v>#REF!</v>
      </c>
      <c r="AC76" s="9" t="s">
        <v>42</v>
      </c>
      <c r="AD76" s="6"/>
      <c r="AE76" s="6" t="e">
        <f>COUNTIFS(#REF!,"&gt;=200",#REF!,$B76)</f>
        <v>#REF!</v>
      </c>
      <c r="AF76" s="6" t="e">
        <f>COUNTIFS(#REF!,"&gt;=200",#REF!,$B76,#REF!,"&gt;=2.2")</f>
        <v>#REF!</v>
      </c>
      <c r="AG76" s="6" t="e">
        <f>COUNTIFS(#REF!,"&gt;=200",#REF!,$B76,#REF!,"&gt;=2.3")</f>
        <v>#REF!</v>
      </c>
      <c r="AH76" s="6" t="e">
        <f>COUNTIFS(#REF!,"&gt;=200",#REF!,$B76,#REF!,"&gt;=2.5")</f>
        <v>#REF!</v>
      </c>
      <c r="AI76" s="6" t="e">
        <f>COUNTIFS(#REF!,"&gt;=200",#REF!,$B76,#REF!,"&gt;=3.5")</f>
        <v>#REF!</v>
      </c>
      <c r="AJ76" s="15" t="e">
        <f>COUNTIFS(#REF!,"&gt;=200",#REF!,$B76,#REF!,"&gt;=4")</f>
        <v>#REF!</v>
      </c>
      <c r="AL76" s="9" t="s">
        <v>42</v>
      </c>
      <c r="AM76" s="6"/>
      <c r="AN76" s="42" t="e">
        <f t="shared" si="61"/>
        <v>#REF!</v>
      </c>
      <c r="AO76" s="42" t="e">
        <f t="shared" si="62"/>
        <v>#REF!</v>
      </c>
      <c r="AP76" s="42" t="e">
        <f t="shared" si="63"/>
        <v>#REF!</v>
      </c>
      <c r="AQ76" s="42" t="e">
        <f t="shared" si="64"/>
        <v>#REF!</v>
      </c>
      <c r="AR76" s="42" t="e">
        <f t="shared" si="65"/>
        <v>#REF!</v>
      </c>
      <c r="AS76" s="42" t="e">
        <f t="shared" si="66"/>
        <v>#REF!</v>
      </c>
    </row>
    <row r="77" spans="2:45" hidden="1" outlineLevel="1" x14ac:dyDescent="0.25">
      <c r="B77" s="9" t="s">
        <v>60</v>
      </c>
      <c r="C77" s="6"/>
      <c r="D77" s="6" t="e">
        <f>COUNTIFS(#REF!,"&lt;100",#REF!,"&gt;=50",#REF!,$B77)</f>
        <v>#REF!</v>
      </c>
      <c r="E77" s="6" t="e">
        <f>COUNTIFS(#REF!,"&lt;100",#REF!,"&gt;=50",#REF!,$B77,#REF!,"&gt;=1.85")</f>
        <v>#REF!</v>
      </c>
      <c r="F77" s="6" t="e">
        <f>COUNTIFS(#REF!,"&lt;100",#REF!,"&gt;=50",#REF!,$B77,#REF!,"&gt;=1.9")</f>
        <v>#REF!</v>
      </c>
      <c r="G77" s="6" t="e">
        <f>COUNTIFS(#REF!,"&lt;100",#REF!,"&gt;=50",#REF!,$B77,#REF!,"&gt;=2")</f>
        <v>#REF!</v>
      </c>
      <c r="H77" s="6" t="e">
        <f>COUNTIFS(#REF!,"&lt;100",#REF!,"&gt;=50",#REF!,$B77,#REF!,"&gt;=2.2")</f>
        <v>#REF!</v>
      </c>
      <c r="I77" s="15" t="e">
        <f>COUNTIFS(#REF!,"&lt;100",#REF!,"&gt;=50",#REF!,$B77,#REF!,"&gt;=2.5")</f>
        <v>#REF!</v>
      </c>
      <c r="K77" s="9" t="s">
        <v>60</v>
      </c>
      <c r="L77" s="6"/>
      <c r="M77" s="6" t="e">
        <f>COUNTIFS(#REF!,"&gt;=100",#REF!,"&lt;150",#REF!,$B77)</f>
        <v>#REF!</v>
      </c>
      <c r="N77" s="6" t="e">
        <f>COUNTIFS(#REF!,"&gt;=100",#REF!,"&lt;150",#REF!,$B77,#REF!,"&gt;=2.0")</f>
        <v>#REF!</v>
      </c>
      <c r="O77" s="6" t="e">
        <f>COUNTIFS(#REF!,"&gt;=100",#REF!,"&lt;150",#REF!,$B77,#REF!,"&gt;=2.1")</f>
        <v>#REF!</v>
      </c>
      <c r="P77" s="6" t="e">
        <f>COUNTIFS(#REF!,"&gt;=100",#REF!,"&lt;150",#REF!,$B77,#REF!,"&gt;=2.3")</f>
        <v>#REF!</v>
      </c>
      <c r="Q77" s="6" t="e">
        <f>COUNTIFS(#REF!,"&gt;=100",#REF!,"&lt;150",#REF!,$B77,#REF!,"&gt;=2.5")</f>
        <v>#REF!</v>
      </c>
      <c r="R77" s="15" t="e">
        <f>COUNTIFS(#REF!,"&gt;=100",#REF!,"&lt;150",#REF!,$B77,#REF!,"&gt;=4")</f>
        <v>#REF!</v>
      </c>
      <c r="T77" s="9" t="s">
        <v>60</v>
      </c>
      <c r="U77" s="6"/>
      <c r="V77" s="6" t="e">
        <f>COUNTIFS(#REF!,"&gt;=150",#REF!,"&lt;200",#REF!,$B77)</f>
        <v>#REF!</v>
      </c>
      <c r="W77" s="6" t="e">
        <f>COUNTIFS(#REF!,"&gt;=150",#REF!,"&lt;200",#REF!,$B77,#REF!,"&gt;=2.0")</f>
        <v>#REF!</v>
      </c>
      <c r="X77" s="6" t="e">
        <f>COUNTIFS(#REF!,"&gt;=150",#REF!,"&lt;200",#REF!,$B77,#REF!,"&gt;=2.1")</f>
        <v>#REF!</v>
      </c>
      <c r="Y77" s="6" t="e">
        <f>COUNTIFS(#REF!,"&gt;=150",#REF!,"&lt;200",#REF!,$B77,#REF!,"&gt;=2.5")</f>
        <v>#REF!</v>
      </c>
      <c r="Z77" s="6" t="e">
        <f>COUNTIFS(#REF!,"&gt;=150",#REF!,"&lt;200",#REF!,$B77,#REF!,"&gt;=3.5")</f>
        <v>#REF!</v>
      </c>
      <c r="AA77" s="15" t="e">
        <f>COUNTIFS(#REF!,"&gt;=150",#REF!,"&lt;200",#REF!,$B77,#REF!,"&gt;=4")</f>
        <v>#REF!</v>
      </c>
      <c r="AC77" s="9" t="s">
        <v>60</v>
      </c>
      <c r="AD77" s="6"/>
      <c r="AE77" s="6" t="e">
        <f>COUNTIFS(#REF!,"&gt;=200",#REF!,$B77)</f>
        <v>#REF!</v>
      </c>
      <c r="AF77" s="6" t="e">
        <f>COUNTIFS(#REF!,"&gt;=200",#REF!,$B77,#REF!,"&gt;=2.2")</f>
        <v>#REF!</v>
      </c>
      <c r="AG77" s="6" t="e">
        <f>COUNTIFS(#REF!,"&gt;=200",#REF!,$B77,#REF!,"&gt;=2.3")</f>
        <v>#REF!</v>
      </c>
      <c r="AH77" s="6" t="e">
        <f>COUNTIFS(#REF!,"&gt;=200",#REF!,$B77,#REF!,"&gt;=2.5")</f>
        <v>#REF!</v>
      </c>
      <c r="AI77" s="6" t="e">
        <f>COUNTIFS(#REF!,"&gt;=200",#REF!,$B77,#REF!,"&gt;=3.5")</f>
        <v>#REF!</v>
      </c>
      <c r="AJ77" s="15" t="e">
        <f>COUNTIFS(#REF!,"&gt;=200",#REF!,$B77,#REF!,"&gt;=4")</f>
        <v>#REF!</v>
      </c>
      <c r="AL77" s="9" t="s">
        <v>60</v>
      </c>
      <c r="AM77" s="6"/>
      <c r="AN77" s="42" t="e">
        <f t="shared" si="61"/>
        <v>#REF!</v>
      </c>
      <c r="AO77" s="42" t="e">
        <f t="shared" si="62"/>
        <v>#REF!</v>
      </c>
      <c r="AP77" s="42" t="e">
        <f t="shared" si="63"/>
        <v>#REF!</v>
      </c>
      <c r="AQ77" s="42" t="e">
        <f t="shared" si="64"/>
        <v>#REF!</v>
      </c>
      <c r="AR77" s="42" t="e">
        <f t="shared" si="65"/>
        <v>#REF!</v>
      </c>
      <c r="AS77" s="42" t="e">
        <f t="shared" si="66"/>
        <v>#REF!</v>
      </c>
    </row>
    <row r="78" spans="2:45" hidden="1" outlineLevel="1" x14ac:dyDescent="0.25">
      <c r="B78" s="9" t="s">
        <v>19</v>
      </c>
      <c r="C78" s="6"/>
      <c r="D78" s="6" t="e">
        <f>COUNTIFS(#REF!,"&lt;100",#REF!,"&gt;=50",#REF!,$B78)</f>
        <v>#REF!</v>
      </c>
      <c r="E78" s="6" t="e">
        <f>COUNTIFS(#REF!,"&lt;100",#REF!,"&gt;=50",#REF!,$B78,#REF!,"&gt;=1.85")</f>
        <v>#REF!</v>
      </c>
      <c r="F78" s="6" t="e">
        <f>COUNTIFS(#REF!,"&lt;100",#REF!,"&gt;=50",#REF!,$B78,#REF!,"&gt;=1.9")</f>
        <v>#REF!</v>
      </c>
      <c r="G78" s="6" t="e">
        <f>COUNTIFS(#REF!,"&lt;100",#REF!,"&gt;=50",#REF!,$B78,#REF!,"&gt;=2")</f>
        <v>#REF!</v>
      </c>
      <c r="H78" s="6" t="e">
        <f>COUNTIFS(#REF!,"&lt;100",#REF!,"&gt;=50",#REF!,$B78,#REF!,"&gt;=2.2")</f>
        <v>#REF!</v>
      </c>
      <c r="I78" s="15" t="e">
        <f>COUNTIFS(#REF!,"&lt;100",#REF!,"&gt;=50",#REF!,$B78,#REF!,"&gt;=2.5")</f>
        <v>#REF!</v>
      </c>
      <c r="K78" s="9" t="s">
        <v>19</v>
      </c>
      <c r="L78" s="6"/>
      <c r="M78" s="6" t="e">
        <f>COUNTIFS(#REF!,"&gt;=100",#REF!,"&lt;150",#REF!,$B78)</f>
        <v>#REF!</v>
      </c>
      <c r="N78" s="6" t="e">
        <f>COUNTIFS(#REF!,"&gt;=100",#REF!,"&lt;150",#REF!,$B78,#REF!,"&gt;=2.0")</f>
        <v>#REF!</v>
      </c>
      <c r="O78" s="6" t="e">
        <f>COUNTIFS(#REF!,"&gt;=100",#REF!,"&lt;150",#REF!,$B78,#REF!,"&gt;=2.1")</f>
        <v>#REF!</v>
      </c>
      <c r="P78" s="6" t="e">
        <f>COUNTIFS(#REF!,"&gt;=100",#REF!,"&lt;150",#REF!,$B78,#REF!,"&gt;=2.3")</f>
        <v>#REF!</v>
      </c>
      <c r="Q78" s="6" t="e">
        <f>COUNTIFS(#REF!,"&gt;=100",#REF!,"&lt;150",#REF!,$B78,#REF!,"&gt;=2.5")</f>
        <v>#REF!</v>
      </c>
      <c r="R78" s="15" t="e">
        <f>COUNTIFS(#REF!,"&gt;=100",#REF!,"&lt;150",#REF!,$B78,#REF!,"&gt;=4")</f>
        <v>#REF!</v>
      </c>
      <c r="T78" s="9" t="s">
        <v>19</v>
      </c>
      <c r="U78" s="6"/>
      <c r="V78" s="6" t="e">
        <f>COUNTIFS(#REF!,"&gt;=150",#REF!,"&lt;200",#REF!,$B78)</f>
        <v>#REF!</v>
      </c>
      <c r="W78" s="6" t="e">
        <f>COUNTIFS(#REF!,"&gt;=150",#REF!,"&lt;200",#REF!,$B78,#REF!,"&gt;=2.0")</f>
        <v>#REF!</v>
      </c>
      <c r="X78" s="6" t="e">
        <f>COUNTIFS(#REF!,"&gt;=150",#REF!,"&lt;200",#REF!,$B78,#REF!,"&gt;=2.1")</f>
        <v>#REF!</v>
      </c>
      <c r="Y78" s="6" t="e">
        <f>COUNTIFS(#REF!,"&gt;=150",#REF!,"&lt;200",#REF!,$B78,#REF!,"&gt;=2.5")</f>
        <v>#REF!</v>
      </c>
      <c r="Z78" s="6" t="e">
        <f>COUNTIFS(#REF!,"&gt;=150",#REF!,"&lt;200",#REF!,$B78,#REF!,"&gt;=3.5")</f>
        <v>#REF!</v>
      </c>
      <c r="AA78" s="15" t="e">
        <f>COUNTIFS(#REF!,"&gt;=150",#REF!,"&lt;200",#REF!,$B78,#REF!,"&gt;=4")</f>
        <v>#REF!</v>
      </c>
      <c r="AC78" s="9" t="s">
        <v>19</v>
      </c>
      <c r="AD78" s="6"/>
      <c r="AE78" s="6" t="e">
        <f>COUNTIFS(#REF!,"&gt;=200",#REF!,$B78)</f>
        <v>#REF!</v>
      </c>
      <c r="AF78" s="6" t="e">
        <f>COUNTIFS(#REF!,"&gt;=200",#REF!,$B78,#REF!,"&gt;=2.2")</f>
        <v>#REF!</v>
      </c>
      <c r="AG78" s="6" t="e">
        <f>COUNTIFS(#REF!,"&gt;=200",#REF!,$B78,#REF!,"&gt;=2.3")</f>
        <v>#REF!</v>
      </c>
      <c r="AH78" s="6" t="e">
        <f>COUNTIFS(#REF!,"&gt;=200",#REF!,$B78,#REF!,"&gt;=2.5")</f>
        <v>#REF!</v>
      </c>
      <c r="AI78" s="6" t="e">
        <f>COUNTIFS(#REF!,"&gt;=200",#REF!,$B78,#REF!,"&gt;=3.5")</f>
        <v>#REF!</v>
      </c>
      <c r="AJ78" s="15" t="e">
        <f>COUNTIFS(#REF!,"&gt;=200",#REF!,$B78,#REF!,"&gt;=4")</f>
        <v>#REF!</v>
      </c>
      <c r="AL78" s="9" t="s">
        <v>19</v>
      </c>
      <c r="AM78" s="6"/>
      <c r="AN78" s="42" t="e">
        <f t="shared" si="61"/>
        <v>#REF!</v>
      </c>
      <c r="AO78" s="42" t="e">
        <f t="shared" si="62"/>
        <v>#REF!</v>
      </c>
      <c r="AP78" s="42" t="e">
        <f t="shared" si="63"/>
        <v>#REF!</v>
      </c>
      <c r="AQ78" s="42" t="e">
        <f t="shared" si="64"/>
        <v>#REF!</v>
      </c>
      <c r="AR78" s="42" t="e">
        <f t="shared" si="65"/>
        <v>#REF!</v>
      </c>
      <c r="AS78" s="42" t="e">
        <f t="shared" si="66"/>
        <v>#REF!</v>
      </c>
    </row>
    <row r="79" spans="2:45" hidden="1" outlineLevel="1" x14ac:dyDescent="0.25">
      <c r="B79" s="9" t="s">
        <v>11</v>
      </c>
      <c r="C79" s="6"/>
      <c r="D79" s="6" t="e">
        <f>COUNTIFS(#REF!,"&lt;100",#REF!,"&gt;=50",#REF!,$B79)</f>
        <v>#REF!</v>
      </c>
      <c r="E79" s="6" t="e">
        <f>COUNTIFS(#REF!,"&lt;100",#REF!,"&gt;=50",#REF!,$B79,#REF!,"&gt;=1.85")</f>
        <v>#REF!</v>
      </c>
      <c r="F79" s="6" t="e">
        <f>COUNTIFS(#REF!,"&lt;100",#REF!,"&gt;=50",#REF!,$B79,#REF!,"&gt;=1.9")</f>
        <v>#REF!</v>
      </c>
      <c r="G79" s="6" t="e">
        <f>COUNTIFS(#REF!,"&lt;100",#REF!,"&gt;=50",#REF!,$B79,#REF!,"&gt;=2")</f>
        <v>#REF!</v>
      </c>
      <c r="H79" s="6" t="e">
        <f>COUNTIFS(#REF!,"&lt;100",#REF!,"&gt;=50",#REF!,$B79,#REF!,"&gt;=2.2")</f>
        <v>#REF!</v>
      </c>
      <c r="I79" s="15" t="e">
        <f>COUNTIFS(#REF!,"&lt;100",#REF!,"&gt;=50",#REF!,$B79,#REF!,"&gt;=2.5")</f>
        <v>#REF!</v>
      </c>
      <c r="K79" s="9" t="s">
        <v>11</v>
      </c>
      <c r="L79" s="6"/>
      <c r="M79" s="6" t="e">
        <f>COUNTIFS(#REF!,"&gt;=100",#REF!,"&lt;150",#REF!,$B79)</f>
        <v>#REF!</v>
      </c>
      <c r="N79" s="6" t="e">
        <f>COUNTIFS(#REF!,"&gt;=100",#REF!,"&lt;150",#REF!,$B79,#REF!,"&gt;=2.0")</f>
        <v>#REF!</v>
      </c>
      <c r="O79" s="6" t="e">
        <f>COUNTIFS(#REF!,"&gt;=100",#REF!,"&lt;150",#REF!,$B79,#REF!,"&gt;=2.1")</f>
        <v>#REF!</v>
      </c>
      <c r="P79" s="6" t="e">
        <f>COUNTIFS(#REF!,"&gt;=100",#REF!,"&lt;150",#REF!,$B79,#REF!,"&gt;=2.3")</f>
        <v>#REF!</v>
      </c>
      <c r="Q79" s="6" t="e">
        <f>COUNTIFS(#REF!,"&gt;=100",#REF!,"&lt;150",#REF!,$B79,#REF!,"&gt;=2.5")</f>
        <v>#REF!</v>
      </c>
      <c r="R79" s="15" t="e">
        <f>COUNTIFS(#REF!,"&gt;=100",#REF!,"&lt;150",#REF!,$B79,#REF!,"&gt;=4")</f>
        <v>#REF!</v>
      </c>
      <c r="T79" s="9" t="s">
        <v>11</v>
      </c>
      <c r="U79" s="6"/>
      <c r="V79" s="6" t="e">
        <f>COUNTIFS(#REF!,"&gt;=150",#REF!,"&lt;200",#REF!,$B79)</f>
        <v>#REF!</v>
      </c>
      <c r="W79" s="6" t="e">
        <f>COUNTIFS(#REF!,"&gt;=150",#REF!,"&lt;200",#REF!,$B79,#REF!,"&gt;=2.0")</f>
        <v>#REF!</v>
      </c>
      <c r="X79" s="6" t="e">
        <f>COUNTIFS(#REF!,"&gt;=150",#REF!,"&lt;200",#REF!,$B79,#REF!,"&gt;=2.1")</f>
        <v>#REF!</v>
      </c>
      <c r="Y79" s="6" t="e">
        <f>COUNTIFS(#REF!,"&gt;=150",#REF!,"&lt;200",#REF!,$B79,#REF!,"&gt;=2.5")</f>
        <v>#REF!</v>
      </c>
      <c r="Z79" s="6" t="e">
        <f>COUNTIFS(#REF!,"&gt;=150",#REF!,"&lt;200",#REF!,$B79,#REF!,"&gt;=3.5")</f>
        <v>#REF!</v>
      </c>
      <c r="AA79" s="15" t="e">
        <f>COUNTIFS(#REF!,"&gt;=150",#REF!,"&lt;200",#REF!,$B79,#REF!,"&gt;=4")</f>
        <v>#REF!</v>
      </c>
      <c r="AC79" s="9" t="s">
        <v>11</v>
      </c>
      <c r="AD79" s="6"/>
      <c r="AE79" s="6" t="e">
        <f>COUNTIFS(#REF!,"&gt;=200",#REF!,$B79)</f>
        <v>#REF!</v>
      </c>
      <c r="AF79" s="6" t="e">
        <f>COUNTIFS(#REF!,"&gt;=200",#REF!,$B79,#REF!,"&gt;=2.2")</f>
        <v>#REF!</v>
      </c>
      <c r="AG79" s="6" t="e">
        <f>COUNTIFS(#REF!,"&gt;=200",#REF!,$B79,#REF!,"&gt;=2.3")</f>
        <v>#REF!</v>
      </c>
      <c r="AH79" s="6" t="e">
        <f>COUNTIFS(#REF!,"&gt;=200",#REF!,$B79,#REF!,"&gt;=2.5")</f>
        <v>#REF!</v>
      </c>
      <c r="AI79" s="6" t="e">
        <f>COUNTIFS(#REF!,"&gt;=200",#REF!,$B79,#REF!,"&gt;=3.5")</f>
        <v>#REF!</v>
      </c>
      <c r="AJ79" s="15" t="e">
        <f>COUNTIFS(#REF!,"&gt;=200",#REF!,$B79,#REF!,"&gt;=4")</f>
        <v>#REF!</v>
      </c>
      <c r="AL79" s="9" t="s">
        <v>11</v>
      </c>
      <c r="AM79" s="6"/>
      <c r="AN79" s="42" t="e">
        <f t="shared" si="61"/>
        <v>#REF!</v>
      </c>
      <c r="AO79" s="42" t="e">
        <f t="shared" si="62"/>
        <v>#REF!</v>
      </c>
      <c r="AP79" s="42" t="e">
        <f t="shared" si="63"/>
        <v>#REF!</v>
      </c>
      <c r="AQ79" s="42" t="e">
        <f t="shared" si="64"/>
        <v>#REF!</v>
      </c>
      <c r="AR79" s="42" t="e">
        <f t="shared" si="65"/>
        <v>#REF!</v>
      </c>
      <c r="AS79" s="42" t="e">
        <f t="shared" si="66"/>
        <v>#REF!</v>
      </c>
    </row>
    <row r="80" spans="2:45" hidden="1" outlineLevel="1" x14ac:dyDescent="0.25">
      <c r="B80" s="9" t="s">
        <v>64</v>
      </c>
      <c r="C80" s="6"/>
      <c r="D80" s="6" t="e">
        <f>COUNTIFS(#REF!,"&lt;100",#REF!,"&gt;=50",#REF!,$B80)</f>
        <v>#REF!</v>
      </c>
      <c r="E80" s="6" t="e">
        <f>COUNTIFS(#REF!,"&lt;100",#REF!,"&gt;=50",#REF!,$B80,#REF!,"&gt;=1.85")</f>
        <v>#REF!</v>
      </c>
      <c r="F80" s="6" t="e">
        <f>COUNTIFS(#REF!,"&lt;100",#REF!,"&gt;=50",#REF!,$B80,#REF!,"&gt;=1.9")</f>
        <v>#REF!</v>
      </c>
      <c r="G80" s="6" t="e">
        <f>COUNTIFS(#REF!,"&lt;100",#REF!,"&gt;=50",#REF!,$B80,#REF!,"&gt;=2")</f>
        <v>#REF!</v>
      </c>
      <c r="H80" s="6" t="e">
        <f>COUNTIFS(#REF!,"&lt;100",#REF!,"&gt;=50",#REF!,$B80,#REF!,"&gt;=2.2")</f>
        <v>#REF!</v>
      </c>
      <c r="I80" s="15" t="e">
        <f>COUNTIFS(#REF!,"&lt;100",#REF!,"&gt;=50",#REF!,$B80,#REF!,"&gt;=2.5")</f>
        <v>#REF!</v>
      </c>
      <c r="K80" s="9" t="s">
        <v>64</v>
      </c>
      <c r="L80" s="6"/>
      <c r="M80" s="6" t="e">
        <f>COUNTIFS(#REF!,"&gt;=100",#REF!,"&lt;150",#REF!,$B80)</f>
        <v>#REF!</v>
      </c>
      <c r="N80" s="6" t="e">
        <f>COUNTIFS(#REF!,"&gt;=100",#REF!,"&lt;150",#REF!,$B80,#REF!,"&gt;=2.0")</f>
        <v>#REF!</v>
      </c>
      <c r="O80" s="6" t="e">
        <f>COUNTIFS(#REF!,"&gt;=100",#REF!,"&lt;150",#REF!,$B80,#REF!,"&gt;=2.1")</f>
        <v>#REF!</v>
      </c>
      <c r="P80" s="6" t="e">
        <f>COUNTIFS(#REF!,"&gt;=100",#REF!,"&lt;150",#REF!,$B80,#REF!,"&gt;=2.3")</f>
        <v>#REF!</v>
      </c>
      <c r="Q80" s="6" t="e">
        <f>COUNTIFS(#REF!,"&gt;=100",#REF!,"&lt;150",#REF!,$B80,#REF!,"&gt;=2.5")</f>
        <v>#REF!</v>
      </c>
      <c r="R80" s="15" t="e">
        <f>COUNTIFS(#REF!,"&gt;=100",#REF!,"&lt;150",#REF!,$B80,#REF!,"&gt;=4")</f>
        <v>#REF!</v>
      </c>
      <c r="T80" s="9" t="s">
        <v>64</v>
      </c>
      <c r="U80" s="6"/>
      <c r="V80" s="6" t="e">
        <f>COUNTIFS(#REF!,"&gt;=150",#REF!,"&lt;200",#REF!,$B80)</f>
        <v>#REF!</v>
      </c>
      <c r="W80" s="6" t="e">
        <f>COUNTIFS(#REF!,"&gt;=150",#REF!,"&lt;200",#REF!,$B80,#REF!,"&gt;=2.0")</f>
        <v>#REF!</v>
      </c>
      <c r="X80" s="6" t="e">
        <f>COUNTIFS(#REF!,"&gt;=150",#REF!,"&lt;200",#REF!,$B80,#REF!,"&gt;=2.1")</f>
        <v>#REF!</v>
      </c>
      <c r="Y80" s="6" t="e">
        <f>COUNTIFS(#REF!,"&gt;=150",#REF!,"&lt;200",#REF!,$B80,#REF!,"&gt;=2.5")</f>
        <v>#REF!</v>
      </c>
      <c r="Z80" s="6" t="e">
        <f>COUNTIFS(#REF!,"&gt;=150",#REF!,"&lt;200",#REF!,$B80,#REF!,"&gt;=3.5")</f>
        <v>#REF!</v>
      </c>
      <c r="AA80" s="15" t="e">
        <f>COUNTIFS(#REF!,"&gt;=150",#REF!,"&lt;200",#REF!,$B80,#REF!,"&gt;=4")</f>
        <v>#REF!</v>
      </c>
      <c r="AC80" s="9" t="s">
        <v>64</v>
      </c>
      <c r="AD80" s="6"/>
      <c r="AE80" s="6" t="e">
        <f>COUNTIFS(#REF!,"&gt;=200",#REF!,$B80)</f>
        <v>#REF!</v>
      </c>
      <c r="AF80" s="6" t="e">
        <f>COUNTIFS(#REF!,"&gt;=200",#REF!,$B80,#REF!,"&gt;=2.2")</f>
        <v>#REF!</v>
      </c>
      <c r="AG80" s="6" t="e">
        <f>COUNTIFS(#REF!,"&gt;=200",#REF!,$B80,#REF!,"&gt;=2.3")</f>
        <v>#REF!</v>
      </c>
      <c r="AH80" s="6" t="e">
        <f>COUNTIFS(#REF!,"&gt;=200",#REF!,$B80,#REF!,"&gt;=2.5")</f>
        <v>#REF!</v>
      </c>
      <c r="AI80" s="6" t="e">
        <f>COUNTIFS(#REF!,"&gt;=200",#REF!,$B80,#REF!,"&gt;=3.5")</f>
        <v>#REF!</v>
      </c>
      <c r="AJ80" s="15" t="e">
        <f>COUNTIFS(#REF!,"&gt;=200",#REF!,$B80,#REF!,"&gt;=4")</f>
        <v>#REF!</v>
      </c>
      <c r="AL80" s="9" t="s">
        <v>64</v>
      </c>
      <c r="AM80" s="6"/>
      <c r="AN80" s="42" t="e">
        <f t="shared" si="61"/>
        <v>#REF!</v>
      </c>
      <c r="AO80" s="42" t="e">
        <f t="shared" si="62"/>
        <v>#REF!</v>
      </c>
      <c r="AP80" s="42" t="e">
        <f t="shared" si="63"/>
        <v>#REF!</v>
      </c>
      <c r="AQ80" s="42" t="e">
        <f t="shared" si="64"/>
        <v>#REF!</v>
      </c>
      <c r="AR80" s="42" t="e">
        <f t="shared" si="65"/>
        <v>#REF!</v>
      </c>
      <c r="AS80" s="42" t="e">
        <f t="shared" si="66"/>
        <v>#REF!</v>
      </c>
    </row>
    <row r="81" spans="2:45" hidden="1" outlineLevel="1" x14ac:dyDescent="0.25">
      <c r="B81" s="9" t="s">
        <v>22</v>
      </c>
      <c r="C81" s="6"/>
      <c r="D81" s="6" t="e">
        <f>COUNTIFS(#REF!,"&lt;100",#REF!,"&gt;=50",#REF!,$B81)</f>
        <v>#REF!</v>
      </c>
      <c r="E81" s="6" t="e">
        <f>COUNTIFS(#REF!,"&lt;100",#REF!,"&gt;=50",#REF!,$B81,#REF!,"&gt;=1.85")</f>
        <v>#REF!</v>
      </c>
      <c r="F81" s="6" t="e">
        <f>COUNTIFS(#REF!,"&lt;100",#REF!,"&gt;=50",#REF!,$B81,#REF!,"&gt;=1.9")</f>
        <v>#REF!</v>
      </c>
      <c r="G81" s="6" t="e">
        <f>COUNTIFS(#REF!,"&lt;100",#REF!,"&gt;=50",#REF!,$B81,#REF!,"&gt;=2")</f>
        <v>#REF!</v>
      </c>
      <c r="H81" s="6" t="e">
        <f>COUNTIFS(#REF!,"&lt;100",#REF!,"&gt;=50",#REF!,$B81,#REF!,"&gt;=2.2")</f>
        <v>#REF!</v>
      </c>
      <c r="I81" s="15" t="e">
        <f>COUNTIFS(#REF!,"&lt;100",#REF!,"&gt;=50",#REF!,$B81,#REF!,"&gt;=2.5")</f>
        <v>#REF!</v>
      </c>
      <c r="K81" s="9" t="s">
        <v>22</v>
      </c>
      <c r="L81" s="6"/>
      <c r="M81" s="6" t="e">
        <f>COUNTIFS(#REF!,"&gt;=100",#REF!,"&lt;150",#REF!,$B81)</f>
        <v>#REF!</v>
      </c>
      <c r="N81" s="6" t="e">
        <f>COUNTIFS(#REF!,"&gt;=100",#REF!,"&lt;150",#REF!,$B81,#REF!,"&gt;=2.0")</f>
        <v>#REF!</v>
      </c>
      <c r="O81" s="6" t="e">
        <f>COUNTIFS(#REF!,"&gt;=100",#REF!,"&lt;150",#REF!,$B81,#REF!,"&gt;=2.1")</f>
        <v>#REF!</v>
      </c>
      <c r="P81" s="6" t="e">
        <f>COUNTIFS(#REF!,"&gt;=100",#REF!,"&lt;150",#REF!,$B81,#REF!,"&gt;=2.3")</f>
        <v>#REF!</v>
      </c>
      <c r="Q81" s="6" t="e">
        <f>COUNTIFS(#REF!,"&gt;=100",#REF!,"&lt;150",#REF!,$B81,#REF!,"&gt;=2.5")</f>
        <v>#REF!</v>
      </c>
      <c r="R81" s="15" t="e">
        <f>COUNTIFS(#REF!,"&gt;=100",#REF!,"&lt;150",#REF!,$B81,#REF!,"&gt;=4")</f>
        <v>#REF!</v>
      </c>
      <c r="T81" s="9" t="s">
        <v>22</v>
      </c>
      <c r="U81" s="6"/>
      <c r="V81" s="6" t="e">
        <f>COUNTIFS(#REF!,"&gt;=150",#REF!,"&lt;200",#REF!,$B81)</f>
        <v>#REF!</v>
      </c>
      <c r="W81" s="6" t="e">
        <f>COUNTIFS(#REF!,"&gt;=150",#REF!,"&lt;200",#REF!,$B81,#REF!,"&gt;=2.0")</f>
        <v>#REF!</v>
      </c>
      <c r="X81" s="6" t="e">
        <f>COUNTIFS(#REF!,"&gt;=150",#REF!,"&lt;200",#REF!,$B81,#REF!,"&gt;=2.1")</f>
        <v>#REF!</v>
      </c>
      <c r="Y81" s="6" t="e">
        <f>COUNTIFS(#REF!,"&gt;=150",#REF!,"&lt;200",#REF!,$B81,#REF!,"&gt;=2.5")</f>
        <v>#REF!</v>
      </c>
      <c r="Z81" s="6" t="e">
        <f>COUNTIFS(#REF!,"&gt;=150",#REF!,"&lt;200",#REF!,$B81,#REF!,"&gt;=3.5")</f>
        <v>#REF!</v>
      </c>
      <c r="AA81" s="15" t="e">
        <f>COUNTIFS(#REF!,"&gt;=150",#REF!,"&lt;200",#REF!,$B81,#REF!,"&gt;=4")</f>
        <v>#REF!</v>
      </c>
      <c r="AC81" s="9" t="s">
        <v>22</v>
      </c>
      <c r="AD81" s="6"/>
      <c r="AE81" s="6" t="e">
        <f>COUNTIFS(#REF!,"&gt;=200",#REF!,$B81)</f>
        <v>#REF!</v>
      </c>
      <c r="AF81" s="6" t="e">
        <f>COUNTIFS(#REF!,"&gt;=200",#REF!,$B81,#REF!,"&gt;=2.2")</f>
        <v>#REF!</v>
      </c>
      <c r="AG81" s="6" t="e">
        <f>COUNTIFS(#REF!,"&gt;=200",#REF!,$B81,#REF!,"&gt;=2.3")</f>
        <v>#REF!</v>
      </c>
      <c r="AH81" s="6" t="e">
        <f>COUNTIFS(#REF!,"&gt;=200",#REF!,$B81,#REF!,"&gt;=2.5")</f>
        <v>#REF!</v>
      </c>
      <c r="AI81" s="6" t="e">
        <f>COUNTIFS(#REF!,"&gt;=200",#REF!,$B81,#REF!,"&gt;=3.5")</f>
        <v>#REF!</v>
      </c>
      <c r="AJ81" s="15" t="e">
        <f>COUNTIFS(#REF!,"&gt;=200",#REF!,$B81,#REF!,"&gt;=4")</f>
        <v>#REF!</v>
      </c>
      <c r="AL81" s="9" t="s">
        <v>22</v>
      </c>
      <c r="AM81" s="6"/>
      <c r="AN81" s="42" t="e">
        <f t="shared" si="61"/>
        <v>#REF!</v>
      </c>
      <c r="AO81" s="42" t="e">
        <f t="shared" si="62"/>
        <v>#REF!</v>
      </c>
      <c r="AP81" s="42" t="e">
        <f t="shared" si="63"/>
        <v>#REF!</v>
      </c>
      <c r="AQ81" s="42" t="e">
        <f t="shared" si="64"/>
        <v>#REF!</v>
      </c>
      <c r="AR81" s="42" t="e">
        <f t="shared" si="65"/>
        <v>#REF!</v>
      </c>
      <c r="AS81" s="42" t="e">
        <f t="shared" si="66"/>
        <v>#REF!</v>
      </c>
    </row>
    <row r="82" spans="2:45" hidden="1" outlineLevel="1" x14ac:dyDescent="0.25">
      <c r="B82" s="9" t="s">
        <v>23</v>
      </c>
      <c r="C82" s="6"/>
      <c r="D82" s="6" t="e">
        <f>COUNTIFS(#REF!,"&lt;100",#REF!,"&gt;=50",#REF!,$B82)</f>
        <v>#REF!</v>
      </c>
      <c r="E82" s="6" t="e">
        <f>COUNTIFS(#REF!,"&lt;100",#REF!,"&gt;=50",#REF!,$B82,#REF!,"&gt;=1.85")</f>
        <v>#REF!</v>
      </c>
      <c r="F82" s="6" t="e">
        <f>COUNTIFS(#REF!,"&lt;100",#REF!,"&gt;=50",#REF!,$B82,#REF!,"&gt;=1.9")</f>
        <v>#REF!</v>
      </c>
      <c r="G82" s="6" t="e">
        <f>COUNTIFS(#REF!,"&lt;100",#REF!,"&gt;=50",#REF!,$B82,#REF!,"&gt;=2")</f>
        <v>#REF!</v>
      </c>
      <c r="H82" s="6" t="e">
        <f>COUNTIFS(#REF!,"&lt;100",#REF!,"&gt;=50",#REF!,$B82,#REF!,"&gt;=2.2")</f>
        <v>#REF!</v>
      </c>
      <c r="I82" s="15" t="e">
        <f>COUNTIFS(#REF!,"&lt;100",#REF!,"&gt;=50",#REF!,$B82,#REF!,"&gt;=2.5")</f>
        <v>#REF!</v>
      </c>
      <c r="K82" s="9" t="s">
        <v>23</v>
      </c>
      <c r="L82" s="6"/>
      <c r="M82" s="6" t="e">
        <f>COUNTIFS(#REF!,"&gt;=100",#REF!,"&lt;150",#REF!,$B82)</f>
        <v>#REF!</v>
      </c>
      <c r="N82" s="6" t="e">
        <f>COUNTIFS(#REF!,"&gt;=100",#REF!,"&lt;150",#REF!,$B82,#REF!,"&gt;=2.0")</f>
        <v>#REF!</v>
      </c>
      <c r="O82" s="6" t="e">
        <f>COUNTIFS(#REF!,"&gt;=100",#REF!,"&lt;150",#REF!,$B82,#REF!,"&gt;=2.1")</f>
        <v>#REF!</v>
      </c>
      <c r="P82" s="6" t="e">
        <f>COUNTIFS(#REF!,"&gt;=100",#REF!,"&lt;150",#REF!,$B82,#REF!,"&gt;=2.3")</f>
        <v>#REF!</v>
      </c>
      <c r="Q82" s="6" t="e">
        <f>COUNTIFS(#REF!,"&gt;=100",#REF!,"&lt;150",#REF!,$B82,#REF!,"&gt;=2.5")</f>
        <v>#REF!</v>
      </c>
      <c r="R82" s="15" t="e">
        <f>COUNTIFS(#REF!,"&gt;=100",#REF!,"&lt;150",#REF!,$B82,#REF!,"&gt;=4")</f>
        <v>#REF!</v>
      </c>
      <c r="T82" s="9" t="s">
        <v>23</v>
      </c>
      <c r="U82" s="6"/>
      <c r="V82" s="6" t="e">
        <f>COUNTIFS(#REF!,"&gt;=150",#REF!,"&lt;200",#REF!,$B82)</f>
        <v>#REF!</v>
      </c>
      <c r="W82" s="6" t="e">
        <f>COUNTIFS(#REF!,"&gt;=150",#REF!,"&lt;200",#REF!,$B82,#REF!,"&gt;=2.0")</f>
        <v>#REF!</v>
      </c>
      <c r="X82" s="6" t="e">
        <f>COUNTIFS(#REF!,"&gt;=150",#REF!,"&lt;200",#REF!,$B82,#REF!,"&gt;=2.1")</f>
        <v>#REF!</v>
      </c>
      <c r="Y82" s="6" t="e">
        <f>COUNTIFS(#REF!,"&gt;=150",#REF!,"&lt;200",#REF!,$B82,#REF!,"&gt;=2.5")</f>
        <v>#REF!</v>
      </c>
      <c r="Z82" s="6" t="e">
        <f>COUNTIFS(#REF!,"&gt;=150",#REF!,"&lt;200",#REF!,$B82,#REF!,"&gt;=3.5")</f>
        <v>#REF!</v>
      </c>
      <c r="AA82" s="15" t="e">
        <f>COUNTIFS(#REF!,"&gt;=150",#REF!,"&lt;200",#REF!,$B82,#REF!,"&gt;=4")</f>
        <v>#REF!</v>
      </c>
      <c r="AC82" s="9" t="s">
        <v>23</v>
      </c>
      <c r="AD82" s="6"/>
      <c r="AE82" s="6" t="e">
        <f>COUNTIFS(#REF!,"&gt;=200",#REF!,$B82)</f>
        <v>#REF!</v>
      </c>
      <c r="AF82" s="6" t="e">
        <f>COUNTIFS(#REF!,"&gt;=200",#REF!,$B82,#REF!,"&gt;=2.2")</f>
        <v>#REF!</v>
      </c>
      <c r="AG82" s="6" t="e">
        <f>COUNTIFS(#REF!,"&gt;=200",#REF!,$B82,#REF!,"&gt;=2.3")</f>
        <v>#REF!</v>
      </c>
      <c r="AH82" s="6" t="e">
        <f>COUNTIFS(#REF!,"&gt;=200",#REF!,$B82,#REF!,"&gt;=2.5")</f>
        <v>#REF!</v>
      </c>
      <c r="AI82" s="6" t="e">
        <f>COUNTIFS(#REF!,"&gt;=200",#REF!,$B82,#REF!,"&gt;=3.5")</f>
        <v>#REF!</v>
      </c>
      <c r="AJ82" s="15" t="e">
        <f>COUNTIFS(#REF!,"&gt;=200",#REF!,$B82,#REF!,"&gt;=4")</f>
        <v>#REF!</v>
      </c>
      <c r="AL82" s="9" t="s">
        <v>23</v>
      </c>
      <c r="AM82" s="6"/>
      <c r="AN82" s="42" t="e">
        <f t="shared" si="61"/>
        <v>#REF!</v>
      </c>
      <c r="AO82" s="42" t="e">
        <f t="shared" si="62"/>
        <v>#REF!</v>
      </c>
      <c r="AP82" s="42" t="e">
        <f t="shared" si="63"/>
        <v>#REF!</v>
      </c>
      <c r="AQ82" s="42" t="e">
        <f t="shared" si="64"/>
        <v>#REF!</v>
      </c>
      <c r="AR82" s="42" t="e">
        <f t="shared" si="65"/>
        <v>#REF!</v>
      </c>
      <c r="AS82" s="42" t="e">
        <f t="shared" si="66"/>
        <v>#REF!</v>
      </c>
    </row>
    <row r="83" spans="2:45" hidden="1" outlineLevel="1" x14ac:dyDescent="0.25">
      <c r="B83" s="9" t="s">
        <v>27</v>
      </c>
      <c r="C83" s="6"/>
      <c r="D83" s="6" t="e">
        <f>COUNTIFS(#REF!,"&lt;100",#REF!,"&gt;=50",#REF!,$B83)</f>
        <v>#REF!</v>
      </c>
      <c r="E83" s="6" t="e">
        <f>COUNTIFS(#REF!,"&lt;100",#REF!,"&gt;=50",#REF!,$B83,#REF!,"&gt;=1.85")</f>
        <v>#REF!</v>
      </c>
      <c r="F83" s="6" t="e">
        <f>COUNTIFS(#REF!,"&lt;100",#REF!,"&gt;=50",#REF!,$B83,#REF!,"&gt;=1.9")</f>
        <v>#REF!</v>
      </c>
      <c r="G83" s="6" t="e">
        <f>COUNTIFS(#REF!,"&lt;100",#REF!,"&gt;=50",#REF!,$B83,#REF!,"&gt;=2")</f>
        <v>#REF!</v>
      </c>
      <c r="H83" s="6" t="e">
        <f>COUNTIFS(#REF!,"&lt;100",#REF!,"&gt;=50",#REF!,$B83,#REF!,"&gt;=2.2")</f>
        <v>#REF!</v>
      </c>
      <c r="I83" s="15" t="e">
        <f>COUNTIFS(#REF!,"&lt;100",#REF!,"&gt;=50",#REF!,$B83,#REF!,"&gt;=2.5")</f>
        <v>#REF!</v>
      </c>
      <c r="K83" s="9" t="s">
        <v>27</v>
      </c>
      <c r="L83" s="6"/>
      <c r="M83" s="6" t="e">
        <f>COUNTIFS(#REF!,"&gt;=100",#REF!,"&lt;150",#REF!,$B83)</f>
        <v>#REF!</v>
      </c>
      <c r="N83" s="6" t="e">
        <f>COUNTIFS(#REF!,"&gt;=100",#REF!,"&lt;150",#REF!,$B83,#REF!,"&gt;=2.0")</f>
        <v>#REF!</v>
      </c>
      <c r="O83" s="6" t="e">
        <f>COUNTIFS(#REF!,"&gt;=100",#REF!,"&lt;150",#REF!,$B83,#REF!,"&gt;=2.1")</f>
        <v>#REF!</v>
      </c>
      <c r="P83" s="6" t="e">
        <f>COUNTIFS(#REF!,"&gt;=100",#REF!,"&lt;150",#REF!,$B83,#REF!,"&gt;=2.3")</f>
        <v>#REF!</v>
      </c>
      <c r="Q83" s="6" t="e">
        <f>COUNTIFS(#REF!,"&gt;=100",#REF!,"&lt;150",#REF!,$B83,#REF!,"&gt;=2.5")</f>
        <v>#REF!</v>
      </c>
      <c r="R83" s="15" t="e">
        <f>COUNTIFS(#REF!,"&gt;=100",#REF!,"&lt;150",#REF!,$B83,#REF!,"&gt;=4")</f>
        <v>#REF!</v>
      </c>
      <c r="T83" s="9" t="s">
        <v>27</v>
      </c>
      <c r="U83" s="6"/>
      <c r="V83" s="6" t="e">
        <f>COUNTIFS(#REF!,"&gt;=150",#REF!,"&lt;200",#REF!,$B83)</f>
        <v>#REF!</v>
      </c>
      <c r="W83" s="6" t="e">
        <f>COUNTIFS(#REF!,"&gt;=150",#REF!,"&lt;200",#REF!,$B83,#REF!,"&gt;=2.0")</f>
        <v>#REF!</v>
      </c>
      <c r="X83" s="6" t="e">
        <f>COUNTIFS(#REF!,"&gt;=150",#REF!,"&lt;200",#REF!,$B83,#REF!,"&gt;=2.1")</f>
        <v>#REF!</v>
      </c>
      <c r="Y83" s="6" t="e">
        <f>COUNTIFS(#REF!,"&gt;=150",#REF!,"&lt;200",#REF!,$B83,#REF!,"&gt;=2.5")</f>
        <v>#REF!</v>
      </c>
      <c r="Z83" s="6" t="e">
        <f>COUNTIFS(#REF!,"&gt;=150",#REF!,"&lt;200",#REF!,$B83,#REF!,"&gt;=3.5")</f>
        <v>#REF!</v>
      </c>
      <c r="AA83" s="15" t="e">
        <f>COUNTIFS(#REF!,"&gt;=150",#REF!,"&lt;200",#REF!,$B83,#REF!,"&gt;=4")</f>
        <v>#REF!</v>
      </c>
      <c r="AC83" s="9" t="s">
        <v>27</v>
      </c>
      <c r="AD83" s="6"/>
      <c r="AE83" s="6" t="e">
        <f>COUNTIFS(#REF!,"&gt;=200",#REF!,$B83)</f>
        <v>#REF!</v>
      </c>
      <c r="AF83" s="6" t="e">
        <f>COUNTIFS(#REF!,"&gt;=200",#REF!,$B83,#REF!,"&gt;=2.2")</f>
        <v>#REF!</v>
      </c>
      <c r="AG83" s="6" t="e">
        <f>COUNTIFS(#REF!,"&gt;=200",#REF!,$B83,#REF!,"&gt;=2.3")</f>
        <v>#REF!</v>
      </c>
      <c r="AH83" s="6" t="e">
        <f>COUNTIFS(#REF!,"&gt;=200",#REF!,$B83,#REF!,"&gt;=2.5")</f>
        <v>#REF!</v>
      </c>
      <c r="AI83" s="6" t="e">
        <f>COUNTIFS(#REF!,"&gt;=200",#REF!,$B83,#REF!,"&gt;=3.5")</f>
        <v>#REF!</v>
      </c>
      <c r="AJ83" s="15" t="e">
        <f>COUNTIFS(#REF!,"&gt;=200",#REF!,$B83,#REF!,"&gt;=4")</f>
        <v>#REF!</v>
      </c>
      <c r="AL83" s="9" t="s">
        <v>27</v>
      </c>
      <c r="AM83" s="6"/>
      <c r="AN83" s="42" t="e">
        <f t="shared" si="61"/>
        <v>#REF!</v>
      </c>
      <c r="AO83" s="42" t="e">
        <f t="shared" si="62"/>
        <v>#REF!</v>
      </c>
      <c r="AP83" s="42" t="e">
        <f t="shared" si="63"/>
        <v>#REF!</v>
      </c>
      <c r="AQ83" s="42" t="e">
        <f t="shared" si="64"/>
        <v>#REF!</v>
      </c>
      <c r="AR83" s="42" t="e">
        <f t="shared" si="65"/>
        <v>#REF!</v>
      </c>
      <c r="AS83" s="42" t="e">
        <f t="shared" si="66"/>
        <v>#REF!</v>
      </c>
    </row>
    <row r="84" spans="2:45" hidden="1" outlineLevel="1" x14ac:dyDescent="0.25">
      <c r="B84" s="9" t="s">
        <v>28</v>
      </c>
      <c r="C84" s="6"/>
      <c r="D84" s="6" t="e">
        <f>COUNTIFS(#REF!,"&lt;100",#REF!,"&gt;=50",#REF!,$B84)</f>
        <v>#REF!</v>
      </c>
      <c r="E84" s="6" t="e">
        <f>COUNTIFS(#REF!,"&lt;100",#REF!,"&gt;=50",#REF!,$B84,#REF!,"&gt;=1.85")</f>
        <v>#REF!</v>
      </c>
      <c r="F84" s="6" t="e">
        <f>COUNTIFS(#REF!,"&lt;100",#REF!,"&gt;=50",#REF!,$B84,#REF!,"&gt;=1.9")</f>
        <v>#REF!</v>
      </c>
      <c r="G84" s="6" t="e">
        <f>COUNTIFS(#REF!,"&lt;100",#REF!,"&gt;=50",#REF!,$B84,#REF!,"&gt;=2")</f>
        <v>#REF!</v>
      </c>
      <c r="H84" s="6" t="e">
        <f>COUNTIFS(#REF!,"&lt;100",#REF!,"&gt;=50",#REF!,$B84,#REF!,"&gt;=2.2")</f>
        <v>#REF!</v>
      </c>
      <c r="I84" s="15" t="e">
        <f>COUNTIFS(#REF!,"&lt;100",#REF!,"&gt;=50",#REF!,$B84,#REF!,"&gt;=2.5")</f>
        <v>#REF!</v>
      </c>
      <c r="K84" s="9" t="s">
        <v>28</v>
      </c>
      <c r="L84" s="6"/>
      <c r="M84" s="6" t="e">
        <f>COUNTIFS(#REF!,"&gt;=100",#REF!,"&lt;150",#REF!,$B84)</f>
        <v>#REF!</v>
      </c>
      <c r="N84" s="6" t="e">
        <f>COUNTIFS(#REF!,"&gt;=100",#REF!,"&lt;150",#REF!,$B84,#REF!,"&gt;=2.0")</f>
        <v>#REF!</v>
      </c>
      <c r="O84" s="6" t="e">
        <f>COUNTIFS(#REF!,"&gt;=100",#REF!,"&lt;150",#REF!,$B84,#REF!,"&gt;=2.1")</f>
        <v>#REF!</v>
      </c>
      <c r="P84" s="6" t="e">
        <f>COUNTIFS(#REF!,"&gt;=100",#REF!,"&lt;150",#REF!,$B84,#REF!,"&gt;=2.3")</f>
        <v>#REF!</v>
      </c>
      <c r="Q84" s="6" t="e">
        <f>COUNTIFS(#REF!,"&gt;=100",#REF!,"&lt;150",#REF!,$B84,#REF!,"&gt;=2.5")</f>
        <v>#REF!</v>
      </c>
      <c r="R84" s="15" t="e">
        <f>COUNTIFS(#REF!,"&gt;=100",#REF!,"&lt;150",#REF!,$B84,#REF!,"&gt;=4")</f>
        <v>#REF!</v>
      </c>
      <c r="T84" s="9" t="s">
        <v>28</v>
      </c>
      <c r="U84" s="6"/>
      <c r="V84" s="6" t="e">
        <f>COUNTIFS(#REF!,"&gt;=150",#REF!,"&lt;200",#REF!,$B84)</f>
        <v>#REF!</v>
      </c>
      <c r="W84" s="6" t="e">
        <f>COUNTIFS(#REF!,"&gt;=150",#REF!,"&lt;200",#REF!,$B84,#REF!,"&gt;=2.0")</f>
        <v>#REF!</v>
      </c>
      <c r="X84" s="6" t="e">
        <f>COUNTIFS(#REF!,"&gt;=150",#REF!,"&lt;200",#REF!,$B84,#REF!,"&gt;=2.1")</f>
        <v>#REF!</v>
      </c>
      <c r="Y84" s="6" t="e">
        <f>COUNTIFS(#REF!,"&gt;=150",#REF!,"&lt;200",#REF!,$B84,#REF!,"&gt;=2.5")</f>
        <v>#REF!</v>
      </c>
      <c r="Z84" s="6" t="e">
        <f>COUNTIFS(#REF!,"&gt;=150",#REF!,"&lt;200",#REF!,$B84,#REF!,"&gt;=3.5")</f>
        <v>#REF!</v>
      </c>
      <c r="AA84" s="15" t="e">
        <f>COUNTIFS(#REF!,"&gt;=150",#REF!,"&lt;200",#REF!,$B84,#REF!,"&gt;=4")</f>
        <v>#REF!</v>
      </c>
      <c r="AC84" s="9" t="s">
        <v>28</v>
      </c>
      <c r="AD84" s="6"/>
      <c r="AE84" s="6" t="e">
        <f>COUNTIFS(#REF!,"&gt;=200",#REF!,$B84)</f>
        <v>#REF!</v>
      </c>
      <c r="AF84" s="6" t="e">
        <f>COUNTIFS(#REF!,"&gt;=200",#REF!,$B84,#REF!,"&gt;=2.2")</f>
        <v>#REF!</v>
      </c>
      <c r="AG84" s="6" t="e">
        <f>COUNTIFS(#REF!,"&gt;=200",#REF!,$B84,#REF!,"&gt;=2.3")</f>
        <v>#REF!</v>
      </c>
      <c r="AH84" s="6" t="e">
        <f>COUNTIFS(#REF!,"&gt;=200",#REF!,$B84,#REF!,"&gt;=2.5")</f>
        <v>#REF!</v>
      </c>
      <c r="AI84" s="6" t="e">
        <f>COUNTIFS(#REF!,"&gt;=200",#REF!,$B84,#REF!,"&gt;=3.5")</f>
        <v>#REF!</v>
      </c>
      <c r="AJ84" s="15" t="e">
        <f>COUNTIFS(#REF!,"&gt;=200",#REF!,$B84,#REF!,"&gt;=4")</f>
        <v>#REF!</v>
      </c>
      <c r="AL84" s="9" t="s">
        <v>28</v>
      </c>
      <c r="AM84" s="6"/>
      <c r="AN84" s="42" t="e">
        <f t="shared" si="61"/>
        <v>#REF!</v>
      </c>
      <c r="AO84" s="42" t="e">
        <f t="shared" si="62"/>
        <v>#REF!</v>
      </c>
      <c r="AP84" s="42" t="e">
        <f t="shared" si="63"/>
        <v>#REF!</v>
      </c>
      <c r="AQ84" s="42" t="e">
        <f t="shared" si="64"/>
        <v>#REF!</v>
      </c>
      <c r="AR84" s="42" t="e">
        <f t="shared" si="65"/>
        <v>#REF!</v>
      </c>
      <c r="AS84" s="42" t="e">
        <f t="shared" si="66"/>
        <v>#REF!</v>
      </c>
    </row>
    <row r="85" spans="2:45" hidden="1" outlineLevel="1" x14ac:dyDescent="0.25">
      <c r="B85" s="9" t="s">
        <v>29</v>
      </c>
      <c r="C85" s="6"/>
      <c r="D85" s="6" t="e">
        <f>COUNTIFS(#REF!,"&lt;100",#REF!,"&gt;=50",#REF!,$B85)</f>
        <v>#REF!</v>
      </c>
      <c r="E85" s="6" t="e">
        <f>COUNTIFS(#REF!,"&lt;100",#REF!,"&gt;=50",#REF!,$B85,#REF!,"&gt;=1.85")</f>
        <v>#REF!</v>
      </c>
      <c r="F85" s="6" t="e">
        <f>COUNTIFS(#REF!,"&lt;100",#REF!,"&gt;=50",#REF!,$B85,#REF!,"&gt;=1.9")</f>
        <v>#REF!</v>
      </c>
      <c r="G85" s="6" t="e">
        <f>COUNTIFS(#REF!,"&lt;100",#REF!,"&gt;=50",#REF!,$B85,#REF!,"&gt;=2")</f>
        <v>#REF!</v>
      </c>
      <c r="H85" s="6" t="e">
        <f>COUNTIFS(#REF!,"&lt;100",#REF!,"&gt;=50",#REF!,$B85,#REF!,"&gt;=2.2")</f>
        <v>#REF!</v>
      </c>
      <c r="I85" s="15" t="e">
        <f>COUNTIFS(#REF!,"&lt;100",#REF!,"&gt;=50",#REF!,$B85,#REF!,"&gt;=2.5")</f>
        <v>#REF!</v>
      </c>
      <c r="K85" s="9" t="s">
        <v>29</v>
      </c>
      <c r="L85" s="6"/>
      <c r="M85" s="6" t="e">
        <f>COUNTIFS(#REF!,"&gt;=100",#REF!,"&lt;150",#REF!,$B85)</f>
        <v>#REF!</v>
      </c>
      <c r="N85" s="6" t="e">
        <f>COUNTIFS(#REF!,"&gt;=100",#REF!,"&lt;150",#REF!,$B85,#REF!,"&gt;=2.0")</f>
        <v>#REF!</v>
      </c>
      <c r="O85" s="6" t="e">
        <f>COUNTIFS(#REF!,"&gt;=100",#REF!,"&lt;150",#REF!,$B85,#REF!,"&gt;=2.1")</f>
        <v>#REF!</v>
      </c>
      <c r="P85" s="6" t="e">
        <f>COUNTIFS(#REF!,"&gt;=100",#REF!,"&lt;150",#REF!,$B85,#REF!,"&gt;=2.3")</f>
        <v>#REF!</v>
      </c>
      <c r="Q85" s="6" t="e">
        <f>COUNTIFS(#REF!,"&gt;=100",#REF!,"&lt;150",#REF!,$B85,#REF!,"&gt;=2.5")</f>
        <v>#REF!</v>
      </c>
      <c r="R85" s="15" t="e">
        <f>COUNTIFS(#REF!,"&gt;=100",#REF!,"&lt;150",#REF!,$B85,#REF!,"&gt;=4")</f>
        <v>#REF!</v>
      </c>
      <c r="T85" s="9" t="s">
        <v>29</v>
      </c>
      <c r="U85" s="6"/>
      <c r="V85" s="6" t="e">
        <f>COUNTIFS(#REF!,"&gt;=150",#REF!,"&lt;200",#REF!,$B85)</f>
        <v>#REF!</v>
      </c>
      <c r="W85" s="6" t="e">
        <f>COUNTIFS(#REF!,"&gt;=150",#REF!,"&lt;200",#REF!,$B85,#REF!,"&gt;=2.0")</f>
        <v>#REF!</v>
      </c>
      <c r="X85" s="6" t="e">
        <f>COUNTIFS(#REF!,"&gt;=150",#REF!,"&lt;200",#REF!,$B85,#REF!,"&gt;=2.1")</f>
        <v>#REF!</v>
      </c>
      <c r="Y85" s="6" t="e">
        <f>COUNTIFS(#REF!,"&gt;=150",#REF!,"&lt;200",#REF!,$B85,#REF!,"&gt;=2.5")</f>
        <v>#REF!</v>
      </c>
      <c r="Z85" s="6" t="e">
        <f>COUNTIFS(#REF!,"&gt;=150",#REF!,"&lt;200",#REF!,$B85,#REF!,"&gt;=3.5")</f>
        <v>#REF!</v>
      </c>
      <c r="AA85" s="15" t="e">
        <f>COUNTIFS(#REF!,"&gt;=150",#REF!,"&lt;200",#REF!,$B85,#REF!,"&gt;=4")</f>
        <v>#REF!</v>
      </c>
      <c r="AC85" s="9" t="s">
        <v>29</v>
      </c>
      <c r="AD85" s="6"/>
      <c r="AE85" s="6" t="e">
        <f>COUNTIFS(#REF!,"&gt;=200",#REF!,$B85)</f>
        <v>#REF!</v>
      </c>
      <c r="AF85" s="6" t="e">
        <f>COUNTIFS(#REF!,"&gt;=200",#REF!,$B85,#REF!,"&gt;=2.2")</f>
        <v>#REF!</v>
      </c>
      <c r="AG85" s="6" t="e">
        <f>COUNTIFS(#REF!,"&gt;=200",#REF!,$B85,#REF!,"&gt;=2.3")</f>
        <v>#REF!</v>
      </c>
      <c r="AH85" s="6" t="e">
        <f>COUNTIFS(#REF!,"&gt;=200",#REF!,$B85,#REF!,"&gt;=2.5")</f>
        <v>#REF!</v>
      </c>
      <c r="AI85" s="6" t="e">
        <f>COUNTIFS(#REF!,"&gt;=200",#REF!,$B85,#REF!,"&gt;=3.5")</f>
        <v>#REF!</v>
      </c>
      <c r="AJ85" s="15" t="e">
        <f>COUNTIFS(#REF!,"&gt;=200",#REF!,$B85,#REF!,"&gt;=4")</f>
        <v>#REF!</v>
      </c>
      <c r="AL85" s="9" t="s">
        <v>29</v>
      </c>
      <c r="AM85" s="6"/>
      <c r="AN85" s="42" t="e">
        <f t="shared" si="61"/>
        <v>#REF!</v>
      </c>
      <c r="AO85" s="42" t="e">
        <f t="shared" si="62"/>
        <v>#REF!</v>
      </c>
      <c r="AP85" s="42" t="e">
        <f t="shared" si="63"/>
        <v>#REF!</v>
      </c>
      <c r="AQ85" s="42" t="e">
        <f t="shared" si="64"/>
        <v>#REF!</v>
      </c>
      <c r="AR85" s="42" t="e">
        <f t="shared" si="65"/>
        <v>#REF!</v>
      </c>
      <c r="AS85" s="42" t="e">
        <f t="shared" si="66"/>
        <v>#REF!</v>
      </c>
    </row>
    <row r="86" spans="2:45" hidden="1" outlineLevel="1" x14ac:dyDescent="0.25">
      <c r="B86" s="9" t="s">
        <v>32</v>
      </c>
      <c r="C86" s="6"/>
      <c r="D86" s="6" t="e">
        <f>COUNTIFS(#REF!,"&lt;100",#REF!,"&gt;=50",#REF!,$B86)</f>
        <v>#REF!</v>
      </c>
      <c r="E86" s="6" t="e">
        <f>COUNTIFS(#REF!,"&lt;100",#REF!,"&gt;=50",#REF!,$B86,#REF!,"&gt;=1.85")</f>
        <v>#REF!</v>
      </c>
      <c r="F86" s="6" t="e">
        <f>COUNTIFS(#REF!,"&lt;100",#REF!,"&gt;=50",#REF!,$B86,#REF!,"&gt;=1.9")</f>
        <v>#REF!</v>
      </c>
      <c r="G86" s="6" t="e">
        <f>COUNTIFS(#REF!,"&lt;100",#REF!,"&gt;=50",#REF!,$B86,#REF!,"&gt;=2")</f>
        <v>#REF!</v>
      </c>
      <c r="H86" s="6" t="e">
        <f>COUNTIFS(#REF!,"&lt;100",#REF!,"&gt;=50",#REF!,$B86,#REF!,"&gt;=2.2")</f>
        <v>#REF!</v>
      </c>
      <c r="I86" s="15" t="e">
        <f>COUNTIFS(#REF!,"&lt;100",#REF!,"&gt;=50",#REF!,$B86,#REF!,"&gt;=2.5")</f>
        <v>#REF!</v>
      </c>
      <c r="K86" s="9" t="s">
        <v>32</v>
      </c>
      <c r="L86" s="6"/>
      <c r="M86" s="6" t="e">
        <f>COUNTIFS(#REF!,"&gt;=100",#REF!,"&lt;150",#REF!,$B86)</f>
        <v>#REF!</v>
      </c>
      <c r="N86" s="6" t="e">
        <f>COUNTIFS(#REF!,"&gt;=100",#REF!,"&lt;150",#REF!,$B86,#REF!,"&gt;=2.0")</f>
        <v>#REF!</v>
      </c>
      <c r="O86" s="6" t="e">
        <f>COUNTIFS(#REF!,"&gt;=100",#REF!,"&lt;150",#REF!,$B86,#REF!,"&gt;=2.1")</f>
        <v>#REF!</v>
      </c>
      <c r="P86" s="6" t="e">
        <f>COUNTIFS(#REF!,"&gt;=100",#REF!,"&lt;150",#REF!,$B86,#REF!,"&gt;=2.3")</f>
        <v>#REF!</v>
      </c>
      <c r="Q86" s="6" t="e">
        <f>COUNTIFS(#REF!,"&gt;=100",#REF!,"&lt;150",#REF!,$B86,#REF!,"&gt;=2.5")</f>
        <v>#REF!</v>
      </c>
      <c r="R86" s="15" t="e">
        <f>COUNTIFS(#REF!,"&gt;=100",#REF!,"&lt;150",#REF!,$B86,#REF!,"&gt;=4")</f>
        <v>#REF!</v>
      </c>
      <c r="T86" s="9" t="s">
        <v>32</v>
      </c>
      <c r="U86" s="6"/>
      <c r="V86" s="6" t="e">
        <f>COUNTIFS(#REF!,"&gt;=150",#REF!,"&lt;200",#REF!,$B86)</f>
        <v>#REF!</v>
      </c>
      <c r="W86" s="6" t="e">
        <f>COUNTIFS(#REF!,"&gt;=150",#REF!,"&lt;200",#REF!,$B86,#REF!,"&gt;=2.0")</f>
        <v>#REF!</v>
      </c>
      <c r="X86" s="6" t="e">
        <f>COUNTIFS(#REF!,"&gt;=150",#REF!,"&lt;200",#REF!,$B86,#REF!,"&gt;=2.1")</f>
        <v>#REF!</v>
      </c>
      <c r="Y86" s="6" t="e">
        <f>COUNTIFS(#REF!,"&gt;=150",#REF!,"&lt;200",#REF!,$B86,#REF!,"&gt;=2.5")</f>
        <v>#REF!</v>
      </c>
      <c r="Z86" s="6" t="e">
        <f>COUNTIFS(#REF!,"&gt;=150",#REF!,"&lt;200",#REF!,$B86,#REF!,"&gt;=3.5")</f>
        <v>#REF!</v>
      </c>
      <c r="AA86" s="15" t="e">
        <f>COUNTIFS(#REF!,"&gt;=150",#REF!,"&lt;200",#REF!,$B86,#REF!,"&gt;=4")</f>
        <v>#REF!</v>
      </c>
      <c r="AC86" s="9" t="s">
        <v>32</v>
      </c>
      <c r="AD86" s="6"/>
      <c r="AE86" s="6" t="e">
        <f>COUNTIFS(#REF!,"&gt;=200",#REF!,$B86)</f>
        <v>#REF!</v>
      </c>
      <c r="AF86" s="6" t="e">
        <f>COUNTIFS(#REF!,"&gt;=200",#REF!,$B86,#REF!,"&gt;=2.2")</f>
        <v>#REF!</v>
      </c>
      <c r="AG86" s="6" t="e">
        <f>COUNTIFS(#REF!,"&gt;=200",#REF!,$B86,#REF!,"&gt;=2.3")</f>
        <v>#REF!</v>
      </c>
      <c r="AH86" s="6" t="e">
        <f>COUNTIFS(#REF!,"&gt;=200",#REF!,$B86,#REF!,"&gt;=2.5")</f>
        <v>#REF!</v>
      </c>
      <c r="AI86" s="6" t="e">
        <f>COUNTIFS(#REF!,"&gt;=200",#REF!,$B86,#REF!,"&gt;=3.5")</f>
        <v>#REF!</v>
      </c>
      <c r="AJ86" s="15" t="e">
        <f>COUNTIFS(#REF!,"&gt;=200",#REF!,$B86,#REF!,"&gt;=4")</f>
        <v>#REF!</v>
      </c>
      <c r="AL86" s="9" t="s">
        <v>32</v>
      </c>
      <c r="AM86" s="6"/>
      <c r="AN86" s="42" t="e">
        <f t="shared" si="61"/>
        <v>#REF!</v>
      </c>
      <c r="AO86" s="42" t="e">
        <f t="shared" si="62"/>
        <v>#REF!</v>
      </c>
      <c r="AP86" s="42" t="e">
        <f t="shared" si="63"/>
        <v>#REF!</v>
      </c>
      <c r="AQ86" s="42" t="e">
        <f t="shared" si="64"/>
        <v>#REF!</v>
      </c>
      <c r="AR86" s="42" t="e">
        <f t="shared" si="65"/>
        <v>#REF!</v>
      </c>
      <c r="AS86" s="42" t="e">
        <f t="shared" si="66"/>
        <v>#REF!</v>
      </c>
    </row>
    <row r="87" spans="2:45" hidden="1" outlineLevel="1" x14ac:dyDescent="0.25">
      <c r="B87" s="9" t="s">
        <v>44</v>
      </c>
      <c r="C87" s="6"/>
      <c r="D87" s="6" t="e">
        <f>COUNTIFS(#REF!,"&lt;100",#REF!,"&gt;=50",#REF!,$B87)</f>
        <v>#REF!</v>
      </c>
      <c r="E87" s="6" t="e">
        <f>COUNTIFS(#REF!,"&lt;100",#REF!,"&gt;=50",#REF!,$B87,#REF!,"&gt;=1.85")</f>
        <v>#REF!</v>
      </c>
      <c r="F87" s="6" t="e">
        <f>COUNTIFS(#REF!,"&lt;100",#REF!,"&gt;=50",#REF!,$B87,#REF!,"&gt;=1.9")</f>
        <v>#REF!</v>
      </c>
      <c r="G87" s="6" t="e">
        <f>COUNTIFS(#REF!,"&lt;100",#REF!,"&gt;=50",#REF!,$B87,#REF!,"&gt;=2")</f>
        <v>#REF!</v>
      </c>
      <c r="H87" s="6" t="e">
        <f>COUNTIFS(#REF!,"&lt;100",#REF!,"&gt;=50",#REF!,$B87,#REF!,"&gt;=2.2")</f>
        <v>#REF!</v>
      </c>
      <c r="I87" s="15" t="e">
        <f>COUNTIFS(#REF!,"&lt;100",#REF!,"&gt;=50",#REF!,$B87,#REF!,"&gt;=2.5")</f>
        <v>#REF!</v>
      </c>
      <c r="K87" s="9" t="s">
        <v>44</v>
      </c>
      <c r="L87" s="6"/>
      <c r="M87" s="6" t="e">
        <f>COUNTIFS(#REF!,"&gt;=100",#REF!,"&lt;150",#REF!,$B87)</f>
        <v>#REF!</v>
      </c>
      <c r="N87" s="6" t="e">
        <f>COUNTIFS(#REF!,"&gt;=100",#REF!,"&lt;150",#REF!,$B87,#REF!,"&gt;=2.0")</f>
        <v>#REF!</v>
      </c>
      <c r="O87" s="6" t="e">
        <f>COUNTIFS(#REF!,"&gt;=100",#REF!,"&lt;150",#REF!,$B87,#REF!,"&gt;=2.1")</f>
        <v>#REF!</v>
      </c>
      <c r="P87" s="6" t="e">
        <f>COUNTIFS(#REF!,"&gt;=100",#REF!,"&lt;150",#REF!,$B87,#REF!,"&gt;=2.3")</f>
        <v>#REF!</v>
      </c>
      <c r="Q87" s="6" t="e">
        <f>COUNTIFS(#REF!,"&gt;=100",#REF!,"&lt;150",#REF!,$B87,#REF!,"&gt;=2.5")</f>
        <v>#REF!</v>
      </c>
      <c r="R87" s="15" t="e">
        <f>COUNTIFS(#REF!,"&gt;=100",#REF!,"&lt;150",#REF!,$B87,#REF!,"&gt;=4")</f>
        <v>#REF!</v>
      </c>
      <c r="T87" s="9" t="s">
        <v>44</v>
      </c>
      <c r="U87" s="6"/>
      <c r="V87" s="6" t="e">
        <f>COUNTIFS(#REF!,"&gt;=150",#REF!,"&lt;200",#REF!,$B87)</f>
        <v>#REF!</v>
      </c>
      <c r="W87" s="6" t="e">
        <f>COUNTIFS(#REF!,"&gt;=150",#REF!,"&lt;200",#REF!,$B87,#REF!,"&gt;=2.0")</f>
        <v>#REF!</v>
      </c>
      <c r="X87" s="6" t="e">
        <f>COUNTIFS(#REF!,"&gt;=150",#REF!,"&lt;200",#REF!,$B87,#REF!,"&gt;=2.1")</f>
        <v>#REF!</v>
      </c>
      <c r="Y87" s="6" t="e">
        <f>COUNTIFS(#REF!,"&gt;=150",#REF!,"&lt;200",#REF!,$B87,#REF!,"&gt;=2.5")</f>
        <v>#REF!</v>
      </c>
      <c r="Z87" s="6" t="e">
        <f>COUNTIFS(#REF!,"&gt;=150",#REF!,"&lt;200",#REF!,$B87,#REF!,"&gt;=3.5")</f>
        <v>#REF!</v>
      </c>
      <c r="AA87" s="15" t="e">
        <f>COUNTIFS(#REF!,"&gt;=150",#REF!,"&lt;200",#REF!,$B87,#REF!,"&gt;=4")</f>
        <v>#REF!</v>
      </c>
      <c r="AC87" s="9" t="s">
        <v>44</v>
      </c>
      <c r="AD87" s="6"/>
      <c r="AE87" s="6" t="e">
        <f>COUNTIFS(#REF!,"&gt;=200",#REF!,$B87)</f>
        <v>#REF!</v>
      </c>
      <c r="AF87" s="6" t="e">
        <f>COUNTIFS(#REF!,"&gt;=200",#REF!,$B87,#REF!,"&gt;=2.2")</f>
        <v>#REF!</v>
      </c>
      <c r="AG87" s="6" t="e">
        <f>COUNTIFS(#REF!,"&gt;=200",#REF!,$B87,#REF!,"&gt;=2.3")</f>
        <v>#REF!</v>
      </c>
      <c r="AH87" s="6" t="e">
        <f>COUNTIFS(#REF!,"&gt;=200",#REF!,$B87,#REF!,"&gt;=2.5")</f>
        <v>#REF!</v>
      </c>
      <c r="AI87" s="6" t="e">
        <f>COUNTIFS(#REF!,"&gt;=200",#REF!,$B87,#REF!,"&gt;=3.5")</f>
        <v>#REF!</v>
      </c>
      <c r="AJ87" s="15" t="e">
        <f>COUNTIFS(#REF!,"&gt;=200",#REF!,$B87,#REF!,"&gt;=4")</f>
        <v>#REF!</v>
      </c>
      <c r="AL87" s="9" t="s">
        <v>44</v>
      </c>
      <c r="AM87" s="6"/>
      <c r="AN87" s="42" t="e">
        <f t="shared" si="61"/>
        <v>#REF!</v>
      </c>
      <c r="AO87" s="42" t="e">
        <f t="shared" si="62"/>
        <v>#REF!</v>
      </c>
      <c r="AP87" s="42" t="e">
        <f t="shared" si="63"/>
        <v>#REF!</v>
      </c>
      <c r="AQ87" s="42" t="e">
        <f t="shared" si="64"/>
        <v>#REF!</v>
      </c>
      <c r="AR87" s="42" t="e">
        <f t="shared" si="65"/>
        <v>#REF!</v>
      </c>
      <c r="AS87" s="42" t="e">
        <f t="shared" si="66"/>
        <v>#REF!</v>
      </c>
    </row>
    <row r="88" spans="2:45" hidden="1" outlineLevel="1" x14ac:dyDescent="0.25">
      <c r="B88" s="9" t="s">
        <v>35</v>
      </c>
      <c r="C88" s="6"/>
      <c r="D88" s="6" t="e">
        <f>COUNTIFS(#REF!,"&lt;100",#REF!,"&gt;=50",#REF!,$B88)</f>
        <v>#REF!</v>
      </c>
      <c r="E88" s="6" t="e">
        <f>COUNTIFS(#REF!,"&lt;100",#REF!,"&gt;=50",#REF!,$B88,#REF!,"&gt;=1.85")</f>
        <v>#REF!</v>
      </c>
      <c r="F88" s="6" t="e">
        <f>COUNTIFS(#REF!,"&lt;100",#REF!,"&gt;=50",#REF!,$B88,#REF!,"&gt;=1.9")</f>
        <v>#REF!</v>
      </c>
      <c r="G88" s="6" t="e">
        <f>COUNTIFS(#REF!,"&lt;100",#REF!,"&gt;=50",#REF!,$B88,#REF!,"&gt;=2")</f>
        <v>#REF!</v>
      </c>
      <c r="H88" s="6" t="e">
        <f>COUNTIFS(#REF!,"&lt;100",#REF!,"&gt;=50",#REF!,$B88,#REF!,"&gt;=2.2")</f>
        <v>#REF!</v>
      </c>
      <c r="I88" s="15" t="e">
        <f>COUNTIFS(#REF!,"&lt;100",#REF!,"&gt;=50",#REF!,$B88,#REF!,"&gt;=2.5")</f>
        <v>#REF!</v>
      </c>
      <c r="K88" s="9" t="s">
        <v>35</v>
      </c>
      <c r="L88" s="6"/>
      <c r="M88" s="6" t="e">
        <f>COUNTIFS(#REF!,"&gt;=100",#REF!,"&lt;150",#REF!,$B88)</f>
        <v>#REF!</v>
      </c>
      <c r="N88" s="6" t="e">
        <f>COUNTIFS(#REF!,"&gt;=100",#REF!,"&lt;150",#REF!,$B88,#REF!,"&gt;=2.0")</f>
        <v>#REF!</v>
      </c>
      <c r="O88" s="6" t="e">
        <f>COUNTIFS(#REF!,"&gt;=100",#REF!,"&lt;150",#REF!,$B88,#REF!,"&gt;=2.1")</f>
        <v>#REF!</v>
      </c>
      <c r="P88" s="6" t="e">
        <f>COUNTIFS(#REF!,"&gt;=100",#REF!,"&lt;150",#REF!,$B88,#REF!,"&gt;=2.3")</f>
        <v>#REF!</v>
      </c>
      <c r="Q88" s="6" t="e">
        <f>COUNTIFS(#REF!,"&gt;=100",#REF!,"&lt;150",#REF!,$B88,#REF!,"&gt;=2.5")</f>
        <v>#REF!</v>
      </c>
      <c r="R88" s="15" t="e">
        <f>COUNTIFS(#REF!,"&gt;=100",#REF!,"&lt;150",#REF!,$B88,#REF!,"&gt;=4")</f>
        <v>#REF!</v>
      </c>
      <c r="T88" s="9" t="s">
        <v>35</v>
      </c>
      <c r="U88" s="6"/>
      <c r="V88" s="6" t="e">
        <f>COUNTIFS(#REF!,"&gt;=150",#REF!,"&lt;200",#REF!,$B88)</f>
        <v>#REF!</v>
      </c>
      <c r="W88" s="6" t="e">
        <f>COUNTIFS(#REF!,"&gt;=150",#REF!,"&lt;200",#REF!,$B88,#REF!,"&gt;=2.0")</f>
        <v>#REF!</v>
      </c>
      <c r="X88" s="6" t="e">
        <f>COUNTIFS(#REF!,"&gt;=150",#REF!,"&lt;200",#REF!,$B88,#REF!,"&gt;=2.1")</f>
        <v>#REF!</v>
      </c>
      <c r="Y88" s="6" t="e">
        <f>COUNTIFS(#REF!,"&gt;=150",#REF!,"&lt;200",#REF!,$B88,#REF!,"&gt;=2.5")</f>
        <v>#REF!</v>
      </c>
      <c r="Z88" s="6" t="e">
        <f>COUNTIFS(#REF!,"&gt;=150",#REF!,"&lt;200",#REF!,$B88,#REF!,"&gt;=3.5")</f>
        <v>#REF!</v>
      </c>
      <c r="AA88" s="15" t="e">
        <f>COUNTIFS(#REF!,"&gt;=150",#REF!,"&lt;200",#REF!,$B88,#REF!,"&gt;=4")</f>
        <v>#REF!</v>
      </c>
      <c r="AC88" s="9" t="s">
        <v>35</v>
      </c>
      <c r="AD88" s="6"/>
      <c r="AE88" s="6" t="e">
        <f>COUNTIFS(#REF!,"&gt;=200",#REF!,$B88)</f>
        <v>#REF!</v>
      </c>
      <c r="AF88" s="6" t="e">
        <f>COUNTIFS(#REF!,"&gt;=200",#REF!,$B88,#REF!,"&gt;=2.2")</f>
        <v>#REF!</v>
      </c>
      <c r="AG88" s="6" t="e">
        <f>COUNTIFS(#REF!,"&gt;=200",#REF!,$B88,#REF!,"&gt;=2.3")</f>
        <v>#REF!</v>
      </c>
      <c r="AH88" s="6" t="e">
        <f>COUNTIFS(#REF!,"&gt;=200",#REF!,$B88,#REF!,"&gt;=2.5")</f>
        <v>#REF!</v>
      </c>
      <c r="AI88" s="6" t="e">
        <f>COUNTIFS(#REF!,"&gt;=200",#REF!,$B88,#REF!,"&gt;=3.5")</f>
        <v>#REF!</v>
      </c>
      <c r="AJ88" s="15" t="e">
        <f>COUNTIFS(#REF!,"&gt;=200",#REF!,$B88,#REF!,"&gt;=4")</f>
        <v>#REF!</v>
      </c>
      <c r="AL88" s="9" t="s">
        <v>35</v>
      </c>
      <c r="AM88" s="6"/>
      <c r="AN88" s="42" t="e">
        <f t="shared" si="61"/>
        <v>#REF!</v>
      </c>
      <c r="AO88" s="42" t="e">
        <f t="shared" si="62"/>
        <v>#REF!</v>
      </c>
      <c r="AP88" s="42" t="e">
        <f t="shared" si="63"/>
        <v>#REF!</v>
      </c>
      <c r="AQ88" s="42" t="e">
        <f t="shared" si="64"/>
        <v>#REF!</v>
      </c>
      <c r="AR88" s="42" t="e">
        <f t="shared" si="65"/>
        <v>#REF!</v>
      </c>
      <c r="AS88" s="42" t="e">
        <f t="shared" si="66"/>
        <v>#REF!</v>
      </c>
    </row>
    <row r="89" spans="2:45" hidden="1" outlineLevel="1" x14ac:dyDescent="0.25">
      <c r="B89" s="9" t="s">
        <v>8</v>
      </c>
      <c r="C89" s="6"/>
      <c r="D89" s="6" t="e">
        <f>COUNTIFS(#REF!,"&lt;100",#REF!,"&gt;=50",#REF!,$B89)</f>
        <v>#REF!</v>
      </c>
      <c r="E89" s="6" t="e">
        <f>COUNTIFS(#REF!,"&lt;100",#REF!,"&gt;=50",#REF!,$B89,#REF!,"&gt;=1.85")</f>
        <v>#REF!</v>
      </c>
      <c r="F89" s="6" t="e">
        <f>COUNTIFS(#REF!,"&lt;100",#REF!,"&gt;=50",#REF!,$B89,#REF!,"&gt;=1.9")</f>
        <v>#REF!</v>
      </c>
      <c r="G89" s="6" t="e">
        <f>COUNTIFS(#REF!,"&lt;100",#REF!,"&gt;=50",#REF!,$B89,#REF!,"&gt;=2")</f>
        <v>#REF!</v>
      </c>
      <c r="H89" s="6" t="e">
        <f>COUNTIFS(#REF!,"&lt;100",#REF!,"&gt;=50",#REF!,$B89,#REF!,"&gt;=2.2")</f>
        <v>#REF!</v>
      </c>
      <c r="I89" s="15" t="e">
        <f>COUNTIFS(#REF!,"&lt;100",#REF!,"&gt;=50",#REF!,$B89,#REF!,"&gt;=2.5")</f>
        <v>#REF!</v>
      </c>
      <c r="K89" s="9" t="s">
        <v>8</v>
      </c>
      <c r="L89" s="6"/>
      <c r="M89" s="6" t="e">
        <f>COUNTIFS(#REF!,"&gt;=100",#REF!,"&lt;150",#REF!,$B89)</f>
        <v>#REF!</v>
      </c>
      <c r="N89" s="6" t="e">
        <f>COUNTIFS(#REF!,"&gt;=100",#REF!,"&lt;150",#REF!,$B89,#REF!,"&gt;=2.0")</f>
        <v>#REF!</v>
      </c>
      <c r="O89" s="6" t="e">
        <f>COUNTIFS(#REF!,"&gt;=100",#REF!,"&lt;150",#REF!,$B89,#REF!,"&gt;=2.1")</f>
        <v>#REF!</v>
      </c>
      <c r="P89" s="6" t="e">
        <f>COUNTIFS(#REF!,"&gt;=100",#REF!,"&lt;150",#REF!,$B89,#REF!,"&gt;=2.3")</f>
        <v>#REF!</v>
      </c>
      <c r="Q89" s="6" t="e">
        <f>COUNTIFS(#REF!,"&gt;=100",#REF!,"&lt;150",#REF!,$B89,#REF!,"&gt;=2.5")</f>
        <v>#REF!</v>
      </c>
      <c r="R89" s="15" t="e">
        <f>COUNTIFS(#REF!,"&gt;=100",#REF!,"&lt;150",#REF!,$B89,#REF!,"&gt;=4")</f>
        <v>#REF!</v>
      </c>
      <c r="T89" s="9" t="s">
        <v>8</v>
      </c>
      <c r="U89" s="6"/>
      <c r="V89" s="6" t="e">
        <f>COUNTIFS(#REF!,"&gt;=150",#REF!,"&lt;200",#REF!,$B89)</f>
        <v>#REF!</v>
      </c>
      <c r="W89" s="6" t="e">
        <f>COUNTIFS(#REF!,"&gt;=150",#REF!,"&lt;200",#REF!,$B89,#REF!,"&gt;=2.0")</f>
        <v>#REF!</v>
      </c>
      <c r="X89" s="6" t="e">
        <f>COUNTIFS(#REF!,"&gt;=150",#REF!,"&lt;200",#REF!,$B89,#REF!,"&gt;=2.1")</f>
        <v>#REF!</v>
      </c>
      <c r="Y89" s="6" t="e">
        <f>COUNTIFS(#REF!,"&gt;=150",#REF!,"&lt;200",#REF!,$B89,#REF!,"&gt;=2.5")</f>
        <v>#REF!</v>
      </c>
      <c r="Z89" s="6" t="e">
        <f>COUNTIFS(#REF!,"&gt;=150",#REF!,"&lt;200",#REF!,$B89,#REF!,"&gt;=3.5")</f>
        <v>#REF!</v>
      </c>
      <c r="AA89" s="15" t="e">
        <f>COUNTIFS(#REF!,"&gt;=150",#REF!,"&lt;200",#REF!,$B89,#REF!,"&gt;=4")</f>
        <v>#REF!</v>
      </c>
      <c r="AC89" s="9" t="s">
        <v>8</v>
      </c>
      <c r="AD89" s="6"/>
      <c r="AE89" s="6" t="e">
        <f>COUNTIFS(#REF!,"&gt;=200",#REF!,$B89)</f>
        <v>#REF!</v>
      </c>
      <c r="AF89" s="6" t="e">
        <f>COUNTIFS(#REF!,"&gt;=200",#REF!,$B89,#REF!,"&gt;=2.2")</f>
        <v>#REF!</v>
      </c>
      <c r="AG89" s="6" t="e">
        <f>COUNTIFS(#REF!,"&gt;=200",#REF!,$B89,#REF!,"&gt;=2.3")</f>
        <v>#REF!</v>
      </c>
      <c r="AH89" s="6" t="e">
        <f>COUNTIFS(#REF!,"&gt;=200",#REF!,$B89,#REF!,"&gt;=2.5")</f>
        <v>#REF!</v>
      </c>
      <c r="AI89" s="6" t="e">
        <f>COUNTIFS(#REF!,"&gt;=200",#REF!,$B89,#REF!,"&gt;=3.5")</f>
        <v>#REF!</v>
      </c>
      <c r="AJ89" s="15" t="e">
        <f>COUNTIFS(#REF!,"&gt;=200",#REF!,$B89,#REF!,"&gt;=4")</f>
        <v>#REF!</v>
      </c>
      <c r="AL89" s="9" t="s">
        <v>8</v>
      </c>
      <c r="AM89" s="6"/>
      <c r="AN89" s="42" t="e">
        <f t="shared" si="61"/>
        <v>#REF!</v>
      </c>
      <c r="AO89" s="42" t="e">
        <f t="shared" si="62"/>
        <v>#REF!</v>
      </c>
      <c r="AP89" s="42" t="e">
        <f t="shared" si="63"/>
        <v>#REF!</v>
      </c>
      <c r="AQ89" s="42" t="e">
        <f t="shared" si="64"/>
        <v>#REF!</v>
      </c>
      <c r="AR89" s="42" t="e">
        <f t="shared" si="65"/>
        <v>#REF!</v>
      </c>
      <c r="AS89" s="42" t="e">
        <f t="shared" si="66"/>
        <v>#REF!</v>
      </c>
    </row>
    <row r="90" spans="2:45" hidden="1" outlineLevel="1" x14ac:dyDescent="0.25">
      <c r="B90" s="9" t="s">
        <v>36</v>
      </c>
      <c r="C90" s="6"/>
      <c r="D90" s="6" t="e">
        <f>COUNTIFS(#REF!,"&lt;100",#REF!,"&gt;=50",#REF!,$B90)</f>
        <v>#REF!</v>
      </c>
      <c r="E90" s="6" t="e">
        <f>COUNTIFS(#REF!,"&lt;100",#REF!,"&gt;=50",#REF!,$B90,#REF!,"&gt;=1.85")</f>
        <v>#REF!</v>
      </c>
      <c r="F90" s="6" t="e">
        <f>COUNTIFS(#REF!,"&lt;100",#REF!,"&gt;=50",#REF!,$B90,#REF!,"&gt;=1.9")</f>
        <v>#REF!</v>
      </c>
      <c r="G90" s="6" t="e">
        <f>COUNTIFS(#REF!,"&lt;100",#REF!,"&gt;=50",#REF!,$B90,#REF!,"&gt;=2")</f>
        <v>#REF!</v>
      </c>
      <c r="H90" s="6" t="e">
        <f>COUNTIFS(#REF!,"&lt;100",#REF!,"&gt;=50",#REF!,$B90,#REF!,"&gt;=2.2")</f>
        <v>#REF!</v>
      </c>
      <c r="I90" s="15" t="e">
        <f>COUNTIFS(#REF!,"&lt;100",#REF!,"&gt;=50",#REF!,$B90,#REF!,"&gt;=2.5")</f>
        <v>#REF!</v>
      </c>
      <c r="K90" s="9" t="s">
        <v>36</v>
      </c>
      <c r="L90" s="6"/>
      <c r="M90" s="6" t="e">
        <f>COUNTIFS(#REF!,"&gt;=100",#REF!,"&lt;150",#REF!,$B90)</f>
        <v>#REF!</v>
      </c>
      <c r="N90" s="6" t="e">
        <f>COUNTIFS(#REF!,"&gt;=100",#REF!,"&lt;150",#REF!,$B90,#REF!,"&gt;=2.0")</f>
        <v>#REF!</v>
      </c>
      <c r="O90" s="6" t="e">
        <f>COUNTIFS(#REF!,"&gt;=100",#REF!,"&lt;150",#REF!,$B90,#REF!,"&gt;=2.1")</f>
        <v>#REF!</v>
      </c>
      <c r="P90" s="6" t="e">
        <f>COUNTIFS(#REF!,"&gt;=100",#REF!,"&lt;150",#REF!,$B90,#REF!,"&gt;=2.3")</f>
        <v>#REF!</v>
      </c>
      <c r="Q90" s="6" t="e">
        <f>COUNTIFS(#REF!,"&gt;=100",#REF!,"&lt;150",#REF!,$B90,#REF!,"&gt;=2.5")</f>
        <v>#REF!</v>
      </c>
      <c r="R90" s="15" t="e">
        <f>COUNTIFS(#REF!,"&gt;=100",#REF!,"&lt;150",#REF!,$B90,#REF!,"&gt;=4")</f>
        <v>#REF!</v>
      </c>
      <c r="T90" s="9" t="s">
        <v>36</v>
      </c>
      <c r="U90" s="6"/>
      <c r="V90" s="6" t="e">
        <f>COUNTIFS(#REF!,"&gt;=150",#REF!,"&lt;200",#REF!,$B90)</f>
        <v>#REF!</v>
      </c>
      <c r="W90" s="6" t="e">
        <f>COUNTIFS(#REF!,"&gt;=150",#REF!,"&lt;200",#REF!,$B90,#REF!,"&gt;=2.0")</f>
        <v>#REF!</v>
      </c>
      <c r="X90" s="6" t="e">
        <f>COUNTIFS(#REF!,"&gt;=150",#REF!,"&lt;200",#REF!,$B90,#REF!,"&gt;=2.1")</f>
        <v>#REF!</v>
      </c>
      <c r="Y90" s="6" t="e">
        <f>COUNTIFS(#REF!,"&gt;=150",#REF!,"&lt;200",#REF!,$B90,#REF!,"&gt;=2.5")</f>
        <v>#REF!</v>
      </c>
      <c r="Z90" s="6" t="e">
        <f>COUNTIFS(#REF!,"&gt;=150",#REF!,"&lt;200",#REF!,$B90,#REF!,"&gt;=3.5")</f>
        <v>#REF!</v>
      </c>
      <c r="AA90" s="15" t="e">
        <f>COUNTIFS(#REF!,"&gt;=150",#REF!,"&lt;200",#REF!,$B90,#REF!,"&gt;=4")</f>
        <v>#REF!</v>
      </c>
      <c r="AC90" s="9" t="s">
        <v>36</v>
      </c>
      <c r="AD90" s="6"/>
      <c r="AE90" s="6" t="e">
        <f>COUNTIFS(#REF!,"&gt;=200",#REF!,$B90)</f>
        <v>#REF!</v>
      </c>
      <c r="AF90" s="6" t="e">
        <f>COUNTIFS(#REF!,"&gt;=200",#REF!,$B90,#REF!,"&gt;=2.2")</f>
        <v>#REF!</v>
      </c>
      <c r="AG90" s="6" t="e">
        <f>COUNTIFS(#REF!,"&gt;=200",#REF!,$B90,#REF!,"&gt;=2.3")</f>
        <v>#REF!</v>
      </c>
      <c r="AH90" s="6" t="e">
        <f>COUNTIFS(#REF!,"&gt;=200",#REF!,$B90,#REF!,"&gt;=2.5")</f>
        <v>#REF!</v>
      </c>
      <c r="AI90" s="6" t="e">
        <f>COUNTIFS(#REF!,"&gt;=200",#REF!,$B90,#REF!,"&gt;=3.5")</f>
        <v>#REF!</v>
      </c>
      <c r="AJ90" s="15" t="e">
        <f>COUNTIFS(#REF!,"&gt;=200",#REF!,$B90,#REF!,"&gt;=4")</f>
        <v>#REF!</v>
      </c>
      <c r="AL90" s="9" t="s">
        <v>36</v>
      </c>
      <c r="AM90" s="6"/>
      <c r="AN90" s="42" t="e">
        <f t="shared" si="61"/>
        <v>#REF!</v>
      </c>
      <c r="AO90" s="42" t="e">
        <f t="shared" si="62"/>
        <v>#REF!</v>
      </c>
      <c r="AP90" s="42" t="e">
        <f t="shared" si="63"/>
        <v>#REF!</v>
      </c>
      <c r="AQ90" s="42" t="e">
        <f t="shared" si="64"/>
        <v>#REF!</v>
      </c>
      <c r="AR90" s="42" t="e">
        <f t="shared" si="65"/>
        <v>#REF!</v>
      </c>
      <c r="AS90" s="42" t="e">
        <f t="shared" si="66"/>
        <v>#REF!</v>
      </c>
    </row>
    <row r="91" spans="2:45" hidden="1" outlineLevel="1" x14ac:dyDescent="0.25">
      <c r="B91" s="9" t="s">
        <v>30</v>
      </c>
      <c r="C91" s="6"/>
      <c r="D91" s="6" t="e">
        <f>COUNTIFS(#REF!,"&lt;100",#REF!,"&gt;=50",#REF!,$B91)</f>
        <v>#REF!</v>
      </c>
      <c r="E91" s="6" t="e">
        <f>COUNTIFS(#REF!,"&lt;100",#REF!,"&gt;=50",#REF!,$B91,#REF!,"&gt;=1.85")</f>
        <v>#REF!</v>
      </c>
      <c r="F91" s="6" t="e">
        <f>COUNTIFS(#REF!,"&lt;100",#REF!,"&gt;=50",#REF!,$B91,#REF!,"&gt;=1.9")</f>
        <v>#REF!</v>
      </c>
      <c r="G91" s="6" t="e">
        <f>COUNTIFS(#REF!,"&lt;100",#REF!,"&gt;=50",#REF!,$B91,#REF!,"&gt;=2")</f>
        <v>#REF!</v>
      </c>
      <c r="H91" s="6" t="e">
        <f>COUNTIFS(#REF!,"&lt;100",#REF!,"&gt;=50",#REF!,$B91,#REF!,"&gt;=2.2")</f>
        <v>#REF!</v>
      </c>
      <c r="I91" s="15" t="e">
        <f>COUNTIFS(#REF!,"&lt;100",#REF!,"&gt;=50",#REF!,$B91,#REF!,"&gt;=2.5")</f>
        <v>#REF!</v>
      </c>
      <c r="K91" s="9" t="s">
        <v>30</v>
      </c>
      <c r="L91" s="6"/>
      <c r="M91" s="6" t="e">
        <f>COUNTIFS(#REF!,"&gt;=100",#REF!,"&lt;150",#REF!,$B91)</f>
        <v>#REF!</v>
      </c>
      <c r="N91" s="6" t="e">
        <f>COUNTIFS(#REF!,"&gt;=100",#REF!,"&lt;150",#REF!,$B91,#REF!,"&gt;=2.0")</f>
        <v>#REF!</v>
      </c>
      <c r="O91" s="6" t="e">
        <f>COUNTIFS(#REF!,"&gt;=100",#REF!,"&lt;150",#REF!,$B91,#REF!,"&gt;=2.1")</f>
        <v>#REF!</v>
      </c>
      <c r="P91" s="6" t="e">
        <f>COUNTIFS(#REF!,"&gt;=100",#REF!,"&lt;150",#REF!,$B91,#REF!,"&gt;=2.3")</f>
        <v>#REF!</v>
      </c>
      <c r="Q91" s="6" t="e">
        <f>COUNTIFS(#REF!,"&gt;=100",#REF!,"&lt;150",#REF!,$B91,#REF!,"&gt;=2.5")</f>
        <v>#REF!</v>
      </c>
      <c r="R91" s="15" t="e">
        <f>COUNTIFS(#REF!,"&gt;=100",#REF!,"&lt;150",#REF!,$B91,#REF!,"&gt;=4")</f>
        <v>#REF!</v>
      </c>
      <c r="T91" s="9" t="s">
        <v>30</v>
      </c>
      <c r="U91" s="6"/>
      <c r="V91" s="6" t="e">
        <f>COUNTIFS(#REF!,"&gt;=150",#REF!,"&lt;200",#REF!,$B91)</f>
        <v>#REF!</v>
      </c>
      <c r="W91" s="6" t="e">
        <f>COUNTIFS(#REF!,"&gt;=150",#REF!,"&lt;200",#REF!,$B91,#REF!,"&gt;=2.0")</f>
        <v>#REF!</v>
      </c>
      <c r="X91" s="6" t="e">
        <f>COUNTIFS(#REF!,"&gt;=150",#REF!,"&lt;200",#REF!,$B91,#REF!,"&gt;=2.1")</f>
        <v>#REF!</v>
      </c>
      <c r="Y91" s="6" t="e">
        <f>COUNTIFS(#REF!,"&gt;=150",#REF!,"&lt;200",#REF!,$B91,#REF!,"&gt;=2.5")</f>
        <v>#REF!</v>
      </c>
      <c r="Z91" s="6" t="e">
        <f>COUNTIFS(#REF!,"&gt;=150",#REF!,"&lt;200",#REF!,$B91,#REF!,"&gt;=3.5")</f>
        <v>#REF!</v>
      </c>
      <c r="AA91" s="15" t="e">
        <f>COUNTIFS(#REF!,"&gt;=150",#REF!,"&lt;200",#REF!,$B91,#REF!,"&gt;=4")</f>
        <v>#REF!</v>
      </c>
      <c r="AC91" s="9" t="s">
        <v>30</v>
      </c>
      <c r="AD91" s="6"/>
      <c r="AE91" s="6" t="e">
        <f>COUNTIFS(#REF!,"&gt;=200",#REF!,$B91)</f>
        <v>#REF!</v>
      </c>
      <c r="AF91" s="6" t="e">
        <f>COUNTIFS(#REF!,"&gt;=200",#REF!,$B91,#REF!,"&gt;=2.2")</f>
        <v>#REF!</v>
      </c>
      <c r="AG91" s="6" t="e">
        <f>COUNTIFS(#REF!,"&gt;=200",#REF!,$B91,#REF!,"&gt;=2.3")</f>
        <v>#REF!</v>
      </c>
      <c r="AH91" s="6" t="e">
        <f>COUNTIFS(#REF!,"&gt;=200",#REF!,$B91,#REF!,"&gt;=2.5")</f>
        <v>#REF!</v>
      </c>
      <c r="AI91" s="6" t="e">
        <f>COUNTIFS(#REF!,"&gt;=200",#REF!,$B91,#REF!,"&gt;=3.5")</f>
        <v>#REF!</v>
      </c>
      <c r="AJ91" s="15" t="e">
        <f>COUNTIFS(#REF!,"&gt;=200",#REF!,$B91,#REF!,"&gt;=4")</f>
        <v>#REF!</v>
      </c>
      <c r="AL91" s="9" t="s">
        <v>30</v>
      </c>
      <c r="AM91" s="6"/>
      <c r="AN91" s="42" t="e">
        <f t="shared" si="61"/>
        <v>#REF!</v>
      </c>
      <c r="AO91" s="42" t="e">
        <f t="shared" si="62"/>
        <v>#REF!</v>
      </c>
      <c r="AP91" s="42" t="e">
        <f t="shared" si="63"/>
        <v>#REF!</v>
      </c>
      <c r="AQ91" s="42" t="e">
        <f t="shared" si="64"/>
        <v>#REF!</v>
      </c>
      <c r="AR91" s="42" t="e">
        <f t="shared" si="65"/>
        <v>#REF!</v>
      </c>
      <c r="AS91" s="42" t="e">
        <f t="shared" si="66"/>
        <v>#REF!</v>
      </c>
    </row>
    <row r="92" spans="2:45" hidden="1" outlineLevel="1" x14ac:dyDescent="0.25">
      <c r="B92" s="9" t="s">
        <v>38</v>
      </c>
      <c r="C92" s="6"/>
      <c r="D92" s="6" t="e">
        <f>COUNTIFS(#REF!,"&lt;100",#REF!,"&gt;=50",#REF!,$B92)</f>
        <v>#REF!</v>
      </c>
      <c r="E92" s="6" t="e">
        <f>COUNTIFS(#REF!,"&lt;100",#REF!,"&gt;=50",#REF!,$B92,#REF!,"&gt;=1.85")</f>
        <v>#REF!</v>
      </c>
      <c r="F92" s="6" t="e">
        <f>COUNTIFS(#REF!,"&lt;100",#REF!,"&gt;=50",#REF!,$B92,#REF!,"&gt;=1.9")</f>
        <v>#REF!</v>
      </c>
      <c r="G92" s="6" t="e">
        <f>COUNTIFS(#REF!,"&lt;100",#REF!,"&gt;=50",#REF!,$B92,#REF!,"&gt;=2")</f>
        <v>#REF!</v>
      </c>
      <c r="H92" s="6" t="e">
        <f>COUNTIFS(#REF!,"&lt;100",#REF!,"&gt;=50",#REF!,$B92,#REF!,"&gt;=2.2")</f>
        <v>#REF!</v>
      </c>
      <c r="I92" s="15" t="e">
        <f>COUNTIFS(#REF!,"&lt;100",#REF!,"&gt;=50",#REF!,$B92,#REF!,"&gt;=2.5")</f>
        <v>#REF!</v>
      </c>
      <c r="K92" s="9" t="s">
        <v>38</v>
      </c>
      <c r="L92" s="6"/>
      <c r="M92" s="6" t="e">
        <f>COUNTIFS(#REF!,"&gt;=100",#REF!,"&lt;150",#REF!,$B92)</f>
        <v>#REF!</v>
      </c>
      <c r="N92" s="6" t="e">
        <f>COUNTIFS(#REF!,"&gt;=100",#REF!,"&lt;150",#REF!,$B92,#REF!,"&gt;=2.0")</f>
        <v>#REF!</v>
      </c>
      <c r="O92" s="6" t="e">
        <f>COUNTIFS(#REF!,"&gt;=100",#REF!,"&lt;150",#REF!,$B92,#REF!,"&gt;=2.1")</f>
        <v>#REF!</v>
      </c>
      <c r="P92" s="6" t="e">
        <f>COUNTIFS(#REF!,"&gt;=100",#REF!,"&lt;150",#REF!,$B92,#REF!,"&gt;=2.3")</f>
        <v>#REF!</v>
      </c>
      <c r="Q92" s="6" t="e">
        <f>COUNTIFS(#REF!,"&gt;=100",#REF!,"&lt;150",#REF!,$B92,#REF!,"&gt;=2.5")</f>
        <v>#REF!</v>
      </c>
      <c r="R92" s="15" t="e">
        <f>COUNTIFS(#REF!,"&gt;=100",#REF!,"&lt;150",#REF!,$B92,#REF!,"&gt;=4")</f>
        <v>#REF!</v>
      </c>
      <c r="T92" s="9" t="s">
        <v>38</v>
      </c>
      <c r="U92" s="6"/>
      <c r="V92" s="6" t="e">
        <f>COUNTIFS(#REF!,"&gt;=150",#REF!,"&lt;200",#REF!,$B92)</f>
        <v>#REF!</v>
      </c>
      <c r="W92" s="6" t="e">
        <f>COUNTIFS(#REF!,"&gt;=150",#REF!,"&lt;200",#REF!,$B92,#REF!,"&gt;=2.0")</f>
        <v>#REF!</v>
      </c>
      <c r="X92" s="6" t="e">
        <f>COUNTIFS(#REF!,"&gt;=150",#REF!,"&lt;200",#REF!,$B92,#REF!,"&gt;=2.1")</f>
        <v>#REF!</v>
      </c>
      <c r="Y92" s="6" t="e">
        <f>COUNTIFS(#REF!,"&gt;=150",#REF!,"&lt;200",#REF!,$B92,#REF!,"&gt;=2.5")</f>
        <v>#REF!</v>
      </c>
      <c r="Z92" s="6" t="e">
        <f>COUNTIFS(#REF!,"&gt;=150",#REF!,"&lt;200",#REF!,$B92,#REF!,"&gt;=3.5")</f>
        <v>#REF!</v>
      </c>
      <c r="AA92" s="15" t="e">
        <f>COUNTIFS(#REF!,"&gt;=150",#REF!,"&lt;200",#REF!,$B92,#REF!,"&gt;=4")</f>
        <v>#REF!</v>
      </c>
      <c r="AC92" s="9" t="s">
        <v>38</v>
      </c>
      <c r="AD92" s="6"/>
      <c r="AE92" s="6" t="e">
        <f>COUNTIFS(#REF!,"&gt;=200",#REF!,$B92)</f>
        <v>#REF!</v>
      </c>
      <c r="AF92" s="6" t="e">
        <f>COUNTIFS(#REF!,"&gt;=200",#REF!,$B92,#REF!,"&gt;=2.2")</f>
        <v>#REF!</v>
      </c>
      <c r="AG92" s="6" t="e">
        <f>COUNTIFS(#REF!,"&gt;=200",#REF!,$B92,#REF!,"&gt;=2.3")</f>
        <v>#REF!</v>
      </c>
      <c r="AH92" s="6" t="e">
        <f>COUNTIFS(#REF!,"&gt;=200",#REF!,$B92,#REF!,"&gt;=2.5")</f>
        <v>#REF!</v>
      </c>
      <c r="AI92" s="6" t="e">
        <f>COUNTIFS(#REF!,"&gt;=200",#REF!,$B92,#REF!,"&gt;=3.5")</f>
        <v>#REF!</v>
      </c>
      <c r="AJ92" s="15" t="e">
        <f>COUNTIFS(#REF!,"&gt;=200",#REF!,$B92,#REF!,"&gt;=4")</f>
        <v>#REF!</v>
      </c>
      <c r="AL92" s="9" t="s">
        <v>38</v>
      </c>
      <c r="AM92" s="6"/>
      <c r="AN92" s="42" t="e">
        <f t="shared" si="61"/>
        <v>#REF!</v>
      </c>
      <c r="AO92" s="42" t="e">
        <f t="shared" si="62"/>
        <v>#REF!</v>
      </c>
      <c r="AP92" s="42" t="e">
        <f t="shared" si="63"/>
        <v>#REF!</v>
      </c>
      <c r="AQ92" s="42" t="e">
        <f t="shared" si="64"/>
        <v>#REF!</v>
      </c>
      <c r="AR92" s="42" t="e">
        <f t="shared" si="65"/>
        <v>#REF!</v>
      </c>
      <c r="AS92" s="42" t="e">
        <f t="shared" si="66"/>
        <v>#REF!</v>
      </c>
    </row>
    <row r="93" spans="2:45" hidden="1" outlineLevel="1" x14ac:dyDescent="0.25">
      <c r="B93" s="9" t="s">
        <v>61</v>
      </c>
      <c r="C93" s="6"/>
      <c r="D93" s="6" t="e">
        <f>COUNTIFS(#REF!,"&lt;100",#REF!,"&gt;=50",#REF!,$B93)</f>
        <v>#REF!</v>
      </c>
      <c r="E93" s="6" t="e">
        <f>COUNTIFS(#REF!,"&lt;100",#REF!,"&gt;=50",#REF!,$B93,#REF!,"&gt;=1.85")</f>
        <v>#REF!</v>
      </c>
      <c r="F93" s="6" t="e">
        <f>COUNTIFS(#REF!,"&lt;100",#REF!,"&gt;=50",#REF!,$B93,#REF!,"&gt;=1.9")</f>
        <v>#REF!</v>
      </c>
      <c r="G93" s="6" t="e">
        <f>COUNTIFS(#REF!,"&lt;100",#REF!,"&gt;=50",#REF!,$B93,#REF!,"&gt;=2")</f>
        <v>#REF!</v>
      </c>
      <c r="H93" s="6" t="e">
        <f>COUNTIFS(#REF!,"&lt;100",#REF!,"&gt;=50",#REF!,$B93,#REF!,"&gt;=2.2")</f>
        <v>#REF!</v>
      </c>
      <c r="I93" s="15" t="e">
        <f>COUNTIFS(#REF!,"&lt;100",#REF!,"&gt;=50",#REF!,$B93,#REF!,"&gt;=2.5")</f>
        <v>#REF!</v>
      </c>
      <c r="K93" s="9" t="s">
        <v>61</v>
      </c>
      <c r="L93" s="6"/>
      <c r="M93" s="6" t="e">
        <f>COUNTIFS(#REF!,"&gt;=100",#REF!,"&lt;150",#REF!,$B93)</f>
        <v>#REF!</v>
      </c>
      <c r="N93" s="6" t="e">
        <f>COUNTIFS(#REF!,"&gt;=100",#REF!,"&lt;150",#REF!,$B93,#REF!,"&gt;=2.0")</f>
        <v>#REF!</v>
      </c>
      <c r="O93" s="6" t="e">
        <f>COUNTIFS(#REF!,"&gt;=100",#REF!,"&lt;150",#REF!,$B93,#REF!,"&gt;=2.1")</f>
        <v>#REF!</v>
      </c>
      <c r="P93" s="6" t="e">
        <f>COUNTIFS(#REF!,"&gt;=100",#REF!,"&lt;150",#REF!,$B93,#REF!,"&gt;=2.3")</f>
        <v>#REF!</v>
      </c>
      <c r="Q93" s="6" t="e">
        <f>COUNTIFS(#REF!,"&gt;=100",#REF!,"&lt;150",#REF!,$B93,#REF!,"&gt;=2.5")</f>
        <v>#REF!</v>
      </c>
      <c r="R93" s="15" t="e">
        <f>COUNTIFS(#REF!,"&gt;=100",#REF!,"&lt;150",#REF!,$B93,#REF!,"&gt;=4")</f>
        <v>#REF!</v>
      </c>
      <c r="T93" s="9" t="s">
        <v>61</v>
      </c>
      <c r="U93" s="6"/>
      <c r="V93" s="6" t="e">
        <f>COUNTIFS(#REF!,"&gt;=150",#REF!,"&lt;200",#REF!,$B93)</f>
        <v>#REF!</v>
      </c>
      <c r="W93" s="6" t="e">
        <f>COUNTIFS(#REF!,"&gt;=150",#REF!,"&lt;200",#REF!,$B93,#REF!,"&gt;=2.0")</f>
        <v>#REF!</v>
      </c>
      <c r="X93" s="6" t="e">
        <f>COUNTIFS(#REF!,"&gt;=150",#REF!,"&lt;200",#REF!,$B93,#REF!,"&gt;=2.1")</f>
        <v>#REF!</v>
      </c>
      <c r="Y93" s="6" t="e">
        <f>COUNTIFS(#REF!,"&gt;=150",#REF!,"&lt;200",#REF!,$B93,#REF!,"&gt;=2.5")</f>
        <v>#REF!</v>
      </c>
      <c r="Z93" s="6" t="e">
        <f>COUNTIFS(#REF!,"&gt;=150",#REF!,"&lt;200",#REF!,$B93,#REF!,"&gt;=3.5")</f>
        <v>#REF!</v>
      </c>
      <c r="AA93" s="15" t="e">
        <f>COUNTIFS(#REF!,"&gt;=150",#REF!,"&lt;200",#REF!,$B93,#REF!,"&gt;=4")</f>
        <v>#REF!</v>
      </c>
      <c r="AC93" s="9" t="s">
        <v>61</v>
      </c>
      <c r="AD93" s="6"/>
      <c r="AE93" s="6" t="e">
        <f>COUNTIFS(#REF!,"&gt;=200",#REF!,$B93)</f>
        <v>#REF!</v>
      </c>
      <c r="AF93" s="6" t="e">
        <f>COUNTIFS(#REF!,"&gt;=200",#REF!,$B93,#REF!,"&gt;=2.2")</f>
        <v>#REF!</v>
      </c>
      <c r="AG93" s="6" t="e">
        <f>COUNTIFS(#REF!,"&gt;=200",#REF!,$B93,#REF!,"&gt;=2.3")</f>
        <v>#REF!</v>
      </c>
      <c r="AH93" s="6" t="e">
        <f>COUNTIFS(#REF!,"&gt;=200",#REF!,$B93,#REF!,"&gt;=2.5")</f>
        <v>#REF!</v>
      </c>
      <c r="AI93" s="6" t="e">
        <f>COUNTIFS(#REF!,"&gt;=200",#REF!,$B93,#REF!,"&gt;=3.5")</f>
        <v>#REF!</v>
      </c>
      <c r="AJ93" s="15" t="e">
        <f>COUNTIFS(#REF!,"&gt;=200",#REF!,$B93,#REF!,"&gt;=4")</f>
        <v>#REF!</v>
      </c>
      <c r="AL93" s="9" t="s">
        <v>61</v>
      </c>
      <c r="AM93" s="6"/>
      <c r="AN93" s="42" t="e">
        <f t="shared" si="61"/>
        <v>#REF!</v>
      </c>
      <c r="AO93" s="42" t="e">
        <f t="shared" si="62"/>
        <v>#REF!</v>
      </c>
      <c r="AP93" s="42" t="e">
        <f t="shared" si="63"/>
        <v>#REF!</v>
      </c>
      <c r="AQ93" s="42" t="e">
        <f t="shared" si="64"/>
        <v>#REF!</v>
      </c>
      <c r="AR93" s="42" t="e">
        <f t="shared" si="65"/>
        <v>#REF!</v>
      </c>
      <c r="AS93" s="42" t="e">
        <f t="shared" si="66"/>
        <v>#REF!</v>
      </c>
    </row>
    <row r="94" spans="2:45" hidden="1" outlineLevel="1" x14ac:dyDescent="0.25">
      <c r="B94" s="9" t="s">
        <v>40</v>
      </c>
      <c r="C94" s="6"/>
      <c r="D94" s="6" t="e">
        <f>COUNTIFS(#REF!,"&lt;100",#REF!,"&gt;=50",#REF!,$B94)</f>
        <v>#REF!</v>
      </c>
      <c r="E94" s="6" t="e">
        <f>COUNTIFS(#REF!,"&lt;100",#REF!,"&gt;=50",#REF!,$B94,#REF!,"&gt;=1.85")</f>
        <v>#REF!</v>
      </c>
      <c r="F94" s="6" t="e">
        <f>COUNTIFS(#REF!,"&lt;100",#REF!,"&gt;=50",#REF!,$B94,#REF!,"&gt;=1.9")</f>
        <v>#REF!</v>
      </c>
      <c r="G94" s="6" t="e">
        <f>COUNTIFS(#REF!,"&lt;100",#REF!,"&gt;=50",#REF!,$B94,#REF!,"&gt;=2")</f>
        <v>#REF!</v>
      </c>
      <c r="H94" s="6" t="e">
        <f>COUNTIFS(#REF!,"&lt;100",#REF!,"&gt;=50",#REF!,$B94,#REF!,"&gt;=2.2")</f>
        <v>#REF!</v>
      </c>
      <c r="I94" s="15" t="e">
        <f>COUNTIFS(#REF!,"&lt;100",#REF!,"&gt;=50",#REF!,$B94,#REF!,"&gt;=2.5")</f>
        <v>#REF!</v>
      </c>
      <c r="K94" s="9" t="s">
        <v>40</v>
      </c>
      <c r="L94" s="6"/>
      <c r="M94" s="6" t="e">
        <f>COUNTIFS(#REF!,"&gt;=100",#REF!,"&lt;150",#REF!,$B94)</f>
        <v>#REF!</v>
      </c>
      <c r="N94" s="6" t="e">
        <f>COUNTIFS(#REF!,"&gt;=100",#REF!,"&lt;150",#REF!,$B94,#REF!,"&gt;=2.0")</f>
        <v>#REF!</v>
      </c>
      <c r="O94" s="6" t="e">
        <f>COUNTIFS(#REF!,"&gt;=100",#REF!,"&lt;150",#REF!,$B94,#REF!,"&gt;=2.1")</f>
        <v>#REF!</v>
      </c>
      <c r="P94" s="6" t="e">
        <f>COUNTIFS(#REF!,"&gt;=100",#REF!,"&lt;150",#REF!,$B94,#REF!,"&gt;=2.3")</f>
        <v>#REF!</v>
      </c>
      <c r="Q94" s="6" t="e">
        <f>COUNTIFS(#REF!,"&gt;=100",#REF!,"&lt;150",#REF!,$B94,#REF!,"&gt;=2.5")</f>
        <v>#REF!</v>
      </c>
      <c r="R94" s="15" t="e">
        <f>COUNTIFS(#REF!,"&gt;=100",#REF!,"&lt;150",#REF!,$B94,#REF!,"&gt;=4")</f>
        <v>#REF!</v>
      </c>
      <c r="T94" s="9" t="s">
        <v>40</v>
      </c>
      <c r="U94" s="6"/>
      <c r="V94" s="6" t="e">
        <f>COUNTIFS(#REF!,"&gt;=150",#REF!,"&lt;200",#REF!,$B94)</f>
        <v>#REF!</v>
      </c>
      <c r="W94" s="6" t="e">
        <f>COUNTIFS(#REF!,"&gt;=150",#REF!,"&lt;200",#REF!,$B94,#REF!,"&gt;=2.0")</f>
        <v>#REF!</v>
      </c>
      <c r="X94" s="6" t="e">
        <f>COUNTIFS(#REF!,"&gt;=150",#REF!,"&lt;200",#REF!,$B94,#REF!,"&gt;=2.1")</f>
        <v>#REF!</v>
      </c>
      <c r="Y94" s="6" t="e">
        <f>COUNTIFS(#REF!,"&gt;=150",#REF!,"&lt;200",#REF!,$B94,#REF!,"&gt;=2.5")</f>
        <v>#REF!</v>
      </c>
      <c r="Z94" s="6" t="e">
        <f>COUNTIFS(#REF!,"&gt;=150",#REF!,"&lt;200",#REF!,$B94,#REF!,"&gt;=3.5")</f>
        <v>#REF!</v>
      </c>
      <c r="AA94" s="15" t="e">
        <f>COUNTIFS(#REF!,"&gt;=150",#REF!,"&lt;200",#REF!,$B94,#REF!,"&gt;=4")</f>
        <v>#REF!</v>
      </c>
      <c r="AC94" s="9" t="s">
        <v>40</v>
      </c>
      <c r="AD94" s="6"/>
      <c r="AE94" s="6" t="e">
        <f>COUNTIFS(#REF!,"&gt;=200",#REF!,$B94)</f>
        <v>#REF!</v>
      </c>
      <c r="AF94" s="6" t="e">
        <f>COUNTIFS(#REF!,"&gt;=200",#REF!,$B94,#REF!,"&gt;=2.2")</f>
        <v>#REF!</v>
      </c>
      <c r="AG94" s="6" t="e">
        <f>COUNTIFS(#REF!,"&gt;=200",#REF!,$B94,#REF!,"&gt;=2.3")</f>
        <v>#REF!</v>
      </c>
      <c r="AH94" s="6" t="e">
        <f>COUNTIFS(#REF!,"&gt;=200",#REF!,$B94,#REF!,"&gt;=2.5")</f>
        <v>#REF!</v>
      </c>
      <c r="AI94" s="6" t="e">
        <f>COUNTIFS(#REF!,"&gt;=200",#REF!,$B94,#REF!,"&gt;=3.5")</f>
        <v>#REF!</v>
      </c>
      <c r="AJ94" s="15" t="e">
        <f>COUNTIFS(#REF!,"&gt;=200",#REF!,$B94,#REF!,"&gt;=4")</f>
        <v>#REF!</v>
      </c>
      <c r="AL94" s="9" t="s">
        <v>40</v>
      </c>
      <c r="AM94" s="6"/>
      <c r="AN94" s="42" t="e">
        <f t="shared" si="61"/>
        <v>#REF!</v>
      </c>
      <c r="AO94" s="42" t="e">
        <f t="shared" si="62"/>
        <v>#REF!</v>
      </c>
      <c r="AP94" s="42" t="e">
        <f t="shared" si="63"/>
        <v>#REF!</v>
      </c>
      <c r="AQ94" s="42" t="e">
        <f t="shared" si="64"/>
        <v>#REF!</v>
      </c>
      <c r="AR94" s="42" t="e">
        <f t="shared" si="65"/>
        <v>#REF!</v>
      </c>
      <c r="AS94" s="42" t="e">
        <f t="shared" si="66"/>
        <v>#REF!</v>
      </c>
    </row>
    <row r="95" spans="2:45" hidden="1" outlineLevel="1" x14ac:dyDescent="0.25">
      <c r="B95" s="9" t="s">
        <v>41</v>
      </c>
      <c r="C95" s="6"/>
      <c r="D95" s="6" t="e">
        <f>COUNTIFS(#REF!,"&lt;100",#REF!,"&gt;=50",#REF!,$B95)</f>
        <v>#REF!</v>
      </c>
      <c r="E95" s="6" t="e">
        <f>COUNTIFS(#REF!,"&lt;100",#REF!,"&gt;=50",#REF!,$B95,#REF!,"&gt;=1.85")</f>
        <v>#REF!</v>
      </c>
      <c r="F95" s="6" t="e">
        <f>COUNTIFS(#REF!,"&lt;100",#REF!,"&gt;=50",#REF!,$B95,#REF!,"&gt;=1.9")</f>
        <v>#REF!</v>
      </c>
      <c r="G95" s="6" t="e">
        <f>COUNTIFS(#REF!,"&lt;100",#REF!,"&gt;=50",#REF!,$B95,#REF!,"&gt;=2")</f>
        <v>#REF!</v>
      </c>
      <c r="H95" s="6" t="e">
        <f>COUNTIFS(#REF!,"&lt;100",#REF!,"&gt;=50",#REF!,$B95,#REF!,"&gt;=2.2")</f>
        <v>#REF!</v>
      </c>
      <c r="I95" s="15" t="e">
        <f>COUNTIFS(#REF!,"&lt;100",#REF!,"&gt;=50",#REF!,$B95,#REF!,"&gt;=2.5")</f>
        <v>#REF!</v>
      </c>
      <c r="K95" s="9" t="s">
        <v>41</v>
      </c>
      <c r="L95" s="6"/>
      <c r="M95" s="6" t="e">
        <f>COUNTIFS(#REF!,"&gt;=100",#REF!,"&lt;150",#REF!,$B95)</f>
        <v>#REF!</v>
      </c>
      <c r="N95" s="6" t="e">
        <f>COUNTIFS(#REF!,"&gt;=100",#REF!,"&lt;150",#REF!,$B95,#REF!,"&gt;=2.0")</f>
        <v>#REF!</v>
      </c>
      <c r="O95" s="6" t="e">
        <f>COUNTIFS(#REF!,"&gt;=100",#REF!,"&lt;150",#REF!,$B95,#REF!,"&gt;=2.1")</f>
        <v>#REF!</v>
      </c>
      <c r="P95" s="6" t="e">
        <f>COUNTIFS(#REF!,"&gt;=100",#REF!,"&lt;150",#REF!,$B95,#REF!,"&gt;=2.3")</f>
        <v>#REF!</v>
      </c>
      <c r="Q95" s="6" t="e">
        <f>COUNTIFS(#REF!,"&gt;=100",#REF!,"&lt;150",#REF!,$B95,#REF!,"&gt;=2.5")</f>
        <v>#REF!</v>
      </c>
      <c r="R95" s="15" t="e">
        <f>COUNTIFS(#REF!,"&gt;=100",#REF!,"&lt;150",#REF!,$B95,#REF!,"&gt;=4")</f>
        <v>#REF!</v>
      </c>
      <c r="T95" s="9" t="s">
        <v>41</v>
      </c>
      <c r="U95" s="6"/>
      <c r="V95" s="6" t="e">
        <f>COUNTIFS(#REF!,"&gt;=150",#REF!,"&lt;200",#REF!,$B95)</f>
        <v>#REF!</v>
      </c>
      <c r="W95" s="6" t="e">
        <f>COUNTIFS(#REF!,"&gt;=150",#REF!,"&lt;200",#REF!,$B95,#REF!,"&gt;=2.0")</f>
        <v>#REF!</v>
      </c>
      <c r="X95" s="6" t="e">
        <f>COUNTIFS(#REF!,"&gt;=150",#REF!,"&lt;200",#REF!,$B95,#REF!,"&gt;=2.1")</f>
        <v>#REF!</v>
      </c>
      <c r="Y95" s="6" t="e">
        <f>COUNTIFS(#REF!,"&gt;=150",#REF!,"&lt;200",#REF!,$B95,#REF!,"&gt;=2.5")</f>
        <v>#REF!</v>
      </c>
      <c r="Z95" s="6" t="e">
        <f>COUNTIFS(#REF!,"&gt;=150",#REF!,"&lt;200",#REF!,$B95,#REF!,"&gt;=3.5")</f>
        <v>#REF!</v>
      </c>
      <c r="AA95" s="15" t="e">
        <f>COUNTIFS(#REF!,"&gt;=150",#REF!,"&lt;200",#REF!,$B95,#REF!,"&gt;=4")</f>
        <v>#REF!</v>
      </c>
      <c r="AC95" s="9" t="s">
        <v>41</v>
      </c>
      <c r="AD95" s="6"/>
      <c r="AE95" s="6" t="e">
        <f>COUNTIFS(#REF!,"&gt;=200",#REF!,$B95)</f>
        <v>#REF!</v>
      </c>
      <c r="AF95" s="6" t="e">
        <f>COUNTIFS(#REF!,"&gt;=200",#REF!,$B95,#REF!,"&gt;=2.2")</f>
        <v>#REF!</v>
      </c>
      <c r="AG95" s="6" t="e">
        <f>COUNTIFS(#REF!,"&gt;=200",#REF!,$B95,#REF!,"&gt;=2.3")</f>
        <v>#REF!</v>
      </c>
      <c r="AH95" s="6" t="e">
        <f>COUNTIFS(#REF!,"&gt;=200",#REF!,$B95,#REF!,"&gt;=2.5")</f>
        <v>#REF!</v>
      </c>
      <c r="AI95" s="6" t="e">
        <f>COUNTIFS(#REF!,"&gt;=200",#REF!,$B95,#REF!,"&gt;=3.5")</f>
        <v>#REF!</v>
      </c>
      <c r="AJ95" s="15" t="e">
        <f>COUNTIFS(#REF!,"&gt;=200",#REF!,$B95,#REF!,"&gt;=4")</f>
        <v>#REF!</v>
      </c>
      <c r="AL95" s="9" t="s">
        <v>41</v>
      </c>
      <c r="AM95" s="6"/>
      <c r="AN95" s="42" t="e">
        <f t="shared" si="61"/>
        <v>#REF!</v>
      </c>
      <c r="AO95" s="42" t="e">
        <f t="shared" si="62"/>
        <v>#REF!</v>
      </c>
      <c r="AP95" s="42" t="e">
        <f t="shared" si="63"/>
        <v>#REF!</v>
      </c>
      <c r="AQ95" s="42" t="e">
        <f t="shared" si="64"/>
        <v>#REF!</v>
      </c>
      <c r="AR95" s="42" t="e">
        <f t="shared" si="65"/>
        <v>#REF!</v>
      </c>
      <c r="AS95" s="42" t="e">
        <f t="shared" si="66"/>
        <v>#REF!</v>
      </c>
    </row>
    <row r="96" spans="2:45" hidden="1" outlineLevel="1" x14ac:dyDescent="0.25">
      <c r="B96" s="9" t="s">
        <v>45</v>
      </c>
      <c r="C96" s="6"/>
      <c r="D96" s="6" t="e">
        <f>COUNTIFS(#REF!,"&lt;100",#REF!,"&gt;=50",#REF!,$B96)</f>
        <v>#REF!</v>
      </c>
      <c r="E96" s="6" t="e">
        <f>COUNTIFS(#REF!,"&lt;100",#REF!,"&gt;=50",#REF!,$B96,#REF!,"&gt;=1.85")</f>
        <v>#REF!</v>
      </c>
      <c r="F96" s="6" t="e">
        <f>COUNTIFS(#REF!,"&lt;100",#REF!,"&gt;=50",#REF!,$B96,#REF!,"&gt;=1.9")</f>
        <v>#REF!</v>
      </c>
      <c r="G96" s="6" t="e">
        <f>COUNTIFS(#REF!,"&lt;100",#REF!,"&gt;=50",#REF!,$B96,#REF!,"&gt;=2")</f>
        <v>#REF!</v>
      </c>
      <c r="H96" s="6" t="e">
        <f>COUNTIFS(#REF!,"&lt;100",#REF!,"&gt;=50",#REF!,$B96,#REF!,"&gt;=2.2")</f>
        <v>#REF!</v>
      </c>
      <c r="I96" s="15" t="e">
        <f>COUNTIFS(#REF!,"&lt;100",#REF!,"&gt;=50",#REF!,$B96,#REF!,"&gt;=2.5")</f>
        <v>#REF!</v>
      </c>
      <c r="K96" s="9" t="s">
        <v>45</v>
      </c>
      <c r="L96" s="6"/>
      <c r="M96" s="6" t="e">
        <f>COUNTIFS(#REF!,"&gt;=100",#REF!,"&lt;150",#REF!,$B96)</f>
        <v>#REF!</v>
      </c>
      <c r="N96" s="6" t="e">
        <f>COUNTIFS(#REF!,"&gt;=100",#REF!,"&lt;150",#REF!,$B96,#REF!,"&gt;=2.0")</f>
        <v>#REF!</v>
      </c>
      <c r="O96" s="6" t="e">
        <f>COUNTIFS(#REF!,"&gt;=100",#REF!,"&lt;150",#REF!,$B96,#REF!,"&gt;=2.1")</f>
        <v>#REF!</v>
      </c>
      <c r="P96" s="6" t="e">
        <f>COUNTIFS(#REF!,"&gt;=100",#REF!,"&lt;150",#REF!,$B96,#REF!,"&gt;=2.3")</f>
        <v>#REF!</v>
      </c>
      <c r="Q96" s="6" t="e">
        <f>COUNTIFS(#REF!,"&gt;=100",#REF!,"&lt;150",#REF!,$B96,#REF!,"&gt;=2.5")</f>
        <v>#REF!</v>
      </c>
      <c r="R96" s="15" t="e">
        <f>COUNTIFS(#REF!,"&gt;=100",#REF!,"&lt;150",#REF!,$B96,#REF!,"&gt;=4")</f>
        <v>#REF!</v>
      </c>
      <c r="T96" s="9" t="s">
        <v>45</v>
      </c>
      <c r="U96" s="6"/>
      <c r="V96" s="6" t="e">
        <f>COUNTIFS(#REF!,"&gt;=150",#REF!,"&lt;200",#REF!,$B96)</f>
        <v>#REF!</v>
      </c>
      <c r="W96" s="6" t="e">
        <f>COUNTIFS(#REF!,"&gt;=150",#REF!,"&lt;200",#REF!,$B96,#REF!,"&gt;=2.0")</f>
        <v>#REF!</v>
      </c>
      <c r="X96" s="6" t="e">
        <f>COUNTIFS(#REF!,"&gt;=150",#REF!,"&lt;200",#REF!,$B96,#REF!,"&gt;=2.1")</f>
        <v>#REF!</v>
      </c>
      <c r="Y96" s="6" t="e">
        <f>COUNTIFS(#REF!,"&gt;=150",#REF!,"&lt;200",#REF!,$B96,#REF!,"&gt;=2.5")</f>
        <v>#REF!</v>
      </c>
      <c r="Z96" s="6" t="e">
        <f>COUNTIFS(#REF!,"&gt;=150",#REF!,"&lt;200",#REF!,$B96,#REF!,"&gt;=3.5")</f>
        <v>#REF!</v>
      </c>
      <c r="AA96" s="15" t="e">
        <f>COUNTIFS(#REF!,"&gt;=150",#REF!,"&lt;200",#REF!,$B96,#REF!,"&gt;=4")</f>
        <v>#REF!</v>
      </c>
      <c r="AC96" s="9" t="s">
        <v>45</v>
      </c>
      <c r="AD96" s="6"/>
      <c r="AE96" s="6" t="e">
        <f>COUNTIFS(#REF!,"&gt;=200",#REF!,$B96)</f>
        <v>#REF!</v>
      </c>
      <c r="AF96" s="6" t="e">
        <f>COUNTIFS(#REF!,"&gt;=200",#REF!,$B96,#REF!,"&gt;=2.2")</f>
        <v>#REF!</v>
      </c>
      <c r="AG96" s="6" t="e">
        <f>COUNTIFS(#REF!,"&gt;=200",#REF!,$B96,#REF!,"&gt;=2.3")</f>
        <v>#REF!</v>
      </c>
      <c r="AH96" s="6" t="e">
        <f>COUNTIFS(#REF!,"&gt;=200",#REF!,$B96,#REF!,"&gt;=2.5")</f>
        <v>#REF!</v>
      </c>
      <c r="AI96" s="6" t="e">
        <f>COUNTIFS(#REF!,"&gt;=200",#REF!,$B96,#REF!,"&gt;=3.5")</f>
        <v>#REF!</v>
      </c>
      <c r="AJ96" s="15" t="e">
        <f>COUNTIFS(#REF!,"&gt;=200",#REF!,$B96,#REF!,"&gt;=4")</f>
        <v>#REF!</v>
      </c>
      <c r="AL96" s="9" t="s">
        <v>45</v>
      </c>
      <c r="AM96" s="6"/>
      <c r="AN96" s="42" t="e">
        <f t="shared" si="61"/>
        <v>#REF!</v>
      </c>
      <c r="AO96" s="42" t="e">
        <f t="shared" si="62"/>
        <v>#REF!</v>
      </c>
      <c r="AP96" s="42" t="e">
        <f t="shared" si="63"/>
        <v>#REF!</v>
      </c>
      <c r="AQ96" s="42" t="e">
        <f t="shared" si="64"/>
        <v>#REF!</v>
      </c>
      <c r="AR96" s="42" t="e">
        <f t="shared" si="65"/>
        <v>#REF!</v>
      </c>
      <c r="AS96" s="42" t="e">
        <f t="shared" si="66"/>
        <v>#REF!</v>
      </c>
    </row>
    <row r="97" spans="2:45" hidden="1" outlineLevel="1" x14ac:dyDescent="0.25">
      <c r="B97" s="9" t="s">
        <v>52</v>
      </c>
      <c r="C97" s="6"/>
      <c r="D97" s="6" t="e">
        <f>COUNTIFS(#REF!,"&lt;100",#REF!,"&gt;=50",#REF!,$B97)</f>
        <v>#REF!</v>
      </c>
      <c r="E97" s="6" t="e">
        <f>COUNTIFS(#REF!,"&lt;100",#REF!,"&gt;=50",#REF!,$B97,#REF!,"&gt;=1.85")</f>
        <v>#REF!</v>
      </c>
      <c r="F97" s="6" t="e">
        <f>COUNTIFS(#REF!,"&lt;100",#REF!,"&gt;=50",#REF!,$B97,#REF!,"&gt;=1.9")</f>
        <v>#REF!</v>
      </c>
      <c r="G97" s="6" t="e">
        <f>COUNTIFS(#REF!,"&lt;100",#REF!,"&gt;=50",#REF!,$B97,#REF!,"&gt;=2")</f>
        <v>#REF!</v>
      </c>
      <c r="H97" s="6" t="e">
        <f>COUNTIFS(#REF!,"&lt;100",#REF!,"&gt;=50",#REF!,$B97,#REF!,"&gt;=2.2")</f>
        <v>#REF!</v>
      </c>
      <c r="I97" s="15" t="e">
        <f>COUNTIFS(#REF!,"&lt;100",#REF!,"&gt;=50",#REF!,$B97,#REF!,"&gt;=2.5")</f>
        <v>#REF!</v>
      </c>
      <c r="K97" s="9" t="s">
        <v>52</v>
      </c>
      <c r="L97" s="6"/>
      <c r="M97" s="6" t="e">
        <f>COUNTIFS(#REF!,"&gt;=100",#REF!,"&lt;150",#REF!,$B97)</f>
        <v>#REF!</v>
      </c>
      <c r="N97" s="6" t="e">
        <f>COUNTIFS(#REF!,"&gt;=100",#REF!,"&lt;150",#REF!,$B97,#REF!,"&gt;=2.0")</f>
        <v>#REF!</v>
      </c>
      <c r="O97" s="6" t="e">
        <f>COUNTIFS(#REF!,"&gt;=100",#REF!,"&lt;150",#REF!,$B97,#REF!,"&gt;=2.1")</f>
        <v>#REF!</v>
      </c>
      <c r="P97" s="6" t="e">
        <f>COUNTIFS(#REF!,"&gt;=100",#REF!,"&lt;150",#REF!,$B97,#REF!,"&gt;=2.3")</f>
        <v>#REF!</v>
      </c>
      <c r="Q97" s="6" t="e">
        <f>COUNTIFS(#REF!,"&gt;=100",#REF!,"&lt;150",#REF!,$B97,#REF!,"&gt;=2.5")</f>
        <v>#REF!</v>
      </c>
      <c r="R97" s="15" t="e">
        <f>COUNTIFS(#REF!,"&gt;=100",#REF!,"&lt;150",#REF!,$B97,#REF!,"&gt;=4")</f>
        <v>#REF!</v>
      </c>
      <c r="T97" s="9" t="s">
        <v>52</v>
      </c>
      <c r="U97" s="6"/>
      <c r="V97" s="6" t="e">
        <f>COUNTIFS(#REF!,"&gt;=150",#REF!,"&lt;200",#REF!,$B97)</f>
        <v>#REF!</v>
      </c>
      <c r="W97" s="6" t="e">
        <f>COUNTIFS(#REF!,"&gt;=150",#REF!,"&lt;200",#REF!,$B97,#REF!,"&gt;=2.0")</f>
        <v>#REF!</v>
      </c>
      <c r="X97" s="6" t="e">
        <f>COUNTIFS(#REF!,"&gt;=150",#REF!,"&lt;200",#REF!,$B97,#REF!,"&gt;=2.1")</f>
        <v>#REF!</v>
      </c>
      <c r="Y97" s="6" t="e">
        <f>COUNTIFS(#REF!,"&gt;=150",#REF!,"&lt;200",#REF!,$B97,#REF!,"&gt;=2.5")</f>
        <v>#REF!</v>
      </c>
      <c r="Z97" s="6" t="e">
        <f>COUNTIFS(#REF!,"&gt;=150",#REF!,"&lt;200",#REF!,$B97,#REF!,"&gt;=3.5")</f>
        <v>#REF!</v>
      </c>
      <c r="AA97" s="15" t="e">
        <f>COUNTIFS(#REF!,"&gt;=150",#REF!,"&lt;200",#REF!,$B97,#REF!,"&gt;=4")</f>
        <v>#REF!</v>
      </c>
      <c r="AC97" s="9" t="s">
        <v>52</v>
      </c>
      <c r="AD97" s="6"/>
      <c r="AE97" s="6" t="e">
        <f>COUNTIFS(#REF!,"&gt;=200",#REF!,$B97)</f>
        <v>#REF!</v>
      </c>
      <c r="AF97" s="6" t="e">
        <f>COUNTIFS(#REF!,"&gt;=200",#REF!,$B97,#REF!,"&gt;=2.2")</f>
        <v>#REF!</v>
      </c>
      <c r="AG97" s="6" t="e">
        <f>COUNTIFS(#REF!,"&gt;=200",#REF!,$B97,#REF!,"&gt;=2.3")</f>
        <v>#REF!</v>
      </c>
      <c r="AH97" s="6" t="e">
        <f>COUNTIFS(#REF!,"&gt;=200",#REF!,$B97,#REF!,"&gt;=2.5")</f>
        <v>#REF!</v>
      </c>
      <c r="AI97" s="6" t="e">
        <f>COUNTIFS(#REF!,"&gt;=200",#REF!,$B97,#REF!,"&gt;=3.5")</f>
        <v>#REF!</v>
      </c>
      <c r="AJ97" s="15" t="e">
        <f>COUNTIFS(#REF!,"&gt;=200",#REF!,$B97,#REF!,"&gt;=4")</f>
        <v>#REF!</v>
      </c>
      <c r="AL97" s="9" t="s">
        <v>52</v>
      </c>
      <c r="AM97" s="6"/>
      <c r="AN97" s="42" t="e">
        <f t="shared" si="61"/>
        <v>#REF!</v>
      </c>
      <c r="AO97" s="42" t="e">
        <f t="shared" si="62"/>
        <v>#REF!</v>
      </c>
      <c r="AP97" s="42" t="e">
        <f t="shared" si="63"/>
        <v>#REF!</v>
      </c>
      <c r="AQ97" s="42" t="e">
        <f t="shared" si="64"/>
        <v>#REF!</v>
      </c>
      <c r="AR97" s="42" t="e">
        <f t="shared" si="65"/>
        <v>#REF!</v>
      </c>
      <c r="AS97" s="42" t="e">
        <f t="shared" si="66"/>
        <v>#REF!</v>
      </c>
    </row>
    <row r="98" spans="2:45" hidden="1" outlineLevel="1" x14ac:dyDescent="0.25">
      <c r="B98" s="9" t="s">
        <v>51</v>
      </c>
      <c r="C98" s="6"/>
      <c r="D98" s="6" t="e">
        <f>COUNTIFS(#REF!,"&lt;100",#REF!,"&gt;=50",#REF!,$B98)</f>
        <v>#REF!</v>
      </c>
      <c r="E98" s="6" t="e">
        <f>COUNTIFS(#REF!,"&lt;100",#REF!,"&gt;=50",#REF!,$B98,#REF!,"&gt;=1.85")</f>
        <v>#REF!</v>
      </c>
      <c r="F98" s="6" t="e">
        <f>COUNTIFS(#REF!,"&lt;100",#REF!,"&gt;=50",#REF!,$B98,#REF!,"&gt;=1.9")</f>
        <v>#REF!</v>
      </c>
      <c r="G98" s="6" t="e">
        <f>COUNTIFS(#REF!,"&lt;100",#REF!,"&gt;=50",#REF!,$B98,#REF!,"&gt;=2")</f>
        <v>#REF!</v>
      </c>
      <c r="H98" s="6" t="e">
        <f>COUNTIFS(#REF!,"&lt;100",#REF!,"&gt;=50",#REF!,$B98,#REF!,"&gt;=2.2")</f>
        <v>#REF!</v>
      </c>
      <c r="I98" s="15" t="e">
        <f>COUNTIFS(#REF!,"&lt;100",#REF!,"&gt;=50",#REF!,$B98,#REF!,"&gt;=2.5")</f>
        <v>#REF!</v>
      </c>
      <c r="K98" s="9" t="s">
        <v>51</v>
      </c>
      <c r="L98" s="6"/>
      <c r="M98" s="6" t="e">
        <f>COUNTIFS(#REF!,"&gt;=100",#REF!,"&lt;150",#REF!,$B98)</f>
        <v>#REF!</v>
      </c>
      <c r="N98" s="6" t="e">
        <f>COUNTIFS(#REF!,"&gt;=100",#REF!,"&lt;150",#REF!,$B98,#REF!,"&gt;=2.0")</f>
        <v>#REF!</v>
      </c>
      <c r="O98" s="6" t="e">
        <f>COUNTIFS(#REF!,"&gt;=100",#REF!,"&lt;150",#REF!,$B98,#REF!,"&gt;=2.1")</f>
        <v>#REF!</v>
      </c>
      <c r="P98" s="6" t="e">
        <f>COUNTIFS(#REF!,"&gt;=100",#REF!,"&lt;150",#REF!,$B98,#REF!,"&gt;=2.3")</f>
        <v>#REF!</v>
      </c>
      <c r="Q98" s="6" t="e">
        <f>COUNTIFS(#REF!,"&gt;=100",#REF!,"&lt;150",#REF!,$B98,#REF!,"&gt;=2.5")</f>
        <v>#REF!</v>
      </c>
      <c r="R98" s="15" t="e">
        <f>COUNTIFS(#REF!,"&gt;=100",#REF!,"&lt;150",#REF!,$B98,#REF!,"&gt;=4")</f>
        <v>#REF!</v>
      </c>
      <c r="T98" s="9" t="s">
        <v>51</v>
      </c>
      <c r="U98" s="6"/>
      <c r="V98" s="6" t="e">
        <f>COUNTIFS(#REF!,"&gt;=150",#REF!,"&lt;200",#REF!,$B98)</f>
        <v>#REF!</v>
      </c>
      <c r="W98" s="6" t="e">
        <f>COUNTIFS(#REF!,"&gt;=150",#REF!,"&lt;200",#REF!,$B98,#REF!,"&gt;=2.0")</f>
        <v>#REF!</v>
      </c>
      <c r="X98" s="6" t="e">
        <f>COUNTIFS(#REF!,"&gt;=150",#REF!,"&lt;200",#REF!,$B98,#REF!,"&gt;=2.1")</f>
        <v>#REF!</v>
      </c>
      <c r="Y98" s="6" t="e">
        <f>COUNTIFS(#REF!,"&gt;=150",#REF!,"&lt;200",#REF!,$B98,#REF!,"&gt;=2.5")</f>
        <v>#REF!</v>
      </c>
      <c r="Z98" s="6" t="e">
        <f>COUNTIFS(#REF!,"&gt;=150",#REF!,"&lt;200",#REF!,$B98,#REF!,"&gt;=3.5")</f>
        <v>#REF!</v>
      </c>
      <c r="AA98" s="15" t="e">
        <f>COUNTIFS(#REF!,"&gt;=150",#REF!,"&lt;200",#REF!,$B98,#REF!,"&gt;=4")</f>
        <v>#REF!</v>
      </c>
      <c r="AC98" s="9" t="s">
        <v>51</v>
      </c>
      <c r="AD98" s="6"/>
      <c r="AE98" s="6" t="e">
        <f>COUNTIFS(#REF!,"&gt;=200",#REF!,$B98)</f>
        <v>#REF!</v>
      </c>
      <c r="AF98" s="6" t="e">
        <f>COUNTIFS(#REF!,"&gt;=200",#REF!,$B98,#REF!,"&gt;=2.2")</f>
        <v>#REF!</v>
      </c>
      <c r="AG98" s="6" t="e">
        <f>COUNTIFS(#REF!,"&gt;=200",#REF!,$B98,#REF!,"&gt;=2.3")</f>
        <v>#REF!</v>
      </c>
      <c r="AH98" s="6" t="e">
        <f>COUNTIFS(#REF!,"&gt;=200",#REF!,$B98,#REF!,"&gt;=2.5")</f>
        <v>#REF!</v>
      </c>
      <c r="AI98" s="6" t="e">
        <f>COUNTIFS(#REF!,"&gt;=200",#REF!,$B98,#REF!,"&gt;=3.5")</f>
        <v>#REF!</v>
      </c>
      <c r="AJ98" s="15" t="e">
        <f>COUNTIFS(#REF!,"&gt;=200",#REF!,$B98,#REF!,"&gt;=4")</f>
        <v>#REF!</v>
      </c>
      <c r="AL98" s="9" t="s">
        <v>51</v>
      </c>
      <c r="AM98" s="6"/>
      <c r="AN98" s="42" t="e">
        <f t="shared" si="61"/>
        <v>#REF!</v>
      </c>
      <c r="AO98" s="42" t="e">
        <f t="shared" si="62"/>
        <v>#REF!</v>
      </c>
      <c r="AP98" s="42" t="e">
        <f t="shared" si="63"/>
        <v>#REF!</v>
      </c>
      <c r="AQ98" s="42" t="e">
        <f t="shared" si="64"/>
        <v>#REF!</v>
      </c>
      <c r="AR98" s="42" t="e">
        <f t="shared" si="65"/>
        <v>#REF!</v>
      </c>
      <c r="AS98" s="42" t="e">
        <f t="shared" si="66"/>
        <v>#REF!</v>
      </c>
    </row>
    <row r="99" spans="2:45" hidden="1" outlineLevel="1" x14ac:dyDescent="0.25">
      <c r="B99" s="9" t="s">
        <v>39</v>
      </c>
      <c r="C99" s="6"/>
      <c r="D99" s="6" t="e">
        <f>COUNTIFS(#REF!,"&lt;100",#REF!,"&gt;=50",#REF!,$B99)</f>
        <v>#REF!</v>
      </c>
      <c r="E99" s="6" t="e">
        <f>COUNTIFS(#REF!,"&lt;100",#REF!,"&gt;=50",#REF!,$B99,#REF!,"&gt;=1.85")</f>
        <v>#REF!</v>
      </c>
      <c r="F99" s="6" t="e">
        <f>COUNTIFS(#REF!,"&lt;100",#REF!,"&gt;=50",#REF!,$B99,#REF!,"&gt;=1.9")</f>
        <v>#REF!</v>
      </c>
      <c r="G99" s="6" t="e">
        <f>COUNTIFS(#REF!,"&lt;100",#REF!,"&gt;=50",#REF!,$B99,#REF!,"&gt;=2")</f>
        <v>#REF!</v>
      </c>
      <c r="H99" s="6" t="e">
        <f>COUNTIFS(#REF!,"&lt;100",#REF!,"&gt;=50",#REF!,$B99,#REF!,"&gt;=2.2")</f>
        <v>#REF!</v>
      </c>
      <c r="I99" s="15" t="e">
        <f>COUNTIFS(#REF!,"&lt;100",#REF!,"&gt;=50",#REF!,$B99,#REF!,"&gt;=2.5")</f>
        <v>#REF!</v>
      </c>
      <c r="K99" s="9" t="s">
        <v>39</v>
      </c>
      <c r="L99" s="6"/>
      <c r="M99" s="6" t="e">
        <f>COUNTIFS(#REF!,"&gt;=100",#REF!,"&lt;150",#REF!,$B99)</f>
        <v>#REF!</v>
      </c>
      <c r="N99" s="6" t="e">
        <f>COUNTIFS(#REF!,"&gt;=100",#REF!,"&lt;150",#REF!,$B99,#REF!,"&gt;=2.0")</f>
        <v>#REF!</v>
      </c>
      <c r="O99" s="6" t="e">
        <f>COUNTIFS(#REF!,"&gt;=100",#REF!,"&lt;150",#REF!,$B99,#REF!,"&gt;=2.1")</f>
        <v>#REF!</v>
      </c>
      <c r="P99" s="6" t="e">
        <f>COUNTIFS(#REF!,"&gt;=100",#REF!,"&lt;150",#REF!,$B99,#REF!,"&gt;=2.3")</f>
        <v>#REF!</v>
      </c>
      <c r="Q99" s="6" t="e">
        <f>COUNTIFS(#REF!,"&gt;=100",#REF!,"&lt;150",#REF!,$B99,#REF!,"&gt;=2.5")</f>
        <v>#REF!</v>
      </c>
      <c r="R99" s="15" t="e">
        <f>COUNTIFS(#REF!,"&gt;=100",#REF!,"&lt;150",#REF!,$B99,#REF!,"&gt;=4")</f>
        <v>#REF!</v>
      </c>
      <c r="T99" s="9" t="s">
        <v>39</v>
      </c>
      <c r="U99" s="6"/>
      <c r="V99" s="6" t="e">
        <f>COUNTIFS(#REF!,"&gt;=150",#REF!,"&lt;200",#REF!,$B99)</f>
        <v>#REF!</v>
      </c>
      <c r="W99" s="6" t="e">
        <f>COUNTIFS(#REF!,"&gt;=150",#REF!,"&lt;200",#REF!,$B99,#REF!,"&gt;=2.0")</f>
        <v>#REF!</v>
      </c>
      <c r="X99" s="6" t="e">
        <f>COUNTIFS(#REF!,"&gt;=150",#REF!,"&lt;200",#REF!,$B99,#REF!,"&gt;=2.1")</f>
        <v>#REF!</v>
      </c>
      <c r="Y99" s="6" t="e">
        <f>COUNTIFS(#REF!,"&gt;=150",#REF!,"&lt;200",#REF!,$B99,#REF!,"&gt;=2.5")</f>
        <v>#REF!</v>
      </c>
      <c r="Z99" s="6" t="e">
        <f>COUNTIFS(#REF!,"&gt;=150",#REF!,"&lt;200",#REF!,$B99,#REF!,"&gt;=3.5")</f>
        <v>#REF!</v>
      </c>
      <c r="AA99" s="15" t="e">
        <f>COUNTIFS(#REF!,"&gt;=150",#REF!,"&lt;200",#REF!,$B99,#REF!,"&gt;=4")</f>
        <v>#REF!</v>
      </c>
      <c r="AC99" s="9" t="s">
        <v>39</v>
      </c>
      <c r="AD99" s="6"/>
      <c r="AE99" s="6" t="e">
        <f>COUNTIFS(#REF!,"&gt;=200",#REF!,$B99)</f>
        <v>#REF!</v>
      </c>
      <c r="AF99" s="6" t="e">
        <f>COUNTIFS(#REF!,"&gt;=200",#REF!,$B99,#REF!,"&gt;=2.2")</f>
        <v>#REF!</v>
      </c>
      <c r="AG99" s="6" t="e">
        <f>COUNTIFS(#REF!,"&gt;=200",#REF!,$B99,#REF!,"&gt;=2.3")</f>
        <v>#REF!</v>
      </c>
      <c r="AH99" s="6" t="e">
        <f>COUNTIFS(#REF!,"&gt;=200",#REF!,$B99,#REF!,"&gt;=2.5")</f>
        <v>#REF!</v>
      </c>
      <c r="AI99" s="6" t="e">
        <f>COUNTIFS(#REF!,"&gt;=200",#REF!,$B99,#REF!,"&gt;=3.5")</f>
        <v>#REF!</v>
      </c>
      <c r="AJ99" s="15" t="e">
        <f>COUNTIFS(#REF!,"&gt;=200",#REF!,$B99,#REF!,"&gt;=4")</f>
        <v>#REF!</v>
      </c>
      <c r="AL99" s="9" t="s">
        <v>39</v>
      </c>
      <c r="AM99" s="6"/>
      <c r="AN99" s="42" t="e">
        <f t="shared" si="61"/>
        <v>#REF!</v>
      </c>
      <c r="AO99" s="42" t="e">
        <f t="shared" si="62"/>
        <v>#REF!</v>
      </c>
      <c r="AP99" s="42" t="e">
        <f t="shared" si="63"/>
        <v>#REF!</v>
      </c>
      <c r="AQ99" s="42" t="e">
        <f t="shared" si="64"/>
        <v>#REF!</v>
      </c>
      <c r="AR99" s="42" t="e">
        <f t="shared" si="65"/>
        <v>#REF!</v>
      </c>
      <c r="AS99" s="42" t="e">
        <f t="shared" si="66"/>
        <v>#REF!</v>
      </c>
    </row>
    <row r="100" spans="2:45" hidden="1" outlineLevel="1" x14ac:dyDescent="0.25">
      <c r="B100" s="9" t="s">
        <v>47</v>
      </c>
      <c r="C100" s="6"/>
      <c r="D100" s="6" t="e">
        <f>COUNTIFS(#REF!,"&lt;100",#REF!,"&gt;=50",#REF!,$B100)</f>
        <v>#REF!</v>
      </c>
      <c r="E100" s="6" t="e">
        <f>COUNTIFS(#REF!,"&lt;100",#REF!,"&gt;=50",#REF!,$B100,#REF!,"&gt;=1.85")</f>
        <v>#REF!</v>
      </c>
      <c r="F100" s="6" t="e">
        <f>COUNTIFS(#REF!,"&lt;100",#REF!,"&gt;=50",#REF!,$B100,#REF!,"&gt;=1.9")</f>
        <v>#REF!</v>
      </c>
      <c r="G100" s="6" t="e">
        <f>COUNTIFS(#REF!,"&lt;100",#REF!,"&gt;=50",#REF!,$B100,#REF!,"&gt;=2")</f>
        <v>#REF!</v>
      </c>
      <c r="H100" s="6" t="e">
        <f>COUNTIFS(#REF!,"&lt;100",#REF!,"&gt;=50",#REF!,$B100,#REF!,"&gt;=2.2")</f>
        <v>#REF!</v>
      </c>
      <c r="I100" s="15" t="e">
        <f>COUNTIFS(#REF!,"&lt;100",#REF!,"&gt;=50",#REF!,$B100,#REF!,"&gt;=2.5")</f>
        <v>#REF!</v>
      </c>
      <c r="K100" s="9" t="s">
        <v>47</v>
      </c>
      <c r="L100" s="6"/>
      <c r="M100" s="6" t="e">
        <f>COUNTIFS(#REF!,"&gt;=100",#REF!,"&lt;150",#REF!,$B100)</f>
        <v>#REF!</v>
      </c>
      <c r="N100" s="6" t="e">
        <f>COUNTIFS(#REF!,"&gt;=100",#REF!,"&lt;150",#REF!,$B100,#REF!,"&gt;=2.0")</f>
        <v>#REF!</v>
      </c>
      <c r="O100" s="6" t="e">
        <f>COUNTIFS(#REF!,"&gt;=100",#REF!,"&lt;150",#REF!,$B100,#REF!,"&gt;=2.1")</f>
        <v>#REF!</v>
      </c>
      <c r="P100" s="6" t="e">
        <f>COUNTIFS(#REF!,"&gt;=100",#REF!,"&lt;150",#REF!,$B100,#REF!,"&gt;=2.3")</f>
        <v>#REF!</v>
      </c>
      <c r="Q100" s="6" t="e">
        <f>COUNTIFS(#REF!,"&gt;=100",#REF!,"&lt;150",#REF!,$B100,#REF!,"&gt;=2.5")</f>
        <v>#REF!</v>
      </c>
      <c r="R100" s="15" t="e">
        <f>COUNTIFS(#REF!,"&gt;=100",#REF!,"&lt;150",#REF!,$B100,#REF!,"&gt;=4")</f>
        <v>#REF!</v>
      </c>
      <c r="T100" s="9" t="s">
        <v>47</v>
      </c>
      <c r="U100" s="6"/>
      <c r="V100" s="6" t="e">
        <f>COUNTIFS(#REF!,"&gt;=150",#REF!,"&lt;200",#REF!,$B100)</f>
        <v>#REF!</v>
      </c>
      <c r="W100" s="6" t="e">
        <f>COUNTIFS(#REF!,"&gt;=150",#REF!,"&lt;200",#REF!,$B100,#REF!,"&gt;=2.0")</f>
        <v>#REF!</v>
      </c>
      <c r="X100" s="6" t="e">
        <f>COUNTIFS(#REF!,"&gt;=150",#REF!,"&lt;200",#REF!,$B100,#REF!,"&gt;=2.1")</f>
        <v>#REF!</v>
      </c>
      <c r="Y100" s="6" t="e">
        <f>COUNTIFS(#REF!,"&gt;=150",#REF!,"&lt;200",#REF!,$B100,#REF!,"&gt;=2.5")</f>
        <v>#REF!</v>
      </c>
      <c r="Z100" s="6" t="e">
        <f>COUNTIFS(#REF!,"&gt;=150",#REF!,"&lt;200",#REF!,$B100,#REF!,"&gt;=3.5")</f>
        <v>#REF!</v>
      </c>
      <c r="AA100" s="15" t="e">
        <f>COUNTIFS(#REF!,"&gt;=150",#REF!,"&lt;200",#REF!,$B100,#REF!,"&gt;=4")</f>
        <v>#REF!</v>
      </c>
      <c r="AC100" s="9" t="s">
        <v>47</v>
      </c>
      <c r="AD100" s="6"/>
      <c r="AE100" s="6" t="e">
        <f>COUNTIFS(#REF!,"&gt;=200",#REF!,$B100)</f>
        <v>#REF!</v>
      </c>
      <c r="AF100" s="6" t="e">
        <f>COUNTIFS(#REF!,"&gt;=200",#REF!,$B100,#REF!,"&gt;=2.2")</f>
        <v>#REF!</v>
      </c>
      <c r="AG100" s="6" t="e">
        <f>COUNTIFS(#REF!,"&gt;=200",#REF!,$B100,#REF!,"&gt;=2.3")</f>
        <v>#REF!</v>
      </c>
      <c r="AH100" s="6" t="e">
        <f>COUNTIFS(#REF!,"&gt;=200",#REF!,$B100,#REF!,"&gt;=2.5")</f>
        <v>#REF!</v>
      </c>
      <c r="AI100" s="6" t="e">
        <f>COUNTIFS(#REF!,"&gt;=200",#REF!,$B100,#REF!,"&gt;=3.5")</f>
        <v>#REF!</v>
      </c>
      <c r="AJ100" s="15" t="e">
        <f>COUNTIFS(#REF!,"&gt;=200",#REF!,$B100,#REF!,"&gt;=4")</f>
        <v>#REF!</v>
      </c>
      <c r="AL100" s="9" t="s">
        <v>47</v>
      </c>
      <c r="AM100" s="6"/>
      <c r="AN100" s="42" t="e">
        <f t="shared" si="61"/>
        <v>#REF!</v>
      </c>
      <c r="AO100" s="42" t="e">
        <f t="shared" si="62"/>
        <v>#REF!</v>
      </c>
      <c r="AP100" s="42" t="e">
        <f t="shared" si="63"/>
        <v>#REF!</v>
      </c>
      <c r="AQ100" s="42" t="e">
        <f t="shared" si="64"/>
        <v>#REF!</v>
      </c>
      <c r="AR100" s="42" t="e">
        <f t="shared" si="65"/>
        <v>#REF!</v>
      </c>
      <c r="AS100" s="42" t="e">
        <f t="shared" si="66"/>
        <v>#REF!</v>
      </c>
    </row>
    <row r="101" spans="2:45" hidden="1" outlineLevel="1" x14ac:dyDescent="0.25">
      <c r="B101" s="9" t="s">
        <v>48</v>
      </c>
      <c r="C101" s="6"/>
      <c r="D101" s="6" t="e">
        <f>COUNTIFS(#REF!,"&lt;100",#REF!,"&gt;=50",#REF!,$B101)</f>
        <v>#REF!</v>
      </c>
      <c r="E101" s="6" t="e">
        <f>COUNTIFS(#REF!,"&lt;100",#REF!,"&gt;=50",#REF!,$B101,#REF!,"&gt;=1.85")</f>
        <v>#REF!</v>
      </c>
      <c r="F101" s="6" t="e">
        <f>COUNTIFS(#REF!,"&lt;100",#REF!,"&gt;=50",#REF!,$B101,#REF!,"&gt;=1.9")</f>
        <v>#REF!</v>
      </c>
      <c r="G101" s="6" t="e">
        <f>COUNTIFS(#REF!,"&lt;100",#REF!,"&gt;=50",#REF!,$B101,#REF!,"&gt;=2")</f>
        <v>#REF!</v>
      </c>
      <c r="H101" s="6" t="e">
        <f>COUNTIFS(#REF!,"&lt;100",#REF!,"&gt;=50",#REF!,$B101,#REF!,"&gt;=2.2")</f>
        <v>#REF!</v>
      </c>
      <c r="I101" s="15" t="e">
        <f>COUNTIFS(#REF!,"&lt;100",#REF!,"&gt;=50",#REF!,$B101,#REF!,"&gt;=2.5")</f>
        <v>#REF!</v>
      </c>
      <c r="K101" s="9" t="s">
        <v>48</v>
      </c>
      <c r="L101" s="6"/>
      <c r="M101" s="6" t="e">
        <f>COUNTIFS(#REF!,"&gt;=100",#REF!,"&lt;150",#REF!,$B101)</f>
        <v>#REF!</v>
      </c>
      <c r="N101" s="6" t="e">
        <f>COUNTIFS(#REF!,"&gt;=100",#REF!,"&lt;150",#REF!,$B101,#REF!,"&gt;=2.0")</f>
        <v>#REF!</v>
      </c>
      <c r="O101" s="6" t="e">
        <f>COUNTIFS(#REF!,"&gt;=100",#REF!,"&lt;150",#REF!,$B101,#REF!,"&gt;=2.1")</f>
        <v>#REF!</v>
      </c>
      <c r="P101" s="6" t="e">
        <f>COUNTIFS(#REF!,"&gt;=100",#REF!,"&lt;150",#REF!,$B101,#REF!,"&gt;=2.3")</f>
        <v>#REF!</v>
      </c>
      <c r="Q101" s="6" t="e">
        <f>COUNTIFS(#REF!,"&gt;=100",#REF!,"&lt;150",#REF!,$B101,#REF!,"&gt;=2.5")</f>
        <v>#REF!</v>
      </c>
      <c r="R101" s="15" t="e">
        <f>COUNTIFS(#REF!,"&gt;=100",#REF!,"&lt;150",#REF!,$B101,#REF!,"&gt;=4")</f>
        <v>#REF!</v>
      </c>
      <c r="T101" s="9" t="s">
        <v>48</v>
      </c>
      <c r="U101" s="6"/>
      <c r="V101" s="6" t="e">
        <f>COUNTIFS(#REF!,"&gt;=150",#REF!,"&lt;200",#REF!,$B101)</f>
        <v>#REF!</v>
      </c>
      <c r="W101" s="6" t="e">
        <f>COUNTIFS(#REF!,"&gt;=150",#REF!,"&lt;200",#REF!,$B101,#REF!,"&gt;=2.0")</f>
        <v>#REF!</v>
      </c>
      <c r="X101" s="6" t="e">
        <f>COUNTIFS(#REF!,"&gt;=150",#REF!,"&lt;200",#REF!,$B101,#REF!,"&gt;=2.1")</f>
        <v>#REF!</v>
      </c>
      <c r="Y101" s="6" t="e">
        <f>COUNTIFS(#REF!,"&gt;=150",#REF!,"&lt;200",#REF!,$B101,#REF!,"&gt;=2.5")</f>
        <v>#REF!</v>
      </c>
      <c r="Z101" s="6" t="e">
        <f>COUNTIFS(#REF!,"&gt;=150",#REF!,"&lt;200",#REF!,$B101,#REF!,"&gt;=3.5")</f>
        <v>#REF!</v>
      </c>
      <c r="AA101" s="15" t="e">
        <f>COUNTIFS(#REF!,"&gt;=150",#REF!,"&lt;200",#REF!,$B101,#REF!,"&gt;=4")</f>
        <v>#REF!</v>
      </c>
      <c r="AC101" s="9" t="s">
        <v>48</v>
      </c>
      <c r="AD101" s="6"/>
      <c r="AE101" s="6" t="e">
        <f>COUNTIFS(#REF!,"&gt;=200",#REF!,$B101)</f>
        <v>#REF!</v>
      </c>
      <c r="AF101" s="6" t="e">
        <f>COUNTIFS(#REF!,"&gt;=200",#REF!,$B101,#REF!,"&gt;=2.2")</f>
        <v>#REF!</v>
      </c>
      <c r="AG101" s="6" t="e">
        <f>COUNTIFS(#REF!,"&gt;=200",#REF!,$B101,#REF!,"&gt;=2.3")</f>
        <v>#REF!</v>
      </c>
      <c r="AH101" s="6" t="e">
        <f>COUNTIFS(#REF!,"&gt;=200",#REF!,$B101,#REF!,"&gt;=2.5")</f>
        <v>#REF!</v>
      </c>
      <c r="AI101" s="6" t="e">
        <f>COUNTIFS(#REF!,"&gt;=200",#REF!,$B101,#REF!,"&gt;=3.5")</f>
        <v>#REF!</v>
      </c>
      <c r="AJ101" s="15" t="e">
        <f>COUNTIFS(#REF!,"&gt;=200",#REF!,$B101,#REF!,"&gt;=4")</f>
        <v>#REF!</v>
      </c>
      <c r="AL101" s="9" t="s">
        <v>48</v>
      </c>
      <c r="AM101" s="6"/>
      <c r="AN101" s="42" t="e">
        <f t="shared" si="61"/>
        <v>#REF!</v>
      </c>
      <c r="AO101" s="42" t="e">
        <f t="shared" si="62"/>
        <v>#REF!</v>
      </c>
      <c r="AP101" s="42" t="e">
        <f t="shared" si="63"/>
        <v>#REF!</v>
      </c>
      <c r="AQ101" s="42" t="e">
        <f t="shared" si="64"/>
        <v>#REF!</v>
      </c>
      <c r="AR101" s="42" t="e">
        <f t="shared" si="65"/>
        <v>#REF!</v>
      </c>
      <c r="AS101" s="42" t="e">
        <f t="shared" si="66"/>
        <v>#REF!</v>
      </c>
    </row>
    <row r="102" spans="2:45" hidden="1" outlineLevel="1" x14ac:dyDescent="0.25">
      <c r="B102" s="9" t="s">
        <v>33</v>
      </c>
      <c r="C102" s="6"/>
      <c r="D102" s="6" t="e">
        <f>COUNTIFS(#REF!,"&lt;100",#REF!,"&gt;=50",#REF!,$B102)</f>
        <v>#REF!</v>
      </c>
      <c r="E102" s="6" t="e">
        <f>COUNTIFS(#REF!,"&lt;100",#REF!,"&gt;=50",#REF!,$B102,#REF!,"&gt;=1.85")</f>
        <v>#REF!</v>
      </c>
      <c r="F102" s="6" t="e">
        <f>COUNTIFS(#REF!,"&lt;100",#REF!,"&gt;=50",#REF!,$B102,#REF!,"&gt;=1.9")</f>
        <v>#REF!</v>
      </c>
      <c r="G102" s="6" t="e">
        <f>COUNTIFS(#REF!,"&lt;100",#REF!,"&gt;=50",#REF!,$B102,#REF!,"&gt;=2")</f>
        <v>#REF!</v>
      </c>
      <c r="H102" s="6" t="e">
        <f>COUNTIFS(#REF!,"&lt;100",#REF!,"&gt;=50",#REF!,$B102,#REF!,"&gt;=2.2")</f>
        <v>#REF!</v>
      </c>
      <c r="I102" s="15" t="e">
        <f>COUNTIFS(#REF!,"&lt;100",#REF!,"&gt;=50",#REF!,$B102,#REF!,"&gt;=2.5")</f>
        <v>#REF!</v>
      </c>
      <c r="K102" s="9" t="s">
        <v>33</v>
      </c>
      <c r="L102" s="6"/>
      <c r="M102" s="6" t="e">
        <f>COUNTIFS(#REF!,"&gt;=100",#REF!,"&lt;150",#REF!,$B102)</f>
        <v>#REF!</v>
      </c>
      <c r="N102" s="6" t="e">
        <f>COUNTIFS(#REF!,"&gt;=100",#REF!,"&lt;150",#REF!,$B102,#REF!,"&gt;=2.0")</f>
        <v>#REF!</v>
      </c>
      <c r="O102" s="6" t="e">
        <f>COUNTIFS(#REF!,"&gt;=100",#REF!,"&lt;150",#REF!,$B102,#REF!,"&gt;=2.1")</f>
        <v>#REF!</v>
      </c>
      <c r="P102" s="6" t="e">
        <f>COUNTIFS(#REF!,"&gt;=100",#REF!,"&lt;150",#REF!,$B102,#REF!,"&gt;=2.3")</f>
        <v>#REF!</v>
      </c>
      <c r="Q102" s="6" t="e">
        <f>COUNTIFS(#REF!,"&gt;=100",#REF!,"&lt;150",#REF!,$B102,#REF!,"&gt;=2.5")</f>
        <v>#REF!</v>
      </c>
      <c r="R102" s="15" t="e">
        <f>COUNTIFS(#REF!,"&gt;=100",#REF!,"&lt;150",#REF!,$B102,#REF!,"&gt;=4")</f>
        <v>#REF!</v>
      </c>
      <c r="T102" s="9" t="s">
        <v>33</v>
      </c>
      <c r="U102" s="6"/>
      <c r="V102" s="6" t="e">
        <f>COUNTIFS(#REF!,"&gt;=150",#REF!,"&lt;200",#REF!,$B102)</f>
        <v>#REF!</v>
      </c>
      <c r="W102" s="6" t="e">
        <f>COUNTIFS(#REF!,"&gt;=150",#REF!,"&lt;200",#REF!,$B102,#REF!,"&gt;=2.0")</f>
        <v>#REF!</v>
      </c>
      <c r="X102" s="6" t="e">
        <f>COUNTIFS(#REF!,"&gt;=150",#REF!,"&lt;200",#REF!,$B102,#REF!,"&gt;=2.1")</f>
        <v>#REF!</v>
      </c>
      <c r="Y102" s="6" t="e">
        <f>COUNTIFS(#REF!,"&gt;=150",#REF!,"&lt;200",#REF!,$B102,#REF!,"&gt;=2.5")</f>
        <v>#REF!</v>
      </c>
      <c r="Z102" s="6" t="e">
        <f>COUNTIFS(#REF!,"&gt;=150",#REF!,"&lt;200",#REF!,$B102,#REF!,"&gt;=3.5")</f>
        <v>#REF!</v>
      </c>
      <c r="AA102" s="15" t="e">
        <f>COUNTIFS(#REF!,"&gt;=150",#REF!,"&lt;200",#REF!,$B102,#REF!,"&gt;=4")</f>
        <v>#REF!</v>
      </c>
      <c r="AC102" s="9" t="s">
        <v>33</v>
      </c>
      <c r="AD102" s="6"/>
      <c r="AE102" s="6" t="e">
        <f>COUNTIFS(#REF!,"&gt;=200",#REF!,$B102)</f>
        <v>#REF!</v>
      </c>
      <c r="AF102" s="6" t="e">
        <f>COUNTIFS(#REF!,"&gt;=200",#REF!,$B102,#REF!,"&gt;=2.2")</f>
        <v>#REF!</v>
      </c>
      <c r="AG102" s="6" t="e">
        <f>COUNTIFS(#REF!,"&gt;=200",#REF!,$B102,#REF!,"&gt;=2.3")</f>
        <v>#REF!</v>
      </c>
      <c r="AH102" s="6" t="e">
        <f>COUNTIFS(#REF!,"&gt;=200",#REF!,$B102,#REF!,"&gt;=2.5")</f>
        <v>#REF!</v>
      </c>
      <c r="AI102" s="6" t="e">
        <f>COUNTIFS(#REF!,"&gt;=200",#REF!,$B102,#REF!,"&gt;=3.5")</f>
        <v>#REF!</v>
      </c>
      <c r="AJ102" s="15" t="e">
        <f>COUNTIFS(#REF!,"&gt;=200",#REF!,$B102,#REF!,"&gt;=4")</f>
        <v>#REF!</v>
      </c>
      <c r="AL102" s="9" t="s">
        <v>33</v>
      </c>
      <c r="AM102" s="6"/>
      <c r="AN102" s="42" t="e">
        <f t="shared" si="61"/>
        <v>#REF!</v>
      </c>
      <c r="AO102" s="42" t="e">
        <f t="shared" si="62"/>
        <v>#REF!</v>
      </c>
      <c r="AP102" s="42" t="e">
        <f t="shared" si="63"/>
        <v>#REF!</v>
      </c>
      <c r="AQ102" s="42" t="e">
        <f t="shared" si="64"/>
        <v>#REF!</v>
      </c>
      <c r="AR102" s="42" t="e">
        <f t="shared" si="65"/>
        <v>#REF!</v>
      </c>
      <c r="AS102" s="42" t="e">
        <f t="shared" si="66"/>
        <v>#REF!</v>
      </c>
    </row>
    <row r="103" spans="2:45" hidden="1" outlineLevel="1" x14ac:dyDescent="0.25">
      <c r="B103" s="9" t="s">
        <v>43</v>
      </c>
      <c r="C103" s="6"/>
      <c r="D103" s="6" t="e">
        <f>COUNTIFS(#REF!,"&lt;100",#REF!,"&gt;=50",#REF!,$B103)</f>
        <v>#REF!</v>
      </c>
      <c r="E103" s="6" t="e">
        <f>COUNTIFS(#REF!,"&lt;100",#REF!,"&gt;=50",#REF!,$B103,#REF!,"&gt;=1.85")</f>
        <v>#REF!</v>
      </c>
      <c r="F103" s="6" t="e">
        <f>COUNTIFS(#REF!,"&lt;100",#REF!,"&gt;=50",#REF!,$B103,#REF!,"&gt;=1.9")</f>
        <v>#REF!</v>
      </c>
      <c r="G103" s="6" t="e">
        <f>COUNTIFS(#REF!,"&lt;100",#REF!,"&gt;=50",#REF!,$B103,#REF!,"&gt;=2")</f>
        <v>#REF!</v>
      </c>
      <c r="H103" s="6" t="e">
        <f>COUNTIFS(#REF!,"&lt;100",#REF!,"&gt;=50",#REF!,$B103,#REF!,"&gt;=2.2")</f>
        <v>#REF!</v>
      </c>
      <c r="I103" s="15" t="e">
        <f>COUNTIFS(#REF!,"&lt;100",#REF!,"&gt;=50",#REF!,$B103,#REF!,"&gt;=2.5")</f>
        <v>#REF!</v>
      </c>
      <c r="K103" s="9" t="s">
        <v>43</v>
      </c>
      <c r="L103" s="6"/>
      <c r="M103" s="6" t="e">
        <f>COUNTIFS(#REF!,"&gt;=100",#REF!,"&lt;150",#REF!,$B103)</f>
        <v>#REF!</v>
      </c>
      <c r="N103" s="6" t="e">
        <f>COUNTIFS(#REF!,"&gt;=100",#REF!,"&lt;150",#REF!,$B103,#REF!,"&gt;=2.0")</f>
        <v>#REF!</v>
      </c>
      <c r="O103" s="6" t="e">
        <f>COUNTIFS(#REF!,"&gt;=100",#REF!,"&lt;150",#REF!,$B103,#REF!,"&gt;=2.1")</f>
        <v>#REF!</v>
      </c>
      <c r="P103" s="6" t="e">
        <f>COUNTIFS(#REF!,"&gt;=100",#REF!,"&lt;150",#REF!,$B103,#REF!,"&gt;=2.3")</f>
        <v>#REF!</v>
      </c>
      <c r="Q103" s="6" t="e">
        <f>COUNTIFS(#REF!,"&gt;=100",#REF!,"&lt;150",#REF!,$B103,#REF!,"&gt;=2.5")</f>
        <v>#REF!</v>
      </c>
      <c r="R103" s="15" t="e">
        <f>COUNTIFS(#REF!,"&gt;=100",#REF!,"&lt;150",#REF!,$B103,#REF!,"&gt;=4")</f>
        <v>#REF!</v>
      </c>
      <c r="T103" s="9" t="s">
        <v>43</v>
      </c>
      <c r="U103" s="6"/>
      <c r="V103" s="6" t="e">
        <f>COUNTIFS(#REF!,"&gt;=150",#REF!,"&lt;200",#REF!,$B103)</f>
        <v>#REF!</v>
      </c>
      <c r="W103" s="6" t="e">
        <f>COUNTIFS(#REF!,"&gt;=150",#REF!,"&lt;200",#REF!,$B103,#REF!,"&gt;=2.0")</f>
        <v>#REF!</v>
      </c>
      <c r="X103" s="6" t="e">
        <f>COUNTIFS(#REF!,"&gt;=150",#REF!,"&lt;200",#REF!,$B103,#REF!,"&gt;=2.1")</f>
        <v>#REF!</v>
      </c>
      <c r="Y103" s="6" t="e">
        <f>COUNTIFS(#REF!,"&gt;=150",#REF!,"&lt;200",#REF!,$B103,#REF!,"&gt;=2.5")</f>
        <v>#REF!</v>
      </c>
      <c r="Z103" s="6" t="e">
        <f>COUNTIFS(#REF!,"&gt;=150",#REF!,"&lt;200",#REF!,$B103,#REF!,"&gt;=3.5")</f>
        <v>#REF!</v>
      </c>
      <c r="AA103" s="15" t="e">
        <f>COUNTIFS(#REF!,"&gt;=150",#REF!,"&lt;200",#REF!,$B103,#REF!,"&gt;=4")</f>
        <v>#REF!</v>
      </c>
      <c r="AC103" s="9" t="s">
        <v>43</v>
      </c>
      <c r="AD103" s="6"/>
      <c r="AE103" s="6" t="e">
        <f>COUNTIFS(#REF!,"&gt;=200",#REF!,$B103)</f>
        <v>#REF!</v>
      </c>
      <c r="AF103" s="6" t="e">
        <f>COUNTIFS(#REF!,"&gt;=200",#REF!,$B103,#REF!,"&gt;=2.2")</f>
        <v>#REF!</v>
      </c>
      <c r="AG103" s="6" t="e">
        <f>COUNTIFS(#REF!,"&gt;=200",#REF!,$B103,#REF!,"&gt;=2.3")</f>
        <v>#REF!</v>
      </c>
      <c r="AH103" s="6" t="e">
        <f>COUNTIFS(#REF!,"&gt;=200",#REF!,$B103,#REF!,"&gt;=2.5")</f>
        <v>#REF!</v>
      </c>
      <c r="AI103" s="6" t="e">
        <f>COUNTIFS(#REF!,"&gt;=200",#REF!,$B103,#REF!,"&gt;=3.5")</f>
        <v>#REF!</v>
      </c>
      <c r="AJ103" s="15" t="e">
        <f>COUNTIFS(#REF!,"&gt;=200",#REF!,$B103,#REF!,"&gt;=4")</f>
        <v>#REF!</v>
      </c>
      <c r="AL103" s="9" t="s">
        <v>43</v>
      </c>
      <c r="AM103" s="6"/>
      <c r="AN103" s="42" t="e">
        <f t="shared" si="61"/>
        <v>#REF!</v>
      </c>
      <c r="AO103" s="42" t="e">
        <f t="shared" si="62"/>
        <v>#REF!</v>
      </c>
      <c r="AP103" s="42" t="e">
        <f t="shared" si="63"/>
        <v>#REF!</v>
      </c>
      <c r="AQ103" s="42" t="e">
        <f t="shared" si="64"/>
        <v>#REF!</v>
      </c>
      <c r="AR103" s="42" t="e">
        <f t="shared" si="65"/>
        <v>#REF!</v>
      </c>
      <c r="AS103" s="42" t="e">
        <f t="shared" si="66"/>
        <v>#REF!</v>
      </c>
    </row>
    <row r="104" spans="2:45" hidden="1" outlineLevel="1" x14ac:dyDescent="0.25">
      <c r="B104" s="9" t="s">
        <v>46</v>
      </c>
      <c r="C104" s="6"/>
      <c r="D104" s="6" t="e">
        <f>COUNTIFS(#REF!,"&lt;100",#REF!,"&gt;=50",#REF!,$B104)</f>
        <v>#REF!</v>
      </c>
      <c r="E104" s="6" t="e">
        <f>COUNTIFS(#REF!,"&lt;100",#REF!,"&gt;=50",#REF!,$B104,#REF!,"&gt;=1.85")</f>
        <v>#REF!</v>
      </c>
      <c r="F104" s="6" t="e">
        <f>COUNTIFS(#REF!,"&lt;100",#REF!,"&gt;=50",#REF!,$B104,#REF!,"&gt;=1.9")</f>
        <v>#REF!</v>
      </c>
      <c r="G104" s="6" t="e">
        <f>COUNTIFS(#REF!,"&lt;100",#REF!,"&gt;=50",#REF!,$B104,#REF!,"&gt;=2")</f>
        <v>#REF!</v>
      </c>
      <c r="H104" s="6" t="e">
        <f>COUNTIFS(#REF!,"&lt;100",#REF!,"&gt;=50",#REF!,$B104,#REF!,"&gt;=2.2")</f>
        <v>#REF!</v>
      </c>
      <c r="I104" s="15" t="e">
        <f>COUNTIFS(#REF!,"&lt;100",#REF!,"&gt;=50",#REF!,$B104,#REF!,"&gt;=2.5")</f>
        <v>#REF!</v>
      </c>
      <c r="K104" s="9" t="s">
        <v>46</v>
      </c>
      <c r="L104" s="6"/>
      <c r="M104" s="6" t="e">
        <f>COUNTIFS(#REF!,"&gt;=100",#REF!,"&lt;150",#REF!,$B104)</f>
        <v>#REF!</v>
      </c>
      <c r="N104" s="6" t="e">
        <f>COUNTIFS(#REF!,"&gt;=100",#REF!,"&lt;150",#REF!,$B104,#REF!,"&gt;=2.0")</f>
        <v>#REF!</v>
      </c>
      <c r="O104" s="6" t="e">
        <f>COUNTIFS(#REF!,"&gt;=100",#REF!,"&lt;150",#REF!,$B104,#REF!,"&gt;=2.1")</f>
        <v>#REF!</v>
      </c>
      <c r="P104" s="6" t="e">
        <f>COUNTIFS(#REF!,"&gt;=100",#REF!,"&lt;150",#REF!,$B104,#REF!,"&gt;=2.3")</f>
        <v>#REF!</v>
      </c>
      <c r="Q104" s="6" t="e">
        <f>COUNTIFS(#REF!,"&gt;=100",#REF!,"&lt;150",#REF!,$B104,#REF!,"&gt;=2.5")</f>
        <v>#REF!</v>
      </c>
      <c r="R104" s="15" t="e">
        <f>COUNTIFS(#REF!,"&gt;=100",#REF!,"&lt;150",#REF!,$B104,#REF!,"&gt;=4")</f>
        <v>#REF!</v>
      </c>
      <c r="T104" s="9" t="s">
        <v>46</v>
      </c>
      <c r="U104" s="6"/>
      <c r="V104" s="6" t="e">
        <f>COUNTIFS(#REF!,"&gt;=150",#REF!,"&lt;200",#REF!,$B104)</f>
        <v>#REF!</v>
      </c>
      <c r="W104" s="6" t="e">
        <f>COUNTIFS(#REF!,"&gt;=150",#REF!,"&lt;200",#REF!,$B104,#REF!,"&gt;=2.0")</f>
        <v>#REF!</v>
      </c>
      <c r="X104" s="6" t="e">
        <f>COUNTIFS(#REF!,"&gt;=150",#REF!,"&lt;200",#REF!,$B104,#REF!,"&gt;=2.1")</f>
        <v>#REF!</v>
      </c>
      <c r="Y104" s="6" t="e">
        <f>COUNTIFS(#REF!,"&gt;=150",#REF!,"&lt;200",#REF!,$B104,#REF!,"&gt;=2.5")</f>
        <v>#REF!</v>
      </c>
      <c r="Z104" s="6" t="e">
        <f>COUNTIFS(#REF!,"&gt;=150",#REF!,"&lt;200",#REF!,$B104,#REF!,"&gt;=3.5")</f>
        <v>#REF!</v>
      </c>
      <c r="AA104" s="15" t="e">
        <f>COUNTIFS(#REF!,"&gt;=150",#REF!,"&lt;200",#REF!,$B104,#REF!,"&gt;=4")</f>
        <v>#REF!</v>
      </c>
      <c r="AC104" s="9" t="s">
        <v>46</v>
      </c>
      <c r="AD104" s="6"/>
      <c r="AE104" s="6" t="e">
        <f>COUNTIFS(#REF!,"&gt;=200",#REF!,$B104)</f>
        <v>#REF!</v>
      </c>
      <c r="AF104" s="6" t="e">
        <f>COUNTIFS(#REF!,"&gt;=200",#REF!,$B104,#REF!,"&gt;=2.2")</f>
        <v>#REF!</v>
      </c>
      <c r="AG104" s="6" t="e">
        <f>COUNTIFS(#REF!,"&gt;=200",#REF!,$B104,#REF!,"&gt;=2.3")</f>
        <v>#REF!</v>
      </c>
      <c r="AH104" s="6" t="e">
        <f>COUNTIFS(#REF!,"&gt;=200",#REF!,$B104,#REF!,"&gt;=2.5")</f>
        <v>#REF!</v>
      </c>
      <c r="AI104" s="6" t="e">
        <f>COUNTIFS(#REF!,"&gt;=200",#REF!,$B104,#REF!,"&gt;=3.5")</f>
        <v>#REF!</v>
      </c>
      <c r="AJ104" s="15" t="e">
        <f>COUNTIFS(#REF!,"&gt;=200",#REF!,$B104,#REF!,"&gt;=4")</f>
        <v>#REF!</v>
      </c>
      <c r="AL104" s="9" t="s">
        <v>46</v>
      </c>
      <c r="AM104" s="6"/>
      <c r="AN104" s="42" t="e">
        <f t="shared" si="61"/>
        <v>#REF!</v>
      </c>
      <c r="AO104" s="42" t="e">
        <f t="shared" si="62"/>
        <v>#REF!</v>
      </c>
      <c r="AP104" s="42" t="e">
        <f t="shared" si="63"/>
        <v>#REF!</v>
      </c>
      <c r="AQ104" s="42" t="e">
        <f t="shared" si="64"/>
        <v>#REF!</v>
      </c>
      <c r="AR104" s="42" t="e">
        <f t="shared" si="65"/>
        <v>#REF!</v>
      </c>
      <c r="AS104" s="42" t="e">
        <f t="shared" si="66"/>
        <v>#REF!</v>
      </c>
    </row>
    <row r="105" spans="2:45" hidden="1" outlineLevel="1" x14ac:dyDescent="0.25">
      <c r="B105" s="9" t="s">
        <v>53</v>
      </c>
      <c r="C105" s="6"/>
      <c r="D105" s="6" t="e">
        <f>COUNTIFS(#REF!,"&lt;100",#REF!,"&gt;=50",#REF!,$B105)</f>
        <v>#REF!</v>
      </c>
      <c r="E105" s="6" t="e">
        <f>COUNTIFS(#REF!,"&lt;100",#REF!,"&gt;=50",#REF!,$B105,#REF!,"&gt;=1.85")</f>
        <v>#REF!</v>
      </c>
      <c r="F105" s="6" t="e">
        <f>COUNTIFS(#REF!,"&lt;100",#REF!,"&gt;=50",#REF!,$B105,#REF!,"&gt;=1.9")</f>
        <v>#REF!</v>
      </c>
      <c r="G105" s="6" t="e">
        <f>COUNTIFS(#REF!,"&lt;100",#REF!,"&gt;=50",#REF!,$B105,#REF!,"&gt;=2")</f>
        <v>#REF!</v>
      </c>
      <c r="H105" s="6" t="e">
        <f>COUNTIFS(#REF!,"&lt;100",#REF!,"&gt;=50",#REF!,$B105,#REF!,"&gt;=2.2")</f>
        <v>#REF!</v>
      </c>
      <c r="I105" s="15" t="e">
        <f>COUNTIFS(#REF!,"&lt;100",#REF!,"&gt;=50",#REF!,$B105,#REF!,"&gt;=2.5")</f>
        <v>#REF!</v>
      </c>
      <c r="K105" s="9" t="s">
        <v>53</v>
      </c>
      <c r="L105" s="6"/>
      <c r="M105" s="6" t="e">
        <f>COUNTIFS(#REF!,"&gt;=100",#REF!,"&lt;150",#REF!,$B105)</f>
        <v>#REF!</v>
      </c>
      <c r="N105" s="6" t="e">
        <f>COUNTIFS(#REF!,"&gt;=100",#REF!,"&lt;150",#REF!,$B105,#REF!,"&gt;=2.0")</f>
        <v>#REF!</v>
      </c>
      <c r="O105" s="6" t="e">
        <f>COUNTIFS(#REF!,"&gt;=100",#REF!,"&lt;150",#REF!,$B105,#REF!,"&gt;=2.1")</f>
        <v>#REF!</v>
      </c>
      <c r="P105" s="6" t="e">
        <f>COUNTIFS(#REF!,"&gt;=100",#REF!,"&lt;150",#REF!,$B105,#REF!,"&gt;=2.3")</f>
        <v>#REF!</v>
      </c>
      <c r="Q105" s="6" t="e">
        <f>COUNTIFS(#REF!,"&gt;=100",#REF!,"&lt;150",#REF!,$B105,#REF!,"&gt;=2.5")</f>
        <v>#REF!</v>
      </c>
      <c r="R105" s="15" t="e">
        <f>COUNTIFS(#REF!,"&gt;=100",#REF!,"&lt;150",#REF!,$B105,#REF!,"&gt;=4")</f>
        <v>#REF!</v>
      </c>
      <c r="T105" s="9" t="s">
        <v>53</v>
      </c>
      <c r="U105" s="6"/>
      <c r="V105" s="6" t="e">
        <f>COUNTIFS(#REF!,"&gt;=150",#REF!,"&lt;200",#REF!,$B105)</f>
        <v>#REF!</v>
      </c>
      <c r="W105" s="6" t="e">
        <f>COUNTIFS(#REF!,"&gt;=150",#REF!,"&lt;200",#REF!,$B105,#REF!,"&gt;=2.0")</f>
        <v>#REF!</v>
      </c>
      <c r="X105" s="6" t="e">
        <f>COUNTIFS(#REF!,"&gt;=150",#REF!,"&lt;200",#REF!,$B105,#REF!,"&gt;=2.1")</f>
        <v>#REF!</v>
      </c>
      <c r="Y105" s="6" t="e">
        <f>COUNTIFS(#REF!,"&gt;=150",#REF!,"&lt;200",#REF!,$B105,#REF!,"&gt;=2.5")</f>
        <v>#REF!</v>
      </c>
      <c r="Z105" s="6" t="e">
        <f>COUNTIFS(#REF!,"&gt;=150",#REF!,"&lt;200",#REF!,$B105,#REF!,"&gt;=3.5")</f>
        <v>#REF!</v>
      </c>
      <c r="AA105" s="15" t="e">
        <f>COUNTIFS(#REF!,"&gt;=150",#REF!,"&lt;200",#REF!,$B105,#REF!,"&gt;=4")</f>
        <v>#REF!</v>
      </c>
      <c r="AC105" s="9" t="s">
        <v>53</v>
      </c>
      <c r="AD105" s="6"/>
      <c r="AE105" s="6" t="e">
        <f>COUNTIFS(#REF!,"&gt;=200",#REF!,$B105)</f>
        <v>#REF!</v>
      </c>
      <c r="AF105" s="6" t="e">
        <f>COUNTIFS(#REF!,"&gt;=200",#REF!,$B105,#REF!,"&gt;=2.2")</f>
        <v>#REF!</v>
      </c>
      <c r="AG105" s="6" t="e">
        <f>COUNTIFS(#REF!,"&gt;=200",#REF!,$B105,#REF!,"&gt;=2.3")</f>
        <v>#REF!</v>
      </c>
      <c r="AH105" s="6" t="e">
        <f>COUNTIFS(#REF!,"&gt;=200",#REF!,$B105,#REF!,"&gt;=2.5")</f>
        <v>#REF!</v>
      </c>
      <c r="AI105" s="6" t="e">
        <f>COUNTIFS(#REF!,"&gt;=200",#REF!,$B105,#REF!,"&gt;=3.5")</f>
        <v>#REF!</v>
      </c>
      <c r="AJ105" s="15" t="e">
        <f>COUNTIFS(#REF!,"&gt;=200",#REF!,$B105,#REF!,"&gt;=4")</f>
        <v>#REF!</v>
      </c>
      <c r="AL105" s="9" t="s">
        <v>53</v>
      </c>
      <c r="AM105" s="6"/>
      <c r="AN105" s="42" t="e">
        <f t="shared" si="61"/>
        <v>#REF!</v>
      </c>
      <c r="AO105" s="42" t="e">
        <f t="shared" si="62"/>
        <v>#REF!</v>
      </c>
      <c r="AP105" s="42" t="e">
        <f t="shared" si="63"/>
        <v>#REF!</v>
      </c>
      <c r="AQ105" s="42" t="e">
        <f t="shared" si="64"/>
        <v>#REF!</v>
      </c>
      <c r="AR105" s="42" t="e">
        <f t="shared" si="65"/>
        <v>#REF!</v>
      </c>
      <c r="AS105" s="42" t="e">
        <f t="shared" si="66"/>
        <v>#REF!</v>
      </c>
    </row>
    <row r="106" spans="2:45" hidden="1" outlineLevel="1" x14ac:dyDescent="0.25">
      <c r="B106" s="9" t="s">
        <v>49</v>
      </c>
      <c r="C106" s="6"/>
      <c r="D106" s="6" t="e">
        <f>COUNTIFS(#REF!,"&lt;100",#REF!,"&gt;=50",#REF!,$B106)</f>
        <v>#REF!</v>
      </c>
      <c r="E106" s="6" t="e">
        <f>COUNTIFS(#REF!,"&lt;100",#REF!,"&gt;=50",#REF!,$B106,#REF!,"&gt;=1.85")</f>
        <v>#REF!</v>
      </c>
      <c r="F106" s="6" t="e">
        <f>COUNTIFS(#REF!,"&lt;100",#REF!,"&gt;=50",#REF!,$B106,#REF!,"&gt;=1.9")</f>
        <v>#REF!</v>
      </c>
      <c r="G106" s="6" t="e">
        <f>COUNTIFS(#REF!,"&lt;100",#REF!,"&gt;=50",#REF!,$B106,#REF!,"&gt;=2")</f>
        <v>#REF!</v>
      </c>
      <c r="H106" s="6" t="e">
        <f>COUNTIFS(#REF!,"&lt;100",#REF!,"&gt;=50",#REF!,$B106,#REF!,"&gt;=2.2")</f>
        <v>#REF!</v>
      </c>
      <c r="I106" s="15" t="e">
        <f>COUNTIFS(#REF!,"&lt;100",#REF!,"&gt;=50",#REF!,$B106,#REF!,"&gt;=2.5")</f>
        <v>#REF!</v>
      </c>
      <c r="K106" s="9" t="s">
        <v>49</v>
      </c>
      <c r="L106" s="6"/>
      <c r="M106" s="6" t="e">
        <f>COUNTIFS(#REF!,"&gt;=100",#REF!,"&lt;150",#REF!,$B106)</f>
        <v>#REF!</v>
      </c>
      <c r="N106" s="6" t="e">
        <f>COUNTIFS(#REF!,"&gt;=100",#REF!,"&lt;150",#REF!,$B106,#REF!,"&gt;=2.0")</f>
        <v>#REF!</v>
      </c>
      <c r="O106" s="6" t="e">
        <f>COUNTIFS(#REF!,"&gt;=100",#REF!,"&lt;150",#REF!,$B106,#REF!,"&gt;=2.1")</f>
        <v>#REF!</v>
      </c>
      <c r="P106" s="6" t="e">
        <f>COUNTIFS(#REF!,"&gt;=100",#REF!,"&lt;150",#REF!,$B106,#REF!,"&gt;=2.3")</f>
        <v>#REF!</v>
      </c>
      <c r="Q106" s="6" t="e">
        <f>COUNTIFS(#REF!,"&gt;=100",#REF!,"&lt;150",#REF!,$B106,#REF!,"&gt;=2.5")</f>
        <v>#REF!</v>
      </c>
      <c r="R106" s="15" t="e">
        <f>COUNTIFS(#REF!,"&gt;=100",#REF!,"&lt;150",#REF!,$B106,#REF!,"&gt;=4")</f>
        <v>#REF!</v>
      </c>
      <c r="T106" s="9" t="s">
        <v>49</v>
      </c>
      <c r="U106" s="6"/>
      <c r="V106" s="6" t="e">
        <f>COUNTIFS(#REF!,"&gt;=150",#REF!,"&lt;200",#REF!,$B106)</f>
        <v>#REF!</v>
      </c>
      <c r="W106" s="6" t="e">
        <f>COUNTIFS(#REF!,"&gt;=150",#REF!,"&lt;200",#REF!,$B106,#REF!,"&gt;=2.0")</f>
        <v>#REF!</v>
      </c>
      <c r="X106" s="6" t="e">
        <f>COUNTIFS(#REF!,"&gt;=150",#REF!,"&lt;200",#REF!,$B106,#REF!,"&gt;=2.1")</f>
        <v>#REF!</v>
      </c>
      <c r="Y106" s="6" t="e">
        <f>COUNTIFS(#REF!,"&gt;=150",#REF!,"&lt;200",#REF!,$B106,#REF!,"&gt;=2.5")</f>
        <v>#REF!</v>
      </c>
      <c r="Z106" s="6" t="e">
        <f>COUNTIFS(#REF!,"&gt;=150",#REF!,"&lt;200",#REF!,$B106,#REF!,"&gt;=3.5")</f>
        <v>#REF!</v>
      </c>
      <c r="AA106" s="15" t="e">
        <f>COUNTIFS(#REF!,"&gt;=150",#REF!,"&lt;200",#REF!,$B106,#REF!,"&gt;=4")</f>
        <v>#REF!</v>
      </c>
      <c r="AC106" s="9" t="s">
        <v>49</v>
      </c>
      <c r="AD106" s="6"/>
      <c r="AE106" s="6" t="e">
        <f>COUNTIFS(#REF!,"&gt;=200",#REF!,$B106)</f>
        <v>#REF!</v>
      </c>
      <c r="AF106" s="6" t="e">
        <f>COUNTIFS(#REF!,"&gt;=200",#REF!,$B106,#REF!,"&gt;=2.2")</f>
        <v>#REF!</v>
      </c>
      <c r="AG106" s="6" t="e">
        <f>COUNTIFS(#REF!,"&gt;=200",#REF!,$B106,#REF!,"&gt;=2.3")</f>
        <v>#REF!</v>
      </c>
      <c r="AH106" s="6" t="e">
        <f>COUNTIFS(#REF!,"&gt;=200",#REF!,$B106,#REF!,"&gt;=2.5")</f>
        <v>#REF!</v>
      </c>
      <c r="AI106" s="6" t="e">
        <f>COUNTIFS(#REF!,"&gt;=200",#REF!,$B106,#REF!,"&gt;=3.5")</f>
        <v>#REF!</v>
      </c>
      <c r="AJ106" s="15" t="e">
        <f>COUNTIFS(#REF!,"&gt;=200",#REF!,$B106,#REF!,"&gt;=4")</f>
        <v>#REF!</v>
      </c>
      <c r="AL106" s="9" t="s">
        <v>49</v>
      </c>
      <c r="AM106" s="6"/>
      <c r="AN106" s="42" t="e">
        <f t="shared" si="61"/>
        <v>#REF!</v>
      </c>
      <c r="AO106" s="42" t="e">
        <f t="shared" si="62"/>
        <v>#REF!</v>
      </c>
      <c r="AP106" s="42" t="e">
        <f t="shared" si="63"/>
        <v>#REF!</v>
      </c>
      <c r="AQ106" s="42" t="e">
        <f t="shared" si="64"/>
        <v>#REF!</v>
      </c>
      <c r="AR106" s="42" t="e">
        <f t="shared" si="65"/>
        <v>#REF!</v>
      </c>
      <c r="AS106" s="42" t="e">
        <f t="shared" si="66"/>
        <v>#REF!</v>
      </c>
    </row>
    <row r="107" spans="2:45" hidden="1" outlineLevel="1" x14ac:dyDescent="0.25">
      <c r="B107" s="9" t="s">
        <v>50</v>
      </c>
      <c r="C107" s="6"/>
      <c r="D107" s="6" t="e">
        <f>COUNTIFS(#REF!,"&lt;100",#REF!,"&gt;=50",#REF!,$B107)</f>
        <v>#REF!</v>
      </c>
      <c r="E107" s="6" t="e">
        <f>COUNTIFS(#REF!,"&lt;100",#REF!,"&gt;=50",#REF!,$B107,#REF!,"&gt;=1.85")</f>
        <v>#REF!</v>
      </c>
      <c r="F107" s="6" t="e">
        <f>COUNTIFS(#REF!,"&lt;100",#REF!,"&gt;=50",#REF!,$B107,#REF!,"&gt;=1.9")</f>
        <v>#REF!</v>
      </c>
      <c r="G107" s="6" t="e">
        <f>COUNTIFS(#REF!,"&lt;100",#REF!,"&gt;=50",#REF!,$B107,#REF!,"&gt;=2")</f>
        <v>#REF!</v>
      </c>
      <c r="H107" s="6" t="e">
        <f>COUNTIFS(#REF!,"&lt;100",#REF!,"&gt;=50",#REF!,$B107,#REF!,"&gt;=2.2")</f>
        <v>#REF!</v>
      </c>
      <c r="I107" s="15" t="e">
        <f>COUNTIFS(#REF!,"&lt;100",#REF!,"&gt;=50",#REF!,$B107,#REF!,"&gt;=2.5")</f>
        <v>#REF!</v>
      </c>
      <c r="K107" s="9" t="s">
        <v>50</v>
      </c>
      <c r="L107" s="6"/>
      <c r="M107" s="6" t="e">
        <f>COUNTIFS(#REF!,"&gt;=100",#REF!,"&lt;150",#REF!,$B107)</f>
        <v>#REF!</v>
      </c>
      <c r="N107" s="6" t="e">
        <f>COUNTIFS(#REF!,"&gt;=100",#REF!,"&lt;150",#REF!,$B107,#REF!,"&gt;=2.0")</f>
        <v>#REF!</v>
      </c>
      <c r="O107" s="6" t="e">
        <f>COUNTIFS(#REF!,"&gt;=100",#REF!,"&lt;150",#REF!,$B107,#REF!,"&gt;=2.1")</f>
        <v>#REF!</v>
      </c>
      <c r="P107" s="6" t="e">
        <f>COUNTIFS(#REF!,"&gt;=100",#REF!,"&lt;150",#REF!,$B107,#REF!,"&gt;=2.3")</f>
        <v>#REF!</v>
      </c>
      <c r="Q107" s="6" t="e">
        <f>COUNTIFS(#REF!,"&gt;=100",#REF!,"&lt;150",#REF!,$B107,#REF!,"&gt;=2.5")</f>
        <v>#REF!</v>
      </c>
      <c r="R107" s="15" t="e">
        <f>COUNTIFS(#REF!,"&gt;=100",#REF!,"&lt;150",#REF!,$B107,#REF!,"&gt;=4")</f>
        <v>#REF!</v>
      </c>
      <c r="T107" s="9" t="s">
        <v>50</v>
      </c>
      <c r="U107" s="6"/>
      <c r="V107" s="6" t="e">
        <f>COUNTIFS(#REF!,"&gt;=150",#REF!,"&lt;200",#REF!,$B107)</f>
        <v>#REF!</v>
      </c>
      <c r="W107" s="6" t="e">
        <f>COUNTIFS(#REF!,"&gt;=150",#REF!,"&lt;200",#REF!,$B107,#REF!,"&gt;=2.0")</f>
        <v>#REF!</v>
      </c>
      <c r="X107" s="6" t="e">
        <f>COUNTIFS(#REF!,"&gt;=150",#REF!,"&lt;200",#REF!,$B107,#REF!,"&gt;=2.1")</f>
        <v>#REF!</v>
      </c>
      <c r="Y107" s="6" t="e">
        <f>COUNTIFS(#REF!,"&gt;=150",#REF!,"&lt;200",#REF!,$B107,#REF!,"&gt;=2.5")</f>
        <v>#REF!</v>
      </c>
      <c r="Z107" s="6" t="e">
        <f>COUNTIFS(#REF!,"&gt;=150",#REF!,"&lt;200",#REF!,$B107,#REF!,"&gt;=3.5")</f>
        <v>#REF!</v>
      </c>
      <c r="AA107" s="15" t="e">
        <f>COUNTIFS(#REF!,"&gt;=150",#REF!,"&lt;200",#REF!,$B107,#REF!,"&gt;=4")</f>
        <v>#REF!</v>
      </c>
      <c r="AC107" s="9" t="s">
        <v>50</v>
      </c>
      <c r="AD107" s="6"/>
      <c r="AE107" s="6" t="e">
        <f>COUNTIFS(#REF!,"&gt;=200",#REF!,$B107)</f>
        <v>#REF!</v>
      </c>
      <c r="AF107" s="6" t="e">
        <f>COUNTIFS(#REF!,"&gt;=200",#REF!,$B107,#REF!,"&gt;=2.2")</f>
        <v>#REF!</v>
      </c>
      <c r="AG107" s="6" t="e">
        <f>COUNTIFS(#REF!,"&gt;=200",#REF!,$B107,#REF!,"&gt;=2.3")</f>
        <v>#REF!</v>
      </c>
      <c r="AH107" s="6" t="e">
        <f>COUNTIFS(#REF!,"&gt;=200",#REF!,$B107,#REF!,"&gt;=2.5")</f>
        <v>#REF!</v>
      </c>
      <c r="AI107" s="6" t="e">
        <f>COUNTIFS(#REF!,"&gt;=200",#REF!,$B107,#REF!,"&gt;=3.5")</f>
        <v>#REF!</v>
      </c>
      <c r="AJ107" s="15" t="e">
        <f>COUNTIFS(#REF!,"&gt;=200",#REF!,$B107,#REF!,"&gt;=4")</f>
        <v>#REF!</v>
      </c>
      <c r="AL107" s="9" t="s">
        <v>50</v>
      </c>
      <c r="AM107" s="6"/>
      <c r="AN107" s="42" t="e">
        <f t="shared" si="61"/>
        <v>#REF!</v>
      </c>
      <c r="AO107" s="42" t="e">
        <f t="shared" si="62"/>
        <v>#REF!</v>
      </c>
      <c r="AP107" s="42" t="e">
        <f t="shared" si="63"/>
        <v>#REF!</v>
      </c>
      <c r="AQ107" s="42" t="e">
        <f t="shared" si="64"/>
        <v>#REF!</v>
      </c>
      <c r="AR107" s="42" t="e">
        <f t="shared" si="65"/>
        <v>#REF!</v>
      </c>
      <c r="AS107" s="42" t="e">
        <f t="shared" si="66"/>
        <v>#REF!</v>
      </c>
    </row>
    <row r="108" spans="2:45" hidden="1" outlineLevel="1" x14ac:dyDescent="0.25">
      <c r="B108" s="9" t="s">
        <v>18</v>
      </c>
      <c r="C108" s="6"/>
      <c r="D108" s="6" t="e">
        <f>COUNTIFS(#REF!,"&lt;100",#REF!,"&gt;=50",#REF!,$B108)</f>
        <v>#REF!</v>
      </c>
      <c r="E108" s="6" t="e">
        <f>COUNTIFS(#REF!,"&lt;100",#REF!,"&gt;=50",#REF!,$B108,#REF!,"&gt;=1.85")</f>
        <v>#REF!</v>
      </c>
      <c r="F108" s="6" t="e">
        <f>COUNTIFS(#REF!,"&lt;100",#REF!,"&gt;=50",#REF!,$B108,#REF!,"&gt;=1.9")</f>
        <v>#REF!</v>
      </c>
      <c r="G108" s="6" t="e">
        <f>COUNTIFS(#REF!,"&lt;100",#REF!,"&gt;=50",#REF!,$B108,#REF!,"&gt;=2")</f>
        <v>#REF!</v>
      </c>
      <c r="H108" s="6" t="e">
        <f>COUNTIFS(#REF!,"&lt;100",#REF!,"&gt;=50",#REF!,$B108,#REF!,"&gt;=2.2")</f>
        <v>#REF!</v>
      </c>
      <c r="I108" s="15" t="e">
        <f>COUNTIFS(#REF!,"&lt;100",#REF!,"&gt;=50",#REF!,$B108,#REF!,"&gt;=2.5")</f>
        <v>#REF!</v>
      </c>
      <c r="K108" s="9" t="s">
        <v>18</v>
      </c>
      <c r="L108" s="6"/>
      <c r="M108" s="6" t="e">
        <f>COUNTIFS(#REF!,"&gt;=100",#REF!,"&lt;150",#REF!,$B108)</f>
        <v>#REF!</v>
      </c>
      <c r="N108" s="6" t="e">
        <f>COUNTIFS(#REF!,"&gt;=100",#REF!,"&lt;150",#REF!,$B108,#REF!,"&gt;=2.0")</f>
        <v>#REF!</v>
      </c>
      <c r="O108" s="6" t="e">
        <f>COUNTIFS(#REF!,"&gt;=100",#REF!,"&lt;150",#REF!,$B108,#REF!,"&gt;=2.1")</f>
        <v>#REF!</v>
      </c>
      <c r="P108" s="6" t="e">
        <f>COUNTIFS(#REF!,"&gt;=100",#REF!,"&lt;150",#REF!,$B108,#REF!,"&gt;=2.3")</f>
        <v>#REF!</v>
      </c>
      <c r="Q108" s="6" t="e">
        <f>COUNTIFS(#REF!,"&gt;=100",#REF!,"&lt;150",#REF!,$B108,#REF!,"&gt;=2.5")</f>
        <v>#REF!</v>
      </c>
      <c r="R108" s="15" t="e">
        <f>COUNTIFS(#REF!,"&gt;=100",#REF!,"&lt;150",#REF!,$B108,#REF!,"&gt;=4")</f>
        <v>#REF!</v>
      </c>
      <c r="T108" s="9" t="s">
        <v>18</v>
      </c>
      <c r="U108" s="6"/>
      <c r="V108" s="6" t="e">
        <f>COUNTIFS(#REF!,"&gt;=150",#REF!,"&lt;200",#REF!,$B108)</f>
        <v>#REF!</v>
      </c>
      <c r="W108" s="6" t="e">
        <f>COUNTIFS(#REF!,"&gt;=150",#REF!,"&lt;200",#REF!,$B108,#REF!,"&gt;=2.0")</f>
        <v>#REF!</v>
      </c>
      <c r="X108" s="6" t="e">
        <f>COUNTIFS(#REF!,"&gt;=150",#REF!,"&lt;200",#REF!,$B108,#REF!,"&gt;=2.1")</f>
        <v>#REF!</v>
      </c>
      <c r="Y108" s="6" t="e">
        <f>COUNTIFS(#REF!,"&gt;=150",#REF!,"&lt;200",#REF!,$B108,#REF!,"&gt;=2.5")</f>
        <v>#REF!</v>
      </c>
      <c r="Z108" s="6" t="e">
        <f>COUNTIFS(#REF!,"&gt;=150",#REF!,"&lt;200",#REF!,$B108,#REF!,"&gt;=3.5")</f>
        <v>#REF!</v>
      </c>
      <c r="AA108" s="15" t="e">
        <f>COUNTIFS(#REF!,"&gt;=150",#REF!,"&lt;200",#REF!,$B108,#REF!,"&gt;=4")</f>
        <v>#REF!</v>
      </c>
      <c r="AC108" s="9" t="s">
        <v>18</v>
      </c>
      <c r="AD108" s="6"/>
      <c r="AE108" s="6" t="e">
        <f>COUNTIFS(#REF!,"&gt;=200",#REF!,$B108)</f>
        <v>#REF!</v>
      </c>
      <c r="AF108" s="6" t="e">
        <f>COUNTIFS(#REF!,"&gt;=200",#REF!,$B108,#REF!,"&gt;=2.2")</f>
        <v>#REF!</v>
      </c>
      <c r="AG108" s="6" t="e">
        <f>COUNTIFS(#REF!,"&gt;=200",#REF!,$B108,#REF!,"&gt;=2.3")</f>
        <v>#REF!</v>
      </c>
      <c r="AH108" s="6" t="e">
        <f>COUNTIFS(#REF!,"&gt;=200",#REF!,$B108,#REF!,"&gt;=2.5")</f>
        <v>#REF!</v>
      </c>
      <c r="AI108" s="6" t="e">
        <f>COUNTIFS(#REF!,"&gt;=200",#REF!,$B108,#REF!,"&gt;=3.5")</f>
        <v>#REF!</v>
      </c>
      <c r="AJ108" s="15" t="e">
        <f>COUNTIFS(#REF!,"&gt;=200",#REF!,$B108,#REF!,"&gt;=4")</f>
        <v>#REF!</v>
      </c>
      <c r="AL108" s="9" t="s">
        <v>18</v>
      </c>
      <c r="AM108" s="6"/>
      <c r="AN108" s="42" t="e">
        <f t="shared" si="61"/>
        <v>#REF!</v>
      </c>
      <c r="AO108" s="42" t="e">
        <f t="shared" si="62"/>
        <v>#REF!</v>
      </c>
      <c r="AP108" s="42" t="e">
        <f t="shared" si="63"/>
        <v>#REF!</v>
      </c>
      <c r="AQ108" s="42" t="e">
        <f t="shared" si="64"/>
        <v>#REF!</v>
      </c>
      <c r="AR108" s="42" t="e">
        <f t="shared" si="65"/>
        <v>#REF!</v>
      </c>
      <c r="AS108" s="42" t="e">
        <f t="shared" si="66"/>
        <v>#REF!</v>
      </c>
    </row>
    <row r="109" spans="2:45" hidden="1" outlineLevel="1" x14ac:dyDescent="0.25">
      <c r="B109" s="9" t="s">
        <v>20</v>
      </c>
      <c r="C109" s="6"/>
      <c r="D109" s="6" t="e">
        <f>COUNTIFS(#REF!,"&lt;100",#REF!,"&gt;=50",#REF!,$B109)</f>
        <v>#REF!</v>
      </c>
      <c r="E109" s="6" t="e">
        <f>COUNTIFS(#REF!,"&lt;100",#REF!,"&gt;=50",#REF!,$B109,#REF!,"&gt;=1.85")</f>
        <v>#REF!</v>
      </c>
      <c r="F109" s="6" t="e">
        <f>COUNTIFS(#REF!,"&lt;100",#REF!,"&gt;=50",#REF!,$B109,#REF!,"&gt;=1.9")</f>
        <v>#REF!</v>
      </c>
      <c r="G109" s="6" t="e">
        <f>COUNTIFS(#REF!,"&lt;100",#REF!,"&gt;=50",#REF!,$B109,#REF!,"&gt;=2")</f>
        <v>#REF!</v>
      </c>
      <c r="H109" s="6" t="e">
        <f>COUNTIFS(#REF!,"&lt;100",#REF!,"&gt;=50",#REF!,$B109,#REF!,"&gt;=2.2")</f>
        <v>#REF!</v>
      </c>
      <c r="I109" s="15" t="e">
        <f>COUNTIFS(#REF!,"&lt;100",#REF!,"&gt;=50",#REF!,$B109,#REF!,"&gt;=2.5")</f>
        <v>#REF!</v>
      </c>
      <c r="K109" s="9" t="s">
        <v>20</v>
      </c>
      <c r="L109" s="6"/>
      <c r="M109" s="6" t="e">
        <f>COUNTIFS(#REF!,"&gt;=100",#REF!,"&lt;150",#REF!,$B109)</f>
        <v>#REF!</v>
      </c>
      <c r="N109" s="6" t="e">
        <f>COUNTIFS(#REF!,"&gt;=100",#REF!,"&lt;150",#REF!,$B109,#REF!,"&gt;=2.0")</f>
        <v>#REF!</v>
      </c>
      <c r="O109" s="6" t="e">
        <f>COUNTIFS(#REF!,"&gt;=100",#REF!,"&lt;150",#REF!,$B109,#REF!,"&gt;=2.1")</f>
        <v>#REF!</v>
      </c>
      <c r="P109" s="6" t="e">
        <f>COUNTIFS(#REF!,"&gt;=100",#REF!,"&lt;150",#REF!,$B109,#REF!,"&gt;=2.3")</f>
        <v>#REF!</v>
      </c>
      <c r="Q109" s="6" t="e">
        <f>COUNTIFS(#REF!,"&gt;=100",#REF!,"&lt;150",#REF!,$B109,#REF!,"&gt;=2.5")</f>
        <v>#REF!</v>
      </c>
      <c r="R109" s="15" t="e">
        <f>COUNTIFS(#REF!,"&gt;=100",#REF!,"&lt;150",#REF!,$B109,#REF!,"&gt;=4")</f>
        <v>#REF!</v>
      </c>
      <c r="T109" s="9" t="s">
        <v>20</v>
      </c>
      <c r="U109" s="6"/>
      <c r="V109" s="6" t="e">
        <f>COUNTIFS(#REF!,"&gt;=150",#REF!,"&lt;200",#REF!,$B109)</f>
        <v>#REF!</v>
      </c>
      <c r="W109" s="6" t="e">
        <f>COUNTIFS(#REF!,"&gt;=150",#REF!,"&lt;200",#REF!,$B109,#REF!,"&gt;=2.0")</f>
        <v>#REF!</v>
      </c>
      <c r="X109" s="6" t="e">
        <f>COUNTIFS(#REF!,"&gt;=150",#REF!,"&lt;200",#REF!,$B109,#REF!,"&gt;=2.1")</f>
        <v>#REF!</v>
      </c>
      <c r="Y109" s="6" t="e">
        <f>COUNTIFS(#REF!,"&gt;=150",#REF!,"&lt;200",#REF!,$B109,#REF!,"&gt;=2.5")</f>
        <v>#REF!</v>
      </c>
      <c r="Z109" s="6" t="e">
        <f>COUNTIFS(#REF!,"&gt;=150",#REF!,"&lt;200",#REF!,$B109,#REF!,"&gt;=3.5")</f>
        <v>#REF!</v>
      </c>
      <c r="AA109" s="15" t="e">
        <f>COUNTIFS(#REF!,"&gt;=150",#REF!,"&lt;200",#REF!,$B109,#REF!,"&gt;=4")</f>
        <v>#REF!</v>
      </c>
      <c r="AC109" s="9" t="s">
        <v>20</v>
      </c>
      <c r="AD109" s="6"/>
      <c r="AE109" s="6" t="e">
        <f>COUNTIFS(#REF!,"&gt;=200",#REF!,$B109)</f>
        <v>#REF!</v>
      </c>
      <c r="AF109" s="6" t="e">
        <f>COUNTIFS(#REF!,"&gt;=200",#REF!,$B109,#REF!,"&gt;=2.2")</f>
        <v>#REF!</v>
      </c>
      <c r="AG109" s="6" t="e">
        <f>COUNTIFS(#REF!,"&gt;=200",#REF!,$B109,#REF!,"&gt;=2.3")</f>
        <v>#REF!</v>
      </c>
      <c r="AH109" s="6" t="e">
        <f>COUNTIFS(#REF!,"&gt;=200",#REF!,$B109,#REF!,"&gt;=2.5")</f>
        <v>#REF!</v>
      </c>
      <c r="AI109" s="6" t="e">
        <f>COUNTIFS(#REF!,"&gt;=200",#REF!,$B109,#REF!,"&gt;=3.5")</f>
        <v>#REF!</v>
      </c>
      <c r="AJ109" s="15" t="e">
        <f>COUNTIFS(#REF!,"&gt;=200",#REF!,$B109,#REF!,"&gt;=4")</f>
        <v>#REF!</v>
      </c>
      <c r="AL109" s="9" t="s">
        <v>20</v>
      </c>
      <c r="AM109" s="6"/>
      <c r="AN109" s="42" t="e">
        <f t="shared" si="61"/>
        <v>#REF!</v>
      </c>
      <c r="AO109" s="42" t="e">
        <f t="shared" si="62"/>
        <v>#REF!</v>
      </c>
      <c r="AP109" s="42" t="e">
        <f t="shared" si="63"/>
        <v>#REF!</v>
      </c>
      <c r="AQ109" s="42" t="e">
        <f t="shared" si="64"/>
        <v>#REF!</v>
      </c>
      <c r="AR109" s="42" t="e">
        <f t="shared" si="65"/>
        <v>#REF!</v>
      </c>
      <c r="AS109" s="42" t="e">
        <f t="shared" si="66"/>
        <v>#REF!</v>
      </c>
    </row>
    <row r="110" spans="2:45" hidden="1" outlineLevel="1" x14ac:dyDescent="0.25">
      <c r="B110" s="9" t="s">
        <v>21</v>
      </c>
      <c r="C110" s="6"/>
      <c r="D110" s="6" t="e">
        <f>COUNTIFS(#REF!,"&lt;100",#REF!,"&gt;=50",#REF!,$B110)</f>
        <v>#REF!</v>
      </c>
      <c r="E110" s="6" t="e">
        <f>COUNTIFS(#REF!,"&lt;100",#REF!,"&gt;=50",#REF!,$B110,#REF!,"&gt;=1.85")</f>
        <v>#REF!</v>
      </c>
      <c r="F110" s="6" t="e">
        <f>COUNTIFS(#REF!,"&lt;100",#REF!,"&gt;=50",#REF!,$B110,#REF!,"&gt;=1.9")</f>
        <v>#REF!</v>
      </c>
      <c r="G110" s="6" t="e">
        <f>COUNTIFS(#REF!,"&lt;100",#REF!,"&gt;=50",#REF!,$B110,#REF!,"&gt;=2")</f>
        <v>#REF!</v>
      </c>
      <c r="H110" s="6" t="e">
        <f>COUNTIFS(#REF!,"&lt;100",#REF!,"&gt;=50",#REF!,$B110,#REF!,"&gt;=2.2")</f>
        <v>#REF!</v>
      </c>
      <c r="I110" s="15" t="e">
        <f>COUNTIFS(#REF!,"&lt;100",#REF!,"&gt;=50",#REF!,$B110,#REF!,"&gt;=2.5")</f>
        <v>#REF!</v>
      </c>
      <c r="K110" s="9" t="s">
        <v>21</v>
      </c>
      <c r="L110" s="6"/>
      <c r="M110" s="6" t="e">
        <f>COUNTIFS(#REF!,"&gt;=100",#REF!,"&lt;150",#REF!,$B110)</f>
        <v>#REF!</v>
      </c>
      <c r="N110" s="6" t="e">
        <f>COUNTIFS(#REF!,"&gt;=100",#REF!,"&lt;150",#REF!,$B110,#REF!,"&gt;=2.0")</f>
        <v>#REF!</v>
      </c>
      <c r="O110" s="6" t="e">
        <f>COUNTIFS(#REF!,"&gt;=100",#REF!,"&lt;150",#REF!,$B110,#REF!,"&gt;=2.1")</f>
        <v>#REF!</v>
      </c>
      <c r="P110" s="6" t="e">
        <f>COUNTIFS(#REF!,"&gt;=100",#REF!,"&lt;150",#REF!,$B110,#REF!,"&gt;=2.3")</f>
        <v>#REF!</v>
      </c>
      <c r="Q110" s="6" t="e">
        <f>COUNTIFS(#REF!,"&gt;=100",#REF!,"&lt;150",#REF!,$B110,#REF!,"&gt;=2.5")</f>
        <v>#REF!</v>
      </c>
      <c r="R110" s="15" t="e">
        <f>COUNTIFS(#REF!,"&gt;=100",#REF!,"&lt;150",#REF!,$B110,#REF!,"&gt;=4")</f>
        <v>#REF!</v>
      </c>
      <c r="T110" s="9" t="s">
        <v>21</v>
      </c>
      <c r="U110" s="6"/>
      <c r="V110" s="6" t="e">
        <f>COUNTIFS(#REF!,"&gt;=150",#REF!,"&lt;200",#REF!,$B110)</f>
        <v>#REF!</v>
      </c>
      <c r="W110" s="6" t="e">
        <f>COUNTIFS(#REF!,"&gt;=150",#REF!,"&lt;200",#REF!,$B110,#REF!,"&gt;=2.0")</f>
        <v>#REF!</v>
      </c>
      <c r="X110" s="6" t="e">
        <f>COUNTIFS(#REF!,"&gt;=150",#REF!,"&lt;200",#REF!,$B110,#REF!,"&gt;=2.1")</f>
        <v>#REF!</v>
      </c>
      <c r="Y110" s="6" t="e">
        <f>COUNTIFS(#REF!,"&gt;=150",#REF!,"&lt;200",#REF!,$B110,#REF!,"&gt;=2.5")</f>
        <v>#REF!</v>
      </c>
      <c r="Z110" s="6" t="e">
        <f>COUNTIFS(#REF!,"&gt;=150",#REF!,"&lt;200",#REF!,$B110,#REF!,"&gt;=3.5")</f>
        <v>#REF!</v>
      </c>
      <c r="AA110" s="15" t="e">
        <f>COUNTIFS(#REF!,"&gt;=150",#REF!,"&lt;200",#REF!,$B110,#REF!,"&gt;=4")</f>
        <v>#REF!</v>
      </c>
      <c r="AC110" s="9" t="s">
        <v>21</v>
      </c>
      <c r="AD110" s="6"/>
      <c r="AE110" s="6" t="e">
        <f>COUNTIFS(#REF!,"&gt;=200",#REF!,$B110)</f>
        <v>#REF!</v>
      </c>
      <c r="AF110" s="6" t="e">
        <f>COUNTIFS(#REF!,"&gt;=200",#REF!,$B110,#REF!,"&gt;=2.2")</f>
        <v>#REF!</v>
      </c>
      <c r="AG110" s="6" t="e">
        <f>COUNTIFS(#REF!,"&gt;=200",#REF!,$B110,#REF!,"&gt;=2.3")</f>
        <v>#REF!</v>
      </c>
      <c r="AH110" s="6" t="e">
        <f>COUNTIFS(#REF!,"&gt;=200",#REF!,$B110,#REF!,"&gt;=2.5")</f>
        <v>#REF!</v>
      </c>
      <c r="AI110" s="6" t="e">
        <f>COUNTIFS(#REF!,"&gt;=200",#REF!,$B110,#REF!,"&gt;=3.5")</f>
        <v>#REF!</v>
      </c>
      <c r="AJ110" s="15" t="e">
        <f>COUNTIFS(#REF!,"&gt;=200",#REF!,$B110,#REF!,"&gt;=4")</f>
        <v>#REF!</v>
      </c>
      <c r="AL110" s="9" t="s">
        <v>21</v>
      </c>
      <c r="AM110" s="6"/>
      <c r="AN110" s="42" t="e">
        <f t="shared" si="61"/>
        <v>#REF!</v>
      </c>
      <c r="AO110" s="42" t="e">
        <f t="shared" si="62"/>
        <v>#REF!</v>
      </c>
      <c r="AP110" s="42" t="e">
        <f t="shared" si="63"/>
        <v>#REF!</v>
      </c>
      <c r="AQ110" s="42" t="e">
        <f t="shared" si="64"/>
        <v>#REF!</v>
      </c>
      <c r="AR110" s="42" t="e">
        <f t="shared" si="65"/>
        <v>#REF!</v>
      </c>
      <c r="AS110" s="42" t="e">
        <f t="shared" si="66"/>
        <v>#REF!</v>
      </c>
    </row>
    <row r="111" spans="2:45" hidden="1" outlineLevel="1" x14ac:dyDescent="0.25">
      <c r="B111" s="9" t="s">
        <v>16</v>
      </c>
      <c r="C111" s="6"/>
      <c r="D111" s="6" t="e">
        <f>COUNTIFS(#REF!,"&lt;100",#REF!,"&gt;=50",#REF!,$B111)</f>
        <v>#REF!</v>
      </c>
      <c r="E111" s="6" t="e">
        <f>COUNTIFS(#REF!,"&lt;100",#REF!,"&gt;=50",#REF!,$B111,#REF!,"&gt;=1.85")</f>
        <v>#REF!</v>
      </c>
      <c r="F111" s="6" t="e">
        <f>COUNTIFS(#REF!,"&lt;100",#REF!,"&gt;=50",#REF!,$B111,#REF!,"&gt;=1.9")</f>
        <v>#REF!</v>
      </c>
      <c r="G111" s="6" t="e">
        <f>COUNTIFS(#REF!,"&lt;100",#REF!,"&gt;=50",#REF!,$B111,#REF!,"&gt;=2")</f>
        <v>#REF!</v>
      </c>
      <c r="H111" s="6" t="e">
        <f>COUNTIFS(#REF!,"&lt;100",#REF!,"&gt;=50",#REF!,$B111,#REF!,"&gt;=2.2")</f>
        <v>#REF!</v>
      </c>
      <c r="I111" s="15" t="e">
        <f>COUNTIFS(#REF!,"&lt;100",#REF!,"&gt;=50",#REF!,$B111,#REF!,"&gt;=2.5")</f>
        <v>#REF!</v>
      </c>
      <c r="K111" s="9" t="s">
        <v>16</v>
      </c>
      <c r="L111" s="6"/>
      <c r="M111" s="6" t="e">
        <f>COUNTIFS(#REF!,"&gt;=100",#REF!,"&lt;150",#REF!,$B111)</f>
        <v>#REF!</v>
      </c>
      <c r="N111" s="6" t="e">
        <f>COUNTIFS(#REF!,"&gt;=100",#REF!,"&lt;150",#REF!,$B111,#REF!,"&gt;=2.0")</f>
        <v>#REF!</v>
      </c>
      <c r="O111" s="6" t="e">
        <f>COUNTIFS(#REF!,"&gt;=100",#REF!,"&lt;150",#REF!,$B111,#REF!,"&gt;=2.1")</f>
        <v>#REF!</v>
      </c>
      <c r="P111" s="6" t="e">
        <f>COUNTIFS(#REF!,"&gt;=100",#REF!,"&lt;150",#REF!,$B111,#REF!,"&gt;=2.3")</f>
        <v>#REF!</v>
      </c>
      <c r="Q111" s="6" t="e">
        <f>COUNTIFS(#REF!,"&gt;=100",#REF!,"&lt;150",#REF!,$B111,#REF!,"&gt;=2.5")</f>
        <v>#REF!</v>
      </c>
      <c r="R111" s="15" t="e">
        <f>COUNTIFS(#REF!,"&gt;=100",#REF!,"&lt;150",#REF!,$B111,#REF!,"&gt;=4")</f>
        <v>#REF!</v>
      </c>
      <c r="T111" s="9" t="s">
        <v>16</v>
      </c>
      <c r="U111" s="6"/>
      <c r="V111" s="6" t="e">
        <f>COUNTIFS(#REF!,"&gt;=150",#REF!,"&lt;200",#REF!,$B111)</f>
        <v>#REF!</v>
      </c>
      <c r="W111" s="6" t="e">
        <f>COUNTIFS(#REF!,"&gt;=150",#REF!,"&lt;200",#REF!,$B111,#REF!,"&gt;=2.0")</f>
        <v>#REF!</v>
      </c>
      <c r="X111" s="6" t="e">
        <f>COUNTIFS(#REF!,"&gt;=150",#REF!,"&lt;200",#REF!,$B111,#REF!,"&gt;=2.1")</f>
        <v>#REF!</v>
      </c>
      <c r="Y111" s="6" t="e">
        <f>COUNTIFS(#REF!,"&gt;=150",#REF!,"&lt;200",#REF!,$B111,#REF!,"&gt;=2.5")</f>
        <v>#REF!</v>
      </c>
      <c r="Z111" s="6" t="e">
        <f>COUNTIFS(#REF!,"&gt;=150",#REF!,"&lt;200",#REF!,$B111,#REF!,"&gt;=3.5")</f>
        <v>#REF!</v>
      </c>
      <c r="AA111" s="15" t="e">
        <f>COUNTIFS(#REF!,"&gt;=150",#REF!,"&lt;200",#REF!,$B111,#REF!,"&gt;=4")</f>
        <v>#REF!</v>
      </c>
      <c r="AC111" s="9" t="s">
        <v>16</v>
      </c>
      <c r="AD111" s="6"/>
      <c r="AE111" s="6" t="e">
        <f>COUNTIFS(#REF!,"&gt;=200",#REF!,$B111)</f>
        <v>#REF!</v>
      </c>
      <c r="AF111" s="6" t="e">
        <f>COUNTIFS(#REF!,"&gt;=200",#REF!,$B111,#REF!,"&gt;=2.2")</f>
        <v>#REF!</v>
      </c>
      <c r="AG111" s="6" t="e">
        <f>COUNTIFS(#REF!,"&gt;=200",#REF!,$B111,#REF!,"&gt;=2.3")</f>
        <v>#REF!</v>
      </c>
      <c r="AH111" s="6" t="e">
        <f>COUNTIFS(#REF!,"&gt;=200",#REF!,$B111,#REF!,"&gt;=2.5")</f>
        <v>#REF!</v>
      </c>
      <c r="AI111" s="6" t="e">
        <f>COUNTIFS(#REF!,"&gt;=200",#REF!,$B111,#REF!,"&gt;=3.5")</f>
        <v>#REF!</v>
      </c>
      <c r="AJ111" s="15" t="e">
        <f>COUNTIFS(#REF!,"&gt;=200",#REF!,$B111,#REF!,"&gt;=4")</f>
        <v>#REF!</v>
      </c>
      <c r="AL111" s="9" t="s">
        <v>16</v>
      </c>
      <c r="AM111" s="6"/>
      <c r="AN111" s="42" t="e">
        <f t="shared" si="61"/>
        <v>#REF!</v>
      </c>
      <c r="AO111" s="42" t="e">
        <f t="shared" si="62"/>
        <v>#REF!</v>
      </c>
      <c r="AP111" s="42" t="e">
        <f t="shared" si="63"/>
        <v>#REF!</v>
      </c>
      <c r="AQ111" s="42" t="e">
        <f t="shared" si="64"/>
        <v>#REF!</v>
      </c>
      <c r="AR111" s="42" t="e">
        <f t="shared" si="65"/>
        <v>#REF!</v>
      </c>
      <c r="AS111" s="42" t="e">
        <f t="shared" si="66"/>
        <v>#REF!</v>
      </c>
    </row>
    <row r="112" spans="2:45" hidden="1" outlineLevel="1" x14ac:dyDescent="0.25">
      <c r="B112" s="9" t="s">
        <v>54</v>
      </c>
      <c r="C112" s="6"/>
      <c r="D112" s="6" t="e">
        <f>COUNTIFS(#REF!,"&lt;100",#REF!,"&gt;=50",#REF!,$B112)</f>
        <v>#REF!</v>
      </c>
      <c r="E112" s="6" t="e">
        <f>COUNTIFS(#REF!,"&lt;100",#REF!,"&gt;=50",#REF!,$B112,#REF!,"&gt;=1.85")</f>
        <v>#REF!</v>
      </c>
      <c r="F112" s="6" t="e">
        <f>COUNTIFS(#REF!,"&lt;100",#REF!,"&gt;=50",#REF!,$B112,#REF!,"&gt;=1.9")</f>
        <v>#REF!</v>
      </c>
      <c r="G112" s="6" t="e">
        <f>COUNTIFS(#REF!,"&lt;100",#REF!,"&gt;=50",#REF!,$B112,#REF!,"&gt;=2")</f>
        <v>#REF!</v>
      </c>
      <c r="H112" s="6" t="e">
        <f>COUNTIFS(#REF!,"&lt;100",#REF!,"&gt;=50",#REF!,$B112,#REF!,"&gt;=2.2")</f>
        <v>#REF!</v>
      </c>
      <c r="I112" s="15" t="e">
        <f>COUNTIFS(#REF!,"&lt;100",#REF!,"&gt;=50",#REF!,$B112,#REF!,"&gt;=2.5")</f>
        <v>#REF!</v>
      </c>
      <c r="K112" s="9" t="s">
        <v>54</v>
      </c>
      <c r="L112" s="6"/>
      <c r="M112" s="6" t="e">
        <f>COUNTIFS(#REF!,"&gt;=100",#REF!,"&lt;150",#REF!,$B112)</f>
        <v>#REF!</v>
      </c>
      <c r="N112" s="6" t="e">
        <f>COUNTIFS(#REF!,"&gt;=100",#REF!,"&lt;150",#REF!,$B112,#REF!,"&gt;=2.0")</f>
        <v>#REF!</v>
      </c>
      <c r="O112" s="6" t="e">
        <f>COUNTIFS(#REF!,"&gt;=100",#REF!,"&lt;150",#REF!,$B112,#REF!,"&gt;=2.1")</f>
        <v>#REF!</v>
      </c>
      <c r="P112" s="6" t="e">
        <f>COUNTIFS(#REF!,"&gt;=100",#REF!,"&lt;150",#REF!,$B112,#REF!,"&gt;=2.3")</f>
        <v>#REF!</v>
      </c>
      <c r="Q112" s="6" t="e">
        <f>COUNTIFS(#REF!,"&gt;=100",#REF!,"&lt;150",#REF!,$B112,#REF!,"&gt;=2.5")</f>
        <v>#REF!</v>
      </c>
      <c r="R112" s="15" t="e">
        <f>COUNTIFS(#REF!,"&gt;=100",#REF!,"&lt;150",#REF!,$B112,#REF!,"&gt;=4")</f>
        <v>#REF!</v>
      </c>
      <c r="T112" s="9" t="s">
        <v>54</v>
      </c>
      <c r="U112" s="6"/>
      <c r="V112" s="6" t="e">
        <f>COUNTIFS(#REF!,"&gt;=150",#REF!,"&lt;200",#REF!,$B112)</f>
        <v>#REF!</v>
      </c>
      <c r="W112" s="6" t="e">
        <f>COUNTIFS(#REF!,"&gt;=150",#REF!,"&lt;200",#REF!,$B112,#REF!,"&gt;=2.0")</f>
        <v>#REF!</v>
      </c>
      <c r="X112" s="6" t="e">
        <f>COUNTIFS(#REF!,"&gt;=150",#REF!,"&lt;200",#REF!,$B112,#REF!,"&gt;=2.1")</f>
        <v>#REF!</v>
      </c>
      <c r="Y112" s="6" t="e">
        <f>COUNTIFS(#REF!,"&gt;=150",#REF!,"&lt;200",#REF!,$B112,#REF!,"&gt;=2.5")</f>
        <v>#REF!</v>
      </c>
      <c r="Z112" s="6" t="e">
        <f>COUNTIFS(#REF!,"&gt;=150",#REF!,"&lt;200",#REF!,$B112,#REF!,"&gt;=3.5")</f>
        <v>#REF!</v>
      </c>
      <c r="AA112" s="15" t="e">
        <f>COUNTIFS(#REF!,"&gt;=150",#REF!,"&lt;200",#REF!,$B112,#REF!,"&gt;=4")</f>
        <v>#REF!</v>
      </c>
      <c r="AC112" s="9" t="s">
        <v>54</v>
      </c>
      <c r="AD112" s="6"/>
      <c r="AE112" s="6" t="e">
        <f>COUNTIFS(#REF!,"&gt;=200",#REF!,$B112)</f>
        <v>#REF!</v>
      </c>
      <c r="AF112" s="6" t="e">
        <f>COUNTIFS(#REF!,"&gt;=200",#REF!,$B112,#REF!,"&gt;=2.2")</f>
        <v>#REF!</v>
      </c>
      <c r="AG112" s="6" t="e">
        <f>COUNTIFS(#REF!,"&gt;=200",#REF!,$B112,#REF!,"&gt;=2.3")</f>
        <v>#REF!</v>
      </c>
      <c r="AH112" s="6" t="e">
        <f>COUNTIFS(#REF!,"&gt;=200",#REF!,$B112,#REF!,"&gt;=2.5")</f>
        <v>#REF!</v>
      </c>
      <c r="AI112" s="6" t="e">
        <f>COUNTIFS(#REF!,"&gt;=200",#REF!,$B112,#REF!,"&gt;=3.5")</f>
        <v>#REF!</v>
      </c>
      <c r="AJ112" s="15" t="e">
        <f>COUNTIFS(#REF!,"&gt;=200",#REF!,$B112,#REF!,"&gt;=4")</f>
        <v>#REF!</v>
      </c>
      <c r="AL112" s="9" t="s">
        <v>54</v>
      </c>
      <c r="AM112" s="6"/>
      <c r="AN112" s="42" t="e">
        <f t="shared" si="61"/>
        <v>#REF!</v>
      </c>
      <c r="AO112" s="42" t="e">
        <f t="shared" si="62"/>
        <v>#REF!</v>
      </c>
      <c r="AP112" s="42" t="e">
        <f t="shared" si="63"/>
        <v>#REF!</v>
      </c>
      <c r="AQ112" s="42" t="e">
        <f t="shared" si="64"/>
        <v>#REF!</v>
      </c>
      <c r="AR112" s="42" t="e">
        <f t="shared" si="65"/>
        <v>#REF!</v>
      </c>
      <c r="AS112" s="42" t="e">
        <f t="shared" si="66"/>
        <v>#REF!</v>
      </c>
    </row>
    <row r="113" spans="2:45" hidden="1" outlineLevel="1" x14ac:dyDescent="0.25">
      <c r="B113" s="9" t="s">
        <v>55</v>
      </c>
      <c r="C113" s="6"/>
      <c r="D113" s="6" t="e">
        <f>COUNTIFS(#REF!,"&lt;100",#REF!,"&gt;=50",#REF!,$B113)</f>
        <v>#REF!</v>
      </c>
      <c r="E113" s="6" t="e">
        <f>COUNTIFS(#REF!,"&lt;100",#REF!,"&gt;=50",#REF!,$B113,#REF!,"&gt;=1.85")</f>
        <v>#REF!</v>
      </c>
      <c r="F113" s="6" t="e">
        <f>COUNTIFS(#REF!,"&lt;100",#REF!,"&gt;=50",#REF!,$B113,#REF!,"&gt;=1.9")</f>
        <v>#REF!</v>
      </c>
      <c r="G113" s="6" t="e">
        <f>COUNTIFS(#REF!,"&lt;100",#REF!,"&gt;=50",#REF!,$B113,#REF!,"&gt;=2")</f>
        <v>#REF!</v>
      </c>
      <c r="H113" s="6" t="e">
        <f>COUNTIFS(#REF!,"&lt;100",#REF!,"&gt;=50",#REF!,$B113,#REF!,"&gt;=2.2")</f>
        <v>#REF!</v>
      </c>
      <c r="I113" s="15" t="e">
        <f>COUNTIFS(#REF!,"&lt;100",#REF!,"&gt;=50",#REF!,$B113,#REF!,"&gt;=2.5")</f>
        <v>#REF!</v>
      </c>
      <c r="K113" s="9" t="s">
        <v>55</v>
      </c>
      <c r="L113" s="6"/>
      <c r="M113" s="6" t="e">
        <f>COUNTIFS(#REF!,"&gt;=100",#REF!,"&lt;150",#REF!,$B113)</f>
        <v>#REF!</v>
      </c>
      <c r="N113" s="6" t="e">
        <f>COUNTIFS(#REF!,"&gt;=100",#REF!,"&lt;150",#REF!,$B113,#REF!,"&gt;=2.0")</f>
        <v>#REF!</v>
      </c>
      <c r="O113" s="6" t="e">
        <f>COUNTIFS(#REF!,"&gt;=100",#REF!,"&lt;150",#REF!,$B113,#REF!,"&gt;=2.1")</f>
        <v>#REF!</v>
      </c>
      <c r="P113" s="6" t="e">
        <f>COUNTIFS(#REF!,"&gt;=100",#REF!,"&lt;150",#REF!,$B113,#REF!,"&gt;=2.3")</f>
        <v>#REF!</v>
      </c>
      <c r="Q113" s="6" t="e">
        <f>COUNTIFS(#REF!,"&gt;=100",#REF!,"&lt;150",#REF!,$B113,#REF!,"&gt;=2.5")</f>
        <v>#REF!</v>
      </c>
      <c r="R113" s="15" t="e">
        <f>COUNTIFS(#REF!,"&gt;=100",#REF!,"&lt;150",#REF!,$B113,#REF!,"&gt;=4")</f>
        <v>#REF!</v>
      </c>
      <c r="T113" s="9" t="s">
        <v>55</v>
      </c>
      <c r="U113" s="6"/>
      <c r="V113" s="6" t="e">
        <f>COUNTIFS(#REF!,"&gt;=150",#REF!,"&lt;200",#REF!,$B113)</f>
        <v>#REF!</v>
      </c>
      <c r="W113" s="6" t="e">
        <f>COUNTIFS(#REF!,"&gt;=150",#REF!,"&lt;200",#REF!,$B113,#REF!,"&gt;=2.0")</f>
        <v>#REF!</v>
      </c>
      <c r="X113" s="6" t="e">
        <f>COUNTIFS(#REF!,"&gt;=150",#REF!,"&lt;200",#REF!,$B113,#REF!,"&gt;=2.1")</f>
        <v>#REF!</v>
      </c>
      <c r="Y113" s="6" t="e">
        <f>COUNTIFS(#REF!,"&gt;=150",#REF!,"&lt;200",#REF!,$B113,#REF!,"&gt;=2.5")</f>
        <v>#REF!</v>
      </c>
      <c r="Z113" s="6" t="e">
        <f>COUNTIFS(#REF!,"&gt;=150",#REF!,"&lt;200",#REF!,$B113,#REF!,"&gt;=3.5")</f>
        <v>#REF!</v>
      </c>
      <c r="AA113" s="15" t="e">
        <f>COUNTIFS(#REF!,"&gt;=150",#REF!,"&lt;200",#REF!,$B113,#REF!,"&gt;=4")</f>
        <v>#REF!</v>
      </c>
      <c r="AC113" s="9" t="s">
        <v>55</v>
      </c>
      <c r="AD113" s="6"/>
      <c r="AE113" s="6" t="e">
        <f>COUNTIFS(#REF!,"&gt;=200",#REF!,$B113)</f>
        <v>#REF!</v>
      </c>
      <c r="AF113" s="6" t="e">
        <f>COUNTIFS(#REF!,"&gt;=200",#REF!,$B113,#REF!,"&gt;=2.2")</f>
        <v>#REF!</v>
      </c>
      <c r="AG113" s="6" t="e">
        <f>COUNTIFS(#REF!,"&gt;=200",#REF!,$B113,#REF!,"&gt;=2.3")</f>
        <v>#REF!</v>
      </c>
      <c r="AH113" s="6" t="e">
        <f>COUNTIFS(#REF!,"&gt;=200",#REF!,$B113,#REF!,"&gt;=2.5")</f>
        <v>#REF!</v>
      </c>
      <c r="AI113" s="6" t="e">
        <f>COUNTIFS(#REF!,"&gt;=200",#REF!,$B113,#REF!,"&gt;=3.5")</f>
        <v>#REF!</v>
      </c>
      <c r="AJ113" s="15" t="e">
        <f>COUNTIFS(#REF!,"&gt;=200",#REF!,$B113,#REF!,"&gt;=4")</f>
        <v>#REF!</v>
      </c>
      <c r="AL113" s="9" t="s">
        <v>55</v>
      </c>
      <c r="AM113" s="6"/>
      <c r="AN113" s="42" t="e">
        <f t="shared" si="61"/>
        <v>#REF!</v>
      </c>
      <c r="AO113" s="42" t="e">
        <f t="shared" si="62"/>
        <v>#REF!</v>
      </c>
      <c r="AP113" s="42" t="e">
        <f t="shared" si="63"/>
        <v>#REF!</v>
      </c>
      <c r="AQ113" s="42" t="e">
        <f t="shared" si="64"/>
        <v>#REF!</v>
      </c>
      <c r="AR113" s="42" t="e">
        <f t="shared" si="65"/>
        <v>#REF!</v>
      </c>
      <c r="AS113" s="42" t="e">
        <f t="shared" si="66"/>
        <v>#REF!</v>
      </c>
    </row>
    <row r="114" spans="2:45" hidden="1" outlineLevel="1" x14ac:dyDescent="0.25">
      <c r="B114" s="9" t="s">
        <v>57</v>
      </c>
      <c r="C114" s="6"/>
      <c r="D114" s="6" t="e">
        <f>COUNTIFS(#REF!,"&lt;100",#REF!,"&gt;=50",#REF!,$B114)</f>
        <v>#REF!</v>
      </c>
      <c r="E114" s="6" t="e">
        <f>COUNTIFS(#REF!,"&lt;100",#REF!,"&gt;=50",#REF!,$B114,#REF!,"&gt;=1.85")</f>
        <v>#REF!</v>
      </c>
      <c r="F114" s="6" t="e">
        <f>COUNTIFS(#REF!,"&lt;100",#REF!,"&gt;=50",#REF!,$B114,#REF!,"&gt;=1.9")</f>
        <v>#REF!</v>
      </c>
      <c r="G114" s="6" t="e">
        <f>COUNTIFS(#REF!,"&lt;100",#REF!,"&gt;=50",#REF!,$B114,#REF!,"&gt;=2")</f>
        <v>#REF!</v>
      </c>
      <c r="H114" s="6" t="e">
        <f>COUNTIFS(#REF!,"&lt;100",#REF!,"&gt;=50",#REF!,$B114,#REF!,"&gt;=2.2")</f>
        <v>#REF!</v>
      </c>
      <c r="I114" s="15" t="e">
        <f>COUNTIFS(#REF!,"&lt;100",#REF!,"&gt;=50",#REF!,$B114,#REF!,"&gt;=2.5")</f>
        <v>#REF!</v>
      </c>
      <c r="K114" s="9" t="s">
        <v>57</v>
      </c>
      <c r="L114" s="6"/>
      <c r="M114" s="6" t="e">
        <f>COUNTIFS(#REF!,"&gt;=100",#REF!,"&lt;150",#REF!,$B114)</f>
        <v>#REF!</v>
      </c>
      <c r="N114" s="6" t="e">
        <f>COUNTIFS(#REF!,"&gt;=100",#REF!,"&lt;150",#REF!,$B114,#REF!,"&gt;=2.0")</f>
        <v>#REF!</v>
      </c>
      <c r="O114" s="6" t="e">
        <f>COUNTIFS(#REF!,"&gt;=100",#REF!,"&lt;150",#REF!,$B114,#REF!,"&gt;=2.1")</f>
        <v>#REF!</v>
      </c>
      <c r="P114" s="6" t="e">
        <f>COUNTIFS(#REF!,"&gt;=100",#REF!,"&lt;150",#REF!,$B114,#REF!,"&gt;=2.3")</f>
        <v>#REF!</v>
      </c>
      <c r="Q114" s="6" t="e">
        <f>COUNTIFS(#REF!,"&gt;=100",#REF!,"&lt;150",#REF!,$B114,#REF!,"&gt;=2.5")</f>
        <v>#REF!</v>
      </c>
      <c r="R114" s="15" t="e">
        <f>COUNTIFS(#REF!,"&gt;=100",#REF!,"&lt;150",#REF!,$B114,#REF!,"&gt;=4")</f>
        <v>#REF!</v>
      </c>
      <c r="T114" s="9" t="s">
        <v>57</v>
      </c>
      <c r="U114" s="6"/>
      <c r="V114" s="6" t="e">
        <f>COUNTIFS(#REF!,"&gt;=150",#REF!,"&lt;200",#REF!,$B114)</f>
        <v>#REF!</v>
      </c>
      <c r="W114" s="6" t="e">
        <f>COUNTIFS(#REF!,"&gt;=150",#REF!,"&lt;200",#REF!,$B114,#REF!,"&gt;=2.0")</f>
        <v>#REF!</v>
      </c>
      <c r="X114" s="6" t="e">
        <f>COUNTIFS(#REF!,"&gt;=150",#REF!,"&lt;200",#REF!,$B114,#REF!,"&gt;=2.1")</f>
        <v>#REF!</v>
      </c>
      <c r="Y114" s="6" t="e">
        <f>COUNTIFS(#REF!,"&gt;=150",#REF!,"&lt;200",#REF!,$B114,#REF!,"&gt;=2.5")</f>
        <v>#REF!</v>
      </c>
      <c r="Z114" s="6" t="e">
        <f>COUNTIFS(#REF!,"&gt;=150",#REF!,"&lt;200",#REF!,$B114,#REF!,"&gt;=3.5")</f>
        <v>#REF!</v>
      </c>
      <c r="AA114" s="15" t="e">
        <f>COUNTIFS(#REF!,"&gt;=150",#REF!,"&lt;200",#REF!,$B114,#REF!,"&gt;=4")</f>
        <v>#REF!</v>
      </c>
      <c r="AC114" s="9" t="s">
        <v>57</v>
      </c>
      <c r="AD114" s="6"/>
      <c r="AE114" s="6" t="e">
        <f>COUNTIFS(#REF!,"&gt;=200",#REF!,$B114)</f>
        <v>#REF!</v>
      </c>
      <c r="AF114" s="6" t="e">
        <f>COUNTIFS(#REF!,"&gt;=200",#REF!,$B114,#REF!,"&gt;=2.2")</f>
        <v>#REF!</v>
      </c>
      <c r="AG114" s="6" t="e">
        <f>COUNTIFS(#REF!,"&gt;=200",#REF!,$B114,#REF!,"&gt;=2.3")</f>
        <v>#REF!</v>
      </c>
      <c r="AH114" s="6" t="e">
        <f>COUNTIFS(#REF!,"&gt;=200",#REF!,$B114,#REF!,"&gt;=2.5")</f>
        <v>#REF!</v>
      </c>
      <c r="AI114" s="6" t="e">
        <f>COUNTIFS(#REF!,"&gt;=200",#REF!,$B114,#REF!,"&gt;=3.5")</f>
        <v>#REF!</v>
      </c>
      <c r="AJ114" s="15" t="e">
        <f>COUNTIFS(#REF!,"&gt;=200",#REF!,$B114,#REF!,"&gt;=4")</f>
        <v>#REF!</v>
      </c>
      <c r="AL114" s="9" t="s">
        <v>57</v>
      </c>
      <c r="AM114" s="6"/>
      <c r="AN114" s="42" t="e">
        <f t="shared" si="61"/>
        <v>#REF!</v>
      </c>
      <c r="AO114" s="42" t="e">
        <f t="shared" si="62"/>
        <v>#REF!</v>
      </c>
      <c r="AP114" s="42" t="e">
        <f t="shared" si="63"/>
        <v>#REF!</v>
      </c>
      <c r="AQ114" s="42" t="e">
        <f t="shared" si="64"/>
        <v>#REF!</v>
      </c>
      <c r="AR114" s="42" t="e">
        <f t="shared" si="65"/>
        <v>#REF!</v>
      </c>
      <c r="AS114" s="42" t="e">
        <f t="shared" si="66"/>
        <v>#REF!</v>
      </c>
    </row>
    <row r="115" spans="2:45" hidden="1" outlineLevel="1" x14ac:dyDescent="0.25">
      <c r="B115" s="9" t="s">
        <v>67</v>
      </c>
      <c r="C115" s="6"/>
      <c r="D115" s="6" t="e">
        <f>COUNTIFS(#REF!,"&lt;100",#REF!,"&gt;=50",#REF!,$B115)</f>
        <v>#REF!</v>
      </c>
      <c r="E115" s="6" t="e">
        <f>COUNTIFS(#REF!,"&lt;100",#REF!,"&gt;=50",#REF!,$B115,#REF!,"&gt;=1.85")</f>
        <v>#REF!</v>
      </c>
      <c r="F115" s="6" t="e">
        <f>COUNTIFS(#REF!,"&lt;100",#REF!,"&gt;=50",#REF!,$B115,#REF!,"&gt;=1.9")</f>
        <v>#REF!</v>
      </c>
      <c r="G115" s="6" t="e">
        <f>COUNTIFS(#REF!,"&lt;100",#REF!,"&gt;=50",#REF!,$B115,#REF!,"&gt;=2")</f>
        <v>#REF!</v>
      </c>
      <c r="H115" s="6" t="e">
        <f>COUNTIFS(#REF!,"&lt;100",#REF!,"&gt;=50",#REF!,$B115,#REF!,"&gt;=2.2")</f>
        <v>#REF!</v>
      </c>
      <c r="I115" s="15" t="e">
        <f>COUNTIFS(#REF!,"&lt;100",#REF!,"&gt;=50",#REF!,$B115,#REF!,"&gt;=2.5")</f>
        <v>#REF!</v>
      </c>
      <c r="K115" s="9" t="s">
        <v>67</v>
      </c>
      <c r="L115" s="6"/>
      <c r="M115" s="6" t="e">
        <f>COUNTIFS(#REF!,"&gt;=100",#REF!,"&lt;150",#REF!,$B115)</f>
        <v>#REF!</v>
      </c>
      <c r="N115" s="6" t="e">
        <f>COUNTIFS(#REF!,"&gt;=100",#REF!,"&lt;150",#REF!,$B115,#REF!,"&gt;=2.0")</f>
        <v>#REF!</v>
      </c>
      <c r="O115" s="6" t="e">
        <f>COUNTIFS(#REF!,"&gt;=100",#REF!,"&lt;150",#REF!,$B115,#REF!,"&gt;=2.1")</f>
        <v>#REF!</v>
      </c>
      <c r="P115" s="6" t="e">
        <f>COUNTIFS(#REF!,"&gt;=100",#REF!,"&lt;150",#REF!,$B115,#REF!,"&gt;=2.3")</f>
        <v>#REF!</v>
      </c>
      <c r="Q115" s="6" t="e">
        <f>COUNTIFS(#REF!,"&gt;=100",#REF!,"&lt;150",#REF!,$B115,#REF!,"&gt;=2.5")</f>
        <v>#REF!</v>
      </c>
      <c r="R115" s="15" t="e">
        <f>COUNTIFS(#REF!,"&gt;=100",#REF!,"&lt;150",#REF!,$B115,#REF!,"&gt;=4")</f>
        <v>#REF!</v>
      </c>
      <c r="T115" s="9" t="s">
        <v>67</v>
      </c>
      <c r="U115" s="6"/>
      <c r="V115" s="6" t="e">
        <f>COUNTIFS(#REF!,"&gt;=150",#REF!,"&lt;200",#REF!,$B115)</f>
        <v>#REF!</v>
      </c>
      <c r="W115" s="6" t="e">
        <f>COUNTIFS(#REF!,"&gt;=150",#REF!,"&lt;200",#REF!,$B115,#REF!,"&gt;=2.0")</f>
        <v>#REF!</v>
      </c>
      <c r="X115" s="6" t="e">
        <f>COUNTIFS(#REF!,"&gt;=150",#REF!,"&lt;200",#REF!,$B115,#REF!,"&gt;=2.1")</f>
        <v>#REF!</v>
      </c>
      <c r="Y115" s="6" t="e">
        <f>COUNTIFS(#REF!,"&gt;=150",#REF!,"&lt;200",#REF!,$B115,#REF!,"&gt;=2.5")</f>
        <v>#REF!</v>
      </c>
      <c r="Z115" s="6" t="e">
        <f>COUNTIFS(#REF!,"&gt;=150",#REF!,"&lt;200",#REF!,$B115,#REF!,"&gt;=3.5")</f>
        <v>#REF!</v>
      </c>
      <c r="AA115" s="15" t="e">
        <f>COUNTIFS(#REF!,"&gt;=150",#REF!,"&lt;200",#REF!,$B115,#REF!,"&gt;=4")</f>
        <v>#REF!</v>
      </c>
      <c r="AC115" s="9" t="s">
        <v>67</v>
      </c>
      <c r="AD115" s="6"/>
      <c r="AE115" s="6" t="e">
        <f>COUNTIFS(#REF!,"&gt;=200",#REF!,$B115)</f>
        <v>#REF!</v>
      </c>
      <c r="AF115" s="6" t="e">
        <f>COUNTIFS(#REF!,"&gt;=200",#REF!,$B115,#REF!,"&gt;=2.2")</f>
        <v>#REF!</v>
      </c>
      <c r="AG115" s="6" t="e">
        <f>COUNTIFS(#REF!,"&gt;=200",#REF!,$B115,#REF!,"&gt;=2.3")</f>
        <v>#REF!</v>
      </c>
      <c r="AH115" s="6" t="e">
        <f>COUNTIFS(#REF!,"&gt;=200",#REF!,$B115,#REF!,"&gt;=2.5")</f>
        <v>#REF!</v>
      </c>
      <c r="AI115" s="6" t="e">
        <f>COUNTIFS(#REF!,"&gt;=200",#REF!,$B115,#REF!,"&gt;=3.5")</f>
        <v>#REF!</v>
      </c>
      <c r="AJ115" s="15" t="e">
        <f>COUNTIFS(#REF!,"&gt;=200",#REF!,$B115,#REF!,"&gt;=4")</f>
        <v>#REF!</v>
      </c>
      <c r="AL115" s="9" t="s">
        <v>67</v>
      </c>
      <c r="AM115" s="6"/>
      <c r="AN115" s="42" t="e">
        <f t="shared" si="61"/>
        <v>#REF!</v>
      </c>
      <c r="AO115" s="42" t="e">
        <f t="shared" si="62"/>
        <v>#REF!</v>
      </c>
      <c r="AP115" s="42" t="e">
        <f t="shared" si="63"/>
        <v>#REF!</v>
      </c>
      <c r="AQ115" s="42" t="e">
        <f t="shared" si="64"/>
        <v>#REF!</v>
      </c>
      <c r="AR115" s="42" t="e">
        <f t="shared" si="65"/>
        <v>#REF!</v>
      </c>
      <c r="AS115" s="42" t="e">
        <f t="shared" si="66"/>
        <v>#REF!</v>
      </c>
    </row>
    <row r="116" spans="2:45" hidden="1" outlineLevel="1" x14ac:dyDescent="0.25">
      <c r="B116" s="9" t="s">
        <v>24</v>
      </c>
      <c r="C116" s="6"/>
      <c r="D116" s="6" t="e">
        <f>COUNTIFS(#REF!,"&lt;100",#REF!,"&gt;=50",#REF!,$B116)</f>
        <v>#REF!</v>
      </c>
      <c r="E116" s="6" t="e">
        <f>COUNTIFS(#REF!,"&lt;100",#REF!,"&gt;=50",#REF!,$B116,#REF!,"&gt;=1.85")</f>
        <v>#REF!</v>
      </c>
      <c r="F116" s="6" t="e">
        <f>COUNTIFS(#REF!,"&lt;100",#REF!,"&gt;=50",#REF!,$B116,#REF!,"&gt;=1.9")</f>
        <v>#REF!</v>
      </c>
      <c r="G116" s="6" t="e">
        <f>COUNTIFS(#REF!,"&lt;100",#REF!,"&gt;=50",#REF!,$B116,#REF!,"&gt;=2")</f>
        <v>#REF!</v>
      </c>
      <c r="H116" s="6" t="e">
        <f>COUNTIFS(#REF!,"&lt;100",#REF!,"&gt;=50",#REF!,$B116,#REF!,"&gt;=2.2")</f>
        <v>#REF!</v>
      </c>
      <c r="I116" s="15" t="e">
        <f>COUNTIFS(#REF!,"&lt;100",#REF!,"&gt;=50",#REF!,$B116,#REF!,"&gt;=2.5")</f>
        <v>#REF!</v>
      </c>
      <c r="K116" s="9" t="s">
        <v>24</v>
      </c>
      <c r="L116" s="6"/>
      <c r="M116" s="6" t="e">
        <f>COUNTIFS(#REF!,"&gt;=100",#REF!,"&lt;150",#REF!,$B116)</f>
        <v>#REF!</v>
      </c>
      <c r="N116" s="6" t="e">
        <f>COUNTIFS(#REF!,"&gt;=100",#REF!,"&lt;150",#REF!,$B116,#REF!,"&gt;=2.0")</f>
        <v>#REF!</v>
      </c>
      <c r="O116" s="6" t="e">
        <f>COUNTIFS(#REF!,"&gt;=100",#REF!,"&lt;150",#REF!,$B116,#REF!,"&gt;=2.1")</f>
        <v>#REF!</v>
      </c>
      <c r="P116" s="6" t="e">
        <f>COUNTIFS(#REF!,"&gt;=100",#REF!,"&lt;150",#REF!,$B116,#REF!,"&gt;=2.3")</f>
        <v>#REF!</v>
      </c>
      <c r="Q116" s="6" t="e">
        <f>COUNTIFS(#REF!,"&gt;=100",#REF!,"&lt;150",#REF!,$B116,#REF!,"&gt;=2.5")</f>
        <v>#REF!</v>
      </c>
      <c r="R116" s="15" t="e">
        <f>COUNTIFS(#REF!,"&gt;=100",#REF!,"&lt;150",#REF!,$B116,#REF!,"&gt;=4")</f>
        <v>#REF!</v>
      </c>
      <c r="T116" s="9" t="s">
        <v>24</v>
      </c>
      <c r="U116" s="6"/>
      <c r="V116" s="6" t="e">
        <f>COUNTIFS(#REF!,"&gt;=150",#REF!,"&lt;200",#REF!,$B116)</f>
        <v>#REF!</v>
      </c>
      <c r="W116" s="6" t="e">
        <f>COUNTIFS(#REF!,"&gt;=150",#REF!,"&lt;200",#REF!,$B116,#REF!,"&gt;=2.0")</f>
        <v>#REF!</v>
      </c>
      <c r="X116" s="6" t="e">
        <f>COUNTIFS(#REF!,"&gt;=150",#REF!,"&lt;200",#REF!,$B116,#REF!,"&gt;=2.1")</f>
        <v>#REF!</v>
      </c>
      <c r="Y116" s="6" t="e">
        <f>COUNTIFS(#REF!,"&gt;=150",#REF!,"&lt;200",#REF!,$B116,#REF!,"&gt;=2.5")</f>
        <v>#REF!</v>
      </c>
      <c r="Z116" s="6" t="e">
        <f>COUNTIFS(#REF!,"&gt;=150",#REF!,"&lt;200",#REF!,$B116,#REF!,"&gt;=3.5")</f>
        <v>#REF!</v>
      </c>
      <c r="AA116" s="15" t="e">
        <f>COUNTIFS(#REF!,"&gt;=150",#REF!,"&lt;200",#REF!,$B116,#REF!,"&gt;=4")</f>
        <v>#REF!</v>
      </c>
      <c r="AC116" s="9" t="s">
        <v>24</v>
      </c>
      <c r="AD116" s="6"/>
      <c r="AE116" s="6" t="e">
        <f>COUNTIFS(#REF!,"&gt;=200",#REF!,$B116)</f>
        <v>#REF!</v>
      </c>
      <c r="AF116" s="6" t="e">
        <f>COUNTIFS(#REF!,"&gt;=200",#REF!,$B116,#REF!,"&gt;=2.2")</f>
        <v>#REF!</v>
      </c>
      <c r="AG116" s="6" t="e">
        <f>COUNTIFS(#REF!,"&gt;=200",#REF!,$B116,#REF!,"&gt;=2.3")</f>
        <v>#REF!</v>
      </c>
      <c r="AH116" s="6" t="e">
        <f>COUNTIFS(#REF!,"&gt;=200",#REF!,$B116,#REF!,"&gt;=2.5")</f>
        <v>#REF!</v>
      </c>
      <c r="AI116" s="6" t="e">
        <f>COUNTIFS(#REF!,"&gt;=200",#REF!,$B116,#REF!,"&gt;=3.5")</f>
        <v>#REF!</v>
      </c>
      <c r="AJ116" s="15" t="e">
        <f>COUNTIFS(#REF!,"&gt;=200",#REF!,$B116,#REF!,"&gt;=4")</f>
        <v>#REF!</v>
      </c>
      <c r="AL116" s="9" t="s">
        <v>24</v>
      </c>
      <c r="AM116" s="6"/>
      <c r="AN116" s="42" t="e">
        <f t="shared" si="61"/>
        <v>#REF!</v>
      </c>
      <c r="AO116" s="42" t="e">
        <f t="shared" si="62"/>
        <v>#REF!</v>
      </c>
      <c r="AP116" s="42" t="e">
        <f t="shared" si="63"/>
        <v>#REF!</v>
      </c>
      <c r="AQ116" s="42" t="e">
        <f t="shared" si="64"/>
        <v>#REF!</v>
      </c>
      <c r="AR116" s="42" t="e">
        <f t="shared" si="65"/>
        <v>#REF!</v>
      </c>
      <c r="AS116" s="42" t="e">
        <f t="shared" si="66"/>
        <v>#REF!</v>
      </c>
    </row>
    <row r="117" spans="2:45" hidden="1" outlineLevel="1" x14ac:dyDescent="0.25">
      <c r="B117" s="9" t="s">
        <v>74</v>
      </c>
      <c r="C117" s="6"/>
      <c r="D117" s="6" t="e">
        <f>COUNTIFS(#REF!,"&lt;100",#REF!,"&gt;=50",#REF!,$B117)</f>
        <v>#REF!</v>
      </c>
      <c r="E117" s="6" t="e">
        <f>COUNTIFS(#REF!,"&lt;100",#REF!,"&gt;=50",#REF!,$B117,#REF!,"&gt;=1.85")</f>
        <v>#REF!</v>
      </c>
      <c r="F117" s="6" t="e">
        <f>COUNTIFS(#REF!,"&lt;100",#REF!,"&gt;=50",#REF!,$B117,#REF!,"&gt;=1.9")</f>
        <v>#REF!</v>
      </c>
      <c r="G117" s="6" t="e">
        <f>COUNTIFS(#REF!,"&lt;100",#REF!,"&gt;=50",#REF!,$B117,#REF!,"&gt;=2")</f>
        <v>#REF!</v>
      </c>
      <c r="H117" s="6" t="e">
        <f>COUNTIFS(#REF!,"&lt;100",#REF!,"&gt;=50",#REF!,$B117,#REF!,"&gt;=2.2")</f>
        <v>#REF!</v>
      </c>
      <c r="I117" s="15" t="e">
        <f>COUNTIFS(#REF!,"&lt;100",#REF!,"&gt;=50",#REF!,$B117,#REF!,"&gt;=2.5")</f>
        <v>#REF!</v>
      </c>
      <c r="K117" s="9" t="s">
        <v>74</v>
      </c>
      <c r="L117" s="6"/>
      <c r="M117" s="6" t="e">
        <f>COUNTIFS(#REF!,"&gt;=100",#REF!,"&lt;150",#REF!,$B117)</f>
        <v>#REF!</v>
      </c>
      <c r="N117" s="6" t="e">
        <f>COUNTIFS(#REF!,"&gt;=100",#REF!,"&lt;150",#REF!,$B117,#REF!,"&gt;=2.0")</f>
        <v>#REF!</v>
      </c>
      <c r="O117" s="6" t="e">
        <f>COUNTIFS(#REF!,"&gt;=100",#REF!,"&lt;150",#REF!,$B117,#REF!,"&gt;=2.1")</f>
        <v>#REF!</v>
      </c>
      <c r="P117" s="6" t="e">
        <f>COUNTIFS(#REF!,"&gt;=100",#REF!,"&lt;150",#REF!,$B117,#REF!,"&gt;=2.3")</f>
        <v>#REF!</v>
      </c>
      <c r="Q117" s="6" t="e">
        <f>COUNTIFS(#REF!,"&gt;=100",#REF!,"&lt;150",#REF!,$B117,#REF!,"&gt;=2.5")</f>
        <v>#REF!</v>
      </c>
      <c r="R117" s="15" t="e">
        <f>COUNTIFS(#REF!,"&gt;=100",#REF!,"&lt;150",#REF!,$B117,#REF!,"&gt;=4")</f>
        <v>#REF!</v>
      </c>
      <c r="T117" s="9" t="s">
        <v>74</v>
      </c>
      <c r="U117" s="6"/>
      <c r="V117" s="6" t="e">
        <f>COUNTIFS(#REF!,"&gt;=150",#REF!,"&lt;200",#REF!,$B117)</f>
        <v>#REF!</v>
      </c>
      <c r="W117" s="6" t="e">
        <f>COUNTIFS(#REF!,"&gt;=150",#REF!,"&lt;200",#REF!,$B117,#REF!,"&gt;=2.0")</f>
        <v>#REF!</v>
      </c>
      <c r="X117" s="6" t="e">
        <f>COUNTIFS(#REF!,"&gt;=150",#REF!,"&lt;200",#REF!,$B117,#REF!,"&gt;=2.1")</f>
        <v>#REF!</v>
      </c>
      <c r="Y117" s="6" t="e">
        <f>COUNTIFS(#REF!,"&gt;=150",#REF!,"&lt;200",#REF!,$B117,#REF!,"&gt;=2.5")</f>
        <v>#REF!</v>
      </c>
      <c r="Z117" s="6" t="e">
        <f>COUNTIFS(#REF!,"&gt;=150",#REF!,"&lt;200",#REF!,$B117,#REF!,"&gt;=3.5")</f>
        <v>#REF!</v>
      </c>
      <c r="AA117" s="15" t="e">
        <f>COUNTIFS(#REF!,"&gt;=150",#REF!,"&lt;200",#REF!,$B117,#REF!,"&gt;=4")</f>
        <v>#REF!</v>
      </c>
      <c r="AC117" s="9" t="s">
        <v>74</v>
      </c>
      <c r="AD117" s="6"/>
      <c r="AE117" s="6" t="e">
        <f>COUNTIFS(#REF!,"&gt;=200",#REF!,$B117)</f>
        <v>#REF!</v>
      </c>
      <c r="AF117" s="6" t="e">
        <f>COUNTIFS(#REF!,"&gt;=200",#REF!,$B117,#REF!,"&gt;=2.2")</f>
        <v>#REF!</v>
      </c>
      <c r="AG117" s="6" t="e">
        <f>COUNTIFS(#REF!,"&gt;=200",#REF!,$B117,#REF!,"&gt;=2.3")</f>
        <v>#REF!</v>
      </c>
      <c r="AH117" s="6" t="e">
        <f>COUNTIFS(#REF!,"&gt;=200",#REF!,$B117,#REF!,"&gt;=2.5")</f>
        <v>#REF!</v>
      </c>
      <c r="AI117" s="6" t="e">
        <f>COUNTIFS(#REF!,"&gt;=200",#REF!,$B117,#REF!,"&gt;=3.5")</f>
        <v>#REF!</v>
      </c>
      <c r="AJ117" s="15" t="e">
        <f>COUNTIFS(#REF!,"&gt;=200",#REF!,$B117,#REF!,"&gt;=4")</f>
        <v>#REF!</v>
      </c>
      <c r="AL117" s="9" t="s">
        <v>74</v>
      </c>
      <c r="AM117" s="6"/>
      <c r="AN117" s="42" t="e">
        <f t="shared" si="61"/>
        <v>#REF!</v>
      </c>
      <c r="AO117" s="42" t="e">
        <f t="shared" si="62"/>
        <v>#REF!</v>
      </c>
      <c r="AP117" s="42" t="e">
        <f t="shared" si="63"/>
        <v>#REF!</v>
      </c>
      <c r="AQ117" s="42" t="e">
        <f t="shared" si="64"/>
        <v>#REF!</v>
      </c>
      <c r="AR117" s="42" t="e">
        <f t="shared" si="65"/>
        <v>#REF!</v>
      </c>
      <c r="AS117" s="42" t="e">
        <f t="shared" si="66"/>
        <v>#REF!</v>
      </c>
    </row>
    <row r="118" spans="2:45" hidden="1" outlineLevel="1" x14ac:dyDescent="0.25">
      <c r="B118" s="9" t="s">
        <v>56</v>
      </c>
      <c r="C118" s="6"/>
      <c r="D118" s="6" t="e">
        <f>COUNTIFS(#REF!,"&lt;100",#REF!,"&gt;=50",#REF!,$B118)</f>
        <v>#REF!</v>
      </c>
      <c r="E118" s="6" t="e">
        <f>COUNTIFS(#REF!,"&lt;100",#REF!,"&gt;=50",#REF!,$B118,#REF!,"&gt;=1.85")</f>
        <v>#REF!</v>
      </c>
      <c r="F118" s="6" t="e">
        <f>COUNTIFS(#REF!,"&lt;100",#REF!,"&gt;=50",#REF!,$B118,#REF!,"&gt;=1.9")</f>
        <v>#REF!</v>
      </c>
      <c r="G118" s="6" t="e">
        <f>COUNTIFS(#REF!,"&lt;100",#REF!,"&gt;=50",#REF!,$B118,#REF!,"&gt;=2")</f>
        <v>#REF!</v>
      </c>
      <c r="H118" s="6" t="e">
        <f>COUNTIFS(#REF!,"&lt;100",#REF!,"&gt;=50",#REF!,$B118,#REF!,"&gt;=2.2")</f>
        <v>#REF!</v>
      </c>
      <c r="I118" s="15" t="e">
        <f>COUNTIFS(#REF!,"&lt;100",#REF!,"&gt;=50",#REF!,$B118,#REF!,"&gt;=2.5")</f>
        <v>#REF!</v>
      </c>
      <c r="K118" s="9" t="s">
        <v>56</v>
      </c>
      <c r="L118" s="6"/>
      <c r="M118" s="6" t="e">
        <f>COUNTIFS(#REF!,"&gt;=100",#REF!,"&lt;150",#REF!,$B118)</f>
        <v>#REF!</v>
      </c>
      <c r="N118" s="6" t="e">
        <f>COUNTIFS(#REF!,"&gt;=100",#REF!,"&lt;150",#REF!,$B118,#REF!,"&gt;=2.0")</f>
        <v>#REF!</v>
      </c>
      <c r="O118" s="6" t="e">
        <f>COUNTIFS(#REF!,"&gt;=100",#REF!,"&lt;150",#REF!,$B118,#REF!,"&gt;=2.1")</f>
        <v>#REF!</v>
      </c>
      <c r="P118" s="6" t="e">
        <f>COUNTIFS(#REF!,"&gt;=100",#REF!,"&lt;150",#REF!,$B118,#REF!,"&gt;=2.3")</f>
        <v>#REF!</v>
      </c>
      <c r="Q118" s="6" t="e">
        <f>COUNTIFS(#REF!,"&gt;=100",#REF!,"&lt;150",#REF!,$B118,#REF!,"&gt;=2.5")</f>
        <v>#REF!</v>
      </c>
      <c r="R118" s="15" t="e">
        <f>COUNTIFS(#REF!,"&gt;=100",#REF!,"&lt;150",#REF!,$B118,#REF!,"&gt;=4")</f>
        <v>#REF!</v>
      </c>
      <c r="T118" s="9" t="s">
        <v>56</v>
      </c>
      <c r="U118" s="6"/>
      <c r="V118" s="6" t="e">
        <f>COUNTIFS(#REF!,"&gt;=150",#REF!,"&lt;200",#REF!,$B118)</f>
        <v>#REF!</v>
      </c>
      <c r="W118" s="6" t="e">
        <f>COUNTIFS(#REF!,"&gt;=150",#REF!,"&lt;200",#REF!,$B118,#REF!,"&gt;=2.0")</f>
        <v>#REF!</v>
      </c>
      <c r="X118" s="6" t="e">
        <f>COUNTIFS(#REF!,"&gt;=150",#REF!,"&lt;200",#REF!,$B118,#REF!,"&gt;=2.1")</f>
        <v>#REF!</v>
      </c>
      <c r="Y118" s="6" t="e">
        <f>COUNTIFS(#REF!,"&gt;=150",#REF!,"&lt;200",#REF!,$B118,#REF!,"&gt;=2.5")</f>
        <v>#REF!</v>
      </c>
      <c r="Z118" s="6" t="e">
        <f>COUNTIFS(#REF!,"&gt;=150",#REF!,"&lt;200",#REF!,$B118,#REF!,"&gt;=3.5")</f>
        <v>#REF!</v>
      </c>
      <c r="AA118" s="15" t="e">
        <f>COUNTIFS(#REF!,"&gt;=150",#REF!,"&lt;200",#REF!,$B118,#REF!,"&gt;=4")</f>
        <v>#REF!</v>
      </c>
      <c r="AC118" s="9" t="s">
        <v>56</v>
      </c>
      <c r="AD118" s="6"/>
      <c r="AE118" s="6" t="e">
        <f>COUNTIFS(#REF!,"&gt;=200",#REF!,$B118)</f>
        <v>#REF!</v>
      </c>
      <c r="AF118" s="6" t="e">
        <f>COUNTIFS(#REF!,"&gt;=200",#REF!,$B118,#REF!,"&gt;=2.2")</f>
        <v>#REF!</v>
      </c>
      <c r="AG118" s="6" t="e">
        <f>COUNTIFS(#REF!,"&gt;=200",#REF!,$B118,#REF!,"&gt;=2.3")</f>
        <v>#REF!</v>
      </c>
      <c r="AH118" s="6" t="e">
        <f>COUNTIFS(#REF!,"&gt;=200",#REF!,$B118,#REF!,"&gt;=2.5")</f>
        <v>#REF!</v>
      </c>
      <c r="AI118" s="6" t="e">
        <f>COUNTIFS(#REF!,"&gt;=200",#REF!,$B118,#REF!,"&gt;=3.5")</f>
        <v>#REF!</v>
      </c>
      <c r="AJ118" s="15" t="e">
        <f>COUNTIFS(#REF!,"&gt;=200",#REF!,$B118,#REF!,"&gt;=4")</f>
        <v>#REF!</v>
      </c>
      <c r="AL118" s="9" t="s">
        <v>56</v>
      </c>
      <c r="AM118" s="6"/>
      <c r="AN118" s="42" t="e">
        <f t="shared" si="61"/>
        <v>#REF!</v>
      </c>
      <c r="AO118" s="42" t="e">
        <f t="shared" si="62"/>
        <v>#REF!</v>
      </c>
      <c r="AP118" s="42" t="e">
        <f t="shared" si="63"/>
        <v>#REF!</v>
      </c>
      <c r="AQ118" s="42" t="e">
        <f t="shared" si="64"/>
        <v>#REF!</v>
      </c>
      <c r="AR118" s="42" t="e">
        <f t="shared" si="65"/>
        <v>#REF!</v>
      </c>
      <c r="AS118" s="42" t="e">
        <f t="shared" si="66"/>
        <v>#REF!</v>
      </c>
    </row>
    <row r="119" spans="2:45" hidden="1" outlineLevel="1" x14ac:dyDescent="0.25">
      <c r="B119" s="9" t="s">
        <v>25</v>
      </c>
      <c r="C119" s="6"/>
      <c r="D119" s="6" t="e">
        <f>COUNTIFS(#REF!,"&lt;100",#REF!,"&gt;=50",#REF!,$B119)</f>
        <v>#REF!</v>
      </c>
      <c r="E119" s="6" t="e">
        <f>COUNTIFS(#REF!,"&lt;100",#REF!,"&gt;=50",#REF!,$B119,#REF!,"&gt;=1.85")</f>
        <v>#REF!</v>
      </c>
      <c r="F119" s="6" t="e">
        <f>COUNTIFS(#REF!,"&lt;100",#REF!,"&gt;=50",#REF!,$B119,#REF!,"&gt;=1.9")</f>
        <v>#REF!</v>
      </c>
      <c r="G119" s="6" t="e">
        <f>COUNTIFS(#REF!,"&lt;100",#REF!,"&gt;=50",#REF!,$B119,#REF!,"&gt;=2")</f>
        <v>#REF!</v>
      </c>
      <c r="H119" s="6" t="e">
        <f>COUNTIFS(#REF!,"&lt;100",#REF!,"&gt;=50",#REF!,$B119,#REF!,"&gt;=2.2")</f>
        <v>#REF!</v>
      </c>
      <c r="I119" s="15" t="e">
        <f>COUNTIFS(#REF!,"&lt;100",#REF!,"&gt;=50",#REF!,$B119,#REF!,"&gt;=2.5")</f>
        <v>#REF!</v>
      </c>
      <c r="K119" s="9" t="s">
        <v>25</v>
      </c>
      <c r="L119" s="6"/>
      <c r="M119" s="6" t="e">
        <f>COUNTIFS(#REF!,"&gt;=100",#REF!,"&lt;150",#REF!,$B119)</f>
        <v>#REF!</v>
      </c>
      <c r="N119" s="6" t="e">
        <f>COUNTIFS(#REF!,"&gt;=100",#REF!,"&lt;150",#REF!,$B119,#REF!,"&gt;=2.0")</f>
        <v>#REF!</v>
      </c>
      <c r="O119" s="6" t="e">
        <f>COUNTIFS(#REF!,"&gt;=100",#REF!,"&lt;150",#REF!,$B119,#REF!,"&gt;=2.1")</f>
        <v>#REF!</v>
      </c>
      <c r="P119" s="6" t="e">
        <f>COUNTIFS(#REF!,"&gt;=100",#REF!,"&lt;150",#REF!,$B119,#REF!,"&gt;=2.3")</f>
        <v>#REF!</v>
      </c>
      <c r="Q119" s="6" t="e">
        <f>COUNTIFS(#REF!,"&gt;=100",#REF!,"&lt;150",#REF!,$B119,#REF!,"&gt;=2.5")</f>
        <v>#REF!</v>
      </c>
      <c r="R119" s="15" t="e">
        <f>COUNTIFS(#REF!,"&gt;=100",#REF!,"&lt;150",#REF!,$B119,#REF!,"&gt;=4")</f>
        <v>#REF!</v>
      </c>
      <c r="T119" s="9" t="s">
        <v>25</v>
      </c>
      <c r="U119" s="6"/>
      <c r="V119" s="6" t="e">
        <f>COUNTIFS(#REF!,"&gt;=150",#REF!,"&lt;200",#REF!,$B119)</f>
        <v>#REF!</v>
      </c>
      <c r="W119" s="6" t="e">
        <f>COUNTIFS(#REF!,"&gt;=150",#REF!,"&lt;200",#REF!,$B119,#REF!,"&gt;=2.0")</f>
        <v>#REF!</v>
      </c>
      <c r="X119" s="6" t="e">
        <f>COUNTIFS(#REF!,"&gt;=150",#REF!,"&lt;200",#REF!,$B119,#REF!,"&gt;=2.1")</f>
        <v>#REF!</v>
      </c>
      <c r="Y119" s="6" t="e">
        <f>COUNTIFS(#REF!,"&gt;=150",#REF!,"&lt;200",#REF!,$B119,#REF!,"&gt;=2.5")</f>
        <v>#REF!</v>
      </c>
      <c r="Z119" s="6" t="e">
        <f>COUNTIFS(#REF!,"&gt;=150",#REF!,"&lt;200",#REF!,$B119,#REF!,"&gt;=3.5")</f>
        <v>#REF!</v>
      </c>
      <c r="AA119" s="15" t="e">
        <f>COUNTIFS(#REF!,"&gt;=150",#REF!,"&lt;200",#REF!,$B119,#REF!,"&gt;=4")</f>
        <v>#REF!</v>
      </c>
      <c r="AC119" s="9" t="s">
        <v>25</v>
      </c>
      <c r="AD119" s="6"/>
      <c r="AE119" s="6" t="e">
        <f>COUNTIFS(#REF!,"&gt;=200",#REF!,$B119)</f>
        <v>#REF!</v>
      </c>
      <c r="AF119" s="6" t="e">
        <f>COUNTIFS(#REF!,"&gt;=200",#REF!,$B119,#REF!,"&gt;=2.2")</f>
        <v>#REF!</v>
      </c>
      <c r="AG119" s="6" t="e">
        <f>COUNTIFS(#REF!,"&gt;=200",#REF!,$B119,#REF!,"&gt;=2.3")</f>
        <v>#REF!</v>
      </c>
      <c r="AH119" s="6" t="e">
        <f>COUNTIFS(#REF!,"&gt;=200",#REF!,$B119,#REF!,"&gt;=2.5")</f>
        <v>#REF!</v>
      </c>
      <c r="AI119" s="6" t="e">
        <f>COUNTIFS(#REF!,"&gt;=200",#REF!,$B119,#REF!,"&gt;=3.5")</f>
        <v>#REF!</v>
      </c>
      <c r="AJ119" s="15" t="e">
        <f>COUNTIFS(#REF!,"&gt;=200",#REF!,$B119,#REF!,"&gt;=4")</f>
        <v>#REF!</v>
      </c>
      <c r="AL119" s="9" t="s">
        <v>25</v>
      </c>
      <c r="AM119" s="6"/>
      <c r="AN119" s="42" t="e">
        <f t="shared" si="61"/>
        <v>#REF!</v>
      </c>
      <c r="AO119" s="42" t="e">
        <f t="shared" si="62"/>
        <v>#REF!</v>
      </c>
      <c r="AP119" s="42" t="e">
        <f t="shared" si="63"/>
        <v>#REF!</v>
      </c>
      <c r="AQ119" s="42" t="e">
        <f t="shared" si="64"/>
        <v>#REF!</v>
      </c>
      <c r="AR119" s="42" t="e">
        <f t="shared" si="65"/>
        <v>#REF!</v>
      </c>
      <c r="AS119" s="42" t="e">
        <f t="shared" si="66"/>
        <v>#REF!</v>
      </c>
    </row>
    <row r="120" spans="2:45" hidden="1" outlineLevel="1" x14ac:dyDescent="0.25">
      <c r="B120" s="9" t="s">
        <v>37</v>
      </c>
      <c r="C120" s="6"/>
      <c r="D120" s="6" t="e">
        <f>COUNTIFS(#REF!,"&lt;100",#REF!,"&gt;=50",#REF!,$B120)</f>
        <v>#REF!</v>
      </c>
      <c r="E120" s="6" t="e">
        <f>COUNTIFS(#REF!,"&lt;100",#REF!,"&gt;=50",#REF!,$B120,#REF!,"&gt;=1.85")</f>
        <v>#REF!</v>
      </c>
      <c r="F120" s="6" t="e">
        <f>COUNTIFS(#REF!,"&lt;100",#REF!,"&gt;=50",#REF!,$B120,#REF!,"&gt;=1.9")</f>
        <v>#REF!</v>
      </c>
      <c r="G120" s="6" t="e">
        <f>COUNTIFS(#REF!,"&lt;100",#REF!,"&gt;=50",#REF!,$B120,#REF!,"&gt;=2")</f>
        <v>#REF!</v>
      </c>
      <c r="H120" s="6" t="e">
        <f>COUNTIFS(#REF!,"&lt;100",#REF!,"&gt;=50",#REF!,$B120,#REF!,"&gt;=2.2")</f>
        <v>#REF!</v>
      </c>
      <c r="I120" s="15" t="e">
        <f>COUNTIFS(#REF!,"&lt;100",#REF!,"&gt;=50",#REF!,$B120,#REF!,"&gt;=2.5")</f>
        <v>#REF!</v>
      </c>
      <c r="K120" s="9" t="s">
        <v>37</v>
      </c>
      <c r="L120" s="6"/>
      <c r="M120" s="6" t="e">
        <f>COUNTIFS(#REF!,"&gt;=100",#REF!,"&lt;150",#REF!,$B120)</f>
        <v>#REF!</v>
      </c>
      <c r="N120" s="6" t="e">
        <f>COUNTIFS(#REF!,"&gt;=100",#REF!,"&lt;150",#REF!,$B120,#REF!,"&gt;=2.0")</f>
        <v>#REF!</v>
      </c>
      <c r="O120" s="6" t="e">
        <f>COUNTIFS(#REF!,"&gt;=100",#REF!,"&lt;150",#REF!,$B120,#REF!,"&gt;=2.1")</f>
        <v>#REF!</v>
      </c>
      <c r="P120" s="6" t="e">
        <f>COUNTIFS(#REF!,"&gt;=100",#REF!,"&lt;150",#REF!,$B120,#REF!,"&gt;=2.3")</f>
        <v>#REF!</v>
      </c>
      <c r="Q120" s="6" t="e">
        <f>COUNTIFS(#REF!,"&gt;=100",#REF!,"&lt;150",#REF!,$B120,#REF!,"&gt;=2.5")</f>
        <v>#REF!</v>
      </c>
      <c r="R120" s="15" t="e">
        <f>COUNTIFS(#REF!,"&gt;=100",#REF!,"&lt;150",#REF!,$B120,#REF!,"&gt;=4")</f>
        <v>#REF!</v>
      </c>
      <c r="T120" s="9" t="s">
        <v>37</v>
      </c>
      <c r="U120" s="6"/>
      <c r="V120" s="6" t="e">
        <f>COUNTIFS(#REF!,"&gt;=150",#REF!,"&lt;200",#REF!,$B120)</f>
        <v>#REF!</v>
      </c>
      <c r="W120" s="6" t="e">
        <f>COUNTIFS(#REF!,"&gt;=150",#REF!,"&lt;200",#REF!,$B120,#REF!,"&gt;=2.0")</f>
        <v>#REF!</v>
      </c>
      <c r="X120" s="6" t="e">
        <f>COUNTIFS(#REF!,"&gt;=150",#REF!,"&lt;200",#REF!,$B120,#REF!,"&gt;=2.1")</f>
        <v>#REF!</v>
      </c>
      <c r="Y120" s="6" t="e">
        <f>COUNTIFS(#REF!,"&gt;=150",#REF!,"&lt;200",#REF!,$B120,#REF!,"&gt;=2.5")</f>
        <v>#REF!</v>
      </c>
      <c r="Z120" s="6" t="e">
        <f>COUNTIFS(#REF!,"&gt;=150",#REF!,"&lt;200",#REF!,$B120,#REF!,"&gt;=3.5")</f>
        <v>#REF!</v>
      </c>
      <c r="AA120" s="15" t="e">
        <f>COUNTIFS(#REF!,"&gt;=150",#REF!,"&lt;200",#REF!,$B120,#REF!,"&gt;=4")</f>
        <v>#REF!</v>
      </c>
      <c r="AC120" s="9" t="s">
        <v>37</v>
      </c>
      <c r="AD120" s="6"/>
      <c r="AE120" s="6" t="e">
        <f>COUNTIFS(#REF!,"&gt;=200",#REF!,$B120)</f>
        <v>#REF!</v>
      </c>
      <c r="AF120" s="6" t="e">
        <f>COUNTIFS(#REF!,"&gt;=200",#REF!,$B120,#REF!,"&gt;=2.2")</f>
        <v>#REF!</v>
      </c>
      <c r="AG120" s="6" t="e">
        <f>COUNTIFS(#REF!,"&gt;=200",#REF!,$B120,#REF!,"&gt;=2.3")</f>
        <v>#REF!</v>
      </c>
      <c r="AH120" s="6" t="e">
        <f>COUNTIFS(#REF!,"&gt;=200",#REF!,$B120,#REF!,"&gt;=2.5")</f>
        <v>#REF!</v>
      </c>
      <c r="AI120" s="6" t="e">
        <f>COUNTIFS(#REF!,"&gt;=200",#REF!,$B120,#REF!,"&gt;=3.5")</f>
        <v>#REF!</v>
      </c>
      <c r="AJ120" s="15" t="e">
        <f>COUNTIFS(#REF!,"&gt;=200",#REF!,$B120,#REF!,"&gt;=4")</f>
        <v>#REF!</v>
      </c>
      <c r="AL120" s="9" t="s">
        <v>37</v>
      </c>
      <c r="AM120" s="6"/>
      <c r="AN120" s="42" t="e">
        <f t="shared" si="61"/>
        <v>#REF!</v>
      </c>
      <c r="AO120" s="42" t="e">
        <f t="shared" si="62"/>
        <v>#REF!</v>
      </c>
      <c r="AP120" s="42" t="e">
        <f t="shared" si="63"/>
        <v>#REF!</v>
      </c>
      <c r="AQ120" s="42" t="e">
        <f t="shared" si="64"/>
        <v>#REF!</v>
      </c>
      <c r="AR120" s="42" t="e">
        <f t="shared" si="65"/>
        <v>#REF!</v>
      </c>
      <c r="AS120" s="42" t="e">
        <f t="shared" si="66"/>
        <v>#REF!</v>
      </c>
    </row>
    <row r="121" spans="2:45" hidden="1" outlineLevel="1" x14ac:dyDescent="0.25">
      <c r="B121" s="9" t="s">
        <v>58</v>
      </c>
      <c r="C121" s="6"/>
      <c r="D121" s="6" t="e">
        <f>COUNTIFS(#REF!,"&lt;100",#REF!,"&gt;=50",#REF!,$B121)</f>
        <v>#REF!</v>
      </c>
      <c r="E121" s="6" t="e">
        <f>COUNTIFS(#REF!,"&lt;100",#REF!,"&gt;=50",#REF!,$B121,#REF!,"&gt;=1.85")</f>
        <v>#REF!</v>
      </c>
      <c r="F121" s="6" t="e">
        <f>COUNTIFS(#REF!,"&lt;100",#REF!,"&gt;=50",#REF!,$B121,#REF!,"&gt;=1.9")</f>
        <v>#REF!</v>
      </c>
      <c r="G121" s="6" t="e">
        <f>COUNTIFS(#REF!,"&lt;100",#REF!,"&gt;=50",#REF!,$B121,#REF!,"&gt;=2")</f>
        <v>#REF!</v>
      </c>
      <c r="H121" s="6" t="e">
        <f>COUNTIFS(#REF!,"&lt;100",#REF!,"&gt;=50",#REF!,$B121,#REF!,"&gt;=2.2")</f>
        <v>#REF!</v>
      </c>
      <c r="I121" s="15" t="e">
        <f>COUNTIFS(#REF!,"&lt;100",#REF!,"&gt;=50",#REF!,$B121,#REF!,"&gt;=2.5")</f>
        <v>#REF!</v>
      </c>
      <c r="K121" s="9" t="s">
        <v>58</v>
      </c>
      <c r="L121" s="6"/>
      <c r="M121" s="6" t="e">
        <f>COUNTIFS(#REF!,"&gt;=100",#REF!,"&lt;150",#REF!,$B121)</f>
        <v>#REF!</v>
      </c>
      <c r="N121" s="6" t="e">
        <f>COUNTIFS(#REF!,"&gt;=100",#REF!,"&lt;150",#REF!,$B121,#REF!,"&gt;=2.0")</f>
        <v>#REF!</v>
      </c>
      <c r="O121" s="6" t="e">
        <f>COUNTIFS(#REF!,"&gt;=100",#REF!,"&lt;150",#REF!,$B121,#REF!,"&gt;=2.1")</f>
        <v>#REF!</v>
      </c>
      <c r="P121" s="6" t="e">
        <f>COUNTIFS(#REF!,"&gt;=100",#REF!,"&lt;150",#REF!,$B121,#REF!,"&gt;=2.3")</f>
        <v>#REF!</v>
      </c>
      <c r="Q121" s="6" t="e">
        <f>COUNTIFS(#REF!,"&gt;=100",#REF!,"&lt;150",#REF!,$B121,#REF!,"&gt;=2.5")</f>
        <v>#REF!</v>
      </c>
      <c r="R121" s="15" t="e">
        <f>COUNTIFS(#REF!,"&gt;=100",#REF!,"&lt;150",#REF!,$B121,#REF!,"&gt;=4")</f>
        <v>#REF!</v>
      </c>
      <c r="T121" s="9" t="s">
        <v>58</v>
      </c>
      <c r="U121" s="6"/>
      <c r="V121" s="6" t="e">
        <f>COUNTIFS(#REF!,"&gt;=150",#REF!,"&lt;200",#REF!,$B121)</f>
        <v>#REF!</v>
      </c>
      <c r="W121" s="6" t="e">
        <f>COUNTIFS(#REF!,"&gt;=150",#REF!,"&lt;200",#REF!,$B121,#REF!,"&gt;=2.0")</f>
        <v>#REF!</v>
      </c>
      <c r="X121" s="6" t="e">
        <f>COUNTIFS(#REF!,"&gt;=150",#REF!,"&lt;200",#REF!,$B121,#REF!,"&gt;=2.1")</f>
        <v>#REF!</v>
      </c>
      <c r="Y121" s="6" t="e">
        <f>COUNTIFS(#REF!,"&gt;=150",#REF!,"&lt;200",#REF!,$B121,#REF!,"&gt;=2.5")</f>
        <v>#REF!</v>
      </c>
      <c r="Z121" s="6" t="e">
        <f>COUNTIFS(#REF!,"&gt;=150",#REF!,"&lt;200",#REF!,$B121,#REF!,"&gt;=3.5")</f>
        <v>#REF!</v>
      </c>
      <c r="AA121" s="15" t="e">
        <f>COUNTIFS(#REF!,"&gt;=150",#REF!,"&lt;200",#REF!,$B121,#REF!,"&gt;=4")</f>
        <v>#REF!</v>
      </c>
      <c r="AC121" s="9" t="s">
        <v>58</v>
      </c>
      <c r="AD121" s="6"/>
      <c r="AE121" s="6" t="e">
        <f>COUNTIFS(#REF!,"&gt;=200",#REF!,$B121)</f>
        <v>#REF!</v>
      </c>
      <c r="AF121" s="6" t="e">
        <f>COUNTIFS(#REF!,"&gt;=200",#REF!,$B121,#REF!,"&gt;=2.2")</f>
        <v>#REF!</v>
      </c>
      <c r="AG121" s="6" t="e">
        <f>COUNTIFS(#REF!,"&gt;=200",#REF!,$B121,#REF!,"&gt;=2.3")</f>
        <v>#REF!</v>
      </c>
      <c r="AH121" s="6" t="e">
        <f>COUNTIFS(#REF!,"&gt;=200",#REF!,$B121,#REF!,"&gt;=2.5")</f>
        <v>#REF!</v>
      </c>
      <c r="AI121" s="6" t="e">
        <f>COUNTIFS(#REF!,"&gt;=200",#REF!,$B121,#REF!,"&gt;=3.5")</f>
        <v>#REF!</v>
      </c>
      <c r="AJ121" s="15" t="e">
        <f>COUNTIFS(#REF!,"&gt;=200",#REF!,$B121,#REF!,"&gt;=4")</f>
        <v>#REF!</v>
      </c>
      <c r="AL121" s="9" t="s">
        <v>58</v>
      </c>
      <c r="AM121" s="6"/>
      <c r="AN121" s="42" t="e">
        <f t="shared" si="61"/>
        <v>#REF!</v>
      </c>
      <c r="AO121" s="42" t="e">
        <f t="shared" si="62"/>
        <v>#REF!</v>
      </c>
      <c r="AP121" s="42" t="e">
        <f t="shared" si="63"/>
        <v>#REF!</v>
      </c>
      <c r="AQ121" s="42" t="e">
        <f t="shared" si="64"/>
        <v>#REF!</v>
      </c>
      <c r="AR121" s="42" t="e">
        <f t="shared" si="65"/>
        <v>#REF!</v>
      </c>
      <c r="AS121" s="42" t="e">
        <f t="shared" si="66"/>
        <v>#REF!</v>
      </c>
    </row>
    <row r="122" spans="2:45" hidden="1" outlineLevel="1" x14ac:dyDescent="0.25">
      <c r="B122" s="9" t="s">
        <v>59</v>
      </c>
      <c r="C122" s="6"/>
      <c r="D122" s="6" t="e">
        <f>COUNTIFS(#REF!,"&lt;100",#REF!,"&gt;=50",#REF!,$B122)</f>
        <v>#REF!</v>
      </c>
      <c r="E122" s="6" t="e">
        <f>COUNTIFS(#REF!,"&lt;100",#REF!,"&gt;=50",#REF!,$B122,#REF!,"&gt;=1.85")</f>
        <v>#REF!</v>
      </c>
      <c r="F122" s="6" t="e">
        <f>COUNTIFS(#REF!,"&lt;100",#REF!,"&gt;=50",#REF!,$B122,#REF!,"&gt;=1.9")</f>
        <v>#REF!</v>
      </c>
      <c r="G122" s="6" t="e">
        <f>COUNTIFS(#REF!,"&lt;100",#REF!,"&gt;=50",#REF!,$B122,#REF!,"&gt;=2")</f>
        <v>#REF!</v>
      </c>
      <c r="H122" s="6" t="e">
        <f>COUNTIFS(#REF!,"&lt;100",#REF!,"&gt;=50",#REF!,$B122,#REF!,"&gt;=2.2")</f>
        <v>#REF!</v>
      </c>
      <c r="I122" s="15" t="e">
        <f>COUNTIFS(#REF!,"&lt;100",#REF!,"&gt;=50",#REF!,$B122,#REF!,"&gt;=2.5")</f>
        <v>#REF!</v>
      </c>
      <c r="K122" s="9" t="s">
        <v>59</v>
      </c>
      <c r="L122" s="6"/>
      <c r="M122" s="6" t="e">
        <f>COUNTIFS(#REF!,"&gt;=100",#REF!,"&lt;150",#REF!,$B122)</f>
        <v>#REF!</v>
      </c>
      <c r="N122" s="6" t="e">
        <f>COUNTIFS(#REF!,"&gt;=100",#REF!,"&lt;150",#REF!,$B122,#REF!,"&gt;=2.0")</f>
        <v>#REF!</v>
      </c>
      <c r="O122" s="6" t="e">
        <f>COUNTIFS(#REF!,"&gt;=100",#REF!,"&lt;150",#REF!,$B122,#REF!,"&gt;=2.1")</f>
        <v>#REF!</v>
      </c>
      <c r="P122" s="6" t="e">
        <f>COUNTIFS(#REF!,"&gt;=100",#REF!,"&lt;150",#REF!,$B122,#REF!,"&gt;=2.3")</f>
        <v>#REF!</v>
      </c>
      <c r="Q122" s="6" t="e">
        <f>COUNTIFS(#REF!,"&gt;=100",#REF!,"&lt;150",#REF!,$B122,#REF!,"&gt;=2.5")</f>
        <v>#REF!</v>
      </c>
      <c r="R122" s="15" t="e">
        <f>COUNTIFS(#REF!,"&gt;=100",#REF!,"&lt;150",#REF!,$B122,#REF!,"&gt;=4")</f>
        <v>#REF!</v>
      </c>
      <c r="T122" s="9" t="s">
        <v>59</v>
      </c>
      <c r="U122" s="6"/>
      <c r="V122" s="6" t="e">
        <f>COUNTIFS(#REF!,"&gt;=150",#REF!,"&lt;200",#REF!,$B122)</f>
        <v>#REF!</v>
      </c>
      <c r="W122" s="6" t="e">
        <f>COUNTIFS(#REF!,"&gt;=150",#REF!,"&lt;200",#REF!,$B122,#REF!,"&gt;=2.0")</f>
        <v>#REF!</v>
      </c>
      <c r="X122" s="6" t="e">
        <f>COUNTIFS(#REF!,"&gt;=150",#REF!,"&lt;200",#REF!,$B122,#REF!,"&gt;=2.1")</f>
        <v>#REF!</v>
      </c>
      <c r="Y122" s="6" t="e">
        <f>COUNTIFS(#REF!,"&gt;=150",#REF!,"&lt;200",#REF!,$B122,#REF!,"&gt;=2.5")</f>
        <v>#REF!</v>
      </c>
      <c r="Z122" s="6" t="e">
        <f>COUNTIFS(#REF!,"&gt;=150",#REF!,"&lt;200",#REF!,$B122,#REF!,"&gt;=3.5")</f>
        <v>#REF!</v>
      </c>
      <c r="AA122" s="15" t="e">
        <f>COUNTIFS(#REF!,"&gt;=150",#REF!,"&lt;200",#REF!,$B122,#REF!,"&gt;=4")</f>
        <v>#REF!</v>
      </c>
      <c r="AC122" s="9" t="s">
        <v>59</v>
      </c>
      <c r="AD122" s="6"/>
      <c r="AE122" s="6" t="e">
        <f>COUNTIFS(#REF!,"&gt;=200",#REF!,$B122)</f>
        <v>#REF!</v>
      </c>
      <c r="AF122" s="6" t="e">
        <f>COUNTIFS(#REF!,"&gt;=200",#REF!,$B122,#REF!,"&gt;=2.2")</f>
        <v>#REF!</v>
      </c>
      <c r="AG122" s="6" t="e">
        <f>COUNTIFS(#REF!,"&gt;=200",#REF!,$B122,#REF!,"&gt;=2.3")</f>
        <v>#REF!</v>
      </c>
      <c r="AH122" s="6" t="e">
        <f>COUNTIFS(#REF!,"&gt;=200",#REF!,$B122,#REF!,"&gt;=2.5")</f>
        <v>#REF!</v>
      </c>
      <c r="AI122" s="6" t="e">
        <f>COUNTIFS(#REF!,"&gt;=200",#REF!,$B122,#REF!,"&gt;=3.5")</f>
        <v>#REF!</v>
      </c>
      <c r="AJ122" s="15" t="e">
        <f>COUNTIFS(#REF!,"&gt;=200",#REF!,$B122,#REF!,"&gt;=4")</f>
        <v>#REF!</v>
      </c>
      <c r="AL122" s="9" t="s">
        <v>59</v>
      </c>
      <c r="AM122" s="6"/>
      <c r="AN122" s="42" t="e">
        <f t="shared" si="61"/>
        <v>#REF!</v>
      </c>
      <c r="AO122" s="42" t="e">
        <f t="shared" si="62"/>
        <v>#REF!</v>
      </c>
      <c r="AP122" s="42" t="e">
        <f t="shared" si="63"/>
        <v>#REF!</v>
      </c>
      <c r="AQ122" s="42" t="e">
        <f t="shared" si="64"/>
        <v>#REF!</v>
      </c>
      <c r="AR122" s="42" t="e">
        <f t="shared" si="65"/>
        <v>#REF!</v>
      </c>
      <c r="AS122" s="42" t="e">
        <f t="shared" si="66"/>
        <v>#REF!</v>
      </c>
    </row>
    <row r="123" spans="2:45" hidden="1" outlineLevel="1" x14ac:dyDescent="0.25">
      <c r="B123" s="9" t="s">
        <v>34</v>
      </c>
      <c r="C123" s="6"/>
      <c r="D123" s="6" t="e">
        <f>COUNTIFS(#REF!,"&lt;100",#REF!,"&gt;=50",#REF!,$B123)</f>
        <v>#REF!</v>
      </c>
      <c r="E123" s="6" t="e">
        <f>COUNTIFS(#REF!,"&lt;100",#REF!,"&gt;=50",#REF!,$B123,#REF!,"&gt;=1.85")</f>
        <v>#REF!</v>
      </c>
      <c r="F123" s="6" t="e">
        <f>COUNTIFS(#REF!,"&lt;100",#REF!,"&gt;=50",#REF!,$B123,#REF!,"&gt;=1.9")</f>
        <v>#REF!</v>
      </c>
      <c r="G123" s="6" t="e">
        <f>COUNTIFS(#REF!,"&lt;100",#REF!,"&gt;=50",#REF!,$B123,#REF!,"&gt;=2")</f>
        <v>#REF!</v>
      </c>
      <c r="H123" s="6" t="e">
        <f>COUNTIFS(#REF!,"&lt;100",#REF!,"&gt;=50",#REF!,$B123,#REF!,"&gt;=2.2")</f>
        <v>#REF!</v>
      </c>
      <c r="I123" s="15" t="e">
        <f>COUNTIFS(#REF!,"&lt;100",#REF!,"&gt;=50",#REF!,$B123,#REF!,"&gt;=2.5")</f>
        <v>#REF!</v>
      </c>
      <c r="K123" s="9" t="s">
        <v>34</v>
      </c>
      <c r="L123" s="6"/>
      <c r="M123" s="6" t="e">
        <f>COUNTIFS(#REF!,"&gt;=100",#REF!,"&lt;150",#REF!,$B123)</f>
        <v>#REF!</v>
      </c>
      <c r="N123" s="6" t="e">
        <f>COUNTIFS(#REF!,"&gt;=100",#REF!,"&lt;150",#REF!,$B123,#REF!,"&gt;=2.0")</f>
        <v>#REF!</v>
      </c>
      <c r="O123" s="6" t="e">
        <f>COUNTIFS(#REF!,"&gt;=100",#REF!,"&lt;150",#REF!,$B123,#REF!,"&gt;=2.1")</f>
        <v>#REF!</v>
      </c>
      <c r="P123" s="6" t="e">
        <f>COUNTIFS(#REF!,"&gt;=100",#REF!,"&lt;150",#REF!,$B123,#REF!,"&gt;=2.3")</f>
        <v>#REF!</v>
      </c>
      <c r="Q123" s="6" t="e">
        <f>COUNTIFS(#REF!,"&gt;=100",#REF!,"&lt;150",#REF!,$B123,#REF!,"&gt;=2.5")</f>
        <v>#REF!</v>
      </c>
      <c r="R123" s="15" t="e">
        <f>COUNTIFS(#REF!,"&gt;=100",#REF!,"&lt;150",#REF!,$B123,#REF!,"&gt;=4")</f>
        <v>#REF!</v>
      </c>
      <c r="T123" s="9" t="s">
        <v>34</v>
      </c>
      <c r="U123" s="6"/>
      <c r="V123" s="6" t="e">
        <f>COUNTIFS(#REF!,"&gt;=150",#REF!,"&lt;200",#REF!,$B123)</f>
        <v>#REF!</v>
      </c>
      <c r="W123" s="6" t="e">
        <f>COUNTIFS(#REF!,"&gt;=150",#REF!,"&lt;200",#REF!,$B123,#REF!,"&gt;=2.0")</f>
        <v>#REF!</v>
      </c>
      <c r="X123" s="6" t="e">
        <f>COUNTIFS(#REF!,"&gt;=150",#REF!,"&lt;200",#REF!,$B123,#REF!,"&gt;=2.1")</f>
        <v>#REF!</v>
      </c>
      <c r="Y123" s="6" t="e">
        <f>COUNTIFS(#REF!,"&gt;=150",#REF!,"&lt;200",#REF!,$B123,#REF!,"&gt;=2.5")</f>
        <v>#REF!</v>
      </c>
      <c r="Z123" s="6" t="e">
        <f>COUNTIFS(#REF!,"&gt;=150",#REF!,"&lt;200",#REF!,$B123,#REF!,"&gt;=3.5")</f>
        <v>#REF!</v>
      </c>
      <c r="AA123" s="15" t="e">
        <f>COUNTIFS(#REF!,"&gt;=150",#REF!,"&lt;200",#REF!,$B123,#REF!,"&gt;=4")</f>
        <v>#REF!</v>
      </c>
      <c r="AC123" s="9" t="s">
        <v>34</v>
      </c>
      <c r="AD123" s="6"/>
      <c r="AE123" s="6" t="e">
        <f>COUNTIFS(#REF!,"&gt;=200",#REF!,$B123)</f>
        <v>#REF!</v>
      </c>
      <c r="AF123" s="6" t="e">
        <f>COUNTIFS(#REF!,"&gt;=200",#REF!,$B123,#REF!,"&gt;=2.2")</f>
        <v>#REF!</v>
      </c>
      <c r="AG123" s="6" t="e">
        <f>COUNTIFS(#REF!,"&gt;=200",#REF!,$B123,#REF!,"&gt;=2.3")</f>
        <v>#REF!</v>
      </c>
      <c r="AH123" s="6" t="e">
        <f>COUNTIFS(#REF!,"&gt;=200",#REF!,$B123,#REF!,"&gt;=2.5")</f>
        <v>#REF!</v>
      </c>
      <c r="AI123" s="6" t="e">
        <f>COUNTIFS(#REF!,"&gt;=200",#REF!,$B123,#REF!,"&gt;=3.5")</f>
        <v>#REF!</v>
      </c>
      <c r="AJ123" s="15" t="e">
        <f>COUNTIFS(#REF!,"&gt;=200",#REF!,$B123,#REF!,"&gt;=4")</f>
        <v>#REF!</v>
      </c>
      <c r="AL123" s="9" t="s">
        <v>34</v>
      </c>
      <c r="AM123" s="6"/>
      <c r="AN123" s="42" t="e">
        <f t="shared" si="61"/>
        <v>#REF!</v>
      </c>
      <c r="AO123" s="42" t="e">
        <f t="shared" si="62"/>
        <v>#REF!</v>
      </c>
      <c r="AP123" s="42" t="e">
        <f t="shared" si="63"/>
        <v>#REF!</v>
      </c>
      <c r="AQ123" s="42" t="e">
        <f t="shared" si="64"/>
        <v>#REF!</v>
      </c>
      <c r="AR123" s="42" t="e">
        <f t="shared" si="65"/>
        <v>#REF!</v>
      </c>
      <c r="AS123" s="42" t="e">
        <f t="shared" si="66"/>
        <v>#REF!</v>
      </c>
    </row>
    <row r="124" spans="2:45" hidden="1" outlineLevel="1" x14ac:dyDescent="0.25">
      <c r="B124" s="9" t="s">
        <v>17</v>
      </c>
      <c r="C124" s="6"/>
      <c r="D124" s="6" t="e">
        <f>COUNTIFS(#REF!,"&lt;100",#REF!,"&gt;=50",#REF!,$B124)</f>
        <v>#REF!</v>
      </c>
      <c r="E124" s="6" t="e">
        <f>COUNTIFS(#REF!,"&lt;100",#REF!,"&gt;=50",#REF!,$B124,#REF!,"&gt;=1.85")</f>
        <v>#REF!</v>
      </c>
      <c r="F124" s="6" t="e">
        <f>COUNTIFS(#REF!,"&lt;100",#REF!,"&gt;=50",#REF!,$B124,#REF!,"&gt;=1.9")</f>
        <v>#REF!</v>
      </c>
      <c r="G124" s="6" t="e">
        <f>COUNTIFS(#REF!,"&lt;100",#REF!,"&gt;=50",#REF!,$B124,#REF!,"&gt;=2")</f>
        <v>#REF!</v>
      </c>
      <c r="H124" s="6" t="e">
        <f>COUNTIFS(#REF!,"&lt;100",#REF!,"&gt;=50",#REF!,$B124,#REF!,"&gt;=2.2")</f>
        <v>#REF!</v>
      </c>
      <c r="I124" s="15" t="e">
        <f>COUNTIFS(#REF!,"&lt;100",#REF!,"&gt;=50",#REF!,$B124,#REF!,"&gt;=2.5")</f>
        <v>#REF!</v>
      </c>
      <c r="K124" s="9" t="s">
        <v>17</v>
      </c>
      <c r="L124" s="6"/>
      <c r="M124" s="6" t="e">
        <f>COUNTIFS(#REF!,"&gt;=100",#REF!,"&lt;150",#REF!,$B124)</f>
        <v>#REF!</v>
      </c>
      <c r="N124" s="6" t="e">
        <f>COUNTIFS(#REF!,"&gt;=100",#REF!,"&lt;150",#REF!,$B124,#REF!,"&gt;=2.0")</f>
        <v>#REF!</v>
      </c>
      <c r="O124" s="6" t="e">
        <f>COUNTIFS(#REF!,"&gt;=100",#REF!,"&lt;150",#REF!,$B124,#REF!,"&gt;=2.1")</f>
        <v>#REF!</v>
      </c>
      <c r="P124" s="6" t="e">
        <f>COUNTIFS(#REF!,"&gt;=100",#REF!,"&lt;150",#REF!,$B124,#REF!,"&gt;=2.3")</f>
        <v>#REF!</v>
      </c>
      <c r="Q124" s="6" t="e">
        <f>COUNTIFS(#REF!,"&gt;=100",#REF!,"&lt;150",#REF!,$B124,#REF!,"&gt;=2.5")</f>
        <v>#REF!</v>
      </c>
      <c r="R124" s="15" t="e">
        <f>COUNTIFS(#REF!,"&gt;=100",#REF!,"&lt;150",#REF!,$B124,#REF!,"&gt;=4")</f>
        <v>#REF!</v>
      </c>
      <c r="T124" s="9" t="s">
        <v>17</v>
      </c>
      <c r="U124" s="6"/>
      <c r="V124" s="6" t="e">
        <f>COUNTIFS(#REF!,"&gt;=150",#REF!,"&lt;200",#REF!,$B124)</f>
        <v>#REF!</v>
      </c>
      <c r="W124" s="6" t="e">
        <f>COUNTIFS(#REF!,"&gt;=150",#REF!,"&lt;200",#REF!,$B124,#REF!,"&gt;=2.0")</f>
        <v>#REF!</v>
      </c>
      <c r="X124" s="6" t="e">
        <f>COUNTIFS(#REF!,"&gt;=150",#REF!,"&lt;200",#REF!,$B124,#REF!,"&gt;=2.1")</f>
        <v>#REF!</v>
      </c>
      <c r="Y124" s="6" t="e">
        <f>COUNTIFS(#REF!,"&gt;=150",#REF!,"&lt;200",#REF!,$B124,#REF!,"&gt;=2.5")</f>
        <v>#REF!</v>
      </c>
      <c r="Z124" s="6" t="e">
        <f>COUNTIFS(#REF!,"&gt;=150",#REF!,"&lt;200",#REF!,$B124,#REF!,"&gt;=3.5")</f>
        <v>#REF!</v>
      </c>
      <c r="AA124" s="15" t="e">
        <f>COUNTIFS(#REF!,"&gt;=150",#REF!,"&lt;200",#REF!,$B124,#REF!,"&gt;=4")</f>
        <v>#REF!</v>
      </c>
      <c r="AC124" s="9" t="s">
        <v>17</v>
      </c>
      <c r="AD124" s="6"/>
      <c r="AE124" s="6" t="e">
        <f>COUNTIFS(#REF!,"&gt;=200",#REF!,$B124)</f>
        <v>#REF!</v>
      </c>
      <c r="AF124" s="6" t="e">
        <f>COUNTIFS(#REF!,"&gt;=200",#REF!,$B124,#REF!,"&gt;=2.2")</f>
        <v>#REF!</v>
      </c>
      <c r="AG124" s="6" t="e">
        <f>COUNTIFS(#REF!,"&gt;=200",#REF!,$B124,#REF!,"&gt;=2.3")</f>
        <v>#REF!</v>
      </c>
      <c r="AH124" s="6" t="e">
        <f>COUNTIFS(#REF!,"&gt;=200",#REF!,$B124,#REF!,"&gt;=2.5")</f>
        <v>#REF!</v>
      </c>
      <c r="AI124" s="6" t="e">
        <f>COUNTIFS(#REF!,"&gt;=200",#REF!,$B124,#REF!,"&gt;=3.5")</f>
        <v>#REF!</v>
      </c>
      <c r="AJ124" s="15" t="e">
        <f>COUNTIFS(#REF!,"&gt;=200",#REF!,$B124,#REF!,"&gt;=4")</f>
        <v>#REF!</v>
      </c>
      <c r="AL124" s="9" t="s">
        <v>17</v>
      </c>
      <c r="AM124" s="6"/>
      <c r="AN124" s="42" t="e">
        <f t="shared" si="61"/>
        <v>#REF!</v>
      </c>
      <c r="AO124" s="42" t="e">
        <f t="shared" si="62"/>
        <v>#REF!</v>
      </c>
      <c r="AP124" s="42" t="e">
        <f t="shared" si="63"/>
        <v>#REF!</v>
      </c>
      <c r="AQ124" s="42" t="e">
        <f t="shared" si="64"/>
        <v>#REF!</v>
      </c>
      <c r="AR124" s="42" t="e">
        <f t="shared" si="65"/>
        <v>#REF!</v>
      </c>
      <c r="AS124" s="42" t="e">
        <f t="shared" si="66"/>
        <v>#REF!</v>
      </c>
    </row>
    <row r="125" spans="2:45" hidden="1" outlineLevel="1" x14ac:dyDescent="0.25">
      <c r="B125" s="9" t="s">
        <v>63</v>
      </c>
      <c r="C125" s="6"/>
      <c r="D125" s="6" t="e">
        <f>COUNTIFS(#REF!,"&lt;100",#REF!,"&gt;=50",#REF!,$B125)</f>
        <v>#REF!</v>
      </c>
      <c r="E125" s="6" t="e">
        <f>COUNTIFS(#REF!,"&lt;100",#REF!,"&gt;=50",#REF!,$B125,#REF!,"&gt;=1.85")</f>
        <v>#REF!</v>
      </c>
      <c r="F125" s="6" t="e">
        <f>COUNTIFS(#REF!,"&lt;100",#REF!,"&gt;=50",#REF!,$B125,#REF!,"&gt;=1.9")</f>
        <v>#REF!</v>
      </c>
      <c r="G125" s="6" t="e">
        <f>COUNTIFS(#REF!,"&lt;100",#REF!,"&gt;=50",#REF!,$B125,#REF!,"&gt;=2")</f>
        <v>#REF!</v>
      </c>
      <c r="H125" s="6" t="e">
        <f>COUNTIFS(#REF!,"&lt;100",#REF!,"&gt;=50",#REF!,$B125,#REF!,"&gt;=2.2")</f>
        <v>#REF!</v>
      </c>
      <c r="I125" s="15" t="e">
        <f>COUNTIFS(#REF!,"&lt;100",#REF!,"&gt;=50",#REF!,$B125,#REF!,"&gt;=2.5")</f>
        <v>#REF!</v>
      </c>
      <c r="K125" s="9" t="s">
        <v>63</v>
      </c>
      <c r="L125" s="6"/>
      <c r="M125" s="6" t="e">
        <f>COUNTIFS(#REF!,"&gt;=100",#REF!,"&lt;150",#REF!,$B125)</f>
        <v>#REF!</v>
      </c>
      <c r="N125" s="6" t="e">
        <f>COUNTIFS(#REF!,"&gt;=100",#REF!,"&lt;150",#REF!,$B125,#REF!,"&gt;=2.0")</f>
        <v>#REF!</v>
      </c>
      <c r="O125" s="6" t="e">
        <f>COUNTIFS(#REF!,"&gt;=100",#REF!,"&lt;150",#REF!,$B125,#REF!,"&gt;=2.1")</f>
        <v>#REF!</v>
      </c>
      <c r="P125" s="6" t="e">
        <f>COUNTIFS(#REF!,"&gt;=100",#REF!,"&lt;150",#REF!,$B125,#REF!,"&gt;=2.3")</f>
        <v>#REF!</v>
      </c>
      <c r="Q125" s="6" t="e">
        <f>COUNTIFS(#REF!,"&gt;=100",#REF!,"&lt;150",#REF!,$B125,#REF!,"&gt;=2.5")</f>
        <v>#REF!</v>
      </c>
      <c r="R125" s="15" t="e">
        <f>COUNTIFS(#REF!,"&gt;=100",#REF!,"&lt;150",#REF!,$B125,#REF!,"&gt;=4")</f>
        <v>#REF!</v>
      </c>
      <c r="T125" s="9" t="s">
        <v>63</v>
      </c>
      <c r="U125" s="6"/>
      <c r="V125" s="6" t="e">
        <f>COUNTIFS(#REF!,"&gt;=150",#REF!,"&lt;200",#REF!,$B125)</f>
        <v>#REF!</v>
      </c>
      <c r="W125" s="6" t="e">
        <f>COUNTIFS(#REF!,"&gt;=150",#REF!,"&lt;200",#REF!,$B125,#REF!,"&gt;=2.0")</f>
        <v>#REF!</v>
      </c>
      <c r="X125" s="6" t="e">
        <f>COUNTIFS(#REF!,"&gt;=150",#REF!,"&lt;200",#REF!,$B125,#REF!,"&gt;=2.1")</f>
        <v>#REF!</v>
      </c>
      <c r="Y125" s="6" t="e">
        <f>COUNTIFS(#REF!,"&gt;=150",#REF!,"&lt;200",#REF!,$B125,#REF!,"&gt;=2.5")</f>
        <v>#REF!</v>
      </c>
      <c r="Z125" s="6" t="e">
        <f>COUNTIFS(#REF!,"&gt;=150",#REF!,"&lt;200",#REF!,$B125,#REF!,"&gt;=3.5")</f>
        <v>#REF!</v>
      </c>
      <c r="AA125" s="15" t="e">
        <f>COUNTIFS(#REF!,"&gt;=150",#REF!,"&lt;200",#REF!,$B125,#REF!,"&gt;=4")</f>
        <v>#REF!</v>
      </c>
      <c r="AC125" s="9" t="s">
        <v>63</v>
      </c>
      <c r="AD125" s="6"/>
      <c r="AE125" s="6" t="e">
        <f>COUNTIFS(#REF!,"&gt;=200",#REF!,$B125)</f>
        <v>#REF!</v>
      </c>
      <c r="AF125" s="6" t="e">
        <f>COUNTIFS(#REF!,"&gt;=200",#REF!,$B125,#REF!,"&gt;=2.2")</f>
        <v>#REF!</v>
      </c>
      <c r="AG125" s="6" t="e">
        <f>COUNTIFS(#REF!,"&gt;=200",#REF!,$B125,#REF!,"&gt;=2.3")</f>
        <v>#REF!</v>
      </c>
      <c r="AH125" s="6" t="e">
        <f>COUNTIFS(#REF!,"&gt;=200",#REF!,$B125,#REF!,"&gt;=2.5")</f>
        <v>#REF!</v>
      </c>
      <c r="AI125" s="6" t="e">
        <f>COUNTIFS(#REF!,"&gt;=200",#REF!,$B125,#REF!,"&gt;=3.5")</f>
        <v>#REF!</v>
      </c>
      <c r="AJ125" s="15" t="e">
        <f>COUNTIFS(#REF!,"&gt;=200",#REF!,$B125,#REF!,"&gt;=4")</f>
        <v>#REF!</v>
      </c>
      <c r="AL125" s="9" t="s">
        <v>63</v>
      </c>
      <c r="AM125" s="6"/>
      <c r="AN125" s="42" t="e">
        <f t="shared" si="61"/>
        <v>#REF!</v>
      </c>
      <c r="AO125" s="42" t="e">
        <f t="shared" si="62"/>
        <v>#REF!</v>
      </c>
      <c r="AP125" s="42" t="e">
        <f t="shared" si="63"/>
        <v>#REF!</v>
      </c>
      <c r="AQ125" s="42" t="e">
        <f t="shared" si="64"/>
        <v>#REF!</v>
      </c>
      <c r="AR125" s="42" t="e">
        <f t="shared" si="65"/>
        <v>#REF!</v>
      </c>
      <c r="AS125" s="42" t="e">
        <f t="shared" si="66"/>
        <v>#REF!</v>
      </c>
    </row>
    <row r="126" spans="2:45" hidden="1" outlineLevel="1" x14ac:dyDescent="0.25">
      <c r="B126" s="9" t="s">
        <v>62</v>
      </c>
      <c r="C126" s="6"/>
      <c r="D126" s="6" t="e">
        <f>COUNTIFS(#REF!,"&lt;100",#REF!,"&gt;=50",#REF!,$B126)</f>
        <v>#REF!</v>
      </c>
      <c r="E126" s="6" t="e">
        <f>COUNTIFS(#REF!,"&lt;100",#REF!,"&gt;=50",#REF!,$B126,#REF!,"&gt;=1.85")</f>
        <v>#REF!</v>
      </c>
      <c r="F126" s="6" t="e">
        <f>COUNTIFS(#REF!,"&lt;100",#REF!,"&gt;=50",#REF!,$B126,#REF!,"&gt;=1.9")</f>
        <v>#REF!</v>
      </c>
      <c r="G126" s="6" t="e">
        <f>COUNTIFS(#REF!,"&lt;100",#REF!,"&gt;=50",#REF!,$B126,#REF!,"&gt;=2")</f>
        <v>#REF!</v>
      </c>
      <c r="H126" s="6" t="e">
        <f>COUNTIFS(#REF!,"&lt;100",#REF!,"&gt;=50",#REF!,$B126,#REF!,"&gt;=2.2")</f>
        <v>#REF!</v>
      </c>
      <c r="I126" s="15" t="e">
        <f>COUNTIFS(#REF!,"&lt;100",#REF!,"&gt;=50",#REF!,$B126,#REF!,"&gt;=2.5")</f>
        <v>#REF!</v>
      </c>
      <c r="K126" s="9" t="s">
        <v>62</v>
      </c>
      <c r="L126" s="6"/>
      <c r="M126" s="6" t="e">
        <f>COUNTIFS(#REF!,"&gt;=100",#REF!,"&lt;150",#REF!,$B126)</f>
        <v>#REF!</v>
      </c>
      <c r="N126" s="6" t="e">
        <f>COUNTIFS(#REF!,"&gt;=100",#REF!,"&lt;150",#REF!,$B126,#REF!,"&gt;=2.0")</f>
        <v>#REF!</v>
      </c>
      <c r="O126" s="6" t="e">
        <f>COUNTIFS(#REF!,"&gt;=100",#REF!,"&lt;150",#REF!,$B126,#REF!,"&gt;=2.1")</f>
        <v>#REF!</v>
      </c>
      <c r="P126" s="6" t="e">
        <f>COUNTIFS(#REF!,"&gt;=100",#REF!,"&lt;150",#REF!,$B126,#REF!,"&gt;=2.3")</f>
        <v>#REF!</v>
      </c>
      <c r="Q126" s="6" t="e">
        <f>COUNTIFS(#REF!,"&gt;=100",#REF!,"&lt;150",#REF!,$B126,#REF!,"&gt;=2.5")</f>
        <v>#REF!</v>
      </c>
      <c r="R126" s="15" t="e">
        <f>COUNTIFS(#REF!,"&gt;=100",#REF!,"&lt;150",#REF!,$B126,#REF!,"&gt;=4")</f>
        <v>#REF!</v>
      </c>
      <c r="T126" s="9" t="s">
        <v>62</v>
      </c>
      <c r="U126" s="6"/>
      <c r="V126" s="6" t="e">
        <f>COUNTIFS(#REF!,"&gt;=150",#REF!,"&lt;200",#REF!,$B126)</f>
        <v>#REF!</v>
      </c>
      <c r="W126" s="6" t="e">
        <f>COUNTIFS(#REF!,"&gt;=150",#REF!,"&lt;200",#REF!,$B126,#REF!,"&gt;=2.0")</f>
        <v>#REF!</v>
      </c>
      <c r="X126" s="6" t="e">
        <f>COUNTIFS(#REF!,"&gt;=150",#REF!,"&lt;200",#REF!,$B126,#REF!,"&gt;=2.1")</f>
        <v>#REF!</v>
      </c>
      <c r="Y126" s="6" t="e">
        <f>COUNTIFS(#REF!,"&gt;=150",#REF!,"&lt;200",#REF!,$B126,#REF!,"&gt;=2.5")</f>
        <v>#REF!</v>
      </c>
      <c r="Z126" s="6" t="e">
        <f>COUNTIFS(#REF!,"&gt;=150",#REF!,"&lt;200",#REF!,$B126,#REF!,"&gt;=3.5")</f>
        <v>#REF!</v>
      </c>
      <c r="AA126" s="15" t="e">
        <f>COUNTIFS(#REF!,"&gt;=150",#REF!,"&lt;200",#REF!,$B126,#REF!,"&gt;=4")</f>
        <v>#REF!</v>
      </c>
      <c r="AC126" s="9" t="s">
        <v>62</v>
      </c>
      <c r="AD126" s="6"/>
      <c r="AE126" s="6" t="e">
        <f>COUNTIFS(#REF!,"&gt;=200",#REF!,$B126)</f>
        <v>#REF!</v>
      </c>
      <c r="AF126" s="6" t="e">
        <f>COUNTIFS(#REF!,"&gt;=200",#REF!,$B126,#REF!,"&gt;=2.2")</f>
        <v>#REF!</v>
      </c>
      <c r="AG126" s="6" t="e">
        <f>COUNTIFS(#REF!,"&gt;=200",#REF!,$B126,#REF!,"&gt;=2.3")</f>
        <v>#REF!</v>
      </c>
      <c r="AH126" s="6" t="e">
        <f>COUNTIFS(#REF!,"&gt;=200",#REF!,$B126,#REF!,"&gt;=2.5")</f>
        <v>#REF!</v>
      </c>
      <c r="AI126" s="6" t="e">
        <f>COUNTIFS(#REF!,"&gt;=200",#REF!,$B126,#REF!,"&gt;=3.5")</f>
        <v>#REF!</v>
      </c>
      <c r="AJ126" s="15" t="e">
        <f>COUNTIFS(#REF!,"&gt;=200",#REF!,$B126,#REF!,"&gt;=4")</f>
        <v>#REF!</v>
      </c>
      <c r="AL126" s="9" t="s">
        <v>62</v>
      </c>
      <c r="AM126" s="6"/>
      <c r="AN126" s="42" t="e">
        <f t="shared" si="61"/>
        <v>#REF!</v>
      </c>
      <c r="AO126" s="42" t="e">
        <f t="shared" si="62"/>
        <v>#REF!</v>
      </c>
      <c r="AP126" s="42" t="e">
        <f t="shared" si="63"/>
        <v>#REF!</v>
      </c>
      <c r="AQ126" s="42" t="e">
        <f t="shared" si="64"/>
        <v>#REF!</v>
      </c>
      <c r="AR126" s="42" t="e">
        <f t="shared" si="65"/>
        <v>#REF!</v>
      </c>
      <c r="AS126" s="42" t="e">
        <f t="shared" si="66"/>
        <v>#REF!</v>
      </c>
    </row>
    <row r="127" spans="2:45" hidden="1" outlineLevel="1" x14ac:dyDescent="0.25">
      <c r="B127" s="9"/>
      <c r="C127" s="6"/>
      <c r="D127" s="6"/>
      <c r="E127" s="6"/>
      <c r="F127" s="6"/>
      <c r="G127" s="6"/>
      <c r="H127" s="6"/>
      <c r="I127" s="15"/>
      <c r="K127" s="9"/>
      <c r="L127" s="6"/>
      <c r="M127" s="6"/>
      <c r="N127" s="6"/>
      <c r="O127" s="6"/>
      <c r="P127" s="6"/>
      <c r="Q127" s="6"/>
      <c r="R127" s="15"/>
      <c r="T127" s="9"/>
      <c r="U127" s="6"/>
      <c r="V127" s="6"/>
      <c r="W127" s="6"/>
      <c r="X127" s="6"/>
      <c r="Y127" s="6"/>
      <c r="Z127" s="6"/>
      <c r="AA127" s="15"/>
      <c r="AC127" s="9"/>
      <c r="AD127" s="6"/>
      <c r="AE127" s="6"/>
      <c r="AF127" s="6"/>
      <c r="AG127" s="6"/>
      <c r="AH127" s="6"/>
      <c r="AI127" s="6"/>
      <c r="AJ127" s="15"/>
      <c r="AL127" s="9"/>
      <c r="AM127" s="6"/>
      <c r="AN127" s="6"/>
      <c r="AO127" s="6"/>
      <c r="AP127" s="6"/>
      <c r="AQ127" s="6"/>
      <c r="AR127" s="6"/>
      <c r="AS127" s="15"/>
    </row>
    <row r="128" spans="2:45" hidden="1" outlineLevel="1" x14ac:dyDescent="0.25">
      <c r="B128" s="9" t="s">
        <v>77</v>
      </c>
      <c r="C128" s="6" t="e">
        <f>ROUND((D129/D130)-D129,0)</f>
        <v>#REF!</v>
      </c>
      <c r="D128" s="6" t="e">
        <f>COUNTIFS(#REF!,"&lt;100",#REF!,"&gt;=50",#REF!,$B128)</f>
        <v>#REF!</v>
      </c>
      <c r="E128" s="6" t="e">
        <f>COUNTIFS(#REF!,"&lt;100",#REF!,"&gt;=50",#REF!,$B128,#REF!,"&gt;=1.8")</f>
        <v>#REF!</v>
      </c>
      <c r="F128" s="6" t="e">
        <f>COUNTIFS(#REF!,"&lt;100",#REF!,"&gt;=50",#REF!,$B128,#REF!,"&gt;=2.5")</f>
        <v>#REF!</v>
      </c>
      <c r="G128" s="6" t="e">
        <f>COUNTIFS(#REF!,"&lt;100",#REF!,"&gt;=50",#REF!,$B128,#REF!,"&gt;=3")</f>
        <v>#REF!</v>
      </c>
      <c r="H128" s="6" t="e">
        <f>COUNTIFS(#REF!,"&lt;100",#REF!,"&gt;=50",#REF!,$B128,#REF!,"&gt;=3.5")</f>
        <v>#REF!</v>
      </c>
      <c r="I128" s="15" t="e">
        <f>COUNTIFS(#REF!,"&lt;100",#REF!,"&gt;=50",#REF!,$B128,#REF!,"&gt;=4")</f>
        <v>#REF!</v>
      </c>
      <c r="K128" s="9" t="s">
        <v>77</v>
      </c>
      <c r="L128" s="6" t="e">
        <f>ROUND((M129/M130)-M129,0)</f>
        <v>#REF!</v>
      </c>
      <c r="M128" s="6" t="e">
        <f>COUNTIFS(#REF!,"&gt;=100",#REF!,"&lt;150",#REF!,$B128)</f>
        <v>#REF!</v>
      </c>
      <c r="N128" s="6" t="e">
        <f>COUNTIFS(#REF!,"&gt;=100",#REF!,"&lt;150",#REF!,$B128,#REF!,"&gt;=2.2")</f>
        <v>#REF!</v>
      </c>
      <c r="O128" s="6" t="e">
        <f>COUNTIFS(#REF!,"&gt;=100",#REF!,"&lt;150",#REF!,$B128,#REF!,"&gt;=2.3")</f>
        <v>#REF!</v>
      </c>
      <c r="P128" s="6" t="e">
        <f>COUNTIFS(#REF!,"&gt;=100",#REF!,"&lt;150",#REF!,$B128,#REF!,"&gt;=2.4")</f>
        <v>#REF!</v>
      </c>
      <c r="Q128" s="6" t="e">
        <f>COUNTIFS(#REF!,"&gt;=100",#REF!,"&lt;150",#REF!,$B128,#REF!,"&gt;=2.5")</f>
        <v>#REF!</v>
      </c>
      <c r="R128" s="15" t="e">
        <f>COUNTIFS(#REF!,"&gt;=100",#REF!,"&lt;150",#REF!,$B128,#REF!,"&gt;=4")</f>
        <v>#REF!</v>
      </c>
      <c r="T128" s="9" t="s">
        <v>77</v>
      </c>
      <c r="U128" s="6" t="e">
        <f>ROUND((V129/V130)-V129,0)</f>
        <v>#REF!</v>
      </c>
      <c r="V128" s="6" t="e">
        <f>COUNTIFS(#REF!,"&gt;=100",#REF!,"&lt;=150",#REF!,$B128)</f>
        <v>#REF!</v>
      </c>
      <c r="W128" s="6" t="e">
        <f>COUNTIFS(#REF!,"&gt;=100",#REF!,"&lt;=150",#REF!,$B128,#REF!,"&gt;=2.2")</f>
        <v>#REF!</v>
      </c>
      <c r="X128" s="6" t="e">
        <f>COUNTIFS(#REF!,"&gt;=100",#REF!,"&lt;=150",#REF!,$B128,#REF!,"&gt;=2.5")</f>
        <v>#REF!</v>
      </c>
      <c r="Y128" s="6" t="e">
        <f>COUNTIFS(#REF!,"&gt;=100",#REF!,"&lt;=150",#REF!,$B128,#REF!,"&gt;=3")</f>
        <v>#REF!</v>
      </c>
      <c r="Z128" s="6" t="e">
        <f>COUNTIFS(#REF!,"&gt;=100",#REF!,"&lt;=150",#REF!,$B128,#REF!,"&gt;=3.5")</f>
        <v>#REF!</v>
      </c>
      <c r="AA128" s="15" t="e">
        <f>COUNTIFS(#REF!,"&gt;=100",#REF!,"&lt;=150",#REF!,$B128,#REF!,"&gt;=4")</f>
        <v>#REF!</v>
      </c>
      <c r="AC128" s="9" t="s">
        <v>77</v>
      </c>
      <c r="AD128" s="6" t="e">
        <f>ROUND((AE129/AE130)-AE129,0)</f>
        <v>#REF!</v>
      </c>
      <c r="AE128" s="6" t="e">
        <f>COUNTIFS(#REF!,"&gt;=100",#REF!,"&lt;=150",#REF!,$B128)</f>
        <v>#REF!</v>
      </c>
      <c r="AF128" s="6" t="e">
        <f>COUNTIFS(#REF!,"&gt;=100",#REF!,"&lt;=150",#REF!,$B128,#REF!,"&gt;=2.2")</f>
        <v>#REF!</v>
      </c>
      <c r="AG128" s="6" t="e">
        <f>COUNTIFS(#REF!,"&gt;=100",#REF!,"&lt;=150",#REF!,$B128,#REF!,"&gt;=2.5")</f>
        <v>#REF!</v>
      </c>
      <c r="AH128" s="6" t="e">
        <f>COUNTIFS(#REF!,"&gt;=100",#REF!,"&lt;=150",#REF!,$B128,#REF!,"&gt;=3")</f>
        <v>#REF!</v>
      </c>
      <c r="AI128" s="6" t="e">
        <f>COUNTIFS(#REF!,"&gt;=100",#REF!,"&lt;=150",#REF!,$B128,#REF!,"&gt;=3.5")</f>
        <v>#REF!</v>
      </c>
      <c r="AJ128" s="15" t="e">
        <f>COUNTIFS(#REF!,"&gt;=100",#REF!,"&lt;=150",#REF!,$B128,#REF!,"&gt;=4")</f>
        <v>#REF!</v>
      </c>
      <c r="AL128" s="9" t="s">
        <v>77</v>
      </c>
      <c r="AM128" s="6" t="e">
        <f>ROUND((AN129/AN130)-AN129,0)</f>
        <v>#REF!</v>
      </c>
      <c r="AN128" s="6" t="e">
        <f>COUNTIFS(#REF!,"&gt;=50",#REF!,$B128)</f>
        <v>#REF!</v>
      </c>
      <c r="AO128" s="6" t="e">
        <f>COUNTIFS(#REF!,"&gt;=50",#REF!,$B128,#REF!,"&gt;=2.2")</f>
        <v>#REF!</v>
      </c>
      <c r="AP128" s="6" t="e">
        <f>COUNTIFS(#REF!,"&gt;=50",#REF!,$B128,#REF!,"&gt;=2.5")</f>
        <v>#REF!</v>
      </c>
      <c r="AQ128" s="6" t="e">
        <f>COUNTIFS(#REF!,"&gt;=50",#REF!,$B128,#REF!,"&gt;=3")</f>
        <v>#REF!</v>
      </c>
      <c r="AR128" s="6" t="e">
        <f>COUNTIFS(#REF!,"&gt;=50",#REF!,$B128,#REF!,"&gt;=3.5")</f>
        <v>#REF!</v>
      </c>
      <c r="AS128" s="15" t="e">
        <f>COUNTIFS(#REF!,"&gt;=50",#REF!,$B128,#REF!,"&gt;=4")</f>
        <v>#REF!</v>
      </c>
    </row>
    <row r="129" spans="2:45" collapsed="1" x14ac:dyDescent="0.25">
      <c r="B129" s="8" t="s">
        <v>75</v>
      </c>
      <c r="C129" s="10" t="e">
        <f>ROUND(D129*(1/D130),0)</f>
        <v>#REF!</v>
      </c>
      <c r="D129" s="10" t="e">
        <f t="shared" ref="D129:I129" si="67">SUM(D70:D128)</f>
        <v>#REF!</v>
      </c>
      <c r="E129" s="10" t="e">
        <f t="shared" si="67"/>
        <v>#REF!</v>
      </c>
      <c r="F129" s="10" t="e">
        <f t="shared" si="67"/>
        <v>#REF!</v>
      </c>
      <c r="G129" s="10" t="e">
        <f t="shared" si="67"/>
        <v>#REF!</v>
      </c>
      <c r="H129" s="10" t="e">
        <f t="shared" si="67"/>
        <v>#REF!</v>
      </c>
      <c r="I129" s="16" t="e">
        <f t="shared" si="67"/>
        <v>#REF!</v>
      </c>
      <c r="K129" s="8" t="s">
        <v>75</v>
      </c>
      <c r="L129" s="10" t="e">
        <f>ROUND(M129*(1/M130),0)</f>
        <v>#REF!</v>
      </c>
      <c r="M129" s="10" t="e">
        <f t="shared" ref="M129:R129" si="68">SUM(M70:M128)</f>
        <v>#REF!</v>
      </c>
      <c r="N129" s="10" t="e">
        <f t="shared" si="68"/>
        <v>#REF!</v>
      </c>
      <c r="O129" s="10" t="e">
        <f t="shared" si="68"/>
        <v>#REF!</v>
      </c>
      <c r="P129" s="10" t="e">
        <f t="shared" si="68"/>
        <v>#REF!</v>
      </c>
      <c r="Q129" s="10" t="e">
        <f t="shared" si="68"/>
        <v>#REF!</v>
      </c>
      <c r="R129" s="16" t="e">
        <f t="shared" si="68"/>
        <v>#REF!</v>
      </c>
      <c r="T129" s="8" t="s">
        <v>75</v>
      </c>
      <c r="U129" s="10" t="e">
        <f>ROUND(V129*(1/V130),0)</f>
        <v>#REF!</v>
      </c>
      <c r="V129" s="10" t="e">
        <f t="shared" ref="V129:AA129" si="69">SUM(V70:V128)</f>
        <v>#REF!</v>
      </c>
      <c r="W129" s="10" t="e">
        <f t="shared" si="69"/>
        <v>#REF!</v>
      </c>
      <c r="X129" s="10" t="e">
        <f t="shared" si="69"/>
        <v>#REF!</v>
      </c>
      <c r="Y129" s="10" t="e">
        <f t="shared" si="69"/>
        <v>#REF!</v>
      </c>
      <c r="Z129" s="10" t="e">
        <f t="shared" si="69"/>
        <v>#REF!</v>
      </c>
      <c r="AA129" s="16" t="e">
        <f t="shared" si="69"/>
        <v>#REF!</v>
      </c>
      <c r="AC129" s="8" t="s">
        <v>75</v>
      </c>
      <c r="AD129" s="10" t="e">
        <f>ROUND(AE129*(1/AE130),0)</f>
        <v>#REF!</v>
      </c>
      <c r="AE129" s="10" t="e">
        <f t="shared" ref="AE129:AJ129" si="70">SUM(AE70:AE128)</f>
        <v>#REF!</v>
      </c>
      <c r="AF129" s="10" t="e">
        <f t="shared" si="70"/>
        <v>#REF!</v>
      </c>
      <c r="AG129" s="10" t="e">
        <f t="shared" si="70"/>
        <v>#REF!</v>
      </c>
      <c r="AH129" s="10" t="e">
        <f t="shared" si="70"/>
        <v>#REF!</v>
      </c>
      <c r="AI129" s="10" t="e">
        <f t="shared" si="70"/>
        <v>#REF!</v>
      </c>
      <c r="AJ129" s="16" t="e">
        <f t="shared" si="70"/>
        <v>#REF!</v>
      </c>
      <c r="AL129" s="8" t="s">
        <v>75</v>
      </c>
      <c r="AM129" s="10" t="e">
        <f>ROUND(AN129*(1/AN130),0)</f>
        <v>#REF!</v>
      </c>
      <c r="AN129" s="10" t="e">
        <f t="shared" ref="AN129:AS129" si="71">SUM(AN70:AN128)</f>
        <v>#REF!</v>
      </c>
      <c r="AO129" s="10" t="e">
        <f t="shared" si="71"/>
        <v>#REF!</v>
      </c>
      <c r="AP129" s="10" t="e">
        <f t="shared" si="71"/>
        <v>#REF!</v>
      </c>
      <c r="AQ129" s="10" t="e">
        <f t="shared" si="71"/>
        <v>#REF!</v>
      </c>
      <c r="AR129" s="10" t="e">
        <f t="shared" si="71"/>
        <v>#REF!</v>
      </c>
      <c r="AS129" s="16" t="e">
        <f t="shared" si="71"/>
        <v>#REF!</v>
      </c>
    </row>
    <row r="130" spans="2:45" ht="14.5" x14ac:dyDescent="0.35">
      <c r="B130" s="9" t="s">
        <v>134</v>
      </c>
      <c r="C130" s="11"/>
      <c r="D130" s="12" t="e">
        <f>#REF!</f>
        <v>#REF!</v>
      </c>
      <c r="E130" s="12" t="e">
        <f>E129/C129</f>
        <v>#REF!</v>
      </c>
      <c r="F130" s="12" t="e">
        <f>F129/C129</f>
        <v>#REF!</v>
      </c>
      <c r="G130" s="12" t="e">
        <f>G129/C129</f>
        <v>#REF!</v>
      </c>
      <c r="H130" s="12" t="e">
        <f>H129/C129</f>
        <v>#REF!</v>
      </c>
      <c r="I130" s="17" t="e">
        <f>I129/C129</f>
        <v>#REF!</v>
      </c>
      <c r="K130" s="9" t="s">
        <v>134</v>
      </c>
      <c r="L130" s="11"/>
      <c r="M130" s="12" t="e">
        <f>#REF!</f>
        <v>#REF!</v>
      </c>
      <c r="N130" s="12" t="e">
        <f>N129/L129</f>
        <v>#REF!</v>
      </c>
      <c r="O130" s="12" t="e">
        <f>O129/L129</f>
        <v>#REF!</v>
      </c>
      <c r="P130" s="12" t="e">
        <f>P129/L129</f>
        <v>#REF!</v>
      </c>
      <c r="Q130" s="12" t="e">
        <f>Q129/L129</f>
        <v>#REF!</v>
      </c>
      <c r="R130" s="17" t="e">
        <f>R129/L129</f>
        <v>#REF!</v>
      </c>
      <c r="T130" s="9" t="s">
        <v>134</v>
      </c>
      <c r="U130" s="11"/>
      <c r="V130" s="12" t="e">
        <f>#REF!</f>
        <v>#REF!</v>
      </c>
      <c r="W130" s="12" t="e">
        <f>W129/U129</f>
        <v>#REF!</v>
      </c>
      <c r="X130" s="12" t="e">
        <f>X129/U129</f>
        <v>#REF!</v>
      </c>
      <c r="Y130" s="12" t="e">
        <f>Y129/U129</f>
        <v>#REF!</v>
      </c>
      <c r="Z130" s="12" t="e">
        <f>Z129/U129</f>
        <v>#REF!</v>
      </c>
      <c r="AA130" s="17" t="e">
        <f>AA129/U129</f>
        <v>#REF!</v>
      </c>
      <c r="AC130" s="9" t="s">
        <v>134</v>
      </c>
      <c r="AD130" s="11"/>
      <c r="AE130" s="12" t="e">
        <f>#REF!</f>
        <v>#REF!</v>
      </c>
      <c r="AF130" s="12" t="e">
        <f>AF129/AD129</f>
        <v>#REF!</v>
      </c>
      <c r="AG130" s="12" t="e">
        <f>AG129/AD129</f>
        <v>#REF!</v>
      </c>
      <c r="AH130" s="12" t="e">
        <f>AH129/AD129</f>
        <v>#REF!</v>
      </c>
      <c r="AI130" s="12" t="e">
        <f>AI129/AD129</f>
        <v>#REF!</v>
      </c>
      <c r="AJ130" s="17" t="e">
        <f>AJ129/AD129</f>
        <v>#REF!</v>
      </c>
      <c r="AL130" s="9" t="s">
        <v>134</v>
      </c>
      <c r="AM130" s="11"/>
      <c r="AN130" s="12" t="e">
        <f>#REF!</f>
        <v>#REF!</v>
      </c>
      <c r="AO130" s="12" t="e">
        <f>AO129/AM129</f>
        <v>#REF!</v>
      </c>
      <c r="AP130" s="12" t="e">
        <f>AP129/AM129</f>
        <v>#REF!</v>
      </c>
      <c r="AQ130" s="12" t="e">
        <f>AQ129/AM129</f>
        <v>#REF!</v>
      </c>
      <c r="AR130" s="12" t="e">
        <f>AR129/AM129</f>
        <v>#REF!</v>
      </c>
      <c r="AS130" s="17" t="e">
        <f>AS129/AM129</f>
        <v>#REF!</v>
      </c>
    </row>
    <row r="131" spans="2:45" ht="15" thickBot="1" x14ac:dyDescent="0.4">
      <c r="B131" s="18" t="s">
        <v>76</v>
      </c>
      <c r="C131" s="19"/>
      <c r="D131" s="20">
        <f t="shared" ref="D131:I131" si="72">COUNTIF(D70:D126,"&gt;0")</f>
        <v>0</v>
      </c>
      <c r="E131" s="20">
        <f t="shared" si="72"/>
        <v>0</v>
      </c>
      <c r="F131" s="20">
        <f t="shared" si="72"/>
        <v>0</v>
      </c>
      <c r="G131" s="20">
        <f t="shared" si="72"/>
        <v>0</v>
      </c>
      <c r="H131" s="20">
        <f t="shared" si="72"/>
        <v>0</v>
      </c>
      <c r="I131" s="21">
        <f t="shared" si="72"/>
        <v>0</v>
      </c>
      <c r="K131" s="18" t="s">
        <v>76</v>
      </c>
      <c r="L131" s="19"/>
      <c r="M131" s="20">
        <f t="shared" ref="M131:R131" si="73">COUNTIF(M70:M126,"&gt;0")</f>
        <v>0</v>
      </c>
      <c r="N131" s="20">
        <f t="shared" si="73"/>
        <v>0</v>
      </c>
      <c r="O131" s="20">
        <f t="shared" si="73"/>
        <v>0</v>
      </c>
      <c r="P131" s="20">
        <f t="shared" si="73"/>
        <v>0</v>
      </c>
      <c r="Q131" s="20">
        <f t="shared" si="73"/>
        <v>0</v>
      </c>
      <c r="R131" s="21">
        <f t="shared" si="73"/>
        <v>0</v>
      </c>
      <c r="T131" s="18" t="s">
        <v>76</v>
      </c>
      <c r="U131" s="19"/>
      <c r="V131" s="20">
        <f t="shared" ref="V131:AA131" si="74">COUNTIF(V70:V126,"&gt;0")</f>
        <v>0</v>
      </c>
      <c r="W131" s="20">
        <f t="shared" si="74"/>
        <v>0</v>
      </c>
      <c r="X131" s="20">
        <f t="shared" si="74"/>
        <v>0</v>
      </c>
      <c r="Y131" s="20">
        <f t="shared" si="74"/>
        <v>0</v>
      </c>
      <c r="Z131" s="20">
        <f t="shared" si="74"/>
        <v>0</v>
      </c>
      <c r="AA131" s="21">
        <f t="shared" si="74"/>
        <v>0</v>
      </c>
      <c r="AC131" s="18" t="s">
        <v>76</v>
      </c>
      <c r="AD131" s="19"/>
      <c r="AE131" s="20">
        <f t="shared" ref="AE131:AJ131" si="75">COUNTIF(AE70:AE126,"&gt;0")</f>
        <v>0</v>
      </c>
      <c r="AF131" s="20">
        <f t="shared" si="75"/>
        <v>0</v>
      </c>
      <c r="AG131" s="20">
        <f t="shared" si="75"/>
        <v>0</v>
      </c>
      <c r="AH131" s="20">
        <f t="shared" si="75"/>
        <v>0</v>
      </c>
      <c r="AI131" s="20">
        <f t="shared" si="75"/>
        <v>0</v>
      </c>
      <c r="AJ131" s="21">
        <f t="shared" si="75"/>
        <v>0</v>
      </c>
      <c r="AL131" s="18" t="s">
        <v>76</v>
      </c>
      <c r="AM131" s="19"/>
      <c r="AN131" s="20">
        <f t="shared" ref="AN131:AS131" si="76">COUNTIF(AN70:AN126,"&gt;0")</f>
        <v>0</v>
      </c>
      <c r="AO131" s="20">
        <f t="shared" si="76"/>
        <v>0</v>
      </c>
      <c r="AP131" s="20">
        <f t="shared" si="76"/>
        <v>0</v>
      </c>
      <c r="AQ131" s="20">
        <f t="shared" si="76"/>
        <v>0</v>
      </c>
      <c r="AR131" s="20">
        <f t="shared" si="76"/>
        <v>0</v>
      </c>
      <c r="AS131" s="21">
        <f t="shared" si="76"/>
        <v>0</v>
      </c>
    </row>
    <row r="133" spans="2:45" ht="15" thickBot="1" x14ac:dyDescent="0.4">
      <c r="B133" s="3" t="s">
        <v>99</v>
      </c>
      <c r="C133" s="4"/>
      <c r="D133" s="4"/>
      <c r="E133" s="4"/>
      <c r="F133" s="4"/>
      <c r="G133" s="4"/>
      <c r="H133" s="4"/>
      <c r="I133" s="4"/>
      <c r="K133" s="3" t="str">
        <f>$B133</f>
        <v>Dust CADR/W (Consistant Proposal Levels)</v>
      </c>
      <c r="L133" s="4"/>
      <c r="M133" s="4"/>
      <c r="N133" s="4"/>
      <c r="O133" s="4"/>
      <c r="P133" s="4"/>
      <c r="Q133" s="4"/>
      <c r="R133" s="4"/>
      <c r="T133" s="3" t="str">
        <f>$B133</f>
        <v>Dust CADR/W (Consistant Proposal Levels)</v>
      </c>
      <c r="U133" s="4"/>
      <c r="V133" s="4"/>
      <c r="W133" s="4"/>
      <c r="X133" s="4"/>
      <c r="Y133" s="4"/>
      <c r="Z133" s="4"/>
      <c r="AA133" s="4"/>
      <c r="AC133" s="3" t="str">
        <f>$B133</f>
        <v>Dust CADR/W (Consistant Proposal Levels)</v>
      </c>
      <c r="AD133" s="4"/>
      <c r="AE133" s="4"/>
      <c r="AF133" s="4"/>
      <c r="AG133" s="4"/>
      <c r="AH133" s="4"/>
      <c r="AI133" s="4"/>
      <c r="AJ133" s="4"/>
      <c r="AL133" s="3" t="str">
        <f>$B133</f>
        <v>Dust CADR/W (Consistant Proposal Levels)</v>
      </c>
      <c r="AM133" s="4"/>
      <c r="AN133" s="4"/>
      <c r="AO133" s="4"/>
      <c r="AP133" s="4"/>
      <c r="AQ133" s="4"/>
      <c r="AR133" s="4"/>
      <c r="AS133" s="4"/>
    </row>
    <row r="134" spans="2:45" ht="14.5" x14ac:dyDescent="0.35">
      <c r="B134" s="143" t="s">
        <v>78</v>
      </c>
      <c r="C134" s="144"/>
      <c r="D134" s="144"/>
      <c r="E134" s="144"/>
      <c r="F134" s="144"/>
      <c r="G134" s="144"/>
      <c r="H134" s="144"/>
      <c r="I134" s="145"/>
      <c r="K134" s="143" t="s">
        <v>83</v>
      </c>
      <c r="L134" s="144"/>
      <c r="M134" s="144"/>
      <c r="N134" s="144"/>
      <c r="O134" s="144"/>
      <c r="P134" s="144"/>
      <c r="Q134" s="144"/>
      <c r="R134" s="145"/>
      <c r="T134" s="143" t="s">
        <v>84</v>
      </c>
      <c r="U134" s="144"/>
      <c r="V134" s="144"/>
      <c r="W134" s="144"/>
      <c r="X134" s="144"/>
      <c r="Y134" s="144"/>
      <c r="Z134" s="144"/>
      <c r="AA134" s="145"/>
      <c r="AC134" s="143" t="s">
        <v>85</v>
      </c>
      <c r="AD134" s="144"/>
      <c r="AE134" s="144"/>
      <c r="AF134" s="144"/>
      <c r="AG134" s="144"/>
      <c r="AH134" s="144"/>
      <c r="AI134" s="144"/>
      <c r="AJ134" s="145"/>
      <c r="AL134" s="143" t="s">
        <v>86</v>
      </c>
      <c r="AM134" s="144"/>
      <c r="AN134" s="144"/>
      <c r="AO134" s="144"/>
      <c r="AP134" s="144"/>
      <c r="AQ134" s="144"/>
      <c r="AR134" s="144"/>
      <c r="AS134" s="145"/>
    </row>
    <row r="135" spans="2:45" customFormat="1" ht="50" x14ac:dyDescent="0.25">
      <c r="B135" s="27" t="s">
        <v>70</v>
      </c>
      <c r="C135" s="28" t="s">
        <v>73</v>
      </c>
      <c r="D135" s="28" t="s">
        <v>69</v>
      </c>
      <c r="E135" s="28" t="s">
        <v>72</v>
      </c>
      <c r="F135" s="29" t="s">
        <v>126</v>
      </c>
      <c r="G135" s="29" t="s">
        <v>106</v>
      </c>
      <c r="H135" s="29" t="s">
        <v>135</v>
      </c>
      <c r="I135" s="30" t="s">
        <v>133</v>
      </c>
      <c r="K135" s="27" t="s">
        <v>70</v>
      </c>
      <c r="L135" s="28" t="s">
        <v>73</v>
      </c>
      <c r="M135" s="28" t="s">
        <v>69</v>
      </c>
      <c r="N135" s="28" t="s">
        <v>72</v>
      </c>
      <c r="O135" s="29" t="s">
        <v>126</v>
      </c>
      <c r="P135" s="29" t="s">
        <v>106</v>
      </c>
      <c r="Q135" s="29" t="s">
        <v>135</v>
      </c>
      <c r="R135" s="30" t="s">
        <v>133</v>
      </c>
      <c r="T135" s="27" t="s">
        <v>70</v>
      </c>
      <c r="U135" s="28" t="s">
        <v>73</v>
      </c>
      <c r="V135" s="28" t="s">
        <v>69</v>
      </c>
      <c r="W135" s="28" t="s">
        <v>72</v>
      </c>
      <c r="X135" s="29" t="s">
        <v>126</v>
      </c>
      <c r="Y135" s="29" t="s">
        <v>106</v>
      </c>
      <c r="Z135" s="29" t="s">
        <v>135</v>
      </c>
      <c r="AA135" s="30" t="s">
        <v>133</v>
      </c>
      <c r="AC135" s="27" t="s">
        <v>70</v>
      </c>
      <c r="AD135" s="28" t="s">
        <v>73</v>
      </c>
      <c r="AE135" s="28" t="s">
        <v>69</v>
      </c>
      <c r="AF135" s="28" t="s">
        <v>72</v>
      </c>
      <c r="AG135" s="29" t="s">
        <v>126</v>
      </c>
      <c r="AH135" s="29" t="s">
        <v>106</v>
      </c>
      <c r="AI135" s="29" t="s">
        <v>135</v>
      </c>
      <c r="AJ135" s="30" t="s">
        <v>136</v>
      </c>
      <c r="AL135" s="27" t="s">
        <v>70</v>
      </c>
      <c r="AM135" s="28" t="s">
        <v>73</v>
      </c>
      <c r="AN135" s="28" t="s">
        <v>69</v>
      </c>
      <c r="AO135" s="28" t="s">
        <v>72</v>
      </c>
      <c r="AP135" s="29" t="s">
        <v>126</v>
      </c>
      <c r="AQ135" s="25" t="s">
        <v>106</v>
      </c>
      <c r="AR135" s="29" t="s">
        <v>135</v>
      </c>
      <c r="AS135" s="30" t="s">
        <v>133</v>
      </c>
    </row>
    <row r="136" spans="2:45" hidden="1" outlineLevel="1" x14ac:dyDescent="0.25">
      <c r="B136" s="9" t="s">
        <v>10</v>
      </c>
      <c r="C136" s="6"/>
      <c r="D136" s="6" t="e">
        <f>COUNTIFS(#REF!,"&lt;100",#REF!,"&gt;=50",#REF!,$B136)</f>
        <v>#REF!</v>
      </c>
      <c r="E136" s="6" t="e">
        <f>COUNTIFS(#REF!,"&lt;100",#REF!,"&gt;=50",#REF!,$B136,#REF!,"&gt;=2.2")</f>
        <v>#REF!</v>
      </c>
      <c r="F136" s="6" t="e">
        <f>COUNTIFS(#REF!,"&lt;100",#REF!,"&gt;=50",#REF!,$B136,#REF!,"&gt;=2.4")</f>
        <v>#REF!</v>
      </c>
      <c r="G136" s="6" t="e">
        <f>COUNTIFS(#REF!,"&lt;100",#REF!,"&gt;=50",#REF!,$B136,#REF!,"&gt;=2.6")</f>
        <v>#REF!</v>
      </c>
      <c r="H136" s="6" t="e">
        <f>COUNTIFS(#REF!,"&lt;100",#REF!,"&gt;=50",#REF!,$B136,#REF!,"&gt;=2.8")</f>
        <v>#REF!</v>
      </c>
      <c r="I136" s="15" t="e">
        <f>COUNTIFS(#REF!,"&lt;100",#REF!,"&gt;=50",#REF!,$B136,#REF!,"&gt;=3")</f>
        <v>#REF!</v>
      </c>
      <c r="K136" s="9" t="s">
        <v>10</v>
      </c>
      <c r="L136" s="6"/>
      <c r="M136" s="6" t="e">
        <f>COUNTIFS(#REF!,"&gt;=100",#REF!,"&lt;150",#REF!,$B136)</f>
        <v>#REF!</v>
      </c>
      <c r="N136" s="6" t="e">
        <f>COUNTIFS(#REF!,"&gt;=100",#REF!,"&lt;150",#REF!,$B136,#REF!,"&gt;=2.2")</f>
        <v>#REF!</v>
      </c>
      <c r="O136" s="6" t="e">
        <f>COUNTIFS(#REF!,"&gt;=100",#REF!,"&lt;150",#REF!,$B136,#REF!,"&gt;=2.4")</f>
        <v>#REF!</v>
      </c>
      <c r="P136" s="6" t="e">
        <f>COUNTIFS(#REF!,"&gt;=100",#REF!,"&lt;150",#REF!,$B136,#REF!,"&gt;=2.6")</f>
        <v>#REF!</v>
      </c>
      <c r="Q136" s="6" t="e">
        <f>COUNTIFS(#REF!,"&gt;=100",#REF!,"&lt;150",#REF!,$B136,#REF!,"&gt;=2.8")</f>
        <v>#REF!</v>
      </c>
      <c r="R136" s="15" t="e">
        <f>COUNTIFS(#REF!,"&gt;=100",#REF!,"&lt;150",#REF!,$B136,#REF!,"&gt;=3")</f>
        <v>#REF!</v>
      </c>
      <c r="T136" s="9" t="s">
        <v>10</v>
      </c>
      <c r="U136" s="6"/>
      <c r="V136" s="6" t="e">
        <f>COUNTIFS(#REF!,"&gt;=150",#REF!,"&lt;200",#REF!,$B136)</f>
        <v>#REF!</v>
      </c>
      <c r="W136" s="6" t="e">
        <f>COUNTIFS(#REF!,"&gt;=150",#REF!,"&lt;200",#REF!,$B136,#REF!,"&gt;=2.2")</f>
        <v>#REF!</v>
      </c>
      <c r="X136" s="6" t="e">
        <f>COUNTIFS(#REF!,"&gt;=150",#REF!,"&lt;200",#REF!,$B136,#REF!,"&gt;=2.4")</f>
        <v>#REF!</v>
      </c>
      <c r="Y136" s="6" t="e">
        <f>COUNTIFS(#REF!,"&gt;=150",#REF!,"&lt;200",#REF!,$B136,#REF!,"&gt;=2.6")</f>
        <v>#REF!</v>
      </c>
      <c r="Z136" s="6" t="e">
        <f>COUNTIFS(#REF!,"&gt;=150",#REF!,"&lt;200",#REF!,$B136,#REF!,"&gt;=2.8")</f>
        <v>#REF!</v>
      </c>
      <c r="AA136" s="15" t="e">
        <f>COUNTIFS(#REF!,"&gt;=150",#REF!,"&lt;200",#REF!,$B136,#REF!,"&gt;=3")</f>
        <v>#REF!</v>
      </c>
      <c r="AC136" s="9" t="s">
        <v>10</v>
      </c>
      <c r="AD136" s="6"/>
      <c r="AE136" s="6" t="e">
        <f>COUNTIFS(#REF!,"&gt;=200",#REF!,$B136)</f>
        <v>#REF!</v>
      </c>
      <c r="AF136" s="6" t="e">
        <f>COUNTIFS(#REF!,"&gt;=200",#REF!,$B136,#REF!,"&gt;=2.2")</f>
        <v>#REF!</v>
      </c>
      <c r="AG136" s="6" t="e">
        <f>COUNTIFS(#REF!,"&gt;=200",#REF!,$B136,#REF!,"&gt;=2.4")</f>
        <v>#REF!</v>
      </c>
      <c r="AH136" s="6" t="e">
        <f>COUNTIFS(#REF!,"&gt;=200",#REF!,$B136,#REF!,"&gt;=2.6")</f>
        <v>#REF!</v>
      </c>
      <c r="AI136" s="6" t="e">
        <f>COUNTIFS(#REF!,"&gt;=200",#REF!,$B136,#REF!,"&gt;=2.8")</f>
        <v>#REF!</v>
      </c>
      <c r="AJ136" s="15" t="e">
        <f>COUNTIFS(#REF!,"&gt;=200",#REF!,$B136,#REF!,"&gt;=3")</f>
        <v>#REF!</v>
      </c>
      <c r="AL136" s="9" t="s">
        <v>10</v>
      </c>
      <c r="AM136" s="6"/>
      <c r="AN136" s="6" t="e">
        <f>COUNTIFS(#REF!,"&gt;=50",#REF!,$B136)</f>
        <v>#REF!</v>
      </c>
      <c r="AO136" s="6" t="e">
        <f>COUNTIFS(#REF!,"&gt;=50",#REF!,$B136,#REF!,"&gt;=2.2")</f>
        <v>#REF!</v>
      </c>
      <c r="AP136" s="6" t="e">
        <f>COUNTIFS(#REF!,"&gt;=50",#REF!,$B136,#REF!,"&gt;=2.4")</f>
        <v>#REF!</v>
      </c>
      <c r="AQ136" s="7" t="e">
        <f>COUNTIFS(#REF!,"&gt;=50",#REF!,$B136,#REF!,"&gt;=2.6")</f>
        <v>#REF!</v>
      </c>
      <c r="AR136" s="6" t="e">
        <f>COUNTIFS(#REF!,"&gt;=50",#REF!,$B136,#REF!,"&gt;=2.8")</f>
        <v>#REF!</v>
      </c>
      <c r="AS136" s="15" t="e">
        <f>COUNTIFS(#REF!,"&gt;=50",#REF!,$B136,#REF!,"&gt;=3")</f>
        <v>#REF!</v>
      </c>
    </row>
    <row r="137" spans="2:45" hidden="1" outlineLevel="1" x14ac:dyDescent="0.25">
      <c r="B137" s="9" t="s">
        <v>12</v>
      </c>
      <c r="C137" s="6"/>
      <c r="D137" s="6" t="e">
        <f>COUNTIFS(#REF!,"&lt;100",#REF!,"&gt;=50",#REF!,$B137)</f>
        <v>#REF!</v>
      </c>
      <c r="E137" s="6" t="e">
        <f>COUNTIFS(#REF!,"&lt;100",#REF!,"&gt;=50",#REF!,$B137,#REF!,"&gt;=2.2")</f>
        <v>#REF!</v>
      </c>
      <c r="F137" s="6" t="e">
        <f>COUNTIFS(#REF!,"&lt;100",#REF!,"&gt;=50",#REF!,$B137,#REF!,"&gt;=2.4")</f>
        <v>#REF!</v>
      </c>
      <c r="G137" s="6" t="e">
        <f>COUNTIFS(#REF!,"&lt;100",#REF!,"&gt;=50",#REF!,$B137,#REF!,"&gt;=2.6")</f>
        <v>#REF!</v>
      </c>
      <c r="H137" s="6" t="e">
        <f>COUNTIFS(#REF!,"&lt;100",#REF!,"&gt;=50",#REF!,$B137,#REF!,"&gt;=2.8")</f>
        <v>#REF!</v>
      </c>
      <c r="I137" s="15" t="e">
        <f>COUNTIFS(#REF!,"&lt;100",#REF!,"&gt;=50",#REF!,$B137,#REF!,"&gt;=3")</f>
        <v>#REF!</v>
      </c>
      <c r="K137" s="9" t="s">
        <v>12</v>
      </c>
      <c r="L137" s="6"/>
      <c r="M137" s="6" t="e">
        <f>COUNTIFS(#REF!,"&gt;=100",#REF!,"&lt;150",#REF!,$B137)</f>
        <v>#REF!</v>
      </c>
      <c r="N137" s="6" t="e">
        <f>COUNTIFS(#REF!,"&gt;=100",#REF!,"&lt;150",#REF!,$B137,#REF!,"&gt;=2.2")</f>
        <v>#REF!</v>
      </c>
      <c r="O137" s="6" t="e">
        <f>COUNTIFS(#REF!,"&gt;=100",#REF!,"&lt;150",#REF!,$B137,#REF!,"&gt;=2.4")</f>
        <v>#REF!</v>
      </c>
      <c r="P137" s="6" t="e">
        <f>COUNTIFS(#REF!,"&gt;=100",#REF!,"&lt;150",#REF!,$B137,#REF!,"&gt;=2.6")</f>
        <v>#REF!</v>
      </c>
      <c r="Q137" s="6" t="e">
        <f>COUNTIFS(#REF!,"&gt;=100",#REF!,"&lt;150",#REF!,$B137,#REF!,"&gt;=2.8")</f>
        <v>#REF!</v>
      </c>
      <c r="R137" s="15" t="e">
        <f>COUNTIFS(#REF!,"&gt;=100",#REF!,"&lt;150",#REF!,$B137,#REF!,"&gt;=3")</f>
        <v>#REF!</v>
      </c>
      <c r="T137" s="9" t="s">
        <v>12</v>
      </c>
      <c r="U137" s="6"/>
      <c r="V137" s="6" t="e">
        <f>COUNTIFS(#REF!,"&gt;=150",#REF!,"&lt;200",#REF!,$B137)</f>
        <v>#REF!</v>
      </c>
      <c r="W137" s="6" t="e">
        <f>COUNTIFS(#REF!,"&gt;=150",#REF!,"&lt;200",#REF!,$B137,#REF!,"&gt;=2.2")</f>
        <v>#REF!</v>
      </c>
      <c r="X137" s="6" t="e">
        <f>COUNTIFS(#REF!,"&gt;=150",#REF!,"&lt;200",#REF!,$B137,#REF!,"&gt;=2.4")</f>
        <v>#REF!</v>
      </c>
      <c r="Y137" s="6" t="e">
        <f>COUNTIFS(#REF!,"&gt;=150",#REF!,"&lt;200",#REF!,$B137,#REF!,"&gt;=2.6")</f>
        <v>#REF!</v>
      </c>
      <c r="Z137" s="6" t="e">
        <f>COUNTIFS(#REF!,"&gt;=150",#REF!,"&lt;200",#REF!,$B137,#REF!,"&gt;=2.8")</f>
        <v>#REF!</v>
      </c>
      <c r="AA137" s="15" t="e">
        <f>COUNTIFS(#REF!,"&gt;=150",#REF!,"&lt;200",#REF!,$B137,#REF!,"&gt;=3")</f>
        <v>#REF!</v>
      </c>
      <c r="AC137" s="9" t="s">
        <v>12</v>
      </c>
      <c r="AD137" s="6"/>
      <c r="AE137" s="6" t="e">
        <f>COUNTIFS(#REF!,"&gt;=200",#REF!,$B137)</f>
        <v>#REF!</v>
      </c>
      <c r="AF137" s="6" t="e">
        <f>COUNTIFS(#REF!,"&gt;=200",#REF!,$B137,#REF!,"&gt;=2.2")</f>
        <v>#REF!</v>
      </c>
      <c r="AG137" s="6" t="e">
        <f>COUNTIFS(#REF!,"&gt;=200",#REF!,$B137,#REF!,"&gt;=2.4")</f>
        <v>#REF!</v>
      </c>
      <c r="AH137" s="6" t="e">
        <f>COUNTIFS(#REF!,"&gt;=200",#REF!,$B137,#REF!,"&gt;=2.6")</f>
        <v>#REF!</v>
      </c>
      <c r="AI137" s="6" t="e">
        <f>COUNTIFS(#REF!,"&gt;=200",#REF!,$B137,#REF!,"&gt;=2.8")</f>
        <v>#REF!</v>
      </c>
      <c r="AJ137" s="15" t="e">
        <f>COUNTIFS(#REF!,"&gt;=200",#REF!,$B137,#REF!,"&gt;=3")</f>
        <v>#REF!</v>
      </c>
      <c r="AL137" s="9" t="s">
        <v>12</v>
      </c>
      <c r="AM137" s="6"/>
      <c r="AN137" s="6" t="e">
        <f>COUNTIFS(#REF!,"&gt;=50",#REF!,$B137)</f>
        <v>#REF!</v>
      </c>
      <c r="AO137" s="6" t="e">
        <f>COUNTIFS(#REF!,"&gt;=50",#REF!,$B137,#REF!,"&gt;=2.2")</f>
        <v>#REF!</v>
      </c>
      <c r="AP137" s="6" t="e">
        <f>COUNTIFS(#REF!,"&gt;=50",#REF!,$B137,#REF!,"&gt;=2.4")</f>
        <v>#REF!</v>
      </c>
      <c r="AQ137" s="7" t="e">
        <f>COUNTIFS(#REF!,"&gt;=50",#REF!,$B137,#REF!,"&gt;=2.6")</f>
        <v>#REF!</v>
      </c>
      <c r="AR137" s="6" t="e">
        <f>COUNTIFS(#REF!,"&gt;=50",#REF!,$B137,#REF!,"&gt;=2.8")</f>
        <v>#REF!</v>
      </c>
      <c r="AS137" s="15" t="e">
        <f>COUNTIFS(#REF!,"&gt;=50",#REF!,$B137,#REF!,"&gt;=3")</f>
        <v>#REF!</v>
      </c>
    </row>
    <row r="138" spans="2:45" hidden="1" outlineLevel="1" x14ac:dyDescent="0.25">
      <c r="B138" s="9" t="s">
        <v>26</v>
      </c>
      <c r="C138" s="6"/>
      <c r="D138" s="6" t="e">
        <f>COUNTIFS(#REF!,"&lt;100",#REF!,"&gt;=50",#REF!,$B138)</f>
        <v>#REF!</v>
      </c>
      <c r="E138" s="6" t="e">
        <f>COUNTIFS(#REF!,"&lt;100",#REF!,"&gt;=50",#REF!,$B138,#REF!,"&gt;=2.2")</f>
        <v>#REF!</v>
      </c>
      <c r="F138" s="6" t="e">
        <f>COUNTIFS(#REF!,"&lt;100",#REF!,"&gt;=50",#REF!,$B138,#REF!,"&gt;=2.4")</f>
        <v>#REF!</v>
      </c>
      <c r="G138" s="6" t="e">
        <f>COUNTIFS(#REF!,"&lt;100",#REF!,"&gt;=50",#REF!,$B138,#REF!,"&gt;=2.6")</f>
        <v>#REF!</v>
      </c>
      <c r="H138" s="6" t="e">
        <f>COUNTIFS(#REF!,"&lt;100",#REF!,"&gt;=50",#REF!,$B138,#REF!,"&gt;=2.8")</f>
        <v>#REF!</v>
      </c>
      <c r="I138" s="15" t="e">
        <f>COUNTIFS(#REF!,"&lt;100",#REF!,"&gt;=50",#REF!,$B138,#REF!,"&gt;=3")</f>
        <v>#REF!</v>
      </c>
      <c r="K138" s="9" t="s">
        <v>26</v>
      </c>
      <c r="L138" s="6"/>
      <c r="M138" s="6" t="e">
        <f>COUNTIFS(#REF!,"&gt;=100",#REF!,"&lt;150",#REF!,$B138)</f>
        <v>#REF!</v>
      </c>
      <c r="N138" s="6" t="e">
        <f>COUNTIFS(#REF!,"&gt;=100",#REF!,"&lt;150",#REF!,$B138,#REF!,"&gt;=2.2")</f>
        <v>#REF!</v>
      </c>
      <c r="O138" s="6" t="e">
        <f>COUNTIFS(#REF!,"&gt;=100",#REF!,"&lt;150",#REF!,$B138,#REF!,"&gt;=2.4")</f>
        <v>#REF!</v>
      </c>
      <c r="P138" s="6" t="e">
        <f>COUNTIFS(#REF!,"&gt;=100",#REF!,"&lt;150",#REF!,$B138,#REF!,"&gt;=2.6")</f>
        <v>#REF!</v>
      </c>
      <c r="Q138" s="6" t="e">
        <f>COUNTIFS(#REF!,"&gt;=100",#REF!,"&lt;150",#REF!,$B138,#REF!,"&gt;=2.8")</f>
        <v>#REF!</v>
      </c>
      <c r="R138" s="15" t="e">
        <f>COUNTIFS(#REF!,"&gt;=100",#REF!,"&lt;150",#REF!,$B138,#REF!,"&gt;=3")</f>
        <v>#REF!</v>
      </c>
      <c r="T138" s="9" t="s">
        <v>26</v>
      </c>
      <c r="U138" s="6"/>
      <c r="V138" s="6" t="e">
        <f>COUNTIFS(#REF!,"&gt;=150",#REF!,"&lt;200",#REF!,$B138)</f>
        <v>#REF!</v>
      </c>
      <c r="W138" s="6" t="e">
        <f>COUNTIFS(#REF!,"&gt;=150",#REF!,"&lt;200",#REF!,$B138,#REF!,"&gt;=2.2")</f>
        <v>#REF!</v>
      </c>
      <c r="X138" s="6" t="e">
        <f>COUNTIFS(#REF!,"&gt;=150",#REF!,"&lt;200",#REF!,$B138,#REF!,"&gt;=2.4")</f>
        <v>#REF!</v>
      </c>
      <c r="Y138" s="6" t="e">
        <f>COUNTIFS(#REF!,"&gt;=150",#REF!,"&lt;200",#REF!,$B138,#REF!,"&gt;=2.6")</f>
        <v>#REF!</v>
      </c>
      <c r="Z138" s="6" t="e">
        <f>COUNTIFS(#REF!,"&gt;=150",#REF!,"&lt;200",#REF!,$B138,#REF!,"&gt;=2.8")</f>
        <v>#REF!</v>
      </c>
      <c r="AA138" s="15" t="e">
        <f>COUNTIFS(#REF!,"&gt;=150",#REF!,"&lt;200",#REF!,$B138,#REF!,"&gt;=3")</f>
        <v>#REF!</v>
      </c>
      <c r="AC138" s="9" t="s">
        <v>26</v>
      </c>
      <c r="AD138" s="6"/>
      <c r="AE138" s="6" t="e">
        <f>COUNTIFS(#REF!,"&gt;=200",#REF!,$B138)</f>
        <v>#REF!</v>
      </c>
      <c r="AF138" s="6" t="e">
        <f>COUNTIFS(#REF!,"&gt;=200",#REF!,$B138,#REF!,"&gt;=2.2")</f>
        <v>#REF!</v>
      </c>
      <c r="AG138" s="6" t="e">
        <f>COUNTIFS(#REF!,"&gt;=200",#REF!,$B138,#REF!,"&gt;=2.4")</f>
        <v>#REF!</v>
      </c>
      <c r="AH138" s="6" t="e">
        <f>COUNTIFS(#REF!,"&gt;=200",#REF!,$B138,#REF!,"&gt;=2.6")</f>
        <v>#REF!</v>
      </c>
      <c r="AI138" s="6" t="e">
        <f>COUNTIFS(#REF!,"&gt;=200",#REF!,$B138,#REF!,"&gt;=2.8")</f>
        <v>#REF!</v>
      </c>
      <c r="AJ138" s="15" t="e">
        <f>COUNTIFS(#REF!,"&gt;=200",#REF!,$B138,#REF!,"&gt;=3")</f>
        <v>#REF!</v>
      </c>
      <c r="AL138" s="9" t="s">
        <v>26</v>
      </c>
      <c r="AM138" s="6"/>
      <c r="AN138" s="6" t="e">
        <f>COUNTIFS(#REF!,"&gt;=50",#REF!,$B138)</f>
        <v>#REF!</v>
      </c>
      <c r="AO138" s="6" t="e">
        <f>COUNTIFS(#REF!,"&gt;=50",#REF!,$B138,#REF!,"&gt;=2.2")</f>
        <v>#REF!</v>
      </c>
      <c r="AP138" s="6" t="e">
        <f>COUNTIFS(#REF!,"&gt;=50",#REF!,$B138,#REF!,"&gt;=2.4")</f>
        <v>#REF!</v>
      </c>
      <c r="AQ138" s="7" t="e">
        <f>COUNTIFS(#REF!,"&gt;=50",#REF!,$B138,#REF!,"&gt;=2.6")</f>
        <v>#REF!</v>
      </c>
      <c r="AR138" s="6" t="e">
        <f>COUNTIFS(#REF!,"&gt;=50",#REF!,$B138,#REF!,"&gt;=2.8")</f>
        <v>#REF!</v>
      </c>
      <c r="AS138" s="15" t="e">
        <f>COUNTIFS(#REF!,"&gt;=50",#REF!,$B138,#REF!,"&gt;=3")</f>
        <v>#REF!</v>
      </c>
    </row>
    <row r="139" spans="2:45" hidden="1" outlineLevel="1" x14ac:dyDescent="0.25">
      <c r="B139" s="9" t="s">
        <v>15</v>
      </c>
      <c r="C139" s="6"/>
      <c r="D139" s="6" t="e">
        <f>COUNTIFS(#REF!,"&lt;100",#REF!,"&gt;=50",#REF!,$B139)</f>
        <v>#REF!</v>
      </c>
      <c r="E139" s="6" t="e">
        <f>COUNTIFS(#REF!,"&lt;100",#REF!,"&gt;=50",#REF!,$B139,#REF!,"&gt;=2.2")</f>
        <v>#REF!</v>
      </c>
      <c r="F139" s="6" t="e">
        <f>COUNTIFS(#REF!,"&lt;100",#REF!,"&gt;=50",#REF!,$B139,#REF!,"&gt;=2.4")</f>
        <v>#REF!</v>
      </c>
      <c r="G139" s="6" t="e">
        <f>COUNTIFS(#REF!,"&lt;100",#REF!,"&gt;=50",#REF!,$B139,#REF!,"&gt;=2.6")</f>
        <v>#REF!</v>
      </c>
      <c r="H139" s="6" t="e">
        <f>COUNTIFS(#REF!,"&lt;100",#REF!,"&gt;=50",#REF!,$B139,#REF!,"&gt;=2.8")</f>
        <v>#REF!</v>
      </c>
      <c r="I139" s="15" t="e">
        <f>COUNTIFS(#REF!,"&lt;100",#REF!,"&gt;=50",#REF!,$B139,#REF!,"&gt;=3")</f>
        <v>#REF!</v>
      </c>
      <c r="K139" s="9" t="s">
        <v>15</v>
      </c>
      <c r="L139" s="6"/>
      <c r="M139" s="6" t="e">
        <f>COUNTIFS(#REF!,"&gt;=100",#REF!,"&lt;150",#REF!,$B139)</f>
        <v>#REF!</v>
      </c>
      <c r="N139" s="6" t="e">
        <f>COUNTIFS(#REF!,"&gt;=100",#REF!,"&lt;150",#REF!,$B139,#REF!,"&gt;=2.2")</f>
        <v>#REF!</v>
      </c>
      <c r="O139" s="6" t="e">
        <f>COUNTIFS(#REF!,"&gt;=100",#REF!,"&lt;150",#REF!,$B139,#REF!,"&gt;=2.4")</f>
        <v>#REF!</v>
      </c>
      <c r="P139" s="6" t="e">
        <f>COUNTIFS(#REF!,"&gt;=100",#REF!,"&lt;150",#REF!,$B139,#REF!,"&gt;=2.6")</f>
        <v>#REF!</v>
      </c>
      <c r="Q139" s="6" t="e">
        <f>COUNTIFS(#REF!,"&gt;=100",#REF!,"&lt;150",#REF!,$B139,#REF!,"&gt;=2.8")</f>
        <v>#REF!</v>
      </c>
      <c r="R139" s="15" t="e">
        <f>COUNTIFS(#REF!,"&gt;=100",#REF!,"&lt;150",#REF!,$B139,#REF!,"&gt;=3")</f>
        <v>#REF!</v>
      </c>
      <c r="T139" s="9" t="s">
        <v>15</v>
      </c>
      <c r="U139" s="6"/>
      <c r="V139" s="6" t="e">
        <f>COUNTIFS(#REF!,"&gt;=150",#REF!,"&lt;200",#REF!,$B139)</f>
        <v>#REF!</v>
      </c>
      <c r="W139" s="6" t="e">
        <f>COUNTIFS(#REF!,"&gt;=150",#REF!,"&lt;200",#REF!,$B139,#REF!,"&gt;=2.2")</f>
        <v>#REF!</v>
      </c>
      <c r="X139" s="6" t="e">
        <f>COUNTIFS(#REF!,"&gt;=150",#REF!,"&lt;200",#REF!,$B139,#REF!,"&gt;=2.4")</f>
        <v>#REF!</v>
      </c>
      <c r="Y139" s="6" t="e">
        <f>COUNTIFS(#REF!,"&gt;=150",#REF!,"&lt;200",#REF!,$B139,#REF!,"&gt;=2.6")</f>
        <v>#REF!</v>
      </c>
      <c r="Z139" s="6" t="e">
        <f>COUNTIFS(#REF!,"&gt;=150",#REF!,"&lt;200",#REF!,$B139,#REF!,"&gt;=2.8")</f>
        <v>#REF!</v>
      </c>
      <c r="AA139" s="15" t="e">
        <f>COUNTIFS(#REF!,"&gt;=150",#REF!,"&lt;200",#REF!,$B139,#REF!,"&gt;=3")</f>
        <v>#REF!</v>
      </c>
      <c r="AC139" s="9" t="s">
        <v>15</v>
      </c>
      <c r="AD139" s="6"/>
      <c r="AE139" s="6" t="e">
        <f>COUNTIFS(#REF!,"&gt;=200",#REF!,$B139)</f>
        <v>#REF!</v>
      </c>
      <c r="AF139" s="6" t="e">
        <f>COUNTIFS(#REF!,"&gt;=200",#REF!,$B139,#REF!,"&gt;=2.2")</f>
        <v>#REF!</v>
      </c>
      <c r="AG139" s="6" t="e">
        <f>COUNTIFS(#REF!,"&gt;=200",#REF!,$B139,#REF!,"&gt;=2.4")</f>
        <v>#REF!</v>
      </c>
      <c r="AH139" s="6" t="e">
        <f>COUNTIFS(#REF!,"&gt;=200",#REF!,$B139,#REF!,"&gt;=2.6")</f>
        <v>#REF!</v>
      </c>
      <c r="AI139" s="6" t="e">
        <f>COUNTIFS(#REF!,"&gt;=200",#REF!,$B139,#REF!,"&gt;=2.8")</f>
        <v>#REF!</v>
      </c>
      <c r="AJ139" s="15" t="e">
        <f>COUNTIFS(#REF!,"&gt;=200",#REF!,$B139,#REF!,"&gt;=3")</f>
        <v>#REF!</v>
      </c>
      <c r="AL139" s="9" t="s">
        <v>15</v>
      </c>
      <c r="AM139" s="6"/>
      <c r="AN139" s="6" t="e">
        <f>COUNTIFS(#REF!,"&gt;=50",#REF!,$B139)</f>
        <v>#REF!</v>
      </c>
      <c r="AO139" s="6" t="e">
        <f>COUNTIFS(#REF!,"&gt;=50",#REF!,$B139,#REF!,"&gt;=2.2")</f>
        <v>#REF!</v>
      </c>
      <c r="AP139" s="6" t="e">
        <f>COUNTIFS(#REF!,"&gt;=50",#REF!,$B139,#REF!,"&gt;=2.4")</f>
        <v>#REF!</v>
      </c>
      <c r="AQ139" s="7" t="e">
        <f>COUNTIFS(#REF!,"&gt;=50",#REF!,$B139,#REF!,"&gt;=2.6")</f>
        <v>#REF!</v>
      </c>
      <c r="AR139" s="6" t="e">
        <f>COUNTIFS(#REF!,"&gt;=50",#REF!,$B139,#REF!,"&gt;=2.8")</f>
        <v>#REF!</v>
      </c>
      <c r="AS139" s="15" t="e">
        <f>COUNTIFS(#REF!,"&gt;=50",#REF!,$B139,#REF!,"&gt;=3")</f>
        <v>#REF!</v>
      </c>
    </row>
    <row r="140" spans="2:45" hidden="1" outlineLevel="1" x14ac:dyDescent="0.25">
      <c r="B140" s="9" t="s">
        <v>31</v>
      </c>
      <c r="C140" s="6"/>
      <c r="D140" s="6" t="e">
        <f>COUNTIFS(#REF!,"&lt;100",#REF!,"&gt;=50",#REF!,$B140)</f>
        <v>#REF!</v>
      </c>
      <c r="E140" s="6" t="e">
        <f>COUNTIFS(#REF!,"&lt;100",#REF!,"&gt;=50",#REF!,$B140,#REF!,"&gt;=2.2")</f>
        <v>#REF!</v>
      </c>
      <c r="F140" s="6" t="e">
        <f>COUNTIFS(#REF!,"&lt;100",#REF!,"&gt;=50",#REF!,$B140,#REF!,"&gt;=2.4")</f>
        <v>#REF!</v>
      </c>
      <c r="G140" s="6" t="e">
        <f>COUNTIFS(#REF!,"&lt;100",#REF!,"&gt;=50",#REF!,$B140,#REF!,"&gt;=2.6")</f>
        <v>#REF!</v>
      </c>
      <c r="H140" s="6" t="e">
        <f>COUNTIFS(#REF!,"&lt;100",#REF!,"&gt;=50",#REF!,$B140,#REF!,"&gt;=2.8")</f>
        <v>#REF!</v>
      </c>
      <c r="I140" s="15" t="e">
        <f>COUNTIFS(#REF!,"&lt;100",#REF!,"&gt;=50",#REF!,$B140,#REF!,"&gt;=3")</f>
        <v>#REF!</v>
      </c>
      <c r="K140" s="9" t="s">
        <v>31</v>
      </c>
      <c r="L140" s="6"/>
      <c r="M140" s="6" t="e">
        <f>COUNTIFS(#REF!,"&gt;=100",#REF!,"&lt;150",#REF!,$B140)</f>
        <v>#REF!</v>
      </c>
      <c r="N140" s="6" t="e">
        <f>COUNTIFS(#REF!,"&gt;=100",#REF!,"&lt;150",#REF!,$B140,#REF!,"&gt;=2.2")</f>
        <v>#REF!</v>
      </c>
      <c r="O140" s="6" t="e">
        <f>COUNTIFS(#REF!,"&gt;=100",#REF!,"&lt;150",#REF!,$B140,#REF!,"&gt;=2.4")</f>
        <v>#REF!</v>
      </c>
      <c r="P140" s="6" t="e">
        <f>COUNTIFS(#REF!,"&gt;=100",#REF!,"&lt;150",#REF!,$B140,#REF!,"&gt;=2.6")</f>
        <v>#REF!</v>
      </c>
      <c r="Q140" s="6" t="e">
        <f>COUNTIFS(#REF!,"&gt;=100",#REF!,"&lt;150",#REF!,$B140,#REF!,"&gt;=2.8")</f>
        <v>#REF!</v>
      </c>
      <c r="R140" s="15" t="e">
        <f>COUNTIFS(#REF!,"&gt;=100",#REF!,"&lt;150",#REF!,$B140,#REF!,"&gt;=3")</f>
        <v>#REF!</v>
      </c>
      <c r="T140" s="9" t="s">
        <v>31</v>
      </c>
      <c r="U140" s="6"/>
      <c r="V140" s="6" t="e">
        <f>COUNTIFS(#REF!,"&gt;=150",#REF!,"&lt;200",#REF!,$B140)</f>
        <v>#REF!</v>
      </c>
      <c r="W140" s="6" t="e">
        <f>COUNTIFS(#REF!,"&gt;=150",#REF!,"&lt;200",#REF!,$B140,#REF!,"&gt;=2.2")</f>
        <v>#REF!</v>
      </c>
      <c r="X140" s="6" t="e">
        <f>COUNTIFS(#REF!,"&gt;=150",#REF!,"&lt;200",#REF!,$B140,#REF!,"&gt;=2.4")</f>
        <v>#REF!</v>
      </c>
      <c r="Y140" s="6" t="e">
        <f>COUNTIFS(#REF!,"&gt;=150",#REF!,"&lt;200",#REF!,$B140,#REF!,"&gt;=2.6")</f>
        <v>#REF!</v>
      </c>
      <c r="Z140" s="6" t="e">
        <f>COUNTIFS(#REF!,"&gt;=150",#REF!,"&lt;200",#REF!,$B140,#REF!,"&gt;=2.8")</f>
        <v>#REF!</v>
      </c>
      <c r="AA140" s="15" t="e">
        <f>COUNTIFS(#REF!,"&gt;=150",#REF!,"&lt;200",#REF!,$B140,#REF!,"&gt;=3")</f>
        <v>#REF!</v>
      </c>
      <c r="AC140" s="9" t="s">
        <v>31</v>
      </c>
      <c r="AD140" s="6"/>
      <c r="AE140" s="6" t="e">
        <f>COUNTIFS(#REF!,"&gt;=200",#REF!,$B140)</f>
        <v>#REF!</v>
      </c>
      <c r="AF140" s="6" t="e">
        <f>COUNTIFS(#REF!,"&gt;=200",#REF!,$B140,#REF!,"&gt;=2.2")</f>
        <v>#REF!</v>
      </c>
      <c r="AG140" s="6" t="e">
        <f>COUNTIFS(#REF!,"&gt;=200",#REF!,$B140,#REF!,"&gt;=2.4")</f>
        <v>#REF!</v>
      </c>
      <c r="AH140" s="6" t="e">
        <f>COUNTIFS(#REF!,"&gt;=200",#REF!,$B140,#REF!,"&gt;=2.6")</f>
        <v>#REF!</v>
      </c>
      <c r="AI140" s="6" t="e">
        <f>COUNTIFS(#REF!,"&gt;=200",#REF!,$B140,#REF!,"&gt;=2.8")</f>
        <v>#REF!</v>
      </c>
      <c r="AJ140" s="15" t="e">
        <f>COUNTIFS(#REF!,"&gt;=200",#REF!,$B140,#REF!,"&gt;=3")</f>
        <v>#REF!</v>
      </c>
      <c r="AL140" s="9" t="s">
        <v>31</v>
      </c>
      <c r="AM140" s="6"/>
      <c r="AN140" s="6" t="e">
        <f>COUNTIFS(#REF!,"&gt;=50",#REF!,$B140)</f>
        <v>#REF!</v>
      </c>
      <c r="AO140" s="6" t="e">
        <f>COUNTIFS(#REF!,"&gt;=50",#REF!,$B140,#REF!,"&gt;=2.2")</f>
        <v>#REF!</v>
      </c>
      <c r="AP140" s="6" t="e">
        <f>COUNTIFS(#REF!,"&gt;=50",#REF!,$B140,#REF!,"&gt;=2.4")</f>
        <v>#REF!</v>
      </c>
      <c r="AQ140" s="7" t="e">
        <f>COUNTIFS(#REF!,"&gt;=50",#REF!,$B140,#REF!,"&gt;=2.6")</f>
        <v>#REF!</v>
      </c>
      <c r="AR140" s="6" t="e">
        <f>COUNTIFS(#REF!,"&gt;=50",#REF!,$B140,#REF!,"&gt;=2.8")</f>
        <v>#REF!</v>
      </c>
      <c r="AS140" s="15" t="e">
        <f>COUNTIFS(#REF!,"&gt;=50",#REF!,$B140,#REF!,"&gt;=3")</f>
        <v>#REF!</v>
      </c>
    </row>
    <row r="141" spans="2:45" hidden="1" outlineLevel="1" x14ac:dyDescent="0.25">
      <c r="B141" s="9" t="s">
        <v>9</v>
      </c>
      <c r="C141" s="6"/>
      <c r="D141" s="6" t="e">
        <f>COUNTIFS(#REF!,"&lt;100",#REF!,"&gt;=50",#REF!,$B141)</f>
        <v>#REF!</v>
      </c>
      <c r="E141" s="6" t="e">
        <f>COUNTIFS(#REF!,"&lt;100",#REF!,"&gt;=50",#REF!,$B141,#REF!,"&gt;=2.2")</f>
        <v>#REF!</v>
      </c>
      <c r="F141" s="6" t="e">
        <f>COUNTIFS(#REF!,"&lt;100",#REF!,"&gt;=50",#REF!,$B141,#REF!,"&gt;=2.4")</f>
        <v>#REF!</v>
      </c>
      <c r="G141" s="6" t="e">
        <f>COUNTIFS(#REF!,"&lt;100",#REF!,"&gt;=50",#REF!,$B141,#REF!,"&gt;=2.6")</f>
        <v>#REF!</v>
      </c>
      <c r="H141" s="6" t="e">
        <f>COUNTIFS(#REF!,"&lt;100",#REF!,"&gt;=50",#REF!,$B141,#REF!,"&gt;=2.8")</f>
        <v>#REF!</v>
      </c>
      <c r="I141" s="15" t="e">
        <f>COUNTIFS(#REF!,"&lt;100",#REF!,"&gt;=50",#REF!,$B141,#REF!,"&gt;=3")</f>
        <v>#REF!</v>
      </c>
      <c r="K141" s="9" t="s">
        <v>9</v>
      </c>
      <c r="L141" s="6"/>
      <c r="M141" s="6" t="e">
        <f>COUNTIFS(#REF!,"&gt;=100",#REF!,"&lt;150",#REF!,$B141)</f>
        <v>#REF!</v>
      </c>
      <c r="N141" s="6" t="e">
        <f>COUNTIFS(#REF!,"&gt;=100",#REF!,"&lt;150",#REF!,$B141,#REF!,"&gt;=2.2")</f>
        <v>#REF!</v>
      </c>
      <c r="O141" s="6" t="e">
        <f>COUNTIFS(#REF!,"&gt;=100",#REF!,"&lt;150",#REF!,$B141,#REF!,"&gt;=2.4")</f>
        <v>#REF!</v>
      </c>
      <c r="P141" s="6" t="e">
        <f>COUNTIFS(#REF!,"&gt;=100",#REF!,"&lt;150",#REF!,$B141,#REF!,"&gt;=2.6")</f>
        <v>#REF!</v>
      </c>
      <c r="Q141" s="6" t="e">
        <f>COUNTIFS(#REF!,"&gt;=100",#REF!,"&lt;150",#REF!,$B141,#REF!,"&gt;=2.8")</f>
        <v>#REF!</v>
      </c>
      <c r="R141" s="15" t="e">
        <f>COUNTIFS(#REF!,"&gt;=100",#REF!,"&lt;150",#REF!,$B141,#REF!,"&gt;=3")</f>
        <v>#REF!</v>
      </c>
      <c r="T141" s="9" t="s">
        <v>9</v>
      </c>
      <c r="U141" s="6"/>
      <c r="V141" s="6" t="e">
        <f>COUNTIFS(#REF!,"&gt;=150",#REF!,"&lt;200",#REF!,$B141)</f>
        <v>#REF!</v>
      </c>
      <c r="W141" s="6" t="e">
        <f>COUNTIFS(#REF!,"&gt;=150",#REF!,"&lt;200",#REF!,$B141,#REF!,"&gt;=2.2")</f>
        <v>#REF!</v>
      </c>
      <c r="X141" s="6" t="e">
        <f>COUNTIFS(#REF!,"&gt;=150",#REF!,"&lt;200",#REF!,$B141,#REF!,"&gt;=2.4")</f>
        <v>#REF!</v>
      </c>
      <c r="Y141" s="6" t="e">
        <f>COUNTIFS(#REF!,"&gt;=150",#REF!,"&lt;200",#REF!,$B141,#REF!,"&gt;=2.6")</f>
        <v>#REF!</v>
      </c>
      <c r="Z141" s="6" t="e">
        <f>COUNTIFS(#REF!,"&gt;=150",#REF!,"&lt;200",#REF!,$B141,#REF!,"&gt;=2.8")</f>
        <v>#REF!</v>
      </c>
      <c r="AA141" s="15" t="e">
        <f>COUNTIFS(#REF!,"&gt;=150",#REF!,"&lt;200",#REF!,$B141,#REF!,"&gt;=3")</f>
        <v>#REF!</v>
      </c>
      <c r="AC141" s="9" t="s">
        <v>9</v>
      </c>
      <c r="AD141" s="6"/>
      <c r="AE141" s="6" t="e">
        <f>COUNTIFS(#REF!,"&gt;=200",#REF!,$B141)</f>
        <v>#REF!</v>
      </c>
      <c r="AF141" s="6" t="e">
        <f>COUNTIFS(#REF!,"&gt;=200",#REF!,$B141,#REF!,"&gt;=2.2")</f>
        <v>#REF!</v>
      </c>
      <c r="AG141" s="6" t="e">
        <f>COUNTIFS(#REF!,"&gt;=200",#REF!,$B141,#REF!,"&gt;=2.4")</f>
        <v>#REF!</v>
      </c>
      <c r="AH141" s="6" t="e">
        <f>COUNTIFS(#REF!,"&gt;=200",#REF!,$B141,#REF!,"&gt;=2.6")</f>
        <v>#REF!</v>
      </c>
      <c r="AI141" s="6" t="e">
        <f>COUNTIFS(#REF!,"&gt;=200",#REF!,$B141,#REF!,"&gt;=2.8")</f>
        <v>#REF!</v>
      </c>
      <c r="AJ141" s="15" t="e">
        <f>COUNTIFS(#REF!,"&gt;=200",#REF!,$B141,#REF!,"&gt;=3")</f>
        <v>#REF!</v>
      </c>
      <c r="AL141" s="9" t="s">
        <v>9</v>
      </c>
      <c r="AM141" s="6"/>
      <c r="AN141" s="6" t="e">
        <f>COUNTIFS(#REF!,"&gt;=50",#REF!,$B141)</f>
        <v>#REF!</v>
      </c>
      <c r="AO141" s="6" t="e">
        <f>COUNTIFS(#REF!,"&gt;=50",#REF!,$B141,#REF!,"&gt;=2.2")</f>
        <v>#REF!</v>
      </c>
      <c r="AP141" s="6" t="e">
        <f>COUNTIFS(#REF!,"&gt;=50",#REF!,$B141,#REF!,"&gt;=2.4")</f>
        <v>#REF!</v>
      </c>
      <c r="AQ141" s="7" t="e">
        <f>COUNTIFS(#REF!,"&gt;=50",#REF!,$B141,#REF!,"&gt;=2.6")</f>
        <v>#REF!</v>
      </c>
      <c r="AR141" s="6" t="e">
        <f>COUNTIFS(#REF!,"&gt;=50",#REF!,$B141,#REF!,"&gt;=2.8")</f>
        <v>#REF!</v>
      </c>
      <c r="AS141" s="15" t="e">
        <f>COUNTIFS(#REF!,"&gt;=50",#REF!,$B141,#REF!,"&gt;=3")</f>
        <v>#REF!</v>
      </c>
    </row>
    <row r="142" spans="2:45" hidden="1" outlineLevel="1" x14ac:dyDescent="0.25">
      <c r="B142" s="9" t="s">
        <v>42</v>
      </c>
      <c r="C142" s="6"/>
      <c r="D142" s="6" t="e">
        <f>COUNTIFS(#REF!,"&lt;100",#REF!,"&gt;=50",#REF!,$B142)</f>
        <v>#REF!</v>
      </c>
      <c r="E142" s="6" t="e">
        <f>COUNTIFS(#REF!,"&lt;100",#REF!,"&gt;=50",#REF!,$B142,#REF!,"&gt;=2.2")</f>
        <v>#REF!</v>
      </c>
      <c r="F142" s="6" t="e">
        <f>COUNTIFS(#REF!,"&lt;100",#REF!,"&gt;=50",#REF!,$B142,#REF!,"&gt;=2.4")</f>
        <v>#REF!</v>
      </c>
      <c r="G142" s="6" t="e">
        <f>COUNTIFS(#REF!,"&lt;100",#REF!,"&gt;=50",#REF!,$B142,#REF!,"&gt;=2.6")</f>
        <v>#REF!</v>
      </c>
      <c r="H142" s="6" t="e">
        <f>COUNTIFS(#REF!,"&lt;100",#REF!,"&gt;=50",#REF!,$B142,#REF!,"&gt;=2.8")</f>
        <v>#REF!</v>
      </c>
      <c r="I142" s="15" t="e">
        <f>COUNTIFS(#REF!,"&lt;100",#REF!,"&gt;=50",#REF!,$B142,#REF!,"&gt;=3")</f>
        <v>#REF!</v>
      </c>
      <c r="K142" s="9" t="s">
        <v>42</v>
      </c>
      <c r="L142" s="6"/>
      <c r="M142" s="6" t="e">
        <f>COUNTIFS(#REF!,"&gt;=100",#REF!,"&lt;150",#REF!,$B142)</f>
        <v>#REF!</v>
      </c>
      <c r="N142" s="6" t="e">
        <f>COUNTIFS(#REF!,"&gt;=100",#REF!,"&lt;150",#REF!,$B142,#REF!,"&gt;=2.2")</f>
        <v>#REF!</v>
      </c>
      <c r="O142" s="6" t="e">
        <f>COUNTIFS(#REF!,"&gt;=100",#REF!,"&lt;150",#REF!,$B142,#REF!,"&gt;=2.4")</f>
        <v>#REF!</v>
      </c>
      <c r="P142" s="6" t="e">
        <f>COUNTIFS(#REF!,"&gt;=100",#REF!,"&lt;150",#REF!,$B142,#REF!,"&gt;=2.6")</f>
        <v>#REF!</v>
      </c>
      <c r="Q142" s="6" t="e">
        <f>COUNTIFS(#REF!,"&gt;=100",#REF!,"&lt;150",#REF!,$B142,#REF!,"&gt;=2.8")</f>
        <v>#REF!</v>
      </c>
      <c r="R142" s="15" t="e">
        <f>COUNTIFS(#REF!,"&gt;=100",#REF!,"&lt;150",#REF!,$B142,#REF!,"&gt;=3")</f>
        <v>#REF!</v>
      </c>
      <c r="T142" s="9" t="s">
        <v>42</v>
      </c>
      <c r="U142" s="6"/>
      <c r="V142" s="6" t="e">
        <f>COUNTIFS(#REF!,"&gt;=150",#REF!,"&lt;200",#REF!,$B142)</f>
        <v>#REF!</v>
      </c>
      <c r="W142" s="6" t="e">
        <f>COUNTIFS(#REF!,"&gt;=150",#REF!,"&lt;200",#REF!,$B142,#REF!,"&gt;=2.2")</f>
        <v>#REF!</v>
      </c>
      <c r="X142" s="6" t="e">
        <f>COUNTIFS(#REF!,"&gt;=150",#REF!,"&lt;200",#REF!,$B142,#REF!,"&gt;=2.4")</f>
        <v>#REF!</v>
      </c>
      <c r="Y142" s="6" t="e">
        <f>COUNTIFS(#REF!,"&gt;=150",#REF!,"&lt;200",#REF!,$B142,#REF!,"&gt;=2.6")</f>
        <v>#REF!</v>
      </c>
      <c r="Z142" s="6" t="e">
        <f>COUNTIFS(#REF!,"&gt;=150",#REF!,"&lt;200",#REF!,$B142,#REF!,"&gt;=2.8")</f>
        <v>#REF!</v>
      </c>
      <c r="AA142" s="15" t="e">
        <f>COUNTIFS(#REF!,"&gt;=150",#REF!,"&lt;200",#REF!,$B142,#REF!,"&gt;=3")</f>
        <v>#REF!</v>
      </c>
      <c r="AC142" s="9" t="s">
        <v>42</v>
      </c>
      <c r="AD142" s="6"/>
      <c r="AE142" s="6" t="e">
        <f>COUNTIFS(#REF!,"&gt;=200",#REF!,$B142)</f>
        <v>#REF!</v>
      </c>
      <c r="AF142" s="6" t="e">
        <f>COUNTIFS(#REF!,"&gt;=200",#REF!,$B142,#REF!,"&gt;=2.2")</f>
        <v>#REF!</v>
      </c>
      <c r="AG142" s="6" t="e">
        <f>COUNTIFS(#REF!,"&gt;=200",#REF!,$B142,#REF!,"&gt;=2.4")</f>
        <v>#REF!</v>
      </c>
      <c r="AH142" s="6" t="e">
        <f>COUNTIFS(#REF!,"&gt;=200",#REF!,$B142,#REF!,"&gt;=2.6")</f>
        <v>#REF!</v>
      </c>
      <c r="AI142" s="6" t="e">
        <f>COUNTIFS(#REF!,"&gt;=200",#REF!,$B142,#REF!,"&gt;=2.8")</f>
        <v>#REF!</v>
      </c>
      <c r="AJ142" s="15" t="e">
        <f>COUNTIFS(#REF!,"&gt;=200",#REF!,$B142,#REF!,"&gt;=3")</f>
        <v>#REF!</v>
      </c>
      <c r="AL142" s="9" t="s">
        <v>42</v>
      </c>
      <c r="AM142" s="6"/>
      <c r="AN142" s="6" t="e">
        <f>COUNTIFS(#REF!,"&gt;=50",#REF!,$B142)</f>
        <v>#REF!</v>
      </c>
      <c r="AO142" s="6" t="e">
        <f>COUNTIFS(#REF!,"&gt;=50",#REF!,$B142,#REF!,"&gt;=2.2")</f>
        <v>#REF!</v>
      </c>
      <c r="AP142" s="6" t="e">
        <f>COUNTIFS(#REF!,"&gt;=50",#REF!,$B142,#REF!,"&gt;=2.4")</f>
        <v>#REF!</v>
      </c>
      <c r="AQ142" s="7" t="e">
        <f>COUNTIFS(#REF!,"&gt;=50",#REF!,$B142,#REF!,"&gt;=2.6")</f>
        <v>#REF!</v>
      </c>
      <c r="AR142" s="6" t="e">
        <f>COUNTIFS(#REF!,"&gt;=50",#REF!,$B142,#REF!,"&gt;=2.8")</f>
        <v>#REF!</v>
      </c>
      <c r="AS142" s="15" t="e">
        <f>COUNTIFS(#REF!,"&gt;=50",#REF!,$B142,#REF!,"&gt;=3")</f>
        <v>#REF!</v>
      </c>
    </row>
    <row r="143" spans="2:45" hidden="1" outlineLevel="1" x14ac:dyDescent="0.25">
      <c r="B143" s="9" t="s">
        <v>60</v>
      </c>
      <c r="C143" s="6"/>
      <c r="D143" s="6" t="e">
        <f>COUNTIFS(#REF!,"&lt;100",#REF!,"&gt;=50",#REF!,$B143)</f>
        <v>#REF!</v>
      </c>
      <c r="E143" s="6" t="e">
        <f>COUNTIFS(#REF!,"&lt;100",#REF!,"&gt;=50",#REF!,$B143,#REF!,"&gt;=2.2")</f>
        <v>#REF!</v>
      </c>
      <c r="F143" s="6" t="e">
        <f>COUNTIFS(#REF!,"&lt;100",#REF!,"&gt;=50",#REF!,$B143,#REF!,"&gt;=2.4")</f>
        <v>#REF!</v>
      </c>
      <c r="G143" s="6" t="e">
        <f>COUNTIFS(#REF!,"&lt;100",#REF!,"&gt;=50",#REF!,$B143,#REF!,"&gt;=2.6")</f>
        <v>#REF!</v>
      </c>
      <c r="H143" s="6" t="e">
        <f>COUNTIFS(#REF!,"&lt;100",#REF!,"&gt;=50",#REF!,$B143,#REF!,"&gt;=2.8")</f>
        <v>#REF!</v>
      </c>
      <c r="I143" s="15" t="e">
        <f>COUNTIFS(#REF!,"&lt;100",#REF!,"&gt;=50",#REF!,$B143,#REF!,"&gt;=3")</f>
        <v>#REF!</v>
      </c>
      <c r="K143" s="9" t="s">
        <v>60</v>
      </c>
      <c r="L143" s="6"/>
      <c r="M143" s="6" t="e">
        <f>COUNTIFS(#REF!,"&gt;=100",#REF!,"&lt;150",#REF!,$B143)</f>
        <v>#REF!</v>
      </c>
      <c r="N143" s="6" t="e">
        <f>COUNTIFS(#REF!,"&gt;=100",#REF!,"&lt;150",#REF!,$B143,#REF!,"&gt;=2.2")</f>
        <v>#REF!</v>
      </c>
      <c r="O143" s="6" t="e">
        <f>COUNTIFS(#REF!,"&gt;=100",#REF!,"&lt;150",#REF!,$B143,#REF!,"&gt;=2.4")</f>
        <v>#REF!</v>
      </c>
      <c r="P143" s="6" t="e">
        <f>COUNTIFS(#REF!,"&gt;=100",#REF!,"&lt;150",#REF!,$B143,#REF!,"&gt;=2.6")</f>
        <v>#REF!</v>
      </c>
      <c r="Q143" s="6" t="e">
        <f>COUNTIFS(#REF!,"&gt;=100",#REF!,"&lt;150",#REF!,$B143,#REF!,"&gt;=2.8")</f>
        <v>#REF!</v>
      </c>
      <c r="R143" s="15" t="e">
        <f>COUNTIFS(#REF!,"&gt;=100",#REF!,"&lt;150",#REF!,$B143,#REF!,"&gt;=3")</f>
        <v>#REF!</v>
      </c>
      <c r="T143" s="9" t="s">
        <v>60</v>
      </c>
      <c r="U143" s="6"/>
      <c r="V143" s="6" t="e">
        <f>COUNTIFS(#REF!,"&gt;=150",#REF!,"&lt;200",#REF!,$B143)</f>
        <v>#REF!</v>
      </c>
      <c r="W143" s="6" t="e">
        <f>COUNTIFS(#REF!,"&gt;=150",#REF!,"&lt;200",#REF!,$B143,#REF!,"&gt;=2.2")</f>
        <v>#REF!</v>
      </c>
      <c r="X143" s="6" t="e">
        <f>COUNTIFS(#REF!,"&gt;=150",#REF!,"&lt;200",#REF!,$B143,#REF!,"&gt;=2.4")</f>
        <v>#REF!</v>
      </c>
      <c r="Y143" s="6" t="e">
        <f>COUNTIFS(#REF!,"&gt;=150",#REF!,"&lt;200",#REF!,$B143,#REF!,"&gt;=2.6")</f>
        <v>#REF!</v>
      </c>
      <c r="Z143" s="6" t="e">
        <f>COUNTIFS(#REF!,"&gt;=150",#REF!,"&lt;200",#REF!,$B143,#REF!,"&gt;=2.8")</f>
        <v>#REF!</v>
      </c>
      <c r="AA143" s="15" t="e">
        <f>COUNTIFS(#REF!,"&gt;=150",#REF!,"&lt;200",#REF!,$B143,#REF!,"&gt;=3")</f>
        <v>#REF!</v>
      </c>
      <c r="AC143" s="9" t="s">
        <v>60</v>
      </c>
      <c r="AD143" s="6"/>
      <c r="AE143" s="6" t="e">
        <f>COUNTIFS(#REF!,"&gt;=200",#REF!,$B143)</f>
        <v>#REF!</v>
      </c>
      <c r="AF143" s="6" t="e">
        <f>COUNTIFS(#REF!,"&gt;=200",#REF!,$B143,#REF!,"&gt;=2.2")</f>
        <v>#REF!</v>
      </c>
      <c r="AG143" s="6" t="e">
        <f>COUNTIFS(#REF!,"&gt;=200",#REF!,$B143,#REF!,"&gt;=2.4")</f>
        <v>#REF!</v>
      </c>
      <c r="AH143" s="6" t="e">
        <f>COUNTIFS(#REF!,"&gt;=200",#REF!,$B143,#REF!,"&gt;=2.6")</f>
        <v>#REF!</v>
      </c>
      <c r="AI143" s="6" t="e">
        <f>COUNTIFS(#REF!,"&gt;=200",#REF!,$B143,#REF!,"&gt;=2.8")</f>
        <v>#REF!</v>
      </c>
      <c r="AJ143" s="15" t="e">
        <f>COUNTIFS(#REF!,"&gt;=200",#REF!,$B143,#REF!,"&gt;=3")</f>
        <v>#REF!</v>
      </c>
      <c r="AL143" s="9" t="s">
        <v>60</v>
      </c>
      <c r="AM143" s="6"/>
      <c r="AN143" s="6" t="e">
        <f>COUNTIFS(#REF!,"&gt;=50",#REF!,$B143)</f>
        <v>#REF!</v>
      </c>
      <c r="AO143" s="6" t="e">
        <f>COUNTIFS(#REF!,"&gt;=50",#REF!,$B143,#REF!,"&gt;=2.2")</f>
        <v>#REF!</v>
      </c>
      <c r="AP143" s="6" t="e">
        <f>COUNTIFS(#REF!,"&gt;=50",#REF!,$B143,#REF!,"&gt;=2.4")</f>
        <v>#REF!</v>
      </c>
      <c r="AQ143" s="7" t="e">
        <f>COUNTIFS(#REF!,"&gt;=50",#REF!,$B143,#REF!,"&gt;=2.6")</f>
        <v>#REF!</v>
      </c>
      <c r="AR143" s="6" t="e">
        <f>COUNTIFS(#REF!,"&gt;=50",#REF!,$B143,#REF!,"&gt;=2.8")</f>
        <v>#REF!</v>
      </c>
      <c r="AS143" s="15" t="e">
        <f>COUNTIFS(#REF!,"&gt;=50",#REF!,$B143,#REF!,"&gt;=3")</f>
        <v>#REF!</v>
      </c>
    </row>
    <row r="144" spans="2:45" hidden="1" outlineLevel="1" x14ac:dyDescent="0.25">
      <c r="B144" s="9" t="s">
        <v>19</v>
      </c>
      <c r="C144" s="6"/>
      <c r="D144" s="6" t="e">
        <f>COUNTIFS(#REF!,"&lt;100",#REF!,"&gt;=50",#REF!,$B144)</f>
        <v>#REF!</v>
      </c>
      <c r="E144" s="6" t="e">
        <f>COUNTIFS(#REF!,"&lt;100",#REF!,"&gt;=50",#REF!,$B144,#REF!,"&gt;=2.2")</f>
        <v>#REF!</v>
      </c>
      <c r="F144" s="6" t="e">
        <f>COUNTIFS(#REF!,"&lt;100",#REF!,"&gt;=50",#REF!,$B144,#REF!,"&gt;=2.4")</f>
        <v>#REF!</v>
      </c>
      <c r="G144" s="6" t="e">
        <f>COUNTIFS(#REF!,"&lt;100",#REF!,"&gt;=50",#REF!,$B144,#REF!,"&gt;=2.6")</f>
        <v>#REF!</v>
      </c>
      <c r="H144" s="6" t="e">
        <f>COUNTIFS(#REF!,"&lt;100",#REF!,"&gt;=50",#REF!,$B144,#REF!,"&gt;=2.8")</f>
        <v>#REF!</v>
      </c>
      <c r="I144" s="15" t="e">
        <f>COUNTIFS(#REF!,"&lt;100",#REF!,"&gt;=50",#REF!,$B144,#REF!,"&gt;=3")</f>
        <v>#REF!</v>
      </c>
      <c r="K144" s="9" t="s">
        <v>19</v>
      </c>
      <c r="L144" s="6"/>
      <c r="M144" s="6" t="e">
        <f>COUNTIFS(#REF!,"&gt;=100",#REF!,"&lt;150",#REF!,$B144)</f>
        <v>#REF!</v>
      </c>
      <c r="N144" s="6" t="e">
        <f>COUNTIFS(#REF!,"&gt;=100",#REF!,"&lt;150",#REF!,$B144,#REF!,"&gt;=2.2")</f>
        <v>#REF!</v>
      </c>
      <c r="O144" s="6" t="e">
        <f>COUNTIFS(#REF!,"&gt;=100",#REF!,"&lt;150",#REF!,$B144,#REF!,"&gt;=2.4")</f>
        <v>#REF!</v>
      </c>
      <c r="P144" s="6" t="e">
        <f>COUNTIFS(#REF!,"&gt;=100",#REF!,"&lt;150",#REF!,$B144,#REF!,"&gt;=2.6")</f>
        <v>#REF!</v>
      </c>
      <c r="Q144" s="6" t="e">
        <f>COUNTIFS(#REF!,"&gt;=100",#REF!,"&lt;150",#REF!,$B144,#REF!,"&gt;=2.8")</f>
        <v>#REF!</v>
      </c>
      <c r="R144" s="15" t="e">
        <f>COUNTIFS(#REF!,"&gt;=100",#REF!,"&lt;150",#REF!,$B144,#REF!,"&gt;=3")</f>
        <v>#REF!</v>
      </c>
      <c r="T144" s="9" t="s">
        <v>19</v>
      </c>
      <c r="U144" s="6"/>
      <c r="V144" s="6" t="e">
        <f>COUNTIFS(#REF!,"&gt;=150",#REF!,"&lt;200",#REF!,$B144)</f>
        <v>#REF!</v>
      </c>
      <c r="W144" s="6" t="e">
        <f>COUNTIFS(#REF!,"&gt;=150",#REF!,"&lt;200",#REF!,$B144,#REF!,"&gt;=2.2")</f>
        <v>#REF!</v>
      </c>
      <c r="X144" s="6" t="e">
        <f>COUNTIFS(#REF!,"&gt;=150",#REF!,"&lt;200",#REF!,$B144,#REF!,"&gt;=2.4")</f>
        <v>#REF!</v>
      </c>
      <c r="Y144" s="6" t="e">
        <f>COUNTIFS(#REF!,"&gt;=150",#REF!,"&lt;200",#REF!,$B144,#REF!,"&gt;=2.6")</f>
        <v>#REF!</v>
      </c>
      <c r="Z144" s="6" t="e">
        <f>COUNTIFS(#REF!,"&gt;=150",#REF!,"&lt;200",#REF!,$B144,#REF!,"&gt;=2.8")</f>
        <v>#REF!</v>
      </c>
      <c r="AA144" s="15" t="e">
        <f>COUNTIFS(#REF!,"&gt;=150",#REF!,"&lt;200",#REF!,$B144,#REF!,"&gt;=3")</f>
        <v>#REF!</v>
      </c>
      <c r="AC144" s="9" t="s">
        <v>19</v>
      </c>
      <c r="AD144" s="6"/>
      <c r="AE144" s="6" t="e">
        <f>COUNTIFS(#REF!,"&gt;=200",#REF!,$B144)</f>
        <v>#REF!</v>
      </c>
      <c r="AF144" s="6" t="e">
        <f>COUNTIFS(#REF!,"&gt;=200",#REF!,$B144,#REF!,"&gt;=2.2")</f>
        <v>#REF!</v>
      </c>
      <c r="AG144" s="6" t="e">
        <f>COUNTIFS(#REF!,"&gt;=200",#REF!,$B144,#REF!,"&gt;=2.4")</f>
        <v>#REF!</v>
      </c>
      <c r="AH144" s="6" t="e">
        <f>COUNTIFS(#REF!,"&gt;=200",#REF!,$B144,#REF!,"&gt;=2.6")</f>
        <v>#REF!</v>
      </c>
      <c r="AI144" s="6" t="e">
        <f>COUNTIFS(#REF!,"&gt;=200",#REF!,$B144,#REF!,"&gt;=2.8")</f>
        <v>#REF!</v>
      </c>
      <c r="AJ144" s="15" t="e">
        <f>COUNTIFS(#REF!,"&gt;=200",#REF!,$B144,#REF!,"&gt;=3")</f>
        <v>#REF!</v>
      </c>
      <c r="AL144" s="9" t="s">
        <v>19</v>
      </c>
      <c r="AM144" s="6"/>
      <c r="AN144" s="6" t="e">
        <f>COUNTIFS(#REF!,"&gt;=50",#REF!,$B144)</f>
        <v>#REF!</v>
      </c>
      <c r="AO144" s="6" t="e">
        <f>COUNTIFS(#REF!,"&gt;=50",#REF!,$B144,#REF!,"&gt;=2.2")</f>
        <v>#REF!</v>
      </c>
      <c r="AP144" s="6" t="e">
        <f>COUNTIFS(#REF!,"&gt;=50",#REF!,$B144,#REF!,"&gt;=2.4")</f>
        <v>#REF!</v>
      </c>
      <c r="AQ144" s="7" t="e">
        <f>COUNTIFS(#REF!,"&gt;=50",#REF!,$B144,#REF!,"&gt;=2.6")</f>
        <v>#REF!</v>
      </c>
      <c r="AR144" s="6" t="e">
        <f>COUNTIFS(#REF!,"&gt;=50",#REF!,$B144,#REF!,"&gt;=2.8")</f>
        <v>#REF!</v>
      </c>
      <c r="AS144" s="15" t="e">
        <f>COUNTIFS(#REF!,"&gt;=50",#REF!,$B144,#REF!,"&gt;=3")</f>
        <v>#REF!</v>
      </c>
    </row>
    <row r="145" spans="2:45" hidden="1" outlineLevel="1" x14ac:dyDescent="0.25">
      <c r="B145" s="9" t="s">
        <v>11</v>
      </c>
      <c r="C145" s="6"/>
      <c r="D145" s="6" t="e">
        <f>COUNTIFS(#REF!,"&lt;100",#REF!,"&gt;=50",#REF!,$B145)</f>
        <v>#REF!</v>
      </c>
      <c r="E145" s="6" t="e">
        <f>COUNTIFS(#REF!,"&lt;100",#REF!,"&gt;=50",#REF!,$B145,#REF!,"&gt;=2.2")</f>
        <v>#REF!</v>
      </c>
      <c r="F145" s="6" t="e">
        <f>COUNTIFS(#REF!,"&lt;100",#REF!,"&gt;=50",#REF!,$B145,#REF!,"&gt;=2.4")</f>
        <v>#REF!</v>
      </c>
      <c r="G145" s="6" t="e">
        <f>COUNTIFS(#REF!,"&lt;100",#REF!,"&gt;=50",#REF!,$B145,#REF!,"&gt;=2.6")</f>
        <v>#REF!</v>
      </c>
      <c r="H145" s="6" t="e">
        <f>COUNTIFS(#REF!,"&lt;100",#REF!,"&gt;=50",#REF!,$B145,#REF!,"&gt;=2.8")</f>
        <v>#REF!</v>
      </c>
      <c r="I145" s="15" t="e">
        <f>COUNTIFS(#REF!,"&lt;100",#REF!,"&gt;=50",#REF!,$B145,#REF!,"&gt;=3")</f>
        <v>#REF!</v>
      </c>
      <c r="K145" s="9" t="s">
        <v>11</v>
      </c>
      <c r="L145" s="6"/>
      <c r="M145" s="6" t="e">
        <f>COUNTIFS(#REF!,"&gt;=100",#REF!,"&lt;150",#REF!,$B145)</f>
        <v>#REF!</v>
      </c>
      <c r="N145" s="6" t="e">
        <f>COUNTIFS(#REF!,"&gt;=100",#REF!,"&lt;150",#REF!,$B145,#REF!,"&gt;=2.2")</f>
        <v>#REF!</v>
      </c>
      <c r="O145" s="6" t="e">
        <f>COUNTIFS(#REF!,"&gt;=100",#REF!,"&lt;150",#REF!,$B145,#REF!,"&gt;=2.4")</f>
        <v>#REF!</v>
      </c>
      <c r="P145" s="6" t="e">
        <f>COUNTIFS(#REF!,"&gt;=100",#REF!,"&lt;150",#REF!,$B145,#REF!,"&gt;=2.6")</f>
        <v>#REF!</v>
      </c>
      <c r="Q145" s="6" t="e">
        <f>COUNTIFS(#REF!,"&gt;=100",#REF!,"&lt;150",#REF!,$B145,#REF!,"&gt;=2.8")</f>
        <v>#REF!</v>
      </c>
      <c r="R145" s="15" t="e">
        <f>COUNTIFS(#REF!,"&gt;=100",#REF!,"&lt;150",#REF!,$B145,#REF!,"&gt;=3")</f>
        <v>#REF!</v>
      </c>
      <c r="T145" s="9" t="s">
        <v>11</v>
      </c>
      <c r="U145" s="6"/>
      <c r="V145" s="6" t="e">
        <f>COUNTIFS(#REF!,"&gt;=150",#REF!,"&lt;200",#REF!,$B145)</f>
        <v>#REF!</v>
      </c>
      <c r="W145" s="6" t="e">
        <f>COUNTIFS(#REF!,"&gt;=150",#REF!,"&lt;200",#REF!,$B145,#REF!,"&gt;=2.2")</f>
        <v>#REF!</v>
      </c>
      <c r="X145" s="6" t="e">
        <f>COUNTIFS(#REF!,"&gt;=150",#REF!,"&lt;200",#REF!,$B145,#REF!,"&gt;=2.4")</f>
        <v>#REF!</v>
      </c>
      <c r="Y145" s="6" t="e">
        <f>COUNTIFS(#REF!,"&gt;=150",#REF!,"&lt;200",#REF!,$B145,#REF!,"&gt;=2.6")</f>
        <v>#REF!</v>
      </c>
      <c r="Z145" s="6" t="e">
        <f>COUNTIFS(#REF!,"&gt;=150",#REF!,"&lt;200",#REF!,$B145,#REF!,"&gt;=2.8")</f>
        <v>#REF!</v>
      </c>
      <c r="AA145" s="15" t="e">
        <f>COUNTIFS(#REF!,"&gt;=150",#REF!,"&lt;200",#REF!,$B145,#REF!,"&gt;=3")</f>
        <v>#REF!</v>
      </c>
      <c r="AC145" s="9" t="s">
        <v>11</v>
      </c>
      <c r="AD145" s="6"/>
      <c r="AE145" s="6" t="e">
        <f>COUNTIFS(#REF!,"&gt;=200",#REF!,$B145)</f>
        <v>#REF!</v>
      </c>
      <c r="AF145" s="6" t="e">
        <f>COUNTIFS(#REF!,"&gt;=200",#REF!,$B145,#REF!,"&gt;=2.2")</f>
        <v>#REF!</v>
      </c>
      <c r="AG145" s="6" t="e">
        <f>COUNTIFS(#REF!,"&gt;=200",#REF!,$B145,#REF!,"&gt;=2.4")</f>
        <v>#REF!</v>
      </c>
      <c r="AH145" s="6" t="e">
        <f>COUNTIFS(#REF!,"&gt;=200",#REF!,$B145,#REF!,"&gt;=2.6")</f>
        <v>#REF!</v>
      </c>
      <c r="AI145" s="6" t="e">
        <f>COUNTIFS(#REF!,"&gt;=200",#REF!,$B145,#REF!,"&gt;=2.8")</f>
        <v>#REF!</v>
      </c>
      <c r="AJ145" s="15" t="e">
        <f>COUNTIFS(#REF!,"&gt;=200",#REF!,$B145,#REF!,"&gt;=3")</f>
        <v>#REF!</v>
      </c>
      <c r="AL145" s="9" t="s">
        <v>11</v>
      </c>
      <c r="AM145" s="6"/>
      <c r="AN145" s="6" t="e">
        <f>COUNTIFS(#REF!,"&gt;=50",#REF!,$B145)</f>
        <v>#REF!</v>
      </c>
      <c r="AO145" s="6" t="e">
        <f>COUNTIFS(#REF!,"&gt;=50",#REF!,$B145,#REF!,"&gt;=2.2")</f>
        <v>#REF!</v>
      </c>
      <c r="AP145" s="6" t="e">
        <f>COUNTIFS(#REF!,"&gt;=50",#REF!,$B145,#REF!,"&gt;=2.4")</f>
        <v>#REF!</v>
      </c>
      <c r="AQ145" s="7" t="e">
        <f>COUNTIFS(#REF!,"&gt;=50",#REF!,$B145,#REF!,"&gt;=2.6")</f>
        <v>#REF!</v>
      </c>
      <c r="AR145" s="6" t="e">
        <f>COUNTIFS(#REF!,"&gt;=50",#REF!,$B145,#REF!,"&gt;=2.8")</f>
        <v>#REF!</v>
      </c>
      <c r="AS145" s="15" t="e">
        <f>COUNTIFS(#REF!,"&gt;=50",#REF!,$B145,#REF!,"&gt;=3")</f>
        <v>#REF!</v>
      </c>
    </row>
    <row r="146" spans="2:45" hidden="1" outlineLevel="1" x14ac:dyDescent="0.25">
      <c r="B146" s="9" t="s">
        <v>64</v>
      </c>
      <c r="C146" s="6"/>
      <c r="D146" s="6" t="e">
        <f>COUNTIFS(#REF!,"&lt;100",#REF!,"&gt;=50",#REF!,$B146)</f>
        <v>#REF!</v>
      </c>
      <c r="E146" s="6" t="e">
        <f>COUNTIFS(#REF!,"&lt;100",#REF!,"&gt;=50",#REF!,$B146,#REF!,"&gt;=2.2")</f>
        <v>#REF!</v>
      </c>
      <c r="F146" s="6" t="e">
        <f>COUNTIFS(#REF!,"&lt;100",#REF!,"&gt;=50",#REF!,$B146,#REF!,"&gt;=2.4")</f>
        <v>#REF!</v>
      </c>
      <c r="G146" s="6" t="e">
        <f>COUNTIFS(#REF!,"&lt;100",#REF!,"&gt;=50",#REF!,$B146,#REF!,"&gt;=2.6")</f>
        <v>#REF!</v>
      </c>
      <c r="H146" s="6" t="e">
        <f>COUNTIFS(#REF!,"&lt;100",#REF!,"&gt;=50",#REF!,$B146,#REF!,"&gt;=2.8")</f>
        <v>#REF!</v>
      </c>
      <c r="I146" s="15" t="e">
        <f>COUNTIFS(#REF!,"&lt;100",#REF!,"&gt;=50",#REF!,$B146,#REF!,"&gt;=3")</f>
        <v>#REF!</v>
      </c>
      <c r="K146" s="9" t="s">
        <v>64</v>
      </c>
      <c r="L146" s="6"/>
      <c r="M146" s="6" t="e">
        <f>COUNTIFS(#REF!,"&gt;=100",#REF!,"&lt;150",#REF!,$B146)</f>
        <v>#REF!</v>
      </c>
      <c r="N146" s="6" t="e">
        <f>COUNTIFS(#REF!,"&gt;=100",#REF!,"&lt;150",#REF!,$B146,#REF!,"&gt;=2.2")</f>
        <v>#REF!</v>
      </c>
      <c r="O146" s="6" t="e">
        <f>COUNTIFS(#REF!,"&gt;=100",#REF!,"&lt;150",#REF!,$B146,#REF!,"&gt;=2.4")</f>
        <v>#REF!</v>
      </c>
      <c r="P146" s="6" t="e">
        <f>COUNTIFS(#REF!,"&gt;=100",#REF!,"&lt;150",#REF!,$B146,#REF!,"&gt;=2.6")</f>
        <v>#REF!</v>
      </c>
      <c r="Q146" s="6" t="e">
        <f>COUNTIFS(#REF!,"&gt;=100",#REF!,"&lt;150",#REF!,$B146,#REF!,"&gt;=2.8")</f>
        <v>#REF!</v>
      </c>
      <c r="R146" s="15" t="e">
        <f>COUNTIFS(#REF!,"&gt;=100",#REF!,"&lt;150",#REF!,$B146,#REF!,"&gt;=3")</f>
        <v>#REF!</v>
      </c>
      <c r="T146" s="9" t="s">
        <v>64</v>
      </c>
      <c r="U146" s="6"/>
      <c r="V146" s="6" t="e">
        <f>COUNTIFS(#REF!,"&gt;=150",#REF!,"&lt;200",#REF!,$B146)</f>
        <v>#REF!</v>
      </c>
      <c r="W146" s="6" t="e">
        <f>COUNTIFS(#REF!,"&gt;=150",#REF!,"&lt;200",#REF!,$B146,#REF!,"&gt;=2.2")</f>
        <v>#REF!</v>
      </c>
      <c r="X146" s="6" t="e">
        <f>COUNTIFS(#REF!,"&gt;=150",#REF!,"&lt;200",#REF!,$B146,#REF!,"&gt;=2.4")</f>
        <v>#REF!</v>
      </c>
      <c r="Y146" s="6" t="e">
        <f>COUNTIFS(#REF!,"&gt;=150",#REF!,"&lt;200",#REF!,$B146,#REF!,"&gt;=2.6")</f>
        <v>#REF!</v>
      </c>
      <c r="Z146" s="6" t="e">
        <f>COUNTIFS(#REF!,"&gt;=150",#REF!,"&lt;200",#REF!,$B146,#REF!,"&gt;=2.8")</f>
        <v>#REF!</v>
      </c>
      <c r="AA146" s="15" t="e">
        <f>COUNTIFS(#REF!,"&gt;=150",#REF!,"&lt;200",#REF!,$B146,#REF!,"&gt;=3")</f>
        <v>#REF!</v>
      </c>
      <c r="AC146" s="9" t="s">
        <v>64</v>
      </c>
      <c r="AD146" s="6"/>
      <c r="AE146" s="6" t="e">
        <f>COUNTIFS(#REF!,"&gt;=200",#REF!,$B146)</f>
        <v>#REF!</v>
      </c>
      <c r="AF146" s="6" t="e">
        <f>COUNTIFS(#REF!,"&gt;=200",#REF!,$B146,#REF!,"&gt;=2.2")</f>
        <v>#REF!</v>
      </c>
      <c r="AG146" s="6" t="e">
        <f>COUNTIFS(#REF!,"&gt;=200",#REF!,$B146,#REF!,"&gt;=2.4")</f>
        <v>#REF!</v>
      </c>
      <c r="AH146" s="6" t="e">
        <f>COUNTIFS(#REF!,"&gt;=200",#REF!,$B146,#REF!,"&gt;=2.6")</f>
        <v>#REF!</v>
      </c>
      <c r="AI146" s="6" t="e">
        <f>COUNTIFS(#REF!,"&gt;=200",#REF!,$B146,#REF!,"&gt;=2.8")</f>
        <v>#REF!</v>
      </c>
      <c r="AJ146" s="15" t="e">
        <f>COUNTIFS(#REF!,"&gt;=200",#REF!,$B146,#REF!,"&gt;=3")</f>
        <v>#REF!</v>
      </c>
      <c r="AL146" s="9" t="s">
        <v>64</v>
      </c>
      <c r="AM146" s="6"/>
      <c r="AN146" s="6" t="e">
        <f>COUNTIFS(#REF!,"&gt;=50",#REF!,$B146)</f>
        <v>#REF!</v>
      </c>
      <c r="AO146" s="6" t="e">
        <f>COUNTIFS(#REF!,"&gt;=50",#REF!,$B146,#REF!,"&gt;=2.2")</f>
        <v>#REF!</v>
      </c>
      <c r="AP146" s="6" t="e">
        <f>COUNTIFS(#REF!,"&gt;=50",#REF!,$B146,#REF!,"&gt;=2.4")</f>
        <v>#REF!</v>
      </c>
      <c r="AQ146" s="7" t="e">
        <f>COUNTIFS(#REF!,"&gt;=50",#REF!,$B146,#REF!,"&gt;=2.6")</f>
        <v>#REF!</v>
      </c>
      <c r="AR146" s="6" t="e">
        <f>COUNTIFS(#REF!,"&gt;=50",#REF!,$B146,#REF!,"&gt;=2.8")</f>
        <v>#REF!</v>
      </c>
      <c r="AS146" s="15" t="e">
        <f>COUNTIFS(#REF!,"&gt;=50",#REF!,$B146,#REF!,"&gt;=3")</f>
        <v>#REF!</v>
      </c>
    </row>
    <row r="147" spans="2:45" hidden="1" outlineLevel="1" x14ac:dyDescent="0.25">
      <c r="B147" s="9" t="s">
        <v>22</v>
      </c>
      <c r="C147" s="6"/>
      <c r="D147" s="6" t="e">
        <f>COUNTIFS(#REF!,"&lt;100",#REF!,"&gt;=50",#REF!,$B147)</f>
        <v>#REF!</v>
      </c>
      <c r="E147" s="6" t="e">
        <f>COUNTIFS(#REF!,"&lt;100",#REF!,"&gt;=50",#REF!,$B147,#REF!,"&gt;=2.2")</f>
        <v>#REF!</v>
      </c>
      <c r="F147" s="6" t="e">
        <f>COUNTIFS(#REF!,"&lt;100",#REF!,"&gt;=50",#REF!,$B147,#REF!,"&gt;=2.4")</f>
        <v>#REF!</v>
      </c>
      <c r="G147" s="6" t="e">
        <f>COUNTIFS(#REF!,"&lt;100",#REF!,"&gt;=50",#REF!,$B147,#REF!,"&gt;=2.6")</f>
        <v>#REF!</v>
      </c>
      <c r="H147" s="6" t="e">
        <f>COUNTIFS(#REF!,"&lt;100",#REF!,"&gt;=50",#REF!,$B147,#REF!,"&gt;=2.8")</f>
        <v>#REF!</v>
      </c>
      <c r="I147" s="15" t="e">
        <f>COUNTIFS(#REF!,"&lt;100",#REF!,"&gt;=50",#REF!,$B147,#REF!,"&gt;=3")</f>
        <v>#REF!</v>
      </c>
      <c r="K147" s="9" t="s">
        <v>22</v>
      </c>
      <c r="L147" s="6"/>
      <c r="M147" s="6" t="e">
        <f>COUNTIFS(#REF!,"&gt;=100",#REF!,"&lt;150",#REF!,$B147)</f>
        <v>#REF!</v>
      </c>
      <c r="N147" s="6" t="e">
        <f>COUNTIFS(#REF!,"&gt;=100",#REF!,"&lt;150",#REF!,$B147,#REF!,"&gt;=2.2")</f>
        <v>#REF!</v>
      </c>
      <c r="O147" s="6" t="e">
        <f>COUNTIFS(#REF!,"&gt;=100",#REF!,"&lt;150",#REF!,$B147,#REF!,"&gt;=2.4")</f>
        <v>#REF!</v>
      </c>
      <c r="P147" s="6" t="e">
        <f>COUNTIFS(#REF!,"&gt;=100",#REF!,"&lt;150",#REF!,$B147,#REF!,"&gt;=2.6")</f>
        <v>#REF!</v>
      </c>
      <c r="Q147" s="6" t="e">
        <f>COUNTIFS(#REF!,"&gt;=100",#REF!,"&lt;150",#REF!,$B147,#REF!,"&gt;=2.8")</f>
        <v>#REF!</v>
      </c>
      <c r="R147" s="15" t="e">
        <f>COUNTIFS(#REF!,"&gt;=100",#REF!,"&lt;150",#REF!,$B147,#REF!,"&gt;=3")</f>
        <v>#REF!</v>
      </c>
      <c r="T147" s="9" t="s">
        <v>22</v>
      </c>
      <c r="U147" s="6"/>
      <c r="V147" s="6" t="e">
        <f>COUNTIFS(#REF!,"&gt;=150",#REF!,"&lt;200",#REF!,$B147)</f>
        <v>#REF!</v>
      </c>
      <c r="W147" s="6" t="e">
        <f>COUNTIFS(#REF!,"&gt;=150",#REF!,"&lt;200",#REF!,$B147,#REF!,"&gt;=2.2")</f>
        <v>#REF!</v>
      </c>
      <c r="X147" s="6" t="e">
        <f>COUNTIFS(#REF!,"&gt;=150",#REF!,"&lt;200",#REF!,$B147,#REF!,"&gt;=2.4")</f>
        <v>#REF!</v>
      </c>
      <c r="Y147" s="6" t="e">
        <f>COUNTIFS(#REF!,"&gt;=150",#REF!,"&lt;200",#REF!,$B147,#REF!,"&gt;=2.6")</f>
        <v>#REF!</v>
      </c>
      <c r="Z147" s="6" t="e">
        <f>COUNTIFS(#REF!,"&gt;=150",#REF!,"&lt;200",#REF!,$B147,#REF!,"&gt;=2.8")</f>
        <v>#REF!</v>
      </c>
      <c r="AA147" s="15" t="e">
        <f>COUNTIFS(#REF!,"&gt;=150",#REF!,"&lt;200",#REF!,$B147,#REF!,"&gt;=3")</f>
        <v>#REF!</v>
      </c>
      <c r="AC147" s="9" t="s">
        <v>22</v>
      </c>
      <c r="AD147" s="6"/>
      <c r="AE147" s="6" t="e">
        <f>COUNTIFS(#REF!,"&gt;=200",#REF!,$B147)</f>
        <v>#REF!</v>
      </c>
      <c r="AF147" s="6" t="e">
        <f>COUNTIFS(#REF!,"&gt;=200",#REF!,$B147,#REF!,"&gt;=2.2")</f>
        <v>#REF!</v>
      </c>
      <c r="AG147" s="6" t="e">
        <f>COUNTIFS(#REF!,"&gt;=200",#REF!,$B147,#REF!,"&gt;=2.4")</f>
        <v>#REF!</v>
      </c>
      <c r="AH147" s="6" t="e">
        <f>COUNTIFS(#REF!,"&gt;=200",#REF!,$B147,#REF!,"&gt;=2.6")</f>
        <v>#REF!</v>
      </c>
      <c r="AI147" s="6" t="e">
        <f>COUNTIFS(#REF!,"&gt;=200",#REF!,$B147,#REF!,"&gt;=2.8")</f>
        <v>#REF!</v>
      </c>
      <c r="AJ147" s="15" t="e">
        <f>COUNTIFS(#REF!,"&gt;=200",#REF!,$B147,#REF!,"&gt;=3")</f>
        <v>#REF!</v>
      </c>
      <c r="AL147" s="9" t="s">
        <v>22</v>
      </c>
      <c r="AM147" s="6"/>
      <c r="AN147" s="6" t="e">
        <f>COUNTIFS(#REF!,"&gt;=50",#REF!,$B147)</f>
        <v>#REF!</v>
      </c>
      <c r="AO147" s="6" t="e">
        <f>COUNTIFS(#REF!,"&gt;=50",#REF!,$B147,#REF!,"&gt;=2.2")</f>
        <v>#REF!</v>
      </c>
      <c r="AP147" s="6" t="e">
        <f>COUNTIFS(#REF!,"&gt;=50",#REF!,$B147,#REF!,"&gt;=2.4")</f>
        <v>#REF!</v>
      </c>
      <c r="AQ147" s="7" t="e">
        <f>COUNTIFS(#REF!,"&gt;=50",#REF!,$B147,#REF!,"&gt;=2.6")</f>
        <v>#REF!</v>
      </c>
      <c r="AR147" s="6" t="e">
        <f>COUNTIFS(#REF!,"&gt;=50",#REF!,$B147,#REF!,"&gt;=2.8")</f>
        <v>#REF!</v>
      </c>
      <c r="AS147" s="15" t="e">
        <f>COUNTIFS(#REF!,"&gt;=50",#REF!,$B147,#REF!,"&gt;=3")</f>
        <v>#REF!</v>
      </c>
    </row>
    <row r="148" spans="2:45" hidden="1" outlineLevel="1" x14ac:dyDescent="0.25">
      <c r="B148" s="9" t="s">
        <v>23</v>
      </c>
      <c r="C148" s="6"/>
      <c r="D148" s="6" t="e">
        <f>COUNTIFS(#REF!,"&lt;100",#REF!,"&gt;=50",#REF!,$B148)</f>
        <v>#REF!</v>
      </c>
      <c r="E148" s="6" t="e">
        <f>COUNTIFS(#REF!,"&lt;100",#REF!,"&gt;=50",#REF!,$B148,#REF!,"&gt;=2.2")</f>
        <v>#REF!</v>
      </c>
      <c r="F148" s="6" t="e">
        <f>COUNTIFS(#REF!,"&lt;100",#REF!,"&gt;=50",#REF!,$B148,#REF!,"&gt;=2.4")</f>
        <v>#REF!</v>
      </c>
      <c r="G148" s="6" t="e">
        <f>COUNTIFS(#REF!,"&lt;100",#REF!,"&gt;=50",#REF!,$B148,#REF!,"&gt;=2.6")</f>
        <v>#REF!</v>
      </c>
      <c r="H148" s="6" t="e">
        <f>COUNTIFS(#REF!,"&lt;100",#REF!,"&gt;=50",#REF!,$B148,#REF!,"&gt;=2.8")</f>
        <v>#REF!</v>
      </c>
      <c r="I148" s="15" t="e">
        <f>COUNTIFS(#REF!,"&lt;100",#REF!,"&gt;=50",#REF!,$B148,#REF!,"&gt;=3")</f>
        <v>#REF!</v>
      </c>
      <c r="K148" s="9" t="s">
        <v>23</v>
      </c>
      <c r="L148" s="6"/>
      <c r="M148" s="6" t="e">
        <f>COUNTIFS(#REF!,"&gt;=100",#REF!,"&lt;150",#REF!,$B148)</f>
        <v>#REF!</v>
      </c>
      <c r="N148" s="6" t="e">
        <f>COUNTIFS(#REF!,"&gt;=100",#REF!,"&lt;150",#REF!,$B148,#REF!,"&gt;=2.2")</f>
        <v>#REF!</v>
      </c>
      <c r="O148" s="6" t="e">
        <f>COUNTIFS(#REF!,"&gt;=100",#REF!,"&lt;150",#REF!,$B148,#REF!,"&gt;=2.4")</f>
        <v>#REF!</v>
      </c>
      <c r="P148" s="6" t="e">
        <f>COUNTIFS(#REF!,"&gt;=100",#REF!,"&lt;150",#REF!,$B148,#REF!,"&gt;=2.6")</f>
        <v>#REF!</v>
      </c>
      <c r="Q148" s="6" t="e">
        <f>COUNTIFS(#REF!,"&gt;=100",#REF!,"&lt;150",#REF!,$B148,#REF!,"&gt;=2.8")</f>
        <v>#REF!</v>
      </c>
      <c r="R148" s="15" t="e">
        <f>COUNTIFS(#REF!,"&gt;=100",#REF!,"&lt;150",#REF!,$B148,#REF!,"&gt;=3")</f>
        <v>#REF!</v>
      </c>
      <c r="T148" s="9" t="s">
        <v>23</v>
      </c>
      <c r="U148" s="6"/>
      <c r="V148" s="6" t="e">
        <f>COUNTIFS(#REF!,"&gt;=150",#REF!,"&lt;200",#REF!,$B148)</f>
        <v>#REF!</v>
      </c>
      <c r="W148" s="6" t="e">
        <f>COUNTIFS(#REF!,"&gt;=150",#REF!,"&lt;200",#REF!,$B148,#REF!,"&gt;=2.2")</f>
        <v>#REF!</v>
      </c>
      <c r="X148" s="6" t="e">
        <f>COUNTIFS(#REF!,"&gt;=150",#REF!,"&lt;200",#REF!,$B148,#REF!,"&gt;=2.4")</f>
        <v>#REF!</v>
      </c>
      <c r="Y148" s="6" t="e">
        <f>COUNTIFS(#REF!,"&gt;=150",#REF!,"&lt;200",#REF!,$B148,#REF!,"&gt;=2.6")</f>
        <v>#REF!</v>
      </c>
      <c r="Z148" s="6" t="e">
        <f>COUNTIFS(#REF!,"&gt;=150",#REF!,"&lt;200",#REF!,$B148,#REF!,"&gt;=2.8")</f>
        <v>#REF!</v>
      </c>
      <c r="AA148" s="15" t="e">
        <f>COUNTIFS(#REF!,"&gt;=150",#REF!,"&lt;200",#REF!,$B148,#REF!,"&gt;=3")</f>
        <v>#REF!</v>
      </c>
      <c r="AC148" s="9" t="s">
        <v>23</v>
      </c>
      <c r="AD148" s="6"/>
      <c r="AE148" s="6" t="e">
        <f>COUNTIFS(#REF!,"&gt;=200",#REF!,$B148)</f>
        <v>#REF!</v>
      </c>
      <c r="AF148" s="6" t="e">
        <f>COUNTIFS(#REF!,"&gt;=200",#REF!,$B148,#REF!,"&gt;=2.2")</f>
        <v>#REF!</v>
      </c>
      <c r="AG148" s="6" t="e">
        <f>COUNTIFS(#REF!,"&gt;=200",#REF!,$B148,#REF!,"&gt;=2.4")</f>
        <v>#REF!</v>
      </c>
      <c r="AH148" s="6" t="e">
        <f>COUNTIFS(#REF!,"&gt;=200",#REF!,$B148,#REF!,"&gt;=2.6")</f>
        <v>#REF!</v>
      </c>
      <c r="AI148" s="6" t="e">
        <f>COUNTIFS(#REF!,"&gt;=200",#REF!,$B148,#REF!,"&gt;=2.8")</f>
        <v>#REF!</v>
      </c>
      <c r="AJ148" s="15" t="e">
        <f>COUNTIFS(#REF!,"&gt;=200",#REF!,$B148,#REF!,"&gt;=3")</f>
        <v>#REF!</v>
      </c>
      <c r="AL148" s="9" t="s">
        <v>23</v>
      </c>
      <c r="AM148" s="6"/>
      <c r="AN148" s="6" t="e">
        <f>COUNTIFS(#REF!,"&gt;=50",#REF!,$B148)</f>
        <v>#REF!</v>
      </c>
      <c r="AO148" s="6" t="e">
        <f>COUNTIFS(#REF!,"&gt;=50",#REF!,$B148,#REF!,"&gt;=2.2")</f>
        <v>#REF!</v>
      </c>
      <c r="AP148" s="6" t="e">
        <f>COUNTIFS(#REF!,"&gt;=50",#REF!,$B148,#REF!,"&gt;=2.4")</f>
        <v>#REF!</v>
      </c>
      <c r="AQ148" s="7" t="e">
        <f>COUNTIFS(#REF!,"&gt;=50",#REF!,$B148,#REF!,"&gt;=2.6")</f>
        <v>#REF!</v>
      </c>
      <c r="AR148" s="6" t="e">
        <f>COUNTIFS(#REF!,"&gt;=50",#REF!,$B148,#REF!,"&gt;=2.8")</f>
        <v>#REF!</v>
      </c>
      <c r="AS148" s="15" t="e">
        <f>COUNTIFS(#REF!,"&gt;=50",#REF!,$B148,#REF!,"&gt;=3")</f>
        <v>#REF!</v>
      </c>
    </row>
    <row r="149" spans="2:45" hidden="1" outlineLevel="1" x14ac:dyDescent="0.25">
      <c r="B149" s="9" t="s">
        <v>27</v>
      </c>
      <c r="C149" s="6"/>
      <c r="D149" s="6" t="e">
        <f>COUNTIFS(#REF!,"&lt;100",#REF!,"&gt;=50",#REF!,$B149)</f>
        <v>#REF!</v>
      </c>
      <c r="E149" s="6" t="e">
        <f>COUNTIFS(#REF!,"&lt;100",#REF!,"&gt;=50",#REF!,$B149,#REF!,"&gt;=2.2")</f>
        <v>#REF!</v>
      </c>
      <c r="F149" s="6" t="e">
        <f>COUNTIFS(#REF!,"&lt;100",#REF!,"&gt;=50",#REF!,$B149,#REF!,"&gt;=2.4")</f>
        <v>#REF!</v>
      </c>
      <c r="G149" s="6" t="e">
        <f>COUNTIFS(#REF!,"&lt;100",#REF!,"&gt;=50",#REF!,$B149,#REF!,"&gt;=2.6")</f>
        <v>#REF!</v>
      </c>
      <c r="H149" s="6" t="e">
        <f>COUNTIFS(#REF!,"&lt;100",#REF!,"&gt;=50",#REF!,$B149,#REF!,"&gt;=2.8")</f>
        <v>#REF!</v>
      </c>
      <c r="I149" s="15" t="e">
        <f>COUNTIFS(#REF!,"&lt;100",#REF!,"&gt;=50",#REF!,$B149,#REF!,"&gt;=3")</f>
        <v>#REF!</v>
      </c>
      <c r="K149" s="9" t="s">
        <v>27</v>
      </c>
      <c r="L149" s="6"/>
      <c r="M149" s="6" t="e">
        <f>COUNTIFS(#REF!,"&gt;=100",#REF!,"&lt;150",#REF!,$B149)</f>
        <v>#REF!</v>
      </c>
      <c r="N149" s="6" t="e">
        <f>COUNTIFS(#REF!,"&gt;=100",#REF!,"&lt;150",#REF!,$B149,#REF!,"&gt;=2.2")</f>
        <v>#REF!</v>
      </c>
      <c r="O149" s="6" t="e">
        <f>COUNTIFS(#REF!,"&gt;=100",#REF!,"&lt;150",#REF!,$B149,#REF!,"&gt;=2.4")</f>
        <v>#REF!</v>
      </c>
      <c r="P149" s="6" t="e">
        <f>COUNTIFS(#REF!,"&gt;=100",#REF!,"&lt;150",#REF!,$B149,#REF!,"&gt;=2.6")</f>
        <v>#REF!</v>
      </c>
      <c r="Q149" s="6" t="e">
        <f>COUNTIFS(#REF!,"&gt;=100",#REF!,"&lt;150",#REF!,$B149,#REF!,"&gt;=2.8")</f>
        <v>#REF!</v>
      </c>
      <c r="R149" s="15" t="e">
        <f>COUNTIFS(#REF!,"&gt;=100",#REF!,"&lt;150",#REF!,$B149,#REF!,"&gt;=3")</f>
        <v>#REF!</v>
      </c>
      <c r="T149" s="9" t="s">
        <v>27</v>
      </c>
      <c r="U149" s="6"/>
      <c r="V149" s="6" t="e">
        <f>COUNTIFS(#REF!,"&gt;=150",#REF!,"&lt;200",#REF!,$B149)</f>
        <v>#REF!</v>
      </c>
      <c r="W149" s="6" t="e">
        <f>COUNTIFS(#REF!,"&gt;=150",#REF!,"&lt;200",#REF!,$B149,#REF!,"&gt;=2.2")</f>
        <v>#REF!</v>
      </c>
      <c r="X149" s="6" t="e">
        <f>COUNTIFS(#REF!,"&gt;=150",#REF!,"&lt;200",#REF!,$B149,#REF!,"&gt;=2.4")</f>
        <v>#REF!</v>
      </c>
      <c r="Y149" s="6" t="e">
        <f>COUNTIFS(#REF!,"&gt;=150",#REF!,"&lt;200",#REF!,$B149,#REF!,"&gt;=2.6")</f>
        <v>#REF!</v>
      </c>
      <c r="Z149" s="6" t="e">
        <f>COUNTIFS(#REF!,"&gt;=150",#REF!,"&lt;200",#REF!,$B149,#REF!,"&gt;=2.8")</f>
        <v>#REF!</v>
      </c>
      <c r="AA149" s="15" t="e">
        <f>COUNTIFS(#REF!,"&gt;=150",#REF!,"&lt;200",#REF!,$B149,#REF!,"&gt;=3")</f>
        <v>#REF!</v>
      </c>
      <c r="AC149" s="9" t="s">
        <v>27</v>
      </c>
      <c r="AD149" s="6"/>
      <c r="AE149" s="6" t="e">
        <f>COUNTIFS(#REF!,"&gt;=200",#REF!,$B149)</f>
        <v>#REF!</v>
      </c>
      <c r="AF149" s="6" t="e">
        <f>COUNTIFS(#REF!,"&gt;=200",#REF!,$B149,#REF!,"&gt;=2.2")</f>
        <v>#REF!</v>
      </c>
      <c r="AG149" s="6" t="e">
        <f>COUNTIFS(#REF!,"&gt;=200",#REF!,$B149,#REF!,"&gt;=2.4")</f>
        <v>#REF!</v>
      </c>
      <c r="AH149" s="6" t="e">
        <f>COUNTIFS(#REF!,"&gt;=200",#REF!,$B149,#REF!,"&gt;=2.6")</f>
        <v>#REF!</v>
      </c>
      <c r="AI149" s="6" t="e">
        <f>COUNTIFS(#REF!,"&gt;=200",#REF!,$B149,#REF!,"&gt;=2.8")</f>
        <v>#REF!</v>
      </c>
      <c r="AJ149" s="15" t="e">
        <f>COUNTIFS(#REF!,"&gt;=200",#REF!,$B149,#REF!,"&gt;=3")</f>
        <v>#REF!</v>
      </c>
      <c r="AL149" s="9" t="s">
        <v>27</v>
      </c>
      <c r="AM149" s="6"/>
      <c r="AN149" s="6" t="e">
        <f>COUNTIFS(#REF!,"&gt;=50",#REF!,$B149)</f>
        <v>#REF!</v>
      </c>
      <c r="AO149" s="6" t="e">
        <f>COUNTIFS(#REF!,"&gt;=50",#REF!,$B149,#REF!,"&gt;=2.2")</f>
        <v>#REF!</v>
      </c>
      <c r="AP149" s="6" t="e">
        <f>COUNTIFS(#REF!,"&gt;=50",#REF!,$B149,#REF!,"&gt;=2.4")</f>
        <v>#REF!</v>
      </c>
      <c r="AQ149" s="7" t="e">
        <f>COUNTIFS(#REF!,"&gt;=50",#REF!,$B149,#REF!,"&gt;=2.6")</f>
        <v>#REF!</v>
      </c>
      <c r="AR149" s="6" t="e">
        <f>COUNTIFS(#REF!,"&gt;=50",#REF!,$B149,#REF!,"&gt;=2.8")</f>
        <v>#REF!</v>
      </c>
      <c r="AS149" s="15" t="e">
        <f>COUNTIFS(#REF!,"&gt;=50",#REF!,$B149,#REF!,"&gt;=3")</f>
        <v>#REF!</v>
      </c>
    </row>
    <row r="150" spans="2:45" hidden="1" outlineLevel="1" x14ac:dyDescent="0.25">
      <c r="B150" s="9" t="s">
        <v>28</v>
      </c>
      <c r="C150" s="6"/>
      <c r="D150" s="6" t="e">
        <f>COUNTIFS(#REF!,"&lt;100",#REF!,"&gt;=50",#REF!,$B150)</f>
        <v>#REF!</v>
      </c>
      <c r="E150" s="6" t="e">
        <f>COUNTIFS(#REF!,"&lt;100",#REF!,"&gt;=50",#REF!,$B150,#REF!,"&gt;=2.2")</f>
        <v>#REF!</v>
      </c>
      <c r="F150" s="6" t="e">
        <f>COUNTIFS(#REF!,"&lt;100",#REF!,"&gt;=50",#REF!,$B150,#REF!,"&gt;=2.4")</f>
        <v>#REF!</v>
      </c>
      <c r="G150" s="6" t="e">
        <f>COUNTIFS(#REF!,"&lt;100",#REF!,"&gt;=50",#REF!,$B150,#REF!,"&gt;=2.6")</f>
        <v>#REF!</v>
      </c>
      <c r="H150" s="6" t="e">
        <f>COUNTIFS(#REF!,"&lt;100",#REF!,"&gt;=50",#REF!,$B150,#REF!,"&gt;=2.8")</f>
        <v>#REF!</v>
      </c>
      <c r="I150" s="15" t="e">
        <f>COUNTIFS(#REF!,"&lt;100",#REF!,"&gt;=50",#REF!,$B150,#REF!,"&gt;=3")</f>
        <v>#REF!</v>
      </c>
      <c r="K150" s="9" t="s">
        <v>28</v>
      </c>
      <c r="L150" s="6"/>
      <c r="M150" s="6" t="e">
        <f>COUNTIFS(#REF!,"&gt;=100",#REF!,"&lt;150",#REF!,$B150)</f>
        <v>#REF!</v>
      </c>
      <c r="N150" s="6" t="e">
        <f>COUNTIFS(#REF!,"&gt;=100",#REF!,"&lt;150",#REF!,$B150,#REF!,"&gt;=2.2")</f>
        <v>#REF!</v>
      </c>
      <c r="O150" s="6" t="e">
        <f>COUNTIFS(#REF!,"&gt;=100",#REF!,"&lt;150",#REF!,$B150,#REF!,"&gt;=2.4")</f>
        <v>#REF!</v>
      </c>
      <c r="P150" s="6" t="e">
        <f>COUNTIFS(#REF!,"&gt;=100",#REF!,"&lt;150",#REF!,$B150,#REF!,"&gt;=2.6")</f>
        <v>#REF!</v>
      </c>
      <c r="Q150" s="6" t="e">
        <f>COUNTIFS(#REF!,"&gt;=100",#REF!,"&lt;150",#REF!,$B150,#REF!,"&gt;=2.8")</f>
        <v>#REF!</v>
      </c>
      <c r="R150" s="15" t="e">
        <f>COUNTIFS(#REF!,"&gt;=100",#REF!,"&lt;150",#REF!,$B150,#REF!,"&gt;=3")</f>
        <v>#REF!</v>
      </c>
      <c r="T150" s="9" t="s">
        <v>28</v>
      </c>
      <c r="U150" s="6"/>
      <c r="V150" s="6" t="e">
        <f>COUNTIFS(#REF!,"&gt;=150",#REF!,"&lt;200",#REF!,$B150)</f>
        <v>#REF!</v>
      </c>
      <c r="W150" s="6" t="e">
        <f>COUNTIFS(#REF!,"&gt;=150",#REF!,"&lt;200",#REF!,$B150,#REF!,"&gt;=2.2")</f>
        <v>#REF!</v>
      </c>
      <c r="X150" s="6" t="e">
        <f>COUNTIFS(#REF!,"&gt;=150",#REF!,"&lt;200",#REF!,$B150,#REF!,"&gt;=2.4")</f>
        <v>#REF!</v>
      </c>
      <c r="Y150" s="6" t="e">
        <f>COUNTIFS(#REF!,"&gt;=150",#REF!,"&lt;200",#REF!,$B150,#REF!,"&gt;=2.6")</f>
        <v>#REF!</v>
      </c>
      <c r="Z150" s="6" t="e">
        <f>COUNTIFS(#REF!,"&gt;=150",#REF!,"&lt;200",#REF!,$B150,#REF!,"&gt;=2.8")</f>
        <v>#REF!</v>
      </c>
      <c r="AA150" s="15" t="e">
        <f>COUNTIFS(#REF!,"&gt;=150",#REF!,"&lt;200",#REF!,$B150,#REF!,"&gt;=3")</f>
        <v>#REF!</v>
      </c>
      <c r="AC150" s="9" t="s">
        <v>28</v>
      </c>
      <c r="AD150" s="6"/>
      <c r="AE150" s="6" t="e">
        <f>COUNTIFS(#REF!,"&gt;=200",#REF!,$B150)</f>
        <v>#REF!</v>
      </c>
      <c r="AF150" s="6" t="e">
        <f>COUNTIFS(#REF!,"&gt;=200",#REF!,$B150,#REF!,"&gt;=2.2")</f>
        <v>#REF!</v>
      </c>
      <c r="AG150" s="6" t="e">
        <f>COUNTIFS(#REF!,"&gt;=200",#REF!,$B150,#REF!,"&gt;=2.4")</f>
        <v>#REF!</v>
      </c>
      <c r="AH150" s="6" t="e">
        <f>COUNTIFS(#REF!,"&gt;=200",#REF!,$B150,#REF!,"&gt;=2.6")</f>
        <v>#REF!</v>
      </c>
      <c r="AI150" s="6" t="e">
        <f>COUNTIFS(#REF!,"&gt;=200",#REF!,$B150,#REF!,"&gt;=2.8")</f>
        <v>#REF!</v>
      </c>
      <c r="AJ150" s="15" t="e">
        <f>COUNTIFS(#REF!,"&gt;=200",#REF!,$B150,#REF!,"&gt;=3")</f>
        <v>#REF!</v>
      </c>
      <c r="AL150" s="9" t="s">
        <v>28</v>
      </c>
      <c r="AM150" s="6"/>
      <c r="AN150" s="6" t="e">
        <f>COUNTIFS(#REF!,"&gt;=50",#REF!,$B150)</f>
        <v>#REF!</v>
      </c>
      <c r="AO150" s="6" t="e">
        <f>COUNTIFS(#REF!,"&gt;=50",#REF!,$B150,#REF!,"&gt;=2.2")</f>
        <v>#REF!</v>
      </c>
      <c r="AP150" s="6" t="e">
        <f>COUNTIFS(#REF!,"&gt;=50",#REF!,$B150,#REF!,"&gt;=2.4")</f>
        <v>#REF!</v>
      </c>
      <c r="AQ150" s="7" t="e">
        <f>COUNTIFS(#REF!,"&gt;=50",#REF!,$B150,#REF!,"&gt;=2.6")</f>
        <v>#REF!</v>
      </c>
      <c r="AR150" s="6" t="e">
        <f>COUNTIFS(#REF!,"&gt;=50",#REF!,$B150,#REF!,"&gt;=2.8")</f>
        <v>#REF!</v>
      </c>
      <c r="AS150" s="15" t="e">
        <f>COUNTIFS(#REF!,"&gt;=50",#REF!,$B150,#REF!,"&gt;=3")</f>
        <v>#REF!</v>
      </c>
    </row>
    <row r="151" spans="2:45" hidden="1" outlineLevel="1" x14ac:dyDescent="0.25">
      <c r="B151" s="9" t="s">
        <v>29</v>
      </c>
      <c r="C151" s="6"/>
      <c r="D151" s="6" t="e">
        <f>COUNTIFS(#REF!,"&lt;100",#REF!,"&gt;=50",#REF!,$B151)</f>
        <v>#REF!</v>
      </c>
      <c r="E151" s="6" t="e">
        <f>COUNTIFS(#REF!,"&lt;100",#REF!,"&gt;=50",#REF!,$B151,#REF!,"&gt;=2.2")</f>
        <v>#REF!</v>
      </c>
      <c r="F151" s="6" t="e">
        <f>COUNTIFS(#REF!,"&lt;100",#REF!,"&gt;=50",#REF!,$B151,#REF!,"&gt;=2.4")</f>
        <v>#REF!</v>
      </c>
      <c r="G151" s="6" t="e">
        <f>COUNTIFS(#REF!,"&lt;100",#REF!,"&gt;=50",#REF!,$B151,#REF!,"&gt;=2.6")</f>
        <v>#REF!</v>
      </c>
      <c r="H151" s="6" t="e">
        <f>COUNTIFS(#REF!,"&lt;100",#REF!,"&gt;=50",#REF!,$B151,#REF!,"&gt;=2.8")</f>
        <v>#REF!</v>
      </c>
      <c r="I151" s="15" t="e">
        <f>COUNTIFS(#REF!,"&lt;100",#REF!,"&gt;=50",#REF!,$B151,#REF!,"&gt;=3")</f>
        <v>#REF!</v>
      </c>
      <c r="K151" s="9" t="s">
        <v>29</v>
      </c>
      <c r="L151" s="6"/>
      <c r="M151" s="6" t="e">
        <f>COUNTIFS(#REF!,"&gt;=100",#REF!,"&lt;150",#REF!,$B151)</f>
        <v>#REF!</v>
      </c>
      <c r="N151" s="6" t="e">
        <f>COUNTIFS(#REF!,"&gt;=100",#REF!,"&lt;150",#REF!,$B151,#REF!,"&gt;=2.2")</f>
        <v>#REF!</v>
      </c>
      <c r="O151" s="6" t="e">
        <f>COUNTIFS(#REF!,"&gt;=100",#REF!,"&lt;150",#REF!,$B151,#REF!,"&gt;=2.4")</f>
        <v>#REF!</v>
      </c>
      <c r="P151" s="6" t="e">
        <f>COUNTIFS(#REF!,"&gt;=100",#REF!,"&lt;150",#REF!,$B151,#REF!,"&gt;=2.6")</f>
        <v>#REF!</v>
      </c>
      <c r="Q151" s="6" t="e">
        <f>COUNTIFS(#REF!,"&gt;=100",#REF!,"&lt;150",#REF!,$B151,#REF!,"&gt;=2.8")</f>
        <v>#REF!</v>
      </c>
      <c r="R151" s="15" t="e">
        <f>COUNTIFS(#REF!,"&gt;=100",#REF!,"&lt;150",#REF!,$B151,#REF!,"&gt;=3")</f>
        <v>#REF!</v>
      </c>
      <c r="T151" s="9" t="s">
        <v>29</v>
      </c>
      <c r="U151" s="6"/>
      <c r="V151" s="6" t="e">
        <f>COUNTIFS(#REF!,"&gt;=150",#REF!,"&lt;200",#REF!,$B151)</f>
        <v>#REF!</v>
      </c>
      <c r="W151" s="6" t="e">
        <f>COUNTIFS(#REF!,"&gt;=150",#REF!,"&lt;200",#REF!,$B151,#REF!,"&gt;=2.2")</f>
        <v>#REF!</v>
      </c>
      <c r="X151" s="6" t="e">
        <f>COUNTIFS(#REF!,"&gt;=150",#REF!,"&lt;200",#REF!,$B151,#REF!,"&gt;=2.4")</f>
        <v>#REF!</v>
      </c>
      <c r="Y151" s="6" t="e">
        <f>COUNTIFS(#REF!,"&gt;=150",#REF!,"&lt;200",#REF!,$B151,#REF!,"&gt;=2.6")</f>
        <v>#REF!</v>
      </c>
      <c r="Z151" s="6" t="e">
        <f>COUNTIFS(#REF!,"&gt;=150",#REF!,"&lt;200",#REF!,$B151,#REF!,"&gt;=2.8")</f>
        <v>#REF!</v>
      </c>
      <c r="AA151" s="15" t="e">
        <f>COUNTIFS(#REF!,"&gt;=150",#REF!,"&lt;200",#REF!,$B151,#REF!,"&gt;=3")</f>
        <v>#REF!</v>
      </c>
      <c r="AC151" s="9" t="s">
        <v>29</v>
      </c>
      <c r="AD151" s="6"/>
      <c r="AE151" s="6" t="e">
        <f>COUNTIFS(#REF!,"&gt;=200",#REF!,$B151)</f>
        <v>#REF!</v>
      </c>
      <c r="AF151" s="6" t="e">
        <f>COUNTIFS(#REF!,"&gt;=200",#REF!,$B151,#REF!,"&gt;=2.2")</f>
        <v>#REF!</v>
      </c>
      <c r="AG151" s="6" t="e">
        <f>COUNTIFS(#REF!,"&gt;=200",#REF!,$B151,#REF!,"&gt;=2.4")</f>
        <v>#REF!</v>
      </c>
      <c r="AH151" s="6" t="e">
        <f>COUNTIFS(#REF!,"&gt;=200",#REF!,$B151,#REF!,"&gt;=2.6")</f>
        <v>#REF!</v>
      </c>
      <c r="AI151" s="6" t="e">
        <f>COUNTIFS(#REF!,"&gt;=200",#REF!,$B151,#REF!,"&gt;=2.8")</f>
        <v>#REF!</v>
      </c>
      <c r="AJ151" s="15" t="e">
        <f>COUNTIFS(#REF!,"&gt;=200",#REF!,$B151,#REF!,"&gt;=3")</f>
        <v>#REF!</v>
      </c>
      <c r="AL151" s="9" t="s">
        <v>29</v>
      </c>
      <c r="AM151" s="6"/>
      <c r="AN151" s="6" t="e">
        <f>COUNTIFS(#REF!,"&gt;=50",#REF!,$B151)</f>
        <v>#REF!</v>
      </c>
      <c r="AO151" s="6" t="e">
        <f>COUNTIFS(#REF!,"&gt;=50",#REF!,$B151,#REF!,"&gt;=2.2")</f>
        <v>#REF!</v>
      </c>
      <c r="AP151" s="6" t="e">
        <f>COUNTIFS(#REF!,"&gt;=50",#REF!,$B151,#REF!,"&gt;=2.4")</f>
        <v>#REF!</v>
      </c>
      <c r="AQ151" s="7" t="e">
        <f>COUNTIFS(#REF!,"&gt;=50",#REF!,$B151,#REF!,"&gt;=2.6")</f>
        <v>#REF!</v>
      </c>
      <c r="AR151" s="6" t="e">
        <f>COUNTIFS(#REF!,"&gt;=50",#REF!,$B151,#REF!,"&gt;=2.8")</f>
        <v>#REF!</v>
      </c>
      <c r="AS151" s="15" t="e">
        <f>COUNTIFS(#REF!,"&gt;=50",#REF!,$B151,#REF!,"&gt;=3")</f>
        <v>#REF!</v>
      </c>
    </row>
    <row r="152" spans="2:45" hidden="1" outlineLevel="1" x14ac:dyDescent="0.25">
      <c r="B152" s="9" t="s">
        <v>32</v>
      </c>
      <c r="C152" s="6"/>
      <c r="D152" s="6" t="e">
        <f>COUNTIFS(#REF!,"&lt;100",#REF!,"&gt;=50",#REF!,$B152)</f>
        <v>#REF!</v>
      </c>
      <c r="E152" s="6" t="e">
        <f>COUNTIFS(#REF!,"&lt;100",#REF!,"&gt;=50",#REF!,$B152,#REF!,"&gt;=2.2")</f>
        <v>#REF!</v>
      </c>
      <c r="F152" s="6" t="e">
        <f>COUNTIFS(#REF!,"&lt;100",#REF!,"&gt;=50",#REF!,$B152,#REF!,"&gt;=2.4")</f>
        <v>#REF!</v>
      </c>
      <c r="G152" s="6" t="e">
        <f>COUNTIFS(#REF!,"&lt;100",#REF!,"&gt;=50",#REF!,$B152,#REF!,"&gt;=2.6")</f>
        <v>#REF!</v>
      </c>
      <c r="H152" s="6" t="e">
        <f>COUNTIFS(#REF!,"&lt;100",#REF!,"&gt;=50",#REF!,$B152,#REF!,"&gt;=2.8")</f>
        <v>#REF!</v>
      </c>
      <c r="I152" s="15" t="e">
        <f>COUNTIFS(#REF!,"&lt;100",#REF!,"&gt;=50",#REF!,$B152,#REF!,"&gt;=3")</f>
        <v>#REF!</v>
      </c>
      <c r="K152" s="9" t="s">
        <v>32</v>
      </c>
      <c r="L152" s="6"/>
      <c r="M152" s="6" t="e">
        <f>COUNTIFS(#REF!,"&gt;=100",#REF!,"&lt;150",#REF!,$B152)</f>
        <v>#REF!</v>
      </c>
      <c r="N152" s="6" t="e">
        <f>COUNTIFS(#REF!,"&gt;=100",#REF!,"&lt;150",#REF!,$B152,#REF!,"&gt;=2.2")</f>
        <v>#REF!</v>
      </c>
      <c r="O152" s="6" t="e">
        <f>COUNTIFS(#REF!,"&gt;=100",#REF!,"&lt;150",#REF!,$B152,#REF!,"&gt;=2.4")</f>
        <v>#REF!</v>
      </c>
      <c r="P152" s="6" t="e">
        <f>COUNTIFS(#REF!,"&gt;=100",#REF!,"&lt;150",#REF!,$B152,#REF!,"&gt;=2.6")</f>
        <v>#REF!</v>
      </c>
      <c r="Q152" s="6" t="e">
        <f>COUNTIFS(#REF!,"&gt;=100",#REF!,"&lt;150",#REF!,$B152,#REF!,"&gt;=2.8")</f>
        <v>#REF!</v>
      </c>
      <c r="R152" s="15" t="e">
        <f>COUNTIFS(#REF!,"&gt;=100",#REF!,"&lt;150",#REF!,$B152,#REF!,"&gt;=3")</f>
        <v>#REF!</v>
      </c>
      <c r="T152" s="9" t="s">
        <v>32</v>
      </c>
      <c r="U152" s="6"/>
      <c r="V152" s="6" t="e">
        <f>COUNTIFS(#REF!,"&gt;=150",#REF!,"&lt;200",#REF!,$B152)</f>
        <v>#REF!</v>
      </c>
      <c r="W152" s="6" t="e">
        <f>COUNTIFS(#REF!,"&gt;=150",#REF!,"&lt;200",#REF!,$B152,#REF!,"&gt;=2.2")</f>
        <v>#REF!</v>
      </c>
      <c r="X152" s="6" t="e">
        <f>COUNTIFS(#REF!,"&gt;=150",#REF!,"&lt;200",#REF!,$B152,#REF!,"&gt;=2.4")</f>
        <v>#REF!</v>
      </c>
      <c r="Y152" s="6" t="e">
        <f>COUNTIFS(#REF!,"&gt;=150",#REF!,"&lt;200",#REF!,$B152,#REF!,"&gt;=2.6")</f>
        <v>#REF!</v>
      </c>
      <c r="Z152" s="6" t="e">
        <f>COUNTIFS(#REF!,"&gt;=150",#REF!,"&lt;200",#REF!,$B152,#REF!,"&gt;=2.8")</f>
        <v>#REF!</v>
      </c>
      <c r="AA152" s="15" t="e">
        <f>COUNTIFS(#REF!,"&gt;=150",#REF!,"&lt;200",#REF!,$B152,#REF!,"&gt;=3")</f>
        <v>#REF!</v>
      </c>
      <c r="AC152" s="9" t="s">
        <v>32</v>
      </c>
      <c r="AD152" s="6"/>
      <c r="AE152" s="6" t="e">
        <f>COUNTIFS(#REF!,"&gt;=200",#REF!,$B152)</f>
        <v>#REF!</v>
      </c>
      <c r="AF152" s="6" t="e">
        <f>COUNTIFS(#REF!,"&gt;=200",#REF!,$B152,#REF!,"&gt;=2.2")</f>
        <v>#REF!</v>
      </c>
      <c r="AG152" s="6" t="e">
        <f>COUNTIFS(#REF!,"&gt;=200",#REF!,$B152,#REF!,"&gt;=2.4")</f>
        <v>#REF!</v>
      </c>
      <c r="AH152" s="6" t="e">
        <f>COUNTIFS(#REF!,"&gt;=200",#REF!,$B152,#REF!,"&gt;=2.6")</f>
        <v>#REF!</v>
      </c>
      <c r="AI152" s="6" t="e">
        <f>COUNTIFS(#REF!,"&gt;=200",#REF!,$B152,#REF!,"&gt;=2.8")</f>
        <v>#REF!</v>
      </c>
      <c r="AJ152" s="15" t="e">
        <f>COUNTIFS(#REF!,"&gt;=200",#REF!,$B152,#REF!,"&gt;=3")</f>
        <v>#REF!</v>
      </c>
      <c r="AL152" s="9" t="s">
        <v>32</v>
      </c>
      <c r="AM152" s="6"/>
      <c r="AN152" s="6" t="e">
        <f>COUNTIFS(#REF!,"&gt;=50",#REF!,$B152)</f>
        <v>#REF!</v>
      </c>
      <c r="AO152" s="6" t="e">
        <f>COUNTIFS(#REF!,"&gt;=50",#REF!,$B152,#REF!,"&gt;=2.2")</f>
        <v>#REF!</v>
      </c>
      <c r="AP152" s="6" t="e">
        <f>COUNTIFS(#REF!,"&gt;=50",#REF!,$B152,#REF!,"&gt;=2.4")</f>
        <v>#REF!</v>
      </c>
      <c r="AQ152" s="7" t="e">
        <f>COUNTIFS(#REF!,"&gt;=50",#REF!,$B152,#REF!,"&gt;=2.6")</f>
        <v>#REF!</v>
      </c>
      <c r="AR152" s="6" t="e">
        <f>COUNTIFS(#REF!,"&gt;=50",#REF!,$B152,#REF!,"&gt;=2.8")</f>
        <v>#REF!</v>
      </c>
      <c r="AS152" s="15" t="e">
        <f>COUNTIFS(#REF!,"&gt;=50",#REF!,$B152,#REF!,"&gt;=3")</f>
        <v>#REF!</v>
      </c>
    </row>
    <row r="153" spans="2:45" hidden="1" outlineLevel="1" x14ac:dyDescent="0.25">
      <c r="B153" s="9" t="s">
        <v>44</v>
      </c>
      <c r="C153" s="6"/>
      <c r="D153" s="6" t="e">
        <f>COUNTIFS(#REF!,"&lt;100",#REF!,"&gt;=50",#REF!,$B153)</f>
        <v>#REF!</v>
      </c>
      <c r="E153" s="6" t="e">
        <f>COUNTIFS(#REF!,"&lt;100",#REF!,"&gt;=50",#REF!,$B153,#REF!,"&gt;=2.2")</f>
        <v>#REF!</v>
      </c>
      <c r="F153" s="6" t="e">
        <f>COUNTIFS(#REF!,"&lt;100",#REF!,"&gt;=50",#REF!,$B153,#REF!,"&gt;=2.4")</f>
        <v>#REF!</v>
      </c>
      <c r="G153" s="6" t="e">
        <f>COUNTIFS(#REF!,"&lt;100",#REF!,"&gt;=50",#REF!,$B153,#REF!,"&gt;=2.6")</f>
        <v>#REF!</v>
      </c>
      <c r="H153" s="6" t="e">
        <f>COUNTIFS(#REF!,"&lt;100",#REF!,"&gt;=50",#REF!,$B153,#REF!,"&gt;=2.8")</f>
        <v>#REF!</v>
      </c>
      <c r="I153" s="15" t="e">
        <f>COUNTIFS(#REF!,"&lt;100",#REF!,"&gt;=50",#REF!,$B153,#REF!,"&gt;=3")</f>
        <v>#REF!</v>
      </c>
      <c r="K153" s="9" t="s">
        <v>44</v>
      </c>
      <c r="L153" s="6"/>
      <c r="M153" s="6" t="e">
        <f>COUNTIFS(#REF!,"&gt;=100",#REF!,"&lt;150",#REF!,$B153)</f>
        <v>#REF!</v>
      </c>
      <c r="N153" s="6" t="e">
        <f>COUNTIFS(#REF!,"&gt;=100",#REF!,"&lt;150",#REF!,$B153,#REF!,"&gt;=2.2")</f>
        <v>#REF!</v>
      </c>
      <c r="O153" s="6" t="e">
        <f>COUNTIFS(#REF!,"&gt;=100",#REF!,"&lt;150",#REF!,$B153,#REF!,"&gt;=2.4")</f>
        <v>#REF!</v>
      </c>
      <c r="P153" s="6" t="e">
        <f>COUNTIFS(#REF!,"&gt;=100",#REF!,"&lt;150",#REF!,$B153,#REF!,"&gt;=2.6")</f>
        <v>#REF!</v>
      </c>
      <c r="Q153" s="6" t="e">
        <f>COUNTIFS(#REF!,"&gt;=100",#REF!,"&lt;150",#REF!,$B153,#REF!,"&gt;=2.8")</f>
        <v>#REF!</v>
      </c>
      <c r="R153" s="15" t="e">
        <f>COUNTIFS(#REF!,"&gt;=100",#REF!,"&lt;150",#REF!,$B153,#REF!,"&gt;=3")</f>
        <v>#REF!</v>
      </c>
      <c r="T153" s="9" t="s">
        <v>44</v>
      </c>
      <c r="U153" s="6"/>
      <c r="V153" s="6" t="e">
        <f>COUNTIFS(#REF!,"&gt;=150",#REF!,"&lt;200",#REF!,$B153)</f>
        <v>#REF!</v>
      </c>
      <c r="W153" s="6" t="e">
        <f>COUNTIFS(#REF!,"&gt;=150",#REF!,"&lt;200",#REF!,$B153,#REF!,"&gt;=2.2")</f>
        <v>#REF!</v>
      </c>
      <c r="X153" s="6" t="e">
        <f>COUNTIFS(#REF!,"&gt;=150",#REF!,"&lt;200",#REF!,$B153,#REF!,"&gt;=2.4")</f>
        <v>#REF!</v>
      </c>
      <c r="Y153" s="6" t="e">
        <f>COUNTIFS(#REF!,"&gt;=150",#REF!,"&lt;200",#REF!,$B153,#REF!,"&gt;=2.6")</f>
        <v>#REF!</v>
      </c>
      <c r="Z153" s="6" t="e">
        <f>COUNTIFS(#REF!,"&gt;=150",#REF!,"&lt;200",#REF!,$B153,#REF!,"&gt;=2.8")</f>
        <v>#REF!</v>
      </c>
      <c r="AA153" s="15" t="e">
        <f>COUNTIFS(#REF!,"&gt;=150",#REF!,"&lt;200",#REF!,$B153,#REF!,"&gt;=3")</f>
        <v>#REF!</v>
      </c>
      <c r="AC153" s="9" t="s">
        <v>44</v>
      </c>
      <c r="AD153" s="6"/>
      <c r="AE153" s="6" t="e">
        <f>COUNTIFS(#REF!,"&gt;=200",#REF!,$B153)</f>
        <v>#REF!</v>
      </c>
      <c r="AF153" s="6" t="e">
        <f>COUNTIFS(#REF!,"&gt;=200",#REF!,$B153,#REF!,"&gt;=2.2")</f>
        <v>#REF!</v>
      </c>
      <c r="AG153" s="6" t="e">
        <f>COUNTIFS(#REF!,"&gt;=200",#REF!,$B153,#REF!,"&gt;=2.4")</f>
        <v>#REF!</v>
      </c>
      <c r="AH153" s="6" t="e">
        <f>COUNTIFS(#REF!,"&gt;=200",#REF!,$B153,#REF!,"&gt;=2.6")</f>
        <v>#REF!</v>
      </c>
      <c r="AI153" s="6" t="e">
        <f>COUNTIFS(#REF!,"&gt;=200",#REF!,$B153,#REF!,"&gt;=2.8")</f>
        <v>#REF!</v>
      </c>
      <c r="AJ153" s="15" t="e">
        <f>COUNTIFS(#REF!,"&gt;=200",#REF!,$B153,#REF!,"&gt;=3")</f>
        <v>#REF!</v>
      </c>
      <c r="AL153" s="9" t="s">
        <v>44</v>
      </c>
      <c r="AM153" s="6"/>
      <c r="AN153" s="6" t="e">
        <f>COUNTIFS(#REF!,"&gt;=50",#REF!,$B153)</f>
        <v>#REF!</v>
      </c>
      <c r="AO153" s="6" t="e">
        <f>COUNTIFS(#REF!,"&gt;=50",#REF!,$B153,#REF!,"&gt;=2.2")</f>
        <v>#REF!</v>
      </c>
      <c r="AP153" s="6" t="e">
        <f>COUNTIFS(#REF!,"&gt;=50",#REF!,$B153,#REF!,"&gt;=2.4")</f>
        <v>#REF!</v>
      </c>
      <c r="AQ153" s="7" t="e">
        <f>COUNTIFS(#REF!,"&gt;=50",#REF!,$B153,#REF!,"&gt;=2.6")</f>
        <v>#REF!</v>
      </c>
      <c r="AR153" s="6" t="e">
        <f>COUNTIFS(#REF!,"&gt;=50",#REF!,$B153,#REF!,"&gt;=2.8")</f>
        <v>#REF!</v>
      </c>
      <c r="AS153" s="15" t="e">
        <f>COUNTIFS(#REF!,"&gt;=50",#REF!,$B153,#REF!,"&gt;=3")</f>
        <v>#REF!</v>
      </c>
    </row>
    <row r="154" spans="2:45" hidden="1" outlineLevel="1" x14ac:dyDescent="0.25">
      <c r="B154" s="9" t="s">
        <v>35</v>
      </c>
      <c r="C154" s="6"/>
      <c r="D154" s="6" t="e">
        <f>COUNTIFS(#REF!,"&lt;100",#REF!,"&gt;=50",#REF!,$B154)</f>
        <v>#REF!</v>
      </c>
      <c r="E154" s="6" t="e">
        <f>COUNTIFS(#REF!,"&lt;100",#REF!,"&gt;=50",#REF!,$B154,#REF!,"&gt;=2.2")</f>
        <v>#REF!</v>
      </c>
      <c r="F154" s="6" t="e">
        <f>COUNTIFS(#REF!,"&lt;100",#REF!,"&gt;=50",#REF!,$B154,#REF!,"&gt;=2.4")</f>
        <v>#REF!</v>
      </c>
      <c r="G154" s="6" t="e">
        <f>COUNTIFS(#REF!,"&lt;100",#REF!,"&gt;=50",#REF!,$B154,#REF!,"&gt;=2.6")</f>
        <v>#REF!</v>
      </c>
      <c r="H154" s="6" t="e">
        <f>COUNTIFS(#REF!,"&lt;100",#REF!,"&gt;=50",#REF!,$B154,#REF!,"&gt;=2.8")</f>
        <v>#REF!</v>
      </c>
      <c r="I154" s="15" t="e">
        <f>COUNTIFS(#REF!,"&lt;100",#REF!,"&gt;=50",#REF!,$B154,#REF!,"&gt;=3")</f>
        <v>#REF!</v>
      </c>
      <c r="K154" s="9" t="s">
        <v>35</v>
      </c>
      <c r="L154" s="6"/>
      <c r="M154" s="6" t="e">
        <f>COUNTIFS(#REF!,"&gt;=100",#REF!,"&lt;150",#REF!,$B154)</f>
        <v>#REF!</v>
      </c>
      <c r="N154" s="6" t="e">
        <f>COUNTIFS(#REF!,"&gt;=100",#REF!,"&lt;150",#REF!,$B154,#REF!,"&gt;=2.2")</f>
        <v>#REF!</v>
      </c>
      <c r="O154" s="6" t="e">
        <f>COUNTIFS(#REF!,"&gt;=100",#REF!,"&lt;150",#REF!,$B154,#REF!,"&gt;=2.4")</f>
        <v>#REF!</v>
      </c>
      <c r="P154" s="6" t="e">
        <f>COUNTIFS(#REF!,"&gt;=100",#REF!,"&lt;150",#REF!,$B154,#REF!,"&gt;=2.6")</f>
        <v>#REF!</v>
      </c>
      <c r="Q154" s="6" t="e">
        <f>COUNTIFS(#REF!,"&gt;=100",#REF!,"&lt;150",#REF!,$B154,#REF!,"&gt;=2.8")</f>
        <v>#REF!</v>
      </c>
      <c r="R154" s="15" t="e">
        <f>COUNTIFS(#REF!,"&gt;=100",#REF!,"&lt;150",#REF!,$B154,#REF!,"&gt;=3")</f>
        <v>#REF!</v>
      </c>
      <c r="T154" s="9" t="s">
        <v>35</v>
      </c>
      <c r="U154" s="6"/>
      <c r="V154" s="6" t="e">
        <f>COUNTIFS(#REF!,"&gt;=150",#REF!,"&lt;200",#REF!,$B154)</f>
        <v>#REF!</v>
      </c>
      <c r="W154" s="6" t="e">
        <f>COUNTIFS(#REF!,"&gt;=150",#REF!,"&lt;200",#REF!,$B154,#REF!,"&gt;=2.2")</f>
        <v>#REF!</v>
      </c>
      <c r="X154" s="6" t="e">
        <f>COUNTIFS(#REF!,"&gt;=150",#REF!,"&lt;200",#REF!,$B154,#REF!,"&gt;=2.4")</f>
        <v>#REF!</v>
      </c>
      <c r="Y154" s="6" t="e">
        <f>COUNTIFS(#REF!,"&gt;=150",#REF!,"&lt;200",#REF!,$B154,#REF!,"&gt;=2.6")</f>
        <v>#REF!</v>
      </c>
      <c r="Z154" s="6" t="e">
        <f>COUNTIFS(#REF!,"&gt;=150",#REF!,"&lt;200",#REF!,$B154,#REF!,"&gt;=2.8")</f>
        <v>#REF!</v>
      </c>
      <c r="AA154" s="15" t="e">
        <f>COUNTIFS(#REF!,"&gt;=150",#REF!,"&lt;200",#REF!,$B154,#REF!,"&gt;=3")</f>
        <v>#REF!</v>
      </c>
      <c r="AC154" s="9" t="s">
        <v>35</v>
      </c>
      <c r="AD154" s="6"/>
      <c r="AE154" s="6" t="e">
        <f>COUNTIFS(#REF!,"&gt;=200",#REF!,$B154)</f>
        <v>#REF!</v>
      </c>
      <c r="AF154" s="6" t="e">
        <f>COUNTIFS(#REF!,"&gt;=200",#REF!,$B154,#REF!,"&gt;=2.2")</f>
        <v>#REF!</v>
      </c>
      <c r="AG154" s="6" t="e">
        <f>COUNTIFS(#REF!,"&gt;=200",#REF!,$B154,#REF!,"&gt;=2.4")</f>
        <v>#REF!</v>
      </c>
      <c r="AH154" s="6" t="e">
        <f>COUNTIFS(#REF!,"&gt;=200",#REF!,$B154,#REF!,"&gt;=2.6")</f>
        <v>#REF!</v>
      </c>
      <c r="AI154" s="6" t="e">
        <f>COUNTIFS(#REF!,"&gt;=200",#REF!,$B154,#REF!,"&gt;=2.8")</f>
        <v>#REF!</v>
      </c>
      <c r="AJ154" s="15" t="e">
        <f>COUNTIFS(#REF!,"&gt;=200",#REF!,$B154,#REF!,"&gt;=3")</f>
        <v>#REF!</v>
      </c>
      <c r="AL154" s="9" t="s">
        <v>35</v>
      </c>
      <c r="AM154" s="6"/>
      <c r="AN154" s="6" t="e">
        <f>COUNTIFS(#REF!,"&gt;=50",#REF!,$B154)</f>
        <v>#REF!</v>
      </c>
      <c r="AO154" s="6" t="e">
        <f>COUNTIFS(#REF!,"&gt;=50",#REF!,$B154,#REF!,"&gt;=2.2")</f>
        <v>#REF!</v>
      </c>
      <c r="AP154" s="6" t="e">
        <f>COUNTIFS(#REF!,"&gt;=50",#REF!,$B154,#REF!,"&gt;=2.4")</f>
        <v>#REF!</v>
      </c>
      <c r="AQ154" s="7" t="e">
        <f>COUNTIFS(#REF!,"&gt;=50",#REF!,$B154,#REF!,"&gt;=2.6")</f>
        <v>#REF!</v>
      </c>
      <c r="AR154" s="6" t="e">
        <f>COUNTIFS(#REF!,"&gt;=50",#REF!,$B154,#REF!,"&gt;=2.8")</f>
        <v>#REF!</v>
      </c>
      <c r="AS154" s="15" t="e">
        <f>COUNTIFS(#REF!,"&gt;=50",#REF!,$B154,#REF!,"&gt;=3")</f>
        <v>#REF!</v>
      </c>
    </row>
    <row r="155" spans="2:45" hidden="1" outlineLevel="1" x14ac:dyDescent="0.25">
      <c r="B155" s="9" t="s">
        <v>8</v>
      </c>
      <c r="C155" s="6"/>
      <c r="D155" s="6" t="e">
        <f>COUNTIFS(#REF!,"&lt;100",#REF!,"&gt;=50",#REF!,$B155)</f>
        <v>#REF!</v>
      </c>
      <c r="E155" s="6" t="e">
        <f>COUNTIFS(#REF!,"&lt;100",#REF!,"&gt;=50",#REF!,$B155,#REF!,"&gt;=2.2")</f>
        <v>#REF!</v>
      </c>
      <c r="F155" s="6" t="e">
        <f>COUNTIFS(#REF!,"&lt;100",#REF!,"&gt;=50",#REF!,$B155,#REF!,"&gt;=2.4")</f>
        <v>#REF!</v>
      </c>
      <c r="G155" s="6" t="e">
        <f>COUNTIFS(#REF!,"&lt;100",#REF!,"&gt;=50",#REF!,$B155,#REF!,"&gt;=2.6")</f>
        <v>#REF!</v>
      </c>
      <c r="H155" s="6" t="e">
        <f>COUNTIFS(#REF!,"&lt;100",#REF!,"&gt;=50",#REF!,$B155,#REF!,"&gt;=2.8")</f>
        <v>#REF!</v>
      </c>
      <c r="I155" s="15" t="e">
        <f>COUNTIFS(#REF!,"&lt;100",#REF!,"&gt;=50",#REF!,$B155,#REF!,"&gt;=3")</f>
        <v>#REF!</v>
      </c>
      <c r="K155" s="9" t="s">
        <v>8</v>
      </c>
      <c r="L155" s="6"/>
      <c r="M155" s="6" t="e">
        <f>COUNTIFS(#REF!,"&gt;=100",#REF!,"&lt;150",#REF!,$B155)</f>
        <v>#REF!</v>
      </c>
      <c r="N155" s="6" t="e">
        <f>COUNTIFS(#REF!,"&gt;=100",#REF!,"&lt;150",#REF!,$B155,#REF!,"&gt;=2.2")</f>
        <v>#REF!</v>
      </c>
      <c r="O155" s="6" t="e">
        <f>COUNTIFS(#REF!,"&gt;=100",#REF!,"&lt;150",#REF!,$B155,#REF!,"&gt;=2.4")</f>
        <v>#REF!</v>
      </c>
      <c r="P155" s="6" t="e">
        <f>COUNTIFS(#REF!,"&gt;=100",#REF!,"&lt;150",#REF!,$B155,#REF!,"&gt;=2.6")</f>
        <v>#REF!</v>
      </c>
      <c r="Q155" s="6" t="e">
        <f>COUNTIFS(#REF!,"&gt;=100",#REF!,"&lt;150",#REF!,$B155,#REF!,"&gt;=2.8")</f>
        <v>#REF!</v>
      </c>
      <c r="R155" s="15" t="e">
        <f>COUNTIFS(#REF!,"&gt;=100",#REF!,"&lt;150",#REF!,$B155,#REF!,"&gt;=3")</f>
        <v>#REF!</v>
      </c>
      <c r="T155" s="9" t="s">
        <v>8</v>
      </c>
      <c r="U155" s="6"/>
      <c r="V155" s="6" t="e">
        <f>COUNTIFS(#REF!,"&gt;=150",#REF!,"&lt;200",#REF!,$B155)</f>
        <v>#REF!</v>
      </c>
      <c r="W155" s="6" t="e">
        <f>COUNTIFS(#REF!,"&gt;=150",#REF!,"&lt;200",#REF!,$B155,#REF!,"&gt;=2.2")</f>
        <v>#REF!</v>
      </c>
      <c r="X155" s="6" t="e">
        <f>COUNTIFS(#REF!,"&gt;=150",#REF!,"&lt;200",#REF!,$B155,#REF!,"&gt;=2.4")</f>
        <v>#REF!</v>
      </c>
      <c r="Y155" s="6" t="e">
        <f>COUNTIFS(#REF!,"&gt;=150",#REF!,"&lt;200",#REF!,$B155,#REF!,"&gt;=2.6")</f>
        <v>#REF!</v>
      </c>
      <c r="Z155" s="6" t="e">
        <f>COUNTIFS(#REF!,"&gt;=150",#REF!,"&lt;200",#REF!,$B155,#REF!,"&gt;=2.8")</f>
        <v>#REF!</v>
      </c>
      <c r="AA155" s="15" t="e">
        <f>COUNTIFS(#REF!,"&gt;=150",#REF!,"&lt;200",#REF!,$B155,#REF!,"&gt;=3")</f>
        <v>#REF!</v>
      </c>
      <c r="AC155" s="9" t="s">
        <v>8</v>
      </c>
      <c r="AD155" s="6"/>
      <c r="AE155" s="6" t="e">
        <f>COUNTIFS(#REF!,"&gt;=200",#REF!,$B155)</f>
        <v>#REF!</v>
      </c>
      <c r="AF155" s="6" t="e">
        <f>COUNTIFS(#REF!,"&gt;=200",#REF!,$B155,#REF!,"&gt;=2.2")</f>
        <v>#REF!</v>
      </c>
      <c r="AG155" s="6" t="e">
        <f>COUNTIFS(#REF!,"&gt;=200",#REF!,$B155,#REF!,"&gt;=2.4")</f>
        <v>#REF!</v>
      </c>
      <c r="AH155" s="6" t="e">
        <f>COUNTIFS(#REF!,"&gt;=200",#REF!,$B155,#REF!,"&gt;=2.6")</f>
        <v>#REF!</v>
      </c>
      <c r="AI155" s="6" t="e">
        <f>COUNTIFS(#REF!,"&gt;=200",#REF!,$B155,#REF!,"&gt;=2.8")</f>
        <v>#REF!</v>
      </c>
      <c r="AJ155" s="15" t="e">
        <f>COUNTIFS(#REF!,"&gt;=200",#REF!,$B155,#REF!,"&gt;=3")</f>
        <v>#REF!</v>
      </c>
      <c r="AL155" s="9" t="s">
        <v>8</v>
      </c>
      <c r="AM155" s="6"/>
      <c r="AN155" s="6" t="e">
        <f>COUNTIFS(#REF!,"&gt;=50",#REF!,$B155)</f>
        <v>#REF!</v>
      </c>
      <c r="AO155" s="6" t="e">
        <f>COUNTIFS(#REF!,"&gt;=50",#REF!,$B155,#REF!,"&gt;=2.2")</f>
        <v>#REF!</v>
      </c>
      <c r="AP155" s="6" t="e">
        <f>COUNTIFS(#REF!,"&gt;=50",#REF!,$B155,#REF!,"&gt;=2.4")</f>
        <v>#REF!</v>
      </c>
      <c r="AQ155" s="7" t="e">
        <f>COUNTIFS(#REF!,"&gt;=50",#REF!,$B155,#REF!,"&gt;=2.6")</f>
        <v>#REF!</v>
      </c>
      <c r="AR155" s="6" t="e">
        <f>COUNTIFS(#REF!,"&gt;=50",#REF!,$B155,#REF!,"&gt;=2.8")</f>
        <v>#REF!</v>
      </c>
      <c r="AS155" s="15" t="e">
        <f>COUNTIFS(#REF!,"&gt;=50",#REF!,$B155,#REF!,"&gt;=3")</f>
        <v>#REF!</v>
      </c>
    </row>
    <row r="156" spans="2:45" hidden="1" outlineLevel="1" x14ac:dyDescent="0.25">
      <c r="B156" s="9" t="s">
        <v>36</v>
      </c>
      <c r="C156" s="6"/>
      <c r="D156" s="6" t="e">
        <f>COUNTIFS(#REF!,"&lt;100",#REF!,"&gt;=50",#REF!,$B156)</f>
        <v>#REF!</v>
      </c>
      <c r="E156" s="6" t="e">
        <f>COUNTIFS(#REF!,"&lt;100",#REF!,"&gt;=50",#REF!,$B156,#REF!,"&gt;=2.2")</f>
        <v>#REF!</v>
      </c>
      <c r="F156" s="6" t="e">
        <f>COUNTIFS(#REF!,"&lt;100",#REF!,"&gt;=50",#REF!,$B156,#REF!,"&gt;=2.4")</f>
        <v>#REF!</v>
      </c>
      <c r="G156" s="6" t="e">
        <f>COUNTIFS(#REF!,"&lt;100",#REF!,"&gt;=50",#REF!,$B156,#REF!,"&gt;=2.6")</f>
        <v>#REF!</v>
      </c>
      <c r="H156" s="6" t="e">
        <f>COUNTIFS(#REF!,"&lt;100",#REF!,"&gt;=50",#REF!,$B156,#REF!,"&gt;=2.8")</f>
        <v>#REF!</v>
      </c>
      <c r="I156" s="15" t="e">
        <f>COUNTIFS(#REF!,"&lt;100",#REF!,"&gt;=50",#REF!,$B156,#REF!,"&gt;=3")</f>
        <v>#REF!</v>
      </c>
      <c r="K156" s="9" t="s">
        <v>36</v>
      </c>
      <c r="L156" s="6"/>
      <c r="M156" s="6" t="e">
        <f>COUNTIFS(#REF!,"&gt;=100",#REF!,"&lt;150",#REF!,$B156)</f>
        <v>#REF!</v>
      </c>
      <c r="N156" s="6" t="e">
        <f>COUNTIFS(#REF!,"&gt;=100",#REF!,"&lt;150",#REF!,$B156,#REF!,"&gt;=2.2")</f>
        <v>#REF!</v>
      </c>
      <c r="O156" s="6" t="e">
        <f>COUNTIFS(#REF!,"&gt;=100",#REF!,"&lt;150",#REF!,$B156,#REF!,"&gt;=2.4")</f>
        <v>#REF!</v>
      </c>
      <c r="P156" s="6" t="e">
        <f>COUNTIFS(#REF!,"&gt;=100",#REF!,"&lt;150",#REF!,$B156,#REF!,"&gt;=2.6")</f>
        <v>#REF!</v>
      </c>
      <c r="Q156" s="6" t="e">
        <f>COUNTIFS(#REF!,"&gt;=100",#REF!,"&lt;150",#REF!,$B156,#REF!,"&gt;=2.8")</f>
        <v>#REF!</v>
      </c>
      <c r="R156" s="15" t="e">
        <f>COUNTIFS(#REF!,"&gt;=100",#REF!,"&lt;150",#REF!,$B156,#REF!,"&gt;=3")</f>
        <v>#REF!</v>
      </c>
      <c r="T156" s="9" t="s">
        <v>36</v>
      </c>
      <c r="U156" s="6"/>
      <c r="V156" s="6" t="e">
        <f>COUNTIFS(#REF!,"&gt;=150",#REF!,"&lt;200",#REF!,$B156)</f>
        <v>#REF!</v>
      </c>
      <c r="W156" s="6" t="e">
        <f>COUNTIFS(#REF!,"&gt;=150",#REF!,"&lt;200",#REF!,$B156,#REF!,"&gt;=2.2")</f>
        <v>#REF!</v>
      </c>
      <c r="X156" s="6" t="e">
        <f>COUNTIFS(#REF!,"&gt;=150",#REF!,"&lt;200",#REF!,$B156,#REF!,"&gt;=2.4")</f>
        <v>#REF!</v>
      </c>
      <c r="Y156" s="6" t="e">
        <f>COUNTIFS(#REF!,"&gt;=150",#REF!,"&lt;200",#REF!,$B156,#REF!,"&gt;=2.6")</f>
        <v>#REF!</v>
      </c>
      <c r="Z156" s="6" t="e">
        <f>COUNTIFS(#REF!,"&gt;=150",#REF!,"&lt;200",#REF!,$B156,#REF!,"&gt;=2.8")</f>
        <v>#REF!</v>
      </c>
      <c r="AA156" s="15" t="e">
        <f>COUNTIFS(#REF!,"&gt;=150",#REF!,"&lt;200",#REF!,$B156,#REF!,"&gt;=3")</f>
        <v>#REF!</v>
      </c>
      <c r="AC156" s="9" t="s">
        <v>36</v>
      </c>
      <c r="AD156" s="6"/>
      <c r="AE156" s="6" t="e">
        <f>COUNTIFS(#REF!,"&gt;=200",#REF!,$B156)</f>
        <v>#REF!</v>
      </c>
      <c r="AF156" s="6" t="e">
        <f>COUNTIFS(#REF!,"&gt;=200",#REF!,$B156,#REF!,"&gt;=2.2")</f>
        <v>#REF!</v>
      </c>
      <c r="AG156" s="6" t="e">
        <f>COUNTIFS(#REF!,"&gt;=200",#REF!,$B156,#REF!,"&gt;=2.4")</f>
        <v>#REF!</v>
      </c>
      <c r="AH156" s="6" t="e">
        <f>COUNTIFS(#REF!,"&gt;=200",#REF!,$B156,#REF!,"&gt;=2.6")</f>
        <v>#REF!</v>
      </c>
      <c r="AI156" s="6" t="e">
        <f>COUNTIFS(#REF!,"&gt;=200",#REF!,$B156,#REF!,"&gt;=2.8")</f>
        <v>#REF!</v>
      </c>
      <c r="AJ156" s="15" t="e">
        <f>COUNTIFS(#REF!,"&gt;=200",#REF!,$B156,#REF!,"&gt;=3")</f>
        <v>#REF!</v>
      </c>
      <c r="AL156" s="9" t="s">
        <v>36</v>
      </c>
      <c r="AM156" s="6"/>
      <c r="AN156" s="6" t="e">
        <f>COUNTIFS(#REF!,"&gt;=50",#REF!,$B156)</f>
        <v>#REF!</v>
      </c>
      <c r="AO156" s="6" t="e">
        <f>COUNTIFS(#REF!,"&gt;=50",#REF!,$B156,#REF!,"&gt;=2.2")</f>
        <v>#REF!</v>
      </c>
      <c r="AP156" s="6" t="e">
        <f>COUNTIFS(#REF!,"&gt;=50",#REF!,$B156,#REF!,"&gt;=2.4")</f>
        <v>#REF!</v>
      </c>
      <c r="AQ156" s="7" t="e">
        <f>COUNTIFS(#REF!,"&gt;=50",#REF!,$B156,#REF!,"&gt;=2.6")</f>
        <v>#REF!</v>
      </c>
      <c r="AR156" s="6" t="e">
        <f>COUNTIFS(#REF!,"&gt;=50",#REF!,$B156,#REF!,"&gt;=2.8")</f>
        <v>#REF!</v>
      </c>
      <c r="AS156" s="15" t="e">
        <f>COUNTIFS(#REF!,"&gt;=50",#REF!,$B156,#REF!,"&gt;=3")</f>
        <v>#REF!</v>
      </c>
    </row>
    <row r="157" spans="2:45" hidden="1" outlineLevel="1" x14ac:dyDescent="0.25">
      <c r="B157" s="9" t="s">
        <v>30</v>
      </c>
      <c r="C157" s="6"/>
      <c r="D157" s="6" t="e">
        <f>COUNTIFS(#REF!,"&lt;100",#REF!,"&gt;=50",#REF!,$B157)</f>
        <v>#REF!</v>
      </c>
      <c r="E157" s="6" t="e">
        <f>COUNTIFS(#REF!,"&lt;100",#REF!,"&gt;=50",#REF!,$B157,#REF!,"&gt;=2.2")</f>
        <v>#REF!</v>
      </c>
      <c r="F157" s="6" t="e">
        <f>COUNTIFS(#REF!,"&lt;100",#REF!,"&gt;=50",#REF!,$B157,#REF!,"&gt;=2.4")</f>
        <v>#REF!</v>
      </c>
      <c r="G157" s="6" t="e">
        <f>COUNTIFS(#REF!,"&lt;100",#REF!,"&gt;=50",#REF!,$B157,#REF!,"&gt;=2.6")</f>
        <v>#REF!</v>
      </c>
      <c r="H157" s="6" t="e">
        <f>COUNTIFS(#REF!,"&lt;100",#REF!,"&gt;=50",#REF!,$B157,#REF!,"&gt;=2.8")</f>
        <v>#REF!</v>
      </c>
      <c r="I157" s="15" t="e">
        <f>COUNTIFS(#REF!,"&lt;100",#REF!,"&gt;=50",#REF!,$B157,#REF!,"&gt;=3")</f>
        <v>#REF!</v>
      </c>
      <c r="K157" s="9" t="s">
        <v>30</v>
      </c>
      <c r="L157" s="6"/>
      <c r="M157" s="6" t="e">
        <f>COUNTIFS(#REF!,"&gt;=100",#REF!,"&lt;150",#REF!,$B157)</f>
        <v>#REF!</v>
      </c>
      <c r="N157" s="6" t="e">
        <f>COUNTIFS(#REF!,"&gt;=100",#REF!,"&lt;150",#REF!,$B157,#REF!,"&gt;=2.2")</f>
        <v>#REF!</v>
      </c>
      <c r="O157" s="6" t="e">
        <f>COUNTIFS(#REF!,"&gt;=100",#REF!,"&lt;150",#REF!,$B157,#REF!,"&gt;=2.4")</f>
        <v>#REF!</v>
      </c>
      <c r="P157" s="6" t="e">
        <f>COUNTIFS(#REF!,"&gt;=100",#REF!,"&lt;150",#REF!,$B157,#REF!,"&gt;=2.6")</f>
        <v>#REF!</v>
      </c>
      <c r="Q157" s="6" t="e">
        <f>COUNTIFS(#REF!,"&gt;=100",#REF!,"&lt;150",#REF!,$B157,#REF!,"&gt;=2.8")</f>
        <v>#REF!</v>
      </c>
      <c r="R157" s="15" t="e">
        <f>COUNTIFS(#REF!,"&gt;=100",#REF!,"&lt;150",#REF!,$B157,#REF!,"&gt;=3")</f>
        <v>#REF!</v>
      </c>
      <c r="T157" s="9" t="s">
        <v>30</v>
      </c>
      <c r="U157" s="6"/>
      <c r="V157" s="6" t="e">
        <f>COUNTIFS(#REF!,"&gt;=150",#REF!,"&lt;200",#REF!,$B157)</f>
        <v>#REF!</v>
      </c>
      <c r="W157" s="6" t="e">
        <f>COUNTIFS(#REF!,"&gt;=150",#REF!,"&lt;200",#REF!,$B157,#REF!,"&gt;=2.2")</f>
        <v>#REF!</v>
      </c>
      <c r="X157" s="6" t="e">
        <f>COUNTIFS(#REF!,"&gt;=150",#REF!,"&lt;200",#REF!,$B157,#REF!,"&gt;=2.4")</f>
        <v>#REF!</v>
      </c>
      <c r="Y157" s="6" t="e">
        <f>COUNTIFS(#REF!,"&gt;=150",#REF!,"&lt;200",#REF!,$B157,#REF!,"&gt;=2.6")</f>
        <v>#REF!</v>
      </c>
      <c r="Z157" s="6" t="e">
        <f>COUNTIFS(#REF!,"&gt;=150",#REF!,"&lt;200",#REF!,$B157,#REF!,"&gt;=2.8")</f>
        <v>#REF!</v>
      </c>
      <c r="AA157" s="15" t="e">
        <f>COUNTIFS(#REF!,"&gt;=150",#REF!,"&lt;200",#REF!,$B157,#REF!,"&gt;=3")</f>
        <v>#REF!</v>
      </c>
      <c r="AC157" s="9" t="s">
        <v>30</v>
      </c>
      <c r="AD157" s="6"/>
      <c r="AE157" s="6" t="e">
        <f>COUNTIFS(#REF!,"&gt;=200",#REF!,$B157)</f>
        <v>#REF!</v>
      </c>
      <c r="AF157" s="6" t="e">
        <f>COUNTIFS(#REF!,"&gt;=200",#REF!,$B157,#REF!,"&gt;=2.2")</f>
        <v>#REF!</v>
      </c>
      <c r="AG157" s="6" t="e">
        <f>COUNTIFS(#REF!,"&gt;=200",#REF!,$B157,#REF!,"&gt;=2.4")</f>
        <v>#REF!</v>
      </c>
      <c r="AH157" s="6" t="e">
        <f>COUNTIFS(#REF!,"&gt;=200",#REF!,$B157,#REF!,"&gt;=2.6")</f>
        <v>#REF!</v>
      </c>
      <c r="AI157" s="6" t="e">
        <f>COUNTIFS(#REF!,"&gt;=200",#REF!,$B157,#REF!,"&gt;=2.8")</f>
        <v>#REF!</v>
      </c>
      <c r="AJ157" s="15" t="e">
        <f>COUNTIFS(#REF!,"&gt;=200",#REF!,$B157,#REF!,"&gt;=3")</f>
        <v>#REF!</v>
      </c>
      <c r="AL157" s="9" t="s">
        <v>30</v>
      </c>
      <c r="AM157" s="6"/>
      <c r="AN157" s="6" t="e">
        <f>COUNTIFS(#REF!,"&gt;=50",#REF!,$B157)</f>
        <v>#REF!</v>
      </c>
      <c r="AO157" s="6" t="e">
        <f>COUNTIFS(#REF!,"&gt;=50",#REF!,$B157,#REF!,"&gt;=2.2")</f>
        <v>#REF!</v>
      </c>
      <c r="AP157" s="6" t="e">
        <f>COUNTIFS(#REF!,"&gt;=50",#REF!,$B157,#REF!,"&gt;=2.4")</f>
        <v>#REF!</v>
      </c>
      <c r="AQ157" s="7" t="e">
        <f>COUNTIFS(#REF!,"&gt;=50",#REF!,$B157,#REF!,"&gt;=2.6")</f>
        <v>#REF!</v>
      </c>
      <c r="AR157" s="6" t="e">
        <f>COUNTIFS(#REF!,"&gt;=50",#REF!,$B157,#REF!,"&gt;=2.8")</f>
        <v>#REF!</v>
      </c>
      <c r="AS157" s="15" t="e">
        <f>COUNTIFS(#REF!,"&gt;=50",#REF!,$B157,#REF!,"&gt;=3")</f>
        <v>#REF!</v>
      </c>
    </row>
    <row r="158" spans="2:45" hidden="1" outlineLevel="1" x14ac:dyDescent="0.25">
      <c r="B158" s="9" t="s">
        <v>38</v>
      </c>
      <c r="C158" s="6"/>
      <c r="D158" s="6" t="e">
        <f>COUNTIFS(#REF!,"&lt;100",#REF!,"&gt;=50",#REF!,$B158)</f>
        <v>#REF!</v>
      </c>
      <c r="E158" s="6" t="e">
        <f>COUNTIFS(#REF!,"&lt;100",#REF!,"&gt;=50",#REF!,$B158,#REF!,"&gt;=2.2")</f>
        <v>#REF!</v>
      </c>
      <c r="F158" s="6" t="e">
        <f>COUNTIFS(#REF!,"&lt;100",#REF!,"&gt;=50",#REF!,$B158,#REF!,"&gt;=2.4")</f>
        <v>#REF!</v>
      </c>
      <c r="G158" s="6" t="e">
        <f>COUNTIFS(#REF!,"&lt;100",#REF!,"&gt;=50",#REF!,$B158,#REF!,"&gt;=2.6")</f>
        <v>#REF!</v>
      </c>
      <c r="H158" s="6" t="e">
        <f>COUNTIFS(#REF!,"&lt;100",#REF!,"&gt;=50",#REF!,$B158,#REF!,"&gt;=2.8")</f>
        <v>#REF!</v>
      </c>
      <c r="I158" s="15" t="e">
        <f>COUNTIFS(#REF!,"&lt;100",#REF!,"&gt;=50",#REF!,$B158,#REF!,"&gt;=3")</f>
        <v>#REF!</v>
      </c>
      <c r="K158" s="9" t="s">
        <v>38</v>
      </c>
      <c r="L158" s="6"/>
      <c r="M158" s="6" t="e">
        <f>COUNTIFS(#REF!,"&gt;=100",#REF!,"&lt;150",#REF!,$B158)</f>
        <v>#REF!</v>
      </c>
      <c r="N158" s="6" t="e">
        <f>COUNTIFS(#REF!,"&gt;=100",#REF!,"&lt;150",#REF!,$B158,#REF!,"&gt;=2.2")</f>
        <v>#REF!</v>
      </c>
      <c r="O158" s="6" t="e">
        <f>COUNTIFS(#REF!,"&gt;=100",#REF!,"&lt;150",#REF!,$B158,#REF!,"&gt;=2.4")</f>
        <v>#REF!</v>
      </c>
      <c r="P158" s="6" t="e">
        <f>COUNTIFS(#REF!,"&gt;=100",#REF!,"&lt;150",#REF!,$B158,#REF!,"&gt;=2.6")</f>
        <v>#REF!</v>
      </c>
      <c r="Q158" s="6" t="e">
        <f>COUNTIFS(#REF!,"&gt;=100",#REF!,"&lt;150",#REF!,$B158,#REF!,"&gt;=2.8")</f>
        <v>#REF!</v>
      </c>
      <c r="R158" s="15" t="e">
        <f>COUNTIFS(#REF!,"&gt;=100",#REF!,"&lt;150",#REF!,$B158,#REF!,"&gt;=3")</f>
        <v>#REF!</v>
      </c>
      <c r="T158" s="9" t="s">
        <v>38</v>
      </c>
      <c r="U158" s="6"/>
      <c r="V158" s="6" t="e">
        <f>COUNTIFS(#REF!,"&gt;=150",#REF!,"&lt;200",#REF!,$B158)</f>
        <v>#REF!</v>
      </c>
      <c r="W158" s="6" t="e">
        <f>COUNTIFS(#REF!,"&gt;=150",#REF!,"&lt;200",#REF!,$B158,#REF!,"&gt;=2.2")</f>
        <v>#REF!</v>
      </c>
      <c r="X158" s="6" t="e">
        <f>COUNTIFS(#REF!,"&gt;=150",#REF!,"&lt;200",#REF!,$B158,#REF!,"&gt;=2.4")</f>
        <v>#REF!</v>
      </c>
      <c r="Y158" s="6" t="e">
        <f>COUNTIFS(#REF!,"&gt;=150",#REF!,"&lt;200",#REF!,$B158,#REF!,"&gt;=2.6")</f>
        <v>#REF!</v>
      </c>
      <c r="Z158" s="6" t="e">
        <f>COUNTIFS(#REF!,"&gt;=150",#REF!,"&lt;200",#REF!,$B158,#REF!,"&gt;=2.8")</f>
        <v>#REF!</v>
      </c>
      <c r="AA158" s="15" t="e">
        <f>COUNTIFS(#REF!,"&gt;=150",#REF!,"&lt;200",#REF!,$B158,#REF!,"&gt;=3")</f>
        <v>#REF!</v>
      </c>
      <c r="AC158" s="9" t="s">
        <v>38</v>
      </c>
      <c r="AD158" s="6"/>
      <c r="AE158" s="6" t="e">
        <f>COUNTIFS(#REF!,"&gt;=200",#REF!,$B158)</f>
        <v>#REF!</v>
      </c>
      <c r="AF158" s="6" t="e">
        <f>COUNTIFS(#REF!,"&gt;=200",#REF!,$B158,#REF!,"&gt;=2.2")</f>
        <v>#REF!</v>
      </c>
      <c r="AG158" s="6" t="e">
        <f>COUNTIFS(#REF!,"&gt;=200",#REF!,$B158,#REF!,"&gt;=2.4")</f>
        <v>#REF!</v>
      </c>
      <c r="AH158" s="6" t="e">
        <f>COUNTIFS(#REF!,"&gt;=200",#REF!,$B158,#REF!,"&gt;=2.6")</f>
        <v>#REF!</v>
      </c>
      <c r="AI158" s="6" t="e">
        <f>COUNTIFS(#REF!,"&gt;=200",#REF!,$B158,#REF!,"&gt;=2.8")</f>
        <v>#REF!</v>
      </c>
      <c r="AJ158" s="15" t="e">
        <f>COUNTIFS(#REF!,"&gt;=200",#REF!,$B158,#REF!,"&gt;=3")</f>
        <v>#REF!</v>
      </c>
      <c r="AL158" s="9" t="s">
        <v>38</v>
      </c>
      <c r="AM158" s="6"/>
      <c r="AN158" s="6" t="e">
        <f>COUNTIFS(#REF!,"&gt;=50",#REF!,$B158)</f>
        <v>#REF!</v>
      </c>
      <c r="AO158" s="6" t="e">
        <f>COUNTIFS(#REF!,"&gt;=50",#REF!,$B158,#REF!,"&gt;=2.2")</f>
        <v>#REF!</v>
      </c>
      <c r="AP158" s="6" t="e">
        <f>COUNTIFS(#REF!,"&gt;=50",#REF!,$B158,#REF!,"&gt;=2.4")</f>
        <v>#REF!</v>
      </c>
      <c r="AQ158" s="7" t="e">
        <f>COUNTIFS(#REF!,"&gt;=50",#REF!,$B158,#REF!,"&gt;=2.6")</f>
        <v>#REF!</v>
      </c>
      <c r="AR158" s="6" t="e">
        <f>COUNTIFS(#REF!,"&gt;=50",#REF!,$B158,#REF!,"&gt;=2.8")</f>
        <v>#REF!</v>
      </c>
      <c r="AS158" s="15" t="e">
        <f>COUNTIFS(#REF!,"&gt;=50",#REF!,$B158,#REF!,"&gt;=3")</f>
        <v>#REF!</v>
      </c>
    </row>
    <row r="159" spans="2:45" hidden="1" outlineLevel="1" x14ac:dyDescent="0.25">
      <c r="B159" s="9" t="s">
        <v>61</v>
      </c>
      <c r="C159" s="6"/>
      <c r="D159" s="6" t="e">
        <f>COUNTIFS(#REF!,"&lt;100",#REF!,"&gt;=50",#REF!,$B159)</f>
        <v>#REF!</v>
      </c>
      <c r="E159" s="6" t="e">
        <f>COUNTIFS(#REF!,"&lt;100",#REF!,"&gt;=50",#REF!,$B159,#REF!,"&gt;=2.2")</f>
        <v>#REF!</v>
      </c>
      <c r="F159" s="6" t="e">
        <f>COUNTIFS(#REF!,"&lt;100",#REF!,"&gt;=50",#REF!,$B159,#REF!,"&gt;=2.4")</f>
        <v>#REF!</v>
      </c>
      <c r="G159" s="6" t="e">
        <f>COUNTIFS(#REF!,"&lt;100",#REF!,"&gt;=50",#REF!,$B159,#REF!,"&gt;=2.6")</f>
        <v>#REF!</v>
      </c>
      <c r="H159" s="6" t="e">
        <f>COUNTIFS(#REF!,"&lt;100",#REF!,"&gt;=50",#REF!,$B159,#REF!,"&gt;=2.8")</f>
        <v>#REF!</v>
      </c>
      <c r="I159" s="15" t="e">
        <f>COUNTIFS(#REF!,"&lt;100",#REF!,"&gt;=50",#REF!,$B159,#REF!,"&gt;=3")</f>
        <v>#REF!</v>
      </c>
      <c r="K159" s="9" t="s">
        <v>61</v>
      </c>
      <c r="L159" s="6"/>
      <c r="M159" s="6" t="e">
        <f>COUNTIFS(#REF!,"&gt;=100",#REF!,"&lt;150",#REF!,$B159)</f>
        <v>#REF!</v>
      </c>
      <c r="N159" s="6" t="e">
        <f>COUNTIFS(#REF!,"&gt;=100",#REF!,"&lt;150",#REF!,$B159,#REF!,"&gt;=2.2")</f>
        <v>#REF!</v>
      </c>
      <c r="O159" s="6" t="e">
        <f>COUNTIFS(#REF!,"&gt;=100",#REF!,"&lt;150",#REF!,$B159,#REF!,"&gt;=2.4")</f>
        <v>#REF!</v>
      </c>
      <c r="P159" s="6" t="e">
        <f>COUNTIFS(#REF!,"&gt;=100",#REF!,"&lt;150",#REF!,$B159,#REF!,"&gt;=2.6")</f>
        <v>#REF!</v>
      </c>
      <c r="Q159" s="6" t="e">
        <f>COUNTIFS(#REF!,"&gt;=100",#REF!,"&lt;150",#REF!,$B159,#REF!,"&gt;=2.8")</f>
        <v>#REF!</v>
      </c>
      <c r="R159" s="15" t="e">
        <f>COUNTIFS(#REF!,"&gt;=100",#REF!,"&lt;150",#REF!,$B159,#REF!,"&gt;=3")</f>
        <v>#REF!</v>
      </c>
      <c r="T159" s="9" t="s">
        <v>61</v>
      </c>
      <c r="U159" s="6"/>
      <c r="V159" s="6" t="e">
        <f>COUNTIFS(#REF!,"&gt;=150",#REF!,"&lt;200",#REF!,$B159)</f>
        <v>#REF!</v>
      </c>
      <c r="W159" s="6" t="e">
        <f>COUNTIFS(#REF!,"&gt;=150",#REF!,"&lt;200",#REF!,$B159,#REF!,"&gt;=2.2")</f>
        <v>#REF!</v>
      </c>
      <c r="X159" s="6" t="e">
        <f>COUNTIFS(#REF!,"&gt;=150",#REF!,"&lt;200",#REF!,$B159,#REF!,"&gt;=2.4")</f>
        <v>#REF!</v>
      </c>
      <c r="Y159" s="6" t="e">
        <f>COUNTIFS(#REF!,"&gt;=150",#REF!,"&lt;200",#REF!,$B159,#REF!,"&gt;=2.6")</f>
        <v>#REF!</v>
      </c>
      <c r="Z159" s="6" t="e">
        <f>COUNTIFS(#REF!,"&gt;=150",#REF!,"&lt;200",#REF!,$B159,#REF!,"&gt;=2.8")</f>
        <v>#REF!</v>
      </c>
      <c r="AA159" s="15" t="e">
        <f>COUNTIFS(#REF!,"&gt;=150",#REF!,"&lt;200",#REF!,$B159,#REF!,"&gt;=3")</f>
        <v>#REF!</v>
      </c>
      <c r="AC159" s="9" t="s">
        <v>61</v>
      </c>
      <c r="AD159" s="6"/>
      <c r="AE159" s="6" t="e">
        <f>COUNTIFS(#REF!,"&gt;=200",#REF!,$B159)</f>
        <v>#REF!</v>
      </c>
      <c r="AF159" s="6" t="e">
        <f>COUNTIFS(#REF!,"&gt;=200",#REF!,$B159,#REF!,"&gt;=2.2")</f>
        <v>#REF!</v>
      </c>
      <c r="AG159" s="6" t="e">
        <f>COUNTIFS(#REF!,"&gt;=200",#REF!,$B159,#REF!,"&gt;=2.4")</f>
        <v>#REF!</v>
      </c>
      <c r="AH159" s="6" t="e">
        <f>COUNTIFS(#REF!,"&gt;=200",#REF!,$B159,#REF!,"&gt;=2.6")</f>
        <v>#REF!</v>
      </c>
      <c r="AI159" s="6" t="e">
        <f>COUNTIFS(#REF!,"&gt;=200",#REF!,$B159,#REF!,"&gt;=2.8")</f>
        <v>#REF!</v>
      </c>
      <c r="AJ159" s="15" t="e">
        <f>COUNTIFS(#REF!,"&gt;=200",#REF!,$B159,#REF!,"&gt;=3")</f>
        <v>#REF!</v>
      </c>
      <c r="AL159" s="9" t="s">
        <v>61</v>
      </c>
      <c r="AM159" s="6"/>
      <c r="AN159" s="6" t="e">
        <f>COUNTIFS(#REF!,"&gt;=50",#REF!,$B159)</f>
        <v>#REF!</v>
      </c>
      <c r="AO159" s="6" t="e">
        <f>COUNTIFS(#REF!,"&gt;=50",#REF!,$B159,#REF!,"&gt;=2.2")</f>
        <v>#REF!</v>
      </c>
      <c r="AP159" s="6" t="e">
        <f>COUNTIFS(#REF!,"&gt;=50",#REF!,$B159,#REF!,"&gt;=2.4")</f>
        <v>#REF!</v>
      </c>
      <c r="AQ159" s="7" t="e">
        <f>COUNTIFS(#REF!,"&gt;=50",#REF!,$B159,#REF!,"&gt;=2.6")</f>
        <v>#REF!</v>
      </c>
      <c r="AR159" s="6" t="e">
        <f>COUNTIFS(#REF!,"&gt;=50",#REF!,$B159,#REF!,"&gt;=2.8")</f>
        <v>#REF!</v>
      </c>
      <c r="AS159" s="15" t="e">
        <f>COUNTIFS(#REF!,"&gt;=50",#REF!,$B159,#REF!,"&gt;=3")</f>
        <v>#REF!</v>
      </c>
    </row>
    <row r="160" spans="2:45" hidden="1" outlineLevel="1" x14ac:dyDescent="0.25">
      <c r="B160" s="9" t="s">
        <v>40</v>
      </c>
      <c r="C160" s="6"/>
      <c r="D160" s="6" t="e">
        <f>COUNTIFS(#REF!,"&lt;100",#REF!,"&gt;=50",#REF!,$B160)</f>
        <v>#REF!</v>
      </c>
      <c r="E160" s="6" t="e">
        <f>COUNTIFS(#REF!,"&lt;100",#REF!,"&gt;=50",#REF!,$B160,#REF!,"&gt;=2.2")</f>
        <v>#REF!</v>
      </c>
      <c r="F160" s="6" t="e">
        <f>COUNTIFS(#REF!,"&lt;100",#REF!,"&gt;=50",#REF!,$B160,#REF!,"&gt;=2.4")</f>
        <v>#REF!</v>
      </c>
      <c r="G160" s="6" t="e">
        <f>COUNTIFS(#REF!,"&lt;100",#REF!,"&gt;=50",#REF!,$B160,#REF!,"&gt;=2.6")</f>
        <v>#REF!</v>
      </c>
      <c r="H160" s="6" t="e">
        <f>COUNTIFS(#REF!,"&lt;100",#REF!,"&gt;=50",#REF!,$B160,#REF!,"&gt;=2.8")</f>
        <v>#REF!</v>
      </c>
      <c r="I160" s="15" t="e">
        <f>COUNTIFS(#REF!,"&lt;100",#REF!,"&gt;=50",#REF!,$B160,#REF!,"&gt;=3")</f>
        <v>#REF!</v>
      </c>
      <c r="K160" s="9" t="s">
        <v>40</v>
      </c>
      <c r="L160" s="6"/>
      <c r="M160" s="6" t="e">
        <f>COUNTIFS(#REF!,"&gt;=100",#REF!,"&lt;150",#REF!,$B160)</f>
        <v>#REF!</v>
      </c>
      <c r="N160" s="6" t="e">
        <f>COUNTIFS(#REF!,"&gt;=100",#REF!,"&lt;150",#REF!,$B160,#REF!,"&gt;=2.2")</f>
        <v>#REF!</v>
      </c>
      <c r="O160" s="6" t="e">
        <f>COUNTIFS(#REF!,"&gt;=100",#REF!,"&lt;150",#REF!,$B160,#REF!,"&gt;=2.4")</f>
        <v>#REF!</v>
      </c>
      <c r="P160" s="6" t="e">
        <f>COUNTIFS(#REF!,"&gt;=100",#REF!,"&lt;150",#REF!,$B160,#REF!,"&gt;=2.6")</f>
        <v>#REF!</v>
      </c>
      <c r="Q160" s="6" t="e">
        <f>COUNTIFS(#REF!,"&gt;=100",#REF!,"&lt;150",#REF!,$B160,#REF!,"&gt;=2.8")</f>
        <v>#REF!</v>
      </c>
      <c r="R160" s="15" t="e">
        <f>COUNTIFS(#REF!,"&gt;=100",#REF!,"&lt;150",#REF!,$B160,#REF!,"&gt;=3")</f>
        <v>#REF!</v>
      </c>
      <c r="T160" s="9" t="s">
        <v>40</v>
      </c>
      <c r="U160" s="6"/>
      <c r="V160" s="6" t="e">
        <f>COUNTIFS(#REF!,"&gt;=150",#REF!,"&lt;200",#REF!,$B160)</f>
        <v>#REF!</v>
      </c>
      <c r="W160" s="6" t="e">
        <f>COUNTIFS(#REF!,"&gt;=150",#REF!,"&lt;200",#REF!,$B160,#REF!,"&gt;=2.2")</f>
        <v>#REF!</v>
      </c>
      <c r="X160" s="6" t="e">
        <f>COUNTIFS(#REF!,"&gt;=150",#REF!,"&lt;200",#REF!,$B160,#REF!,"&gt;=2.4")</f>
        <v>#REF!</v>
      </c>
      <c r="Y160" s="6" t="e">
        <f>COUNTIFS(#REF!,"&gt;=150",#REF!,"&lt;200",#REF!,$B160,#REF!,"&gt;=2.6")</f>
        <v>#REF!</v>
      </c>
      <c r="Z160" s="6" t="e">
        <f>COUNTIFS(#REF!,"&gt;=150",#REF!,"&lt;200",#REF!,$B160,#REF!,"&gt;=2.8")</f>
        <v>#REF!</v>
      </c>
      <c r="AA160" s="15" t="e">
        <f>COUNTIFS(#REF!,"&gt;=150",#REF!,"&lt;200",#REF!,$B160,#REF!,"&gt;=3")</f>
        <v>#REF!</v>
      </c>
      <c r="AC160" s="9" t="s">
        <v>40</v>
      </c>
      <c r="AD160" s="6"/>
      <c r="AE160" s="6" t="e">
        <f>COUNTIFS(#REF!,"&gt;=200",#REF!,$B160)</f>
        <v>#REF!</v>
      </c>
      <c r="AF160" s="6" t="e">
        <f>COUNTIFS(#REF!,"&gt;=200",#REF!,$B160,#REF!,"&gt;=2.2")</f>
        <v>#REF!</v>
      </c>
      <c r="AG160" s="6" t="e">
        <f>COUNTIFS(#REF!,"&gt;=200",#REF!,$B160,#REF!,"&gt;=2.4")</f>
        <v>#REF!</v>
      </c>
      <c r="AH160" s="6" t="e">
        <f>COUNTIFS(#REF!,"&gt;=200",#REF!,$B160,#REF!,"&gt;=2.6")</f>
        <v>#REF!</v>
      </c>
      <c r="AI160" s="6" t="e">
        <f>COUNTIFS(#REF!,"&gt;=200",#REF!,$B160,#REF!,"&gt;=2.8")</f>
        <v>#REF!</v>
      </c>
      <c r="AJ160" s="15" t="e">
        <f>COUNTIFS(#REF!,"&gt;=200",#REF!,$B160,#REF!,"&gt;=3")</f>
        <v>#REF!</v>
      </c>
      <c r="AL160" s="9" t="s">
        <v>40</v>
      </c>
      <c r="AM160" s="6"/>
      <c r="AN160" s="6" t="e">
        <f>COUNTIFS(#REF!,"&gt;=50",#REF!,$B160)</f>
        <v>#REF!</v>
      </c>
      <c r="AO160" s="6" t="e">
        <f>COUNTIFS(#REF!,"&gt;=50",#REF!,$B160,#REF!,"&gt;=2.2")</f>
        <v>#REF!</v>
      </c>
      <c r="AP160" s="6" t="e">
        <f>COUNTIFS(#REF!,"&gt;=50",#REF!,$B160,#REF!,"&gt;=2.4")</f>
        <v>#REF!</v>
      </c>
      <c r="AQ160" s="7" t="e">
        <f>COUNTIFS(#REF!,"&gt;=50",#REF!,$B160,#REF!,"&gt;=2.6")</f>
        <v>#REF!</v>
      </c>
      <c r="AR160" s="6" t="e">
        <f>COUNTIFS(#REF!,"&gt;=50",#REF!,$B160,#REF!,"&gt;=2.8")</f>
        <v>#REF!</v>
      </c>
      <c r="AS160" s="15" t="e">
        <f>COUNTIFS(#REF!,"&gt;=50",#REF!,$B160,#REF!,"&gt;=3")</f>
        <v>#REF!</v>
      </c>
    </row>
    <row r="161" spans="2:45" hidden="1" outlineLevel="1" x14ac:dyDescent="0.25">
      <c r="B161" s="9" t="s">
        <v>41</v>
      </c>
      <c r="C161" s="6"/>
      <c r="D161" s="6" t="e">
        <f>COUNTIFS(#REF!,"&lt;100",#REF!,"&gt;=50",#REF!,$B161)</f>
        <v>#REF!</v>
      </c>
      <c r="E161" s="6" t="e">
        <f>COUNTIFS(#REF!,"&lt;100",#REF!,"&gt;=50",#REF!,$B161,#REF!,"&gt;=2.2")</f>
        <v>#REF!</v>
      </c>
      <c r="F161" s="6" t="e">
        <f>COUNTIFS(#REF!,"&lt;100",#REF!,"&gt;=50",#REF!,$B161,#REF!,"&gt;=2.4")</f>
        <v>#REF!</v>
      </c>
      <c r="G161" s="6" t="e">
        <f>COUNTIFS(#REF!,"&lt;100",#REF!,"&gt;=50",#REF!,$B161,#REF!,"&gt;=2.6")</f>
        <v>#REF!</v>
      </c>
      <c r="H161" s="6" t="e">
        <f>COUNTIFS(#REF!,"&lt;100",#REF!,"&gt;=50",#REF!,$B161,#REF!,"&gt;=2.8")</f>
        <v>#REF!</v>
      </c>
      <c r="I161" s="15" t="e">
        <f>COUNTIFS(#REF!,"&lt;100",#REF!,"&gt;=50",#REF!,$B161,#REF!,"&gt;=3")</f>
        <v>#REF!</v>
      </c>
      <c r="K161" s="9" t="s">
        <v>41</v>
      </c>
      <c r="L161" s="6"/>
      <c r="M161" s="6" t="e">
        <f>COUNTIFS(#REF!,"&gt;=100",#REF!,"&lt;150",#REF!,$B161)</f>
        <v>#REF!</v>
      </c>
      <c r="N161" s="6" t="e">
        <f>COUNTIFS(#REF!,"&gt;=100",#REF!,"&lt;150",#REF!,$B161,#REF!,"&gt;=2.2")</f>
        <v>#REF!</v>
      </c>
      <c r="O161" s="6" t="e">
        <f>COUNTIFS(#REF!,"&gt;=100",#REF!,"&lt;150",#REF!,$B161,#REF!,"&gt;=2.4")</f>
        <v>#REF!</v>
      </c>
      <c r="P161" s="6" t="e">
        <f>COUNTIFS(#REF!,"&gt;=100",#REF!,"&lt;150",#REF!,$B161,#REF!,"&gt;=2.6")</f>
        <v>#REF!</v>
      </c>
      <c r="Q161" s="6" t="e">
        <f>COUNTIFS(#REF!,"&gt;=100",#REF!,"&lt;150",#REF!,$B161,#REF!,"&gt;=2.8")</f>
        <v>#REF!</v>
      </c>
      <c r="R161" s="15" t="e">
        <f>COUNTIFS(#REF!,"&gt;=100",#REF!,"&lt;150",#REF!,$B161,#REF!,"&gt;=3")</f>
        <v>#REF!</v>
      </c>
      <c r="T161" s="9" t="s">
        <v>41</v>
      </c>
      <c r="U161" s="6"/>
      <c r="V161" s="6" t="e">
        <f>COUNTIFS(#REF!,"&gt;=150",#REF!,"&lt;200",#REF!,$B161)</f>
        <v>#REF!</v>
      </c>
      <c r="W161" s="6" t="e">
        <f>COUNTIFS(#REF!,"&gt;=150",#REF!,"&lt;200",#REF!,$B161,#REF!,"&gt;=2.2")</f>
        <v>#REF!</v>
      </c>
      <c r="X161" s="6" t="e">
        <f>COUNTIFS(#REF!,"&gt;=150",#REF!,"&lt;200",#REF!,$B161,#REF!,"&gt;=2.4")</f>
        <v>#REF!</v>
      </c>
      <c r="Y161" s="6" t="e">
        <f>COUNTIFS(#REF!,"&gt;=150",#REF!,"&lt;200",#REF!,$B161,#REF!,"&gt;=2.6")</f>
        <v>#REF!</v>
      </c>
      <c r="Z161" s="6" t="e">
        <f>COUNTIFS(#REF!,"&gt;=150",#REF!,"&lt;200",#REF!,$B161,#REF!,"&gt;=2.8")</f>
        <v>#REF!</v>
      </c>
      <c r="AA161" s="15" t="e">
        <f>COUNTIFS(#REF!,"&gt;=150",#REF!,"&lt;200",#REF!,$B161,#REF!,"&gt;=3")</f>
        <v>#REF!</v>
      </c>
      <c r="AC161" s="9" t="s">
        <v>41</v>
      </c>
      <c r="AD161" s="6"/>
      <c r="AE161" s="6" t="e">
        <f>COUNTIFS(#REF!,"&gt;=200",#REF!,$B161)</f>
        <v>#REF!</v>
      </c>
      <c r="AF161" s="6" t="e">
        <f>COUNTIFS(#REF!,"&gt;=200",#REF!,$B161,#REF!,"&gt;=2.2")</f>
        <v>#REF!</v>
      </c>
      <c r="AG161" s="6" t="e">
        <f>COUNTIFS(#REF!,"&gt;=200",#REF!,$B161,#REF!,"&gt;=2.4")</f>
        <v>#REF!</v>
      </c>
      <c r="AH161" s="6" t="e">
        <f>COUNTIFS(#REF!,"&gt;=200",#REF!,$B161,#REF!,"&gt;=2.6")</f>
        <v>#REF!</v>
      </c>
      <c r="AI161" s="6" t="e">
        <f>COUNTIFS(#REF!,"&gt;=200",#REF!,$B161,#REF!,"&gt;=2.8")</f>
        <v>#REF!</v>
      </c>
      <c r="AJ161" s="15" t="e">
        <f>COUNTIFS(#REF!,"&gt;=200",#REF!,$B161,#REF!,"&gt;=3")</f>
        <v>#REF!</v>
      </c>
      <c r="AL161" s="9" t="s">
        <v>41</v>
      </c>
      <c r="AM161" s="6"/>
      <c r="AN161" s="6" t="e">
        <f>COUNTIFS(#REF!,"&gt;=50",#REF!,$B161)</f>
        <v>#REF!</v>
      </c>
      <c r="AO161" s="6" t="e">
        <f>COUNTIFS(#REF!,"&gt;=50",#REF!,$B161,#REF!,"&gt;=2.2")</f>
        <v>#REF!</v>
      </c>
      <c r="AP161" s="6" t="e">
        <f>COUNTIFS(#REF!,"&gt;=50",#REF!,$B161,#REF!,"&gt;=2.4")</f>
        <v>#REF!</v>
      </c>
      <c r="AQ161" s="7" t="e">
        <f>COUNTIFS(#REF!,"&gt;=50",#REF!,$B161,#REF!,"&gt;=2.6")</f>
        <v>#REF!</v>
      </c>
      <c r="AR161" s="6" t="e">
        <f>COUNTIFS(#REF!,"&gt;=50",#REF!,$B161,#REF!,"&gt;=2.8")</f>
        <v>#REF!</v>
      </c>
      <c r="AS161" s="15" t="e">
        <f>COUNTIFS(#REF!,"&gt;=50",#REF!,$B161,#REF!,"&gt;=3")</f>
        <v>#REF!</v>
      </c>
    </row>
    <row r="162" spans="2:45" hidden="1" outlineLevel="1" x14ac:dyDescent="0.25">
      <c r="B162" s="9" t="s">
        <v>45</v>
      </c>
      <c r="C162" s="6"/>
      <c r="D162" s="6" t="e">
        <f>COUNTIFS(#REF!,"&lt;100",#REF!,"&gt;=50",#REF!,$B162)</f>
        <v>#REF!</v>
      </c>
      <c r="E162" s="6" t="e">
        <f>COUNTIFS(#REF!,"&lt;100",#REF!,"&gt;=50",#REF!,$B162,#REF!,"&gt;=2.2")</f>
        <v>#REF!</v>
      </c>
      <c r="F162" s="6" t="e">
        <f>COUNTIFS(#REF!,"&lt;100",#REF!,"&gt;=50",#REF!,$B162,#REF!,"&gt;=2.4")</f>
        <v>#REF!</v>
      </c>
      <c r="G162" s="6" t="e">
        <f>COUNTIFS(#REF!,"&lt;100",#REF!,"&gt;=50",#REF!,$B162,#REF!,"&gt;=2.6")</f>
        <v>#REF!</v>
      </c>
      <c r="H162" s="6" t="e">
        <f>COUNTIFS(#REF!,"&lt;100",#REF!,"&gt;=50",#REF!,$B162,#REF!,"&gt;=2.8")</f>
        <v>#REF!</v>
      </c>
      <c r="I162" s="15" t="e">
        <f>COUNTIFS(#REF!,"&lt;100",#REF!,"&gt;=50",#REF!,$B162,#REF!,"&gt;=3")</f>
        <v>#REF!</v>
      </c>
      <c r="K162" s="9" t="s">
        <v>45</v>
      </c>
      <c r="L162" s="6"/>
      <c r="M162" s="6" t="e">
        <f>COUNTIFS(#REF!,"&gt;=100",#REF!,"&lt;150",#REF!,$B162)</f>
        <v>#REF!</v>
      </c>
      <c r="N162" s="6" t="e">
        <f>COUNTIFS(#REF!,"&gt;=100",#REF!,"&lt;150",#REF!,$B162,#REF!,"&gt;=2.2")</f>
        <v>#REF!</v>
      </c>
      <c r="O162" s="6" t="e">
        <f>COUNTIFS(#REF!,"&gt;=100",#REF!,"&lt;150",#REF!,$B162,#REF!,"&gt;=2.4")</f>
        <v>#REF!</v>
      </c>
      <c r="P162" s="6" t="e">
        <f>COUNTIFS(#REF!,"&gt;=100",#REF!,"&lt;150",#REF!,$B162,#REF!,"&gt;=2.6")</f>
        <v>#REF!</v>
      </c>
      <c r="Q162" s="6" t="e">
        <f>COUNTIFS(#REF!,"&gt;=100",#REF!,"&lt;150",#REF!,$B162,#REF!,"&gt;=2.8")</f>
        <v>#REF!</v>
      </c>
      <c r="R162" s="15" t="e">
        <f>COUNTIFS(#REF!,"&gt;=100",#REF!,"&lt;150",#REF!,$B162,#REF!,"&gt;=3")</f>
        <v>#REF!</v>
      </c>
      <c r="T162" s="9" t="s">
        <v>45</v>
      </c>
      <c r="U162" s="6"/>
      <c r="V162" s="6" t="e">
        <f>COUNTIFS(#REF!,"&gt;=150",#REF!,"&lt;200",#REF!,$B162)</f>
        <v>#REF!</v>
      </c>
      <c r="W162" s="6" t="e">
        <f>COUNTIFS(#REF!,"&gt;=150",#REF!,"&lt;200",#REF!,$B162,#REF!,"&gt;=2.2")</f>
        <v>#REF!</v>
      </c>
      <c r="X162" s="6" t="e">
        <f>COUNTIFS(#REF!,"&gt;=150",#REF!,"&lt;200",#REF!,$B162,#REF!,"&gt;=2.4")</f>
        <v>#REF!</v>
      </c>
      <c r="Y162" s="6" t="e">
        <f>COUNTIFS(#REF!,"&gt;=150",#REF!,"&lt;200",#REF!,$B162,#REF!,"&gt;=2.6")</f>
        <v>#REF!</v>
      </c>
      <c r="Z162" s="6" t="e">
        <f>COUNTIFS(#REF!,"&gt;=150",#REF!,"&lt;200",#REF!,$B162,#REF!,"&gt;=2.8")</f>
        <v>#REF!</v>
      </c>
      <c r="AA162" s="15" t="e">
        <f>COUNTIFS(#REF!,"&gt;=150",#REF!,"&lt;200",#REF!,$B162,#REF!,"&gt;=3")</f>
        <v>#REF!</v>
      </c>
      <c r="AC162" s="9" t="s">
        <v>45</v>
      </c>
      <c r="AD162" s="6"/>
      <c r="AE162" s="6" t="e">
        <f>COUNTIFS(#REF!,"&gt;=200",#REF!,$B162)</f>
        <v>#REF!</v>
      </c>
      <c r="AF162" s="6" t="e">
        <f>COUNTIFS(#REF!,"&gt;=200",#REF!,$B162,#REF!,"&gt;=2.2")</f>
        <v>#REF!</v>
      </c>
      <c r="AG162" s="6" t="e">
        <f>COUNTIFS(#REF!,"&gt;=200",#REF!,$B162,#REF!,"&gt;=2.4")</f>
        <v>#REF!</v>
      </c>
      <c r="AH162" s="6" t="e">
        <f>COUNTIFS(#REF!,"&gt;=200",#REF!,$B162,#REF!,"&gt;=2.6")</f>
        <v>#REF!</v>
      </c>
      <c r="AI162" s="6" t="e">
        <f>COUNTIFS(#REF!,"&gt;=200",#REF!,$B162,#REF!,"&gt;=2.8")</f>
        <v>#REF!</v>
      </c>
      <c r="AJ162" s="15" t="e">
        <f>COUNTIFS(#REF!,"&gt;=200",#REF!,$B162,#REF!,"&gt;=3")</f>
        <v>#REF!</v>
      </c>
      <c r="AL162" s="9" t="s">
        <v>45</v>
      </c>
      <c r="AM162" s="6"/>
      <c r="AN162" s="6" t="e">
        <f>COUNTIFS(#REF!,"&gt;=50",#REF!,$B162)</f>
        <v>#REF!</v>
      </c>
      <c r="AO162" s="6" t="e">
        <f>COUNTIFS(#REF!,"&gt;=50",#REF!,$B162,#REF!,"&gt;=2.2")</f>
        <v>#REF!</v>
      </c>
      <c r="AP162" s="6" t="e">
        <f>COUNTIFS(#REF!,"&gt;=50",#REF!,$B162,#REF!,"&gt;=2.4")</f>
        <v>#REF!</v>
      </c>
      <c r="AQ162" s="7" t="e">
        <f>COUNTIFS(#REF!,"&gt;=50",#REF!,$B162,#REF!,"&gt;=2.6")</f>
        <v>#REF!</v>
      </c>
      <c r="AR162" s="6" t="e">
        <f>COUNTIFS(#REF!,"&gt;=50",#REF!,$B162,#REF!,"&gt;=2.8")</f>
        <v>#REF!</v>
      </c>
      <c r="AS162" s="15" t="e">
        <f>COUNTIFS(#REF!,"&gt;=50",#REF!,$B162,#REF!,"&gt;=3")</f>
        <v>#REF!</v>
      </c>
    </row>
    <row r="163" spans="2:45" hidden="1" outlineLevel="1" x14ac:dyDescent="0.25">
      <c r="B163" s="9" t="s">
        <v>52</v>
      </c>
      <c r="C163" s="6"/>
      <c r="D163" s="6" t="e">
        <f>COUNTIFS(#REF!,"&lt;100",#REF!,"&gt;=50",#REF!,$B163)</f>
        <v>#REF!</v>
      </c>
      <c r="E163" s="6" t="e">
        <f>COUNTIFS(#REF!,"&lt;100",#REF!,"&gt;=50",#REF!,$B163,#REF!,"&gt;=2.2")</f>
        <v>#REF!</v>
      </c>
      <c r="F163" s="6" t="e">
        <f>COUNTIFS(#REF!,"&lt;100",#REF!,"&gt;=50",#REF!,$B163,#REF!,"&gt;=2.4")</f>
        <v>#REF!</v>
      </c>
      <c r="G163" s="6" t="e">
        <f>COUNTIFS(#REF!,"&lt;100",#REF!,"&gt;=50",#REF!,$B163,#REF!,"&gt;=2.6")</f>
        <v>#REF!</v>
      </c>
      <c r="H163" s="6" t="e">
        <f>COUNTIFS(#REF!,"&lt;100",#REF!,"&gt;=50",#REF!,$B163,#REF!,"&gt;=2.8")</f>
        <v>#REF!</v>
      </c>
      <c r="I163" s="15" t="e">
        <f>COUNTIFS(#REF!,"&lt;100",#REF!,"&gt;=50",#REF!,$B163,#REF!,"&gt;=3")</f>
        <v>#REF!</v>
      </c>
      <c r="K163" s="9" t="s">
        <v>52</v>
      </c>
      <c r="L163" s="6"/>
      <c r="M163" s="6" t="e">
        <f>COUNTIFS(#REF!,"&gt;=100",#REF!,"&lt;150",#REF!,$B163)</f>
        <v>#REF!</v>
      </c>
      <c r="N163" s="6" t="e">
        <f>COUNTIFS(#REF!,"&gt;=100",#REF!,"&lt;150",#REF!,$B163,#REF!,"&gt;=2.2")</f>
        <v>#REF!</v>
      </c>
      <c r="O163" s="6" t="e">
        <f>COUNTIFS(#REF!,"&gt;=100",#REF!,"&lt;150",#REF!,$B163,#REF!,"&gt;=2.4")</f>
        <v>#REF!</v>
      </c>
      <c r="P163" s="6" t="e">
        <f>COUNTIFS(#REF!,"&gt;=100",#REF!,"&lt;150",#REF!,$B163,#REF!,"&gt;=2.6")</f>
        <v>#REF!</v>
      </c>
      <c r="Q163" s="6" t="e">
        <f>COUNTIFS(#REF!,"&gt;=100",#REF!,"&lt;150",#REF!,$B163,#REF!,"&gt;=2.8")</f>
        <v>#REF!</v>
      </c>
      <c r="R163" s="15" t="e">
        <f>COUNTIFS(#REF!,"&gt;=100",#REF!,"&lt;150",#REF!,$B163,#REF!,"&gt;=3")</f>
        <v>#REF!</v>
      </c>
      <c r="T163" s="9" t="s">
        <v>52</v>
      </c>
      <c r="U163" s="6"/>
      <c r="V163" s="6" t="e">
        <f>COUNTIFS(#REF!,"&gt;=150",#REF!,"&lt;200",#REF!,$B163)</f>
        <v>#REF!</v>
      </c>
      <c r="W163" s="6" t="e">
        <f>COUNTIFS(#REF!,"&gt;=150",#REF!,"&lt;200",#REF!,$B163,#REF!,"&gt;=2.2")</f>
        <v>#REF!</v>
      </c>
      <c r="X163" s="6" t="e">
        <f>COUNTIFS(#REF!,"&gt;=150",#REF!,"&lt;200",#REF!,$B163,#REF!,"&gt;=2.4")</f>
        <v>#REF!</v>
      </c>
      <c r="Y163" s="6" t="e">
        <f>COUNTIFS(#REF!,"&gt;=150",#REF!,"&lt;200",#REF!,$B163,#REF!,"&gt;=2.6")</f>
        <v>#REF!</v>
      </c>
      <c r="Z163" s="6" t="e">
        <f>COUNTIFS(#REF!,"&gt;=150",#REF!,"&lt;200",#REF!,$B163,#REF!,"&gt;=2.8")</f>
        <v>#REF!</v>
      </c>
      <c r="AA163" s="15" t="e">
        <f>COUNTIFS(#REF!,"&gt;=150",#REF!,"&lt;200",#REF!,$B163,#REF!,"&gt;=3")</f>
        <v>#REF!</v>
      </c>
      <c r="AC163" s="9" t="s">
        <v>52</v>
      </c>
      <c r="AD163" s="6"/>
      <c r="AE163" s="6" t="e">
        <f>COUNTIFS(#REF!,"&gt;=200",#REF!,$B163)</f>
        <v>#REF!</v>
      </c>
      <c r="AF163" s="6" t="e">
        <f>COUNTIFS(#REF!,"&gt;=200",#REF!,$B163,#REF!,"&gt;=2.2")</f>
        <v>#REF!</v>
      </c>
      <c r="AG163" s="6" t="e">
        <f>COUNTIFS(#REF!,"&gt;=200",#REF!,$B163,#REF!,"&gt;=2.4")</f>
        <v>#REF!</v>
      </c>
      <c r="AH163" s="6" t="e">
        <f>COUNTIFS(#REF!,"&gt;=200",#REF!,$B163,#REF!,"&gt;=2.6")</f>
        <v>#REF!</v>
      </c>
      <c r="AI163" s="6" t="e">
        <f>COUNTIFS(#REF!,"&gt;=200",#REF!,$B163,#REF!,"&gt;=2.8")</f>
        <v>#REF!</v>
      </c>
      <c r="AJ163" s="15" t="e">
        <f>COUNTIFS(#REF!,"&gt;=200",#REF!,$B163,#REF!,"&gt;=3")</f>
        <v>#REF!</v>
      </c>
      <c r="AL163" s="9" t="s">
        <v>52</v>
      </c>
      <c r="AM163" s="6"/>
      <c r="AN163" s="6" t="e">
        <f>COUNTIFS(#REF!,"&gt;=50",#REF!,$B163)</f>
        <v>#REF!</v>
      </c>
      <c r="AO163" s="6" t="e">
        <f>COUNTIFS(#REF!,"&gt;=50",#REF!,$B163,#REF!,"&gt;=2.2")</f>
        <v>#REF!</v>
      </c>
      <c r="AP163" s="6" t="e">
        <f>COUNTIFS(#REF!,"&gt;=50",#REF!,$B163,#REF!,"&gt;=2.4")</f>
        <v>#REF!</v>
      </c>
      <c r="AQ163" s="7" t="e">
        <f>COUNTIFS(#REF!,"&gt;=50",#REF!,$B163,#REF!,"&gt;=2.6")</f>
        <v>#REF!</v>
      </c>
      <c r="AR163" s="6" t="e">
        <f>COUNTIFS(#REF!,"&gt;=50",#REF!,$B163,#REF!,"&gt;=2.8")</f>
        <v>#REF!</v>
      </c>
      <c r="AS163" s="15" t="e">
        <f>COUNTIFS(#REF!,"&gt;=50",#REF!,$B163,#REF!,"&gt;=3")</f>
        <v>#REF!</v>
      </c>
    </row>
    <row r="164" spans="2:45" hidden="1" outlineLevel="1" x14ac:dyDescent="0.25">
      <c r="B164" s="9" t="s">
        <v>51</v>
      </c>
      <c r="C164" s="6"/>
      <c r="D164" s="6" t="e">
        <f>COUNTIFS(#REF!,"&lt;100",#REF!,"&gt;=50",#REF!,$B164)</f>
        <v>#REF!</v>
      </c>
      <c r="E164" s="6" t="e">
        <f>COUNTIFS(#REF!,"&lt;100",#REF!,"&gt;=50",#REF!,$B164,#REF!,"&gt;=2.2")</f>
        <v>#REF!</v>
      </c>
      <c r="F164" s="6" t="e">
        <f>COUNTIFS(#REF!,"&lt;100",#REF!,"&gt;=50",#REF!,$B164,#REF!,"&gt;=2.4")</f>
        <v>#REF!</v>
      </c>
      <c r="G164" s="6" t="e">
        <f>COUNTIFS(#REF!,"&lt;100",#REF!,"&gt;=50",#REF!,$B164,#REF!,"&gt;=2.6")</f>
        <v>#REF!</v>
      </c>
      <c r="H164" s="6" t="e">
        <f>COUNTIFS(#REF!,"&lt;100",#REF!,"&gt;=50",#REF!,$B164,#REF!,"&gt;=2.8")</f>
        <v>#REF!</v>
      </c>
      <c r="I164" s="15" t="e">
        <f>COUNTIFS(#REF!,"&lt;100",#REF!,"&gt;=50",#REF!,$B164,#REF!,"&gt;=3")</f>
        <v>#REF!</v>
      </c>
      <c r="K164" s="9" t="s">
        <v>51</v>
      </c>
      <c r="L164" s="6"/>
      <c r="M164" s="6" t="e">
        <f>COUNTIFS(#REF!,"&gt;=100",#REF!,"&lt;150",#REF!,$B164)</f>
        <v>#REF!</v>
      </c>
      <c r="N164" s="6" t="e">
        <f>COUNTIFS(#REF!,"&gt;=100",#REF!,"&lt;150",#REF!,$B164,#REF!,"&gt;=2.2")</f>
        <v>#REF!</v>
      </c>
      <c r="O164" s="6" t="e">
        <f>COUNTIFS(#REF!,"&gt;=100",#REF!,"&lt;150",#REF!,$B164,#REF!,"&gt;=2.4")</f>
        <v>#REF!</v>
      </c>
      <c r="P164" s="6" t="e">
        <f>COUNTIFS(#REF!,"&gt;=100",#REF!,"&lt;150",#REF!,$B164,#REF!,"&gt;=2.6")</f>
        <v>#REF!</v>
      </c>
      <c r="Q164" s="6" t="e">
        <f>COUNTIFS(#REF!,"&gt;=100",#REF!,"&lt;150",#REF!,$B164,#REF!,"&gt;=2.8")</f>
        <v>#REF!</v>
      </c>
      <c r="R164" s="15" t="e">
        <f>COUNTIFS(#REF!,"&gt;=100",#REF!,"&lt;150",#REF!,$B164,#REF!,"&gt;=3")</f>
        <v>#REF!</v>
      </c>
      <c r="T164" s="9" t="s">
        <v>51</v>
      </c>
      <c r="U164" s="6"/>
      <c r="V164" s="6" t="e">
        <f>COUNTIFS(#REF!,"&gt;=150",#REF!,"&lt;200",#REF!,$B164)</f>
        <v>#REF!</v>
      </c>
      <c r="W164" s="6" t="e">
        <f>COUNTIFS(#REF!,"&gt;=150",#REF!,"&lt;200",#REF!,$B164,#REF!,"&gt;=2.2")</f>
        <v>#REF!</v>
      </c>
      <c r="X164" s="6" t="e">
        <f>COUNTIFS(#REF!,"&gt;=150",#REF!,"&lt;200",#REF!,$B164,#REF!,"&gt;=2.4")</f>
        <v>#REF!</v>
      </c>
      <c r="Y164" s="6" t="e">
        <f>COUNTIFS(#REF!,"&gt;=150",#REF!,"&lt;200",#REF!,$B164,#REF!,"&gt;=2.6")</f>
        <v>#REF!</v>
      </c>
      <c r="Z164" s="6" t="e">
        <f>COUNTIFS(#REF!,"&gt;=150",#REF!,"&lt;200",#REF!,$B164,#REF!,"&gt;=2.8")</f>
        <v>#REF!</v>
      </c>
      <c r="AA164" s="15" t="e">
        <f>COUNTIFS(#REF!,"&gt;=150",#REF!,"&lt;200",#REF!,$B164,#REF!,"&gt;=3")</f>
        <v>#REF!</v>
      </c>
      <c r="AC164" s="9" t="s">
        <v>51</v>
      </c>
      <c r="AD164" s="6"/>
      <c r="AE164" s="6" t="e">
        <f>COUNTIFS(#REF!,"&gt;=200",#REF!,$B164)</f>
        <v>#REF!</v>
      </c>
      <c r="AF164" s="6" t="e">
        <f>COUNTIFS(#REF!,"&gt;=200",#REF!,$B164,#REF!,"&gt;=2.2")</f>
        <v>#REF!</v>
      </c>
      <c r="AG164" s="6" t="e">
        <f>COUNTIFS(#REF!,"&gt;=200",#REF!,$B164,#REF!,"&gt;=2.4")</f>
        <v>#REF!</v>
      </c>
      <c r="AH164" s="6" t="e">
        <f>COUNTIFS(#REF!,"&gt;=200",#REF!,$B164,#REF!,"&gt;=2.6")</f>
        <v>#REF!</v>
      </c>
      <c r="AI164" s="6" t="e">
        <f>COUNTIFS(#REF!,"&gt;=200",#REF!,$B164,#REF!,"&gt;=2.8")</f>
        <v>#REF!</v>
      </c>
      <c r="AJ164" s="15" t="e">
        <f>COUNTIFS(#REF!,"&gt;=200",#REF!,$B164,#REF!,"&gt;=3")</f>
        <v>#REF!</v>
      </c>
      <c r="AL164" s="9" t="s">
        <v>51</v>
      </c>
      <c r="AM164" s="6"/>
      <c r="AN164" s="6" t="e">
        <f>COUNTIFS(#REF!,"&gt;=50",#REF!,$B164)</f>
        <v>#REF!</v>
      </c>
      <c r="AO164" s="6" t="e">
        <f>COUNTIFS(#REF!,"&gt;=50",#REF!,$B164,#REF!,"&gt;=2.2")</f>
        <v>#REF!</v>
      </c>
      <c r="AP164" s="6" t="e">
        <f>COUNTIFS(#REF!,"&gt;=50",#REF!,$B164,#REF!,"&gt;=2.4")</f>
        <v>#REF!</v>
      </c>
      <c r="AQ164" s="7" t="e">
        <f>COUNTIFS(#REF!,"&gt;=50",#REF!,$B164,#REF!,"&gt;=2.6")</f>
        <v>#REF!</v>
      </c>
      <c r="AR164" s="6" t="e">
        <f>COUNTIFS(#REF!,"&gt;=50",#REF!,$B164,#REF!,"&gt;=2.8")</f>
        <v>#REF!</v>
      </c>
      <c r="AS164" s="15" t="e">
        <f>COUNTIFS(#REF!,"&gt;=50",#REF!,$B164,#REF!,"&gt;=3")</f>
        <v>#REF!</v>
      </c>
    </row>
    <row r="165" spans="2:45" hidden="1" outlineLevel="1" x14ac:dyDescent="0.25">
      <c r="B165" s="9" t="s">
        <v>39</v>
      </c>
      <c r="C165" s="6"/>
      <c r="D165" s="6" t="e">
        <f>COUNTIFS(#REF!,"&lt;100",#REF!,"&gt;=50",#REF!,$B165)</f>
        <v>#REF!</v>
      </c>
      <c r="E165" s="6" t="e">
        <f>COUNTIFS(#REF!,"&lt;100",#REF!,"&gt;=50",#REF!,$B165,#REF!,"&gt;=2.2")</f>
        <v>#REF!</v>
      </c>
      <c r="F165" s="6" t="e">
        <f>COUNTIFS(#REF!,"&lt;100",#REF!,"&gt;=50",#REF!,$B165,#REF!,"&gt;=2.4")</f>
        <v>#REF!</v>
      </c>
      <c r="G165" s="6" t="e">
        <f>COUNTIFS(#REF!,"&lt;100",#REF!,"&gt;=50",#REF!,$B165,#REF!,"&gt;=2.6")</f>
        <v>#REF!</v>
      </c>
      <c r="H165" s="6" t="e">
        <f>COUNTIFS(#REF!,"&lt;100",#REF!,"&gt;=50",#REF!,$B165,#REF!,"&gt;=2.8")</f>
        <v>#REF!</v>
      </c>
      <c r="I165" s="15" t="e">
        <f>COUNTIFS(#REF!,"&lt;100",#REF!,"&gt;=50",#REF!,$B165,#REF!,"&gt;=3")</f>
        <v>#REF!</v>
      </c>
      <c r="K165" s="9" t="s">
        <v>39</v>
      </c>
      <c r="L165" s="6"/>
      <c r="M165" s="6" t="e">
        <f>COUNTIFS(#REF!,"&gt;=100",#REF!,"&lt;150",#REF!,$B165)</f>
        <v>#REF!</v>
      </c>
      <c r="N165" s="6" t="e">
        <f>COUNTIFS(#REF!,"&gt;=100",#REF!,"&lt;150",#REF!,$B165,#REF!,"&gt;=2.2")</f>
        <v>#REF!</v>
      </c>
      <c r="O165" s="6" t="e">
        <f>COUNTIFS(#REF!,"&gt;=100",#REF!,"&lt;150",#REF!,$B165,#REF!,"&gt;=2.4")</f>
        <v>#REF!</v>
      </c>
      <c r="P165" s="6" t="e">
        <f>COUNTIFS(#REF!,"&gt;=100",#REF!,"&lt;150",#REF!,$B165,#REF!,"&gt;=2.6")</f>
        <v>#REF!</v>
      </c>
      <c r="Q165" s="6" t="e">
        <f>COUNTIFS(#REF!,"&gt;=100",#REF!,"&lt;150",#REF!,$B165,#REF!,"&gt;=2.8")</f>
        <v>#REF!</v>
      </c>
      <c r="R165" s="15" t="e">
        <f>COUNTIFS(#REF!,"&gt;=100",#REF!,"&lt;150",#REF!,$B165,#REF!,"&gt;=3")</f>
        <v>#REF!</v>
      </c>
      <c r="T165" s="9" t="s">
        <v>39</v>
      </c>
      <c r="U165" s="6"/>
      <c r="V165" s="6" t="e">
        <f>COUNTIFS(#REF!,"&gt;=150",#REF!,"&lt;200",#REF!,$B165)</f>
        <v>#REF!</v>
      </c>
      <c r="W165" s="6" t="e">
        <f>COUNTIFS(#REF!,"&gt;=150",#REF!,"&lt;200",#REF!,$B165,#REF!,"&gt;=2.2")</f>
        <v>#REF!</v>
      </c>
      <c r="X165" s="6" t="e">
        <f>COUNTIFS(#REF!,"&gt;=150",#REF!,"&lt;200",#REF!,$B165,#REF!,"&gt;=2.4")</f>
        <v>#REF!</v>
      </c>
      <c r="Y165" s="6" t="e">
        <f>COUNTIFS(#REF!,"&gt;=150",#REF!,"&lt;200",#REF!,$B165,#REF!,"&gt;=2.6")</f>
        <v>#REF!</v>
      </c>
      <c r="Z165" s="6" t="e">
        <f>COUNTIFS(#REF!,"&gt;=150",#REF!,"&lt;200",#REF!,$B165,#REF!,"&gt;=2.8")</f>
        <v>#REF!</v>
      </c>
      <c r="AA165" s="15" t="e">
        <f>COUNTIFS(#REF!,"&gt;=150",#REF!,"&lt;200",#REF!,$B165,#REF!,"&gt;=3")</f>
        <v>#REF!</v>
      </c>
      <c r="AC165" s="9" t="s">
        <v>39</v>
      </c>
      <c r="AD165" s="6"/>
      <c r="AE165" s="6" t="e">
        <f>COUNTIFS(#REF!,"&gt;=200",#REF!,$B165)</f>
        <v>#REF!</v>
      </c>
      <c r="AF165" s="6" t="e">
        <f>COUNTIFS(#REF!,"&gt;=200",#REF!,$B165,#REF!,"&gt;=2.2")</f>
        <v>#REF!</v>
      </c>
      <c r="AG165" s="6" t="e">
        <f>COUNTIFS(#REF!,"&gt;=200",#REF!,$B165,#REF!,"&gt;=2.4")</f>
        <v>#REF!</v>
      </c>
      <c r="AH165" s="6" t="e">
        <f>COUNTIFS(#REF!,"&gt;=200",#REF!,$B165,#REF!,"&gt;=2.6")</f>
        <v>#REF!</v>
      </c>
      <c r="AI165" s="6" t="e">
        <f>COUNTIFS(#REF!,"&gt;=200",#REF!,$B165,#REF!,"&gt;=2.8")</f>
        <v>#REF!</v>
      </c>
      <c r="AJ165" s="15" t="e">
        <f>COUNTIFS(#REF!,"&gt;=200",#REF!,$B165,#REF!,"&gt;=3")</f>
        <v>#REF!</v>
      </c>
      <c r="AL165" s="9" t="s">
        <v>39</v>
      </c>
      <c r="AM165" s="6"/>
      <c r="AN165" s="6" t="e">
        <f>COUNTIFS(#REF!,"&gt;=50",#REF!,$B165)</f>
        <v>#REF!</v>
      </c>
      <c r="AO165" s="6" t="e">
        <f>COUNTIFS(#REF!,"&gt;=50",#REF!,$B165,#REF!,"&gt;=2.2")</f>
        <v>#REF!</v>
      </c>
      <c r="AP165" s="6" t="e">
        <f>COUNTIFS(#REF!,"&gt;=50",#REF!,$B165,#REF!,"&gt;=2.4")</f>
        <v>#REF!</v>
      </c>
      <c r="AQ165" s="7" t="e">
        <f>COUNTIFS(#REF!,"&gt;=50",#REF!,$B165,#REF!,"&gt;=2.6")</f>
        <v>#REF!</v>
      </c>
      <c r="AR165" s="6" t="e">
        <f>COUNTIFS(#REF!,"&gt;=50",#REF!,$B165,#REF!,"&gt;=2.8")</f>
        <v>#REF!</v>
      </c>
      <c r="AS165" s="15" t="e">
        <f>COUNTIFS(#REF!,"&gt;=50",#REF!,$B165,#REF!,"&gt;=3")</f>
        <v>#REF!</v>
      </c>
    </row>
    <row r="166" spans="2:45" hidden="1" outlineLevel="1" x14ac:dyDescent="0.25">
      <c r="B166" s="9" t="s">
        <v>47</v>
      </c>
      <c r="C166" s="6"/>
      <c r="D166" s="6" t="e">
        <f>COUNTIFS(#REF!,"&lt;100",#REF!,"&gt;=50",#REF!,$B166)</f>
        <v>#REF!</v>
      </c>
      <c r="E166" s="6" t="e">
        <f>COUNTIFS(#REF!,"&lt;100",#REF!,"&gt;=50",#REF!,$B166,#REF!,"&gt;=2.2")</f>
        <v>#REF!</v>
      </c>
      <c r="F166" s="6" t="e">
        <f>COUNTIFS(#REF!,"&lt;100",#REF!,"&gt;=50",#REF!,$B166,#REF!,"&gt;=2.4")</f>
        <v>#REF!</v>
      </c>
      <c r="G166" s="6" t="e">
        <f>COUNTIFS(#REF!,"&lt;100",#REF!,"&gt;=50",#REF!,$B166,#REF!,"&gt;=2.6")</f>
        <v>#REF!</v>
      </c>
      <c r="H166" s="6" t="e">
        <f>COUNTIFS(#REF!,"&lt;100",#REF!,"&gt;=50",#REF!,$B166,#REF!,"&gt;=2.8")</f>
        <v>#REF!</v>
      </c>
      <c r="I166" s="15" t="e">
        <f>COUNTIFS(#REF!,"&lt;100",#REF!,"&gt;=50",#REF!,$B166,#REF!,"&gt;=3")</f>
        <v>#REF!</v>
      </c>
      <c r="K166" s="9" t="s">
        <v>47</v>
      </c>
      <c r="L166" s="6"/>
      <c r="M166" s="6" t="e">
        <f>COUNTIFS(#REF!,"&gt;=100",#REF!,"&lt;150",#REF!,$B166)</f>
        <v>#REF!</v>
      </c>
      <c r="N166" s="6" t="e">
        <f>COUNTIFS(#REF!,"&gt;=100",#REF!,"&lt;150",#REF!,$B166,#REF!,"&gt;=2.2")</f>
        <v>#REF!</v>
      </c>
      <c r="O166" s="6" t="e">
        <f>COUNTIFS(#REF!,"&gt;=100",#REF!,"&lt;150",#REF!,$B166,#REF!,"&gt;=2.4")</f>
        <v>#REF!</v>
      </c>
      <c r="P166" s="6" t="e">
        <f>COUNTIFS(#REF!,"&gt;=100",#REF!,"&lt;150",#REF!,$B166,#REF!,"&gt;=2.6")</f>
        <v>#REF!</v>
      </c>
      <c r="Q166" s="6" t="e">
        <f>COUNTIFS(#REF!,"&gt;=100",#REF!,"&lt;150",#REF!,$B166,#REF!,"&gt;=2.8")</f>
        <v>#REF!</v>
      </c>
      <c r="R166" s="15" t="e">
        <f>COUNTIFS(#REF!,"&gt;=100",#REF!,"&lt;150",#REF!,$B166,#REF!,"&gt;=3")</f>
        <v>#REF!</v>
      </c>
      <c r="T166" s="9" t="s">
        <v>47</v>
      </c>
      <c r="U166" s="6"/>
      <c r="V166" s="6" t="e">
        <f>COUNTIFS(#REF!,"&gt;=150",#REF!,"&lt;200",#REF!,$B166)</f>
        <v>#REF!</v>
      </c>
      <c r="W166" s="6" t="e">
        <f>COUNTIFS(#REF!,"&gt;=150",#REF!,"&lt;200",#REF!,$B166,#REF!,"&gt;=2.2")</f>
        <v>#REF!</v>
      </c>
      <c r="X166" s="6" t="e">
        <f>COUNTIFS(#REF!,"&gt;=150",#REF!,"&lt;200",#REF!,$B166,#REF!,"&gt;=2.4")</f>
        <v>#REF!</v>
      </c>
      <c r="Y166" s="6" t="e">
        <f>COUNTIFS(#REF!,"&gt;=150",#REF!,"&lt;200",#REF!,$B166,#REF!,"&gt;=2.6")</f>
        <v>#REF!</v>
      </c>
      <c r="Z166" s="6" t="e">
        <f>COUNTIFS(#REF!,"&gt;=150",#REF!,"&lt;200",#REF!,$B166,#REF!,"&gt;=2.8")</f>
        <v>#REF!</v>
      </c>
      <c r="AA166" s="15" t="e">
        <f>COUNTIFS(#REF!,"&gt;=150",#REF!,"&lt;200",#REF!,$B166,#REF!,"&gt;=3")</f>
        <v>#REF!</v>
      </c>
      <c r="AC166" s="9" t="s">
        <v>47</v>
      </c>
      <c r="AD166" s="6"/>
      <c r="AE166" s="6" t="e">
        <f>COUNTIFS(#REF!,"&gt;=200",#REF!,$B166)</f>
        <v>#REF!</v>
      </c>
      <c r="AF166" s="6" t="e">
        <f>COUNTIFS(#REF!,"&gt;=200",#REF!,$B166,#REF!,"&gt;=2.2")</f>
        <v>#REF!</v>
      </c>
      <c r="AG166" s="6" t="e">
        <f>COUNTIFS(#REF!,"&gt;=200",#REF!,$B166,#REF!,"&gt;=2.4")</f>
        <v>#REF!</v>
      </c>
      <c r="AH166" s="6" t="e">
        <f>COUNTIFS(#REF!,"&gt;=200",#REF!,$B166,#REF!,"&gt;=2.6")</f>
        <v>#REF!</v>
      </c>
      <c r="AI166" s="6" t="e">
        <f>COUNTIFS(#REF!,"&gt;=200",#REF!,$B166,#REF!,"&gt;=2.8")</f>
        <v>#REF!</v>
      </c>
      <c r="AJ166" s="15" t="e">
        <f>COUNTIFS(#REF!,"&gt;=200",#REF!,$B166,#REF!,"&gt;=3")</f>
        <v>#REF!</v>
      </c>
      <c r="AL166" s="9" t="s">
        <v>47</v>
      </c>
      <c r="AM166" s="6"/>
      <c r="AN166" s="6" t="e">
        <f>COUNTIFS(#REF!,"&gt;=50",#REF!,$B166)</f>
        <v>#REF!</v>
      </c>
      <c r="AO166" s="6" t="e">
        <f>COUNTIFS(#REF!,"&gt;=50",#REF!,$B166,#REF!,"&gt;=2.2")</f>
        <v>#REF!</v>
      </c>
      <c r="AP166" s="6" t="e">
        <f>COUNTIFS(#REF!,"&gt;=50",#REF!,$B166,#REF!,"&gt;=2.4")</f>
        <v>#REF!</v>
      </c>
      <c r="AQ166" s="7" t="e">
        <f>COUNTIFS(#REF!,"&gt;=50",#REF!,$B166,#REF!,"&gt;=2.6")</f>
        <v>#REF!</v>
      </c>
      <c r="AR166" s="6" t="e">
        <f>COUNTIFS(#REF!,"&gt;=50",#REF!,$B166,#REF!,"&gt;=2.8")</f>
        <v>#REF!</v>
      </c>
      <c r="AS166" s="15" t="e">
        <f>COUNTIFS(#REF!,"&gt;=50",#REF!,$B166,#REF!,"&gt;=3")</f>
        <v>#REF!</v>
      </c>
    </row>
    <row r="167" spans="2:45" hidden="1" outlineLevel="1" x14ac:dyDescent="0.25">
      <c r="B167" s="9" t="s">
        <v>48</v>
      </c>
      <c r="C167" s="6"/>
      <c r="D167" s="6" t="e">
        <f>COUNTIFS(#REF!,"&lt;100",#REF!,"&gt;=50",#REF!,$B167)</f>
        <v>#REF!</v>
      </c>
      <c r="E167" s="6" t="e">
        <f>COUNTIFS(#REF!,"&lt;100",#REF!,"&gt;=50",#REF!,$B167,#REF!,"&gt;=2.2")</f>
        <v>#REF!</v>
      </c>
      <c r="F167" s="6" t="e">
        <f>COUNTIFS(#REF!,"&lt;100",#REF!,"&gt;=50",#REF!,$B167,#REF!,"&gt;=2.4")</f>
        <v>#REF!</v>
      </c>
      <c r="G167" s="6" t="e">
        <f>COUNTIFS(#REF!,"&lt;100",#REF!,"&gt;=50",#REF!,$B167,#REF!,"&gt;=2.6")</f>
        <v>#REF!</v>
      </c>
      <c r="H167" s="6" t="e">
        <f>COUNTIFS(#REF!,"&lt;100",#REF!,"&gt;=50",#REF!,$B167,#REF!,"&gt;=2.8")</f>
        <v>#REF!</v>
      </c>
      <c r="I167" s="15" t="e">
        <f>COUNTIFS(#REF!,"&lt;100",#REF!,"&gt;=50",#REF!,$B167,#REF!,"&gt;=3")</f>
        <v>#REF!</v>
      </c>
      <c r="K167" s="9" t="s">
        <v>48</v>
      </c>
      <c r="L167" s="6"/>
      <c r="M167" s="6" t="e">
        <f>COUNTIFS(#REF!,"&gt;=100",#REF!,"&lt;150",#REF!,$B167)</f>
        <v>#REF!</v>
      </c>
      <c r="N167" s="6" t="e">
        <f>COUNTIFS(#REF!,"&gt;=100",#REF!,"&lt;150",#REF!,$B167,#REF!,"&gt;=2.2")</f>
        <v>#REF!</v>
      </c>
      <c r="O167" s="6" t="e">
        <f>COUNTIFS(#REF!,"&gt;=100",#REF!,"&lt;150",#REF!,$B167,#REF!,"&gt;=2.4")</f>
        <v>#REF!</v>
      </c>
      <c r="P167" s="6" t="e">
        <f>COUNTIFS(#REF!,"&gt;=100",#REF!,"&lt;150",#REF!,$B167,#REF!,"&gt;=2.6")</f>
        <v>#REF!</v>
      </c>
      <c r="Q167" s="6" t="e">
        <f>COUNTIFS(#REF!,"&gt;=100",#REF!,"&lt;150",#REF!,$B167,#REF!,"&gt;=2.8")</f>
        <v>#REF!</v>
      </c>
      <c r="R167" s="15" t="e">
        <f>COUNTIFS(#REF!,"&gt;=100",#REF!,"&lt;150",#REF!,$B167,#REF!,"&gt;=3")</f>
        <v>#REF!</v>
      </c>
      <c r="T167" s="9" t="s">
        <v>48</v>
      </c>
      <c r="U167" s="6"/>
      <c r="V167" s="6" t="e">
        <f>COUNTIFS(#REF!,"&gt;=150",#REF!,"&lt;200",#REF!,$B167)</f>
        <v>#REF!</v>
      </c>
      <c r="W167" s="6" t="e">
        <f>COUNTIFS(#REF!,"&gt;=150",#REF!,"&lt;200",#REF!,$B167,#REF!,"&gt;=2.2")</f>
        <v>#REF!</v>
      </c>
      <c r="X167" s="6" t="e">
        <f>COUNTIFS(#REF!,"&gt;=150",#REF!,"&lt;200",#REF!,$B167,#REF!,"&gt;=2.4")</f>
        <v>#REF!</v>
      </c>
      <c r="Y167" s="6" t="e">
        <f>COUNTIFS(#REF!,"&gt;=150",#REF!,"&lt;200",#REF!,$B167,#REF!,"&gt;=2.6")</f>
        <v>#REF!</v>
      </c>
      <c r="Z167" s="6" t="e">
        <f>COUNTIFS(#REF!,"&gt;=150",#REF!,"&lt;200",#REF!,$B167,#REF!,"&gt;=2.8")</f>
        <v>#REF!</v>
      </c>
      <c r="AA167" s="15" t="e">
        <f>COUNTIFS(#REF!,"&gt;=150",#REF!,"&lt;200",#REF!,$B167,#REF!,"&gt;=3")</f>
        <v>#REF!</v>
      </c>
      <c r="AC167" s="9" t="s">
        <v>48</v>
      </c>
      <c r="AD167" s="6"/>
      <c r="AE167" s="6" t="e">
        <f>COUNTIFS(#REF!,"&gt;=200",#REF!,$B167)</f>
        <v>#REF!</v>
      </c>
      <c r="AF167" s="6" t="e">
        <f>COUNTIFS(#REF!,"&gt;=200",#REF!,$B167,#REF!,"&gt;=2.2")</f>
        <v>#REF!</v>
      </c>
      <c r="AG167" s="6" t="e">
        <f>COUNTIFS(#REF!,"&gt;=200",#REF!,$B167,#REF!,"&gt;=2.4")</f>
        <v>#REF!</v>
      </c>
      <c r="AH167" s="6" t="e">
        <f>COUNTIFS(#REF!,"&gt;=200",#REF!,$B167,#REF!,"&gt;=2.6")</f>
        <v>#REF!</v>
      </c>
      <c r="AI167" s="6" t="e">
        <f>COUNTIFS(#REF!,"&gt;=200",#REF!,$B167,#REF!,"&gt;=2.8")</f>
        <v>#REF!</v>
      </c>
      <c r="AJ167" s="15" t="e">
        <f>COUNTIFS(#REF!,"&gt;=200",#REF!,$B167,#REF!,"&gt;=3")</f>
        <v>#REF!</v>
      </c>
      <c r="AL167" s="9" t="s">
        <v>48</v>
      </c>
      <c r="AM167" s="6"/>
      <c r="AN167" s="6" t="e">
        <f>COUNTIFS(#REF!,"&gt;=50",#REF!,$B167)</f>
        <v>#REF!</v>
      </c>
      <c r="AO167" s="6" t="e">
        <f>COUNTIFS(#REF!,"&gt;=50",#REF!,$B167,#REF!,"&gt;=2.2")</f>
        <v>#REF!</v>
      </c>
      <c r="AP167" s="6" t="e">
        <f>COUNTIFS(#REF!,"&gt;=50",#REF!,$B167,#REF!,"&gt;=2.4")</f>
        <v>#REF!</v>
      </c>
      <c r="AQ167" s="7" t="e">
        <f>COUNTIFS(#REF!,"&gt;=50",#REF!,$B167,#REF!,"&gt;=2.6")</f>
        <v>#REF!</v>
      </c>
      <c r="AR167" s="6" t="e">
        <f>COUNTIFS(#REF!,"&gt;=50",#REF!,$B167,#REF!,"&gt;=2.8")</f>
        <v>#REF!</v>
      </c>
      <c r="AS167" s="15" t="e">
        <f>COUNTIFS(#REF!,"&gt;=50",#REF!,$B167,#REF!,"&gt;=3")</f>
        <v>#REF!</v>
      </c>
    </row>
    <row r="168" spans="2:45" hidden="1" outlineLevel="1" x14ac:dyDescent="0.25">
      <c r="B168" s="9" t="s">
        <v>33</v>
      </c>
      <c r="C168" s="6"/>
      <c r="D168" s="6" t="e">
        <f>COUNTIFS(#REF!,"&lt;100",#REF!,"&gt;=50",#REF!,$B168)</f>
        <v>#REF!</v>
      </c>
      <c r="E168" s="6" t="e">
        <f>COUNTIFS(#REF!,"&lt;100",#REF!,"&gt;=50",#REF!,$B168,#REF!,"&gt;=2.2")</f>
        <v>#REF!</v>
      </c>
      <c r="F168" s="6" t="e">
        <f>COUNTIFS(#REF!,"&lt;100",#REF!,"&gt;=50",#REF!,$B168,#REF!,"&gt;=2.4")</f>
        <v>#REF!</v>
      </c>
      <c r="G168" s="6" t="e">
        <f>COUNTIFS(#REF!,"&lt;100",#REF!,"&gt;=50",#REF!,$B168,#REF!,"&gt;=2.6")</f>
        <v>#REF!</v>
      </c>
      <c r="H168" s="6" t="e">
        <f>COUNTIFS(#REF!,"&lt;100",#REF!,"&gt;=50",#REF!,$B168,#REF!,"&gt;=2.8")</f>
        <v>#REF!</v>
      </c>
      <c r="I168" s="15" t="e">
        <f>COUNTIFS(#REF!,"&lt;100",#REF!,"&gt;=50",#REF!,$B168,#REF!,"&gt;=3")</f>
        <v>#REF!</v>
      </c>
      <c r="K168" s="9" t="s">
        <v>33</v>
      </c>
      <c r="L168" s="6"/>
      <c r="M168" s="6" t="e">
        <f>COUNTIFS(#REF!,"&gt;=100",#REF!,"&lt;150",#REF!,$B168)</f>
        <v>#REF!</v>
      </c>
      <c r="N168" s="6" t="e">
        <f>COUNTIFS(#REF!,"&gt;=100",#REF!,"&lt;150",#REF!,$B168,#REF!,"&gt;=2.2")</f>
        <v>#REF!</v>
      </c>
      <c r="O168" s="6" t="e">
        <f>COUNTIFS(#REF!,"&gt;=100",#REF!,"&lt;150",#REF!,$B168,#REF!,"&gt;=2.4")</f>
        <v>#REF!</v>
      </c>
      <c r="P168" s="6" t="e">
        <f>COUNTIFS(#REF!,"&gt;=100",#REF!,"&lt;150",#REF!,$B168,#REF!,"&gt;=2.6")</f>
        <v>#REF!</v>
      </c>
      <c r="Q168" s="6" t="e">
        <f>COUNTIFS(#REF!,"&gt;=100",#REF!,"&lt;150",#REF!,$B168,#REF!,"&gt;=2.8")</f>
        <v>#REF!</v>
      </c>
      <c r="R168" s="15" t="e">
        <f>COUNTIFS(#REF!,"&gt;=100",#REF!,"&lt;150",#REF!,$B168,#REF!,"&gt;=3")</f>
        <v>#REF!</v>
      </c>
      <c r="T168" s="9" t="s">
        <v>33</v>
      </c>
      <c r="U168" s="6"/>
      <c r="V168" s="6" t="e">
        <f>COUNTIFS(#REF!,"&gt;=150",#REF!,"&lt;200",#REF!,$B168)</f>
        <v>#REF!</v>
      </c>
      <c r="W168" s="6" t="e">
        <f>COUNTIFS(#REF!,"&gt;=150",#REF!,"&lt;200",#REF!,$B168,#REF!,"&gt;=2.2")</f>
        <v>#REF!</v>
      </c>
      <c r="X168" s="6" t="e">
        <f>COUNTIFS(#REF!,"&gt;=150",#REF!,"&lt;200",#REF!,$B168,#REF!,"&gt;=2.4")</f>
        <v>#REF!</v>
      </c>
      <c r="Y168" s="6" t="e">
        <f>COUNTIFS(#REF!,"&gt;=150",#REF!,"&lt;200",#REF!,$B168,#REF!,"&gt;=2.6")</f>
        <v>#REF!</v>
      </c>
      <c r="Z168" s="6" t="e">
        <f>COUNTIFS(#REF!,"&gt;=150",#REF!,"&lt;200",#REF!,$B168,#REF!,"&gt;=2.8")</f>
        <v>#REF!</v>
      </c>
      <c r="AA168" s="15" t="e">
        <f>COUNTIFS(#REF!,"&gt;=150",#REF!,"&lt;200",#REF!,$B168,#REF!,"&gt;=3")</f>
        <v>#REF!</v>
      </c>
      <c r="AC168" s="9" t="s">
        <v>33</v>
      </c>
      <c r="AD168" s="6"/>
      <c r="AE168" s="6" t="e">
        <f>COUNTIFS(#REF!,"&gt;=200",#REF!,$B168)</f>
        <v>#REF!</v>
      </c>
      <c r="AF168" s="6" t="e">
        <f>COUNTIFS(#REF!,"&gt;=200",#REF!,$B168,#REF!,"&gt;=2.2")</f>
        <v>#REF!</v>
      </c>
      <c r="AG168" s="6" t="e">
        <f>COUNTIFS(#REF!,"&gt;=200",#REF!,$B168,#REF!,"&gt;=2.4")</f>
        <v>#REF!</v>
      </c>
      <c r="AH168" s="6" t="e">
        <f>COUNTIFS(#REF!,"&gt;=200",#REF!,$B168,#REF!,"&gt;=2.6")</f>
        <v>#REF!</v>
      </c>
      <c r="AI168" s="6" t="e">
        <f>COUNTIFS(#REF!,"&gt;=200",#REF!,$B168,#REF!,"&gt;=2.8")</f>
        <v>#REF!</v>
      </c>
      <c r="AJ168" s="15" t="e">
        <f>COUNTIFS(#REF!,"&gt;=200",#REF!,$B168,#REF!,"&gt;=3")</f>
        <v>#REF!</v>
      </c>
      <c r="AL168" s="9" t="s">
        <v>33</v>
      </c>
      <c r="AM168" s="6"/>
      <c r="AN168" s="6" t="e">
        <f>COUNTIFS(#REF!,"&gt;=50",#REF!,$B168)</f>
        <v>#REF!</v>
      </c>
      <c r="AO168" s="6" t="e">
        <f>COUNTIFS(#REF!,"&gt;=50",#REF!,$B168,#REF!,"&gt;=2.2")</f>
        <v>#REF!</v>
      </c>
      <c r="AP168" s="6" t="e">
        <f>COUNTIFS(#REF!,"&gt;=50",#REF!,$B168,#REF!,"&gt;=2.4")</f>
        <v>#REF!</v>
      </c>
      <c r="AQ168" s="7" t="e">
        <f>COUNTIFS(#REF!,"&gt;=50",#REF!,$B168,#REF!,"&gt;=2.6")</f>
        <v>#REF!</v>
      </c>
      <c r="AR168" s="6" t="e">
        <f>COUNTIFS(#REF!,"&gt;=50",#REF!,$B168,#REF!,"&gt;=2.8")</f>
        <v>#REF!</v>
      </c>
      <c r="AS168" s="15" t="e">
        <f>COUNTIFS(#REF!,"&gt;=50",#REF!,$B168,#REF!,"&gt;=3")</f>
        <v>#REF!</v>
      </c>
    </row>
    <row r="169" spans="2:45" hidden="1" outlineLevel="1" x14ac:dyDescent="0.25">
      <c r="B169" s="9" t="s">
        <v>43</v>
      </c>
      <c r="C169" s="6"/>
      <c r="D169" s="6" t="e">
        <f>COUNTIFS(#REF!,"&lt;100",#REF!,"&gt;=50",#REF!,$B169)</f>
        <v>#REF!</v>
      </c>
      <c r="E169" s="6" t="e">
        <f>COUNTIFS(#REF!,"&lt;100",#REF!,"&gt;=50",#REF!,$B169,#REF!,"&gt;=2.2")</f>
        <v>#REF!</v>
      </c>
      <c r="F169" s="6" t="e">
        <f>COUNTIFS(#REF!,"&lt;100",#REF!,"&gt;=50",#REF!,$B169,#REF!,"&gt;=2.4")</f>
        <v>#REF!</v>
      </c>
      <c r="G169" s="6" t="e">
        <f>COUNTIFS(#REF!,"&lt;100",#REF!,"&gt;=50",#REF!,$B169,#REF!,"&gt;=2.6")</f>
        <v>#REF!</v>
      </c>
      <c r="H169" s="6" t="e">
        <f>COUNTIFS(#REF!,"&lt;100",#REF!,"&gt;=50",#REF!,$B169,#REF!,"&gt;=2.8")</f>
        <v>#REF!</v>
      </c>
      <c r="I169" s="15" t="e">
        <f>COUNTIFS(#REF!,"&lt;100",#REF!,"&gt;=50",#REF!,$B169,#REF!,"&gt;=3")</f>
        <v>#REF!</v>
      </c>
      <c r="K169" s="9" t="s">
        <v>43</v>
      </c>
      <c r="L169" s="6"/>
      <c r="M169" s="6" t="e">
        <f>COUNTIFS(#REF!,"&gt;=100",#REF!,"&lt;150",#REF!,$B169)</f>
        <v>#REF!</v>
      </c>
      <c r="N169" s="6" t="e">
        <f>COUNTIFS(#REF!,"&gt;=100",#REF!,"&lt;150",#REF!,$B169,#REF!,"&gt;=2.2")</f>
        <v>#REF!</v>
      </c>
      <c r="O169" s="6" t="e">
        <f>COUNTIFS(#REF!,"&gt;=100",#REF!,"&lt;150",#REF!,$B169,#REF!,"&gt;=2.4")</f>
        <v>#REF!</v>
      </c>
      <c r="P169" s="6" t="e">
        <f>COUNTIFS(#REF!,"&gt;=100",#REF!,"&lt;150",#REF!,$B169,#REF!,"&gt;=2.6")</f>
        <v>#REF!</v>
      </c>
      <c r="Q169" s="6" t="e">
        <f>COUNTIFS(#REF!,"&gt;=100",#REF!,"&lt;150",#REF!,$B169,#REF!,"&gt;=2.8")</f>
        <v>#REF!</v>
      </c>
      <c r="R169" s="15" t="e">
        <f>COUNTIFS(#REF!,"&gt;=100",#REF!,"&lt;150",#REF!,$B169,#REF!,"&gt;=3")</f>
        <v>#REF!</v>
      </c>
      <c r="T169" s="9" t="s">
        <v>43</v>
      </c>
      <c r="U169" s="6"/>
      <c r="V169" s="6" t="e">
        <f>COUNTIFS(#REF!,"&gt;=150",#REF!,"&lt;200",#REF!,$B169)</f>
        <v>#REF!</v>
      </c>
      <c r="W169" s="6" t="e">
        <f>COUNTIFS(#REF!,"&gt;=150",#REF!,"&lt;200",#REF!,$B169,#REF!,"&gt;=2.2")</f>
        <v>#REF!</v>
      </c>
      <c r="X169" s="6" t="e">
        <f>COUNTIFS(#REF!,"&gt;=150",#REF!,"&lt;200",#REF!,$B169,#REF!,"&gt;=2.4")</f>
        <v>#REF!</v>
      </c>
      <c r="Y169" s="6" t="e">
        <f>COUNTIFS(#REF!,"&gt;=150",#REF!,"&lt;200",#REF!,$B169,#REF!,"&gt;=2.6")</f>
        <v>#REF!</v>
      </c>
      <c r="Z169" s="6" t="e">
        <f>COUNTIFS(#REF!,"&gt;=150",#REF!,"&lt;200",#REF!,$B169,#REF!,"&gt;=2.8")</f>
        <v>#REF!</v>
      </c>
      <c r="AA169" s="15" t="e">
        <f>COUNTIFS(#REF!,"&gt;=150",#REF!,"&lt;200",#REF!,$B169,#REF!,"&gt;=3")</f>
        <v>#REF!</v>
      </c>
      <c r="AC169" s="9" t="s">
        <v>43</v>
      </c>
      <c r="AD169" s="6"/>
      <c r="AE169" s="6" t="e">
        <f>COUNTIFS(#REF!,"&gt;=200",#REF!,$B169)</f>
        <v>#REF!</v>
      </c>
      <c r="AF169" s="6" t="e">
        <f>COUNTIFS(#REF!,"&gt;=200",#REF!,$B169,#REF!,"&gt;=2.2")</f>
        <v>#REF!</v>
      </c>
      <c r="AG169" s="6" t="e">
        <f>COUNTIFS(#REF!,"&gt;=200",#REF!,$B169,#REF!,"&gt;=2.4")</f>
        <v>#REF!</v>
      </c>
      <c r="AH169" s="6" t="e">
        <f>COUNTIFS(#REF!,"&gt;=200",#REF!,$B169,#REF!,"&gt;=2.6")</f>
        <v>#REF!</v>
      </c>
      <c r="AI169" s="6" t="e">
        <f>COUNTIFS(#REF!,"&gt;=200",#REF!,$B169,#REF!,"&gt;=2.8")</f>
        <v>#REF!</v>
      </c>
      <c r="AJ169" s="15" t="e">
        <f>COUNTIFS(#REF!,"&gt;=200",#REF!,$B169,#REF!,"&gt;=3")</f>
        <v>#REF!</v>
      </c>
      <c r="AL169" s="9" t="s">
        <v>43</v>
      </c>
      <c r="AM169" s="6"/>
      <c r="AN169" s="6" t="e">
        <f>COUNTIFS(#REF!,"&gt;=50",#REF!,$B169)</f>
        <v>#REF!</v>
      </c>
      <c r="AO169" s="6" t="e">
        <f>COUNTIFS(#REF!,"&gt;=50",#REF!,$B169,#REF!,"&gt;=2.2")</f>
        <v>#REF!</v>
      </c>
      <c r="AP169" s="6" t="e">
        <f>COUNTIFS(#REF!,"&gt;=50",#REF!,$B169,#REF!,"&gt;=2.4")</f>
        <v>#REF!</v>
      </c>
      <c r="AQ169" s="7" t="e">
        <f>COUNTIFS(#REF!,"&gt;=50",#REF!,$B169,#REF!,"&gt;=2.6")</f>
        <v>#REF!</v>
      </c>
      <c r="AR169" s="6" t="e">
        <f>COUNTIFS(#REF!,"&gt;=50",#REF!,$B169,#REF!,"&gt;=2.8")</f>
        <v>#REF!</v>
      </c>
      <c r="AS169" s="15" t="e">
        <f>COUNTIFS(#REF!,"&gt;=50",#REF!,$B169,#REF!,"&gt;=3")</f>
        <v>#REF!</v>
      </c>
    </row>
    <row r="170" spans="2:45" hidden="1" outlineLevel="1" x14ac:dyDescent="0.25">
      <c r="B170" s="9" t="s">
        <v>46</v>
      </c>
      <c r="C170" s="6"/>
      <c r="D170" s="6" t="e">
        <f>COUNTIFS(#REF!,"&lt;100",#REF!,"&gt;=50",#REF!,$B170)</f>
        <v>#REF!</v>
      </c>
      <c r="E170" s="6" t="e">
        <f>COUNTIFS(#REF!,"&lt;100",#REF!,"&gt;=50",#REF!,$B170,#REF!,"&gt;=2.2")</f>
        <v>#REF!</v>
      </c>
      <c r="F170" s="6" t="e">
        <f>COUNTIFS(#REF!,"&lt;100",#REF!,"&gt;=50",#REF!,$B170,#REF!,"&gt;=2.4")</f>
        <v>#REF!</v>
      </c>
      <c r="G170" s="6" t="e">
        <f>COUNTIFS(#REF!,"&lt;100",#REF!,"&gt;=50",#REF!,$B170,#REF!,"&gt;=2.6")</f>
        <v>#REF!</v>
      </c>
      <c r="H170" s="6" t="e">
        <f>COUNTIFS(#REF!,"&lt;100",#REF!,"&gt;=50",#REF!,$B170,#REF!,"&gt;=2.8")</f>
        <v>#REF!</v>
      </c>
      <c r="I170" s="15" t="e">
        <f>COUNTIFS(#REF!,"&lt;100",#REF!,"&gt;=50",#REF!,$B170,#REF!,"&gt;=3")</f>
        <v>#REF!</v>
      </c>
      <c r="K170" s="9" t="s">
        <v>46</v>
      </c>
      <c r="L170" s="6"/>
      <c r="M170" s="6" t="e">
        <f>COUNTIFS(#REF!,"&gt;=100",#REF!,"&lt;150",#REF!,$B170)</f>
        <v>#REF!</v>
      </c>
      <c r="N170" s="6" t="e">
        <f>COUNTIFS(#REF!,"&gt;=100",#REF!,"&lt;150",#REF!,$B170,#REF!,"&gt;=2.2")</f>
        <v>#REF!</v>
      </c>
      <c r="O170" s="6" t="e">
        <f>COUNTIFS(#REF!,"&gt;=100",#REF!,"&lt;150",#REF!,$B170,#REF!,"&gt;=2.4")</f>
        <v>#REF!</v>
      </c>
      <c r="P170" s="6" t="e">
        <f>COUNTIFS(#REF!,"&gt;=100",#REF!,"&lt;150",#REF!,$B170,#REF!,"&gt;=2.6")</f>
        <v>#REF!</v>
      </c>
      <c r="Q170" s="6" t="e">
        <f>COUNTIFS(#REF!,"&gt;=100",#REF!,"&lt;150",#REF!,$B170,#REF!,"&gt;=2.8")</f>
        <v>#REF!</v>
      </c>
      <c r="R170" s="15" t="e">
        <f>COUNTIFS(#REF!,"&gt;=100",#REF!,"&lt;150",#REF!,$B170,#REF!,"&gt;=3")</f>
        <v>#REF!</v>
      </c>
      <c r="T170" s="9" t="s">
        <v>46</v>
      </c>
      <c r="U170" s="6"/>
      <c r="V170" s="6" t="e">
        <f>COUNTIFS(#REF!,"&gt;=150",#REF!,"&lt;200",#REF!,$B170)</f>
        <v>#REF!</v>
      </c>
      <c r="W170" s="6" t="e">
        <f>COUNTIFS(#REF!,"&gt;=150",#REF!,"&lt;200",#REF!,$B170,#REF!,"&gt;=2.2")</f>
        <v>#REF!</v>
      </c>
      <c r="X170" s="6" t="e">
        <f>COUNTIFS(#REF!,"&gt;=150",#REF!,"&lt;200",#REF!,$B170,#REF!,"&gt;=2.4")</f>
        <v>#REF!</v>
      </c>
      <c r="Y170" s="6" t="e">
        <f>COUNTIFS(#REF!,"&gt;=150",#REF!,"&lt;200",#REF!,$B170,#REF!,"&gt;=2.6")</f>
        <v>#REF!</v>
      </c>
      <c r="Z170" s="6" t="e">
        <f>COUNTIFS(#REF!,"&gt;=150",#REF!,"&lt;200",#REF!,$B170,#REF!,"&gt;=2.8")</f>
        <v>#REF!</v>
      </c>
      <c r="AA170" s="15" t="e">
        <f>COUNTIFS(#REF!,"&gt;=150",#REF!,"&lt;200",#REF!,$B170,#REF!,"&gt;=3")</f>
        <v>#REF!</v>
      </c>
      <c r="AC170" s="9" t="s">
        <v>46</v>
      </c>
      <c r="AD170" s="6"/>
      <c r="AE170" s="6" t="e">
        <f>COUNTIFS(#REF!,"&gt;=200",#REF!,$B170)</f>
        <v>#REF!</v>
      </c>
      <c r="AF170" s="6" t="e">
        <f>COUNTIFS(#REF!,"&gt;=200",#REF!,$B170,#REF!,"&gt;=2.2")</f>
        <v>#REF!</v>
      </c>
      <c r="AG170" s="6" t="e">
        <f>COUNTIFS(#REF!,"&gt;=200",#REF!,$B170,#REF!,"&gt;=2.4")</f>
        <v>#REF!</v>
      </c>
      <c r="AH170" s="6" t="e">
        <f>COUNTIFS(#REF!,"&gt;=200",#REF!,$B170,#REF!,"&gt;=2.6")</f>
        <v>#REF!</v>
      </c>
      <c r="AI170" s="6" t="e">
        <f>COUNTIFS(#REF!,"&gt;=200",#REF!,$B170,#REF!,"&gt;=2.8")</f>
        <v>#REF!</v>
      </c>
      <c r="AJ170" s="15" t="e">
        <f>COUNTIFS(#REF!,"&gt;=200",#REF!,$B170,#REF!,"&gt;=3")</f>
        <v>#REF!</v>
      </c>
      <c r="AL170" s="9" t="s">
        <v>46</v>
      </c>
      <c r="AM170" s="6"/>
      <c r="AN170" s="6" t="e">
        <f>COUNTIFS(#REF!,"&gt;=50",#REF!,$B170)</f>
        <v>#REF!</v>
      </c>
      <c r="AO170" s="6" t="e">
        <f>COUNTIFS(#REF!,"&gt;=50",#REF!,$B170,#REF!,"&gt;=2.2")</f>
        <v>#REF!</v>
      </c>
      <c r="AP170" s="6" t="e">
        <f>COUNTIFS(#REF!,"&gt;=50",#REF!,$B170,#REF!,"&gt;=2.4")</f>
        <v>#REF!</v>
      </c>
      <c r="AQ170" s="7" t="e">
        <f>COUNTIFS(#REF!,"&gt;=50",#REF!,$B170,#REF!,"&gt;=2.6")</f>
        <v>#REF!</v>
      </c>
      <c r="AR170" s="6" t="e">
        <f>COUNTIFS(#REF!,"&gt;=50",#REF!,$B170,#REF!,"&gt;=2.8")</f>
        <v>#REF!</v>
      </c>
      <c r="AS170" s="15" t="e">
        <f>COUNTIFS(#REF!,"&gt;=50",#REF!,$B170,#REF!,"&gt;=3")</f>
        <v>#REF!</v>
      </c>
    </row>
    <row r="171" spans="2:45" hidden="1" outlineLevel="1" x14ac:dyDescent="0.25">
      <c r="B171" s="9" t="s">
        <v>53</v>
      </c>
      <c r="C171" s="6"/>
      <c r="D171" s="6" t="e">
        <f>COUNTIFS(#REF!,"&lt;100",#REF!,"&gt;=50",#REF!,$B171)</f>
        <v>#REF!</v>
      </c>
      <c r="E171" s="6" t="e">
        <f>COUNTIFS(#REF!,"&lt;100",#REF!,"&gt;=50",#REF!,$B171,#REF!,"&gt;=2.2")</f>
        <v>#REF!</v>
      </c>
      <c r="F171" s="6" t="e">
        <f>COUNTIFS(#REF!,"&lt;100",#REF!,"&gt;=50",#REF!,$B171,#REF!,"&gt;=2.4")</f>
        <v>#REF!</v>
      </c>
      <c r="G171" s="6" t="e">
        <f>COUNTIFS(#REF!,"&lt;100",#REF!,"&gt;=50",#REF!,$B171,#REF!,"&gt;=2.6")</f>
        <v>#REF!</v>
      </c>
      <c r="H171" s="6" t="e">
        <f>COUNTIFS(#REF!,"&lt;100",#REF!,"&gt;=50",#REF!,$B171,#REF!,"&gt;=2.8")</f>
        <v>#REF!</v>
      </c>
      <c r="I171" s="15" t="e">
        <f>COUNTIFS(#REF!,"&lt;100",#REF!,"&gt;=50",#REF!,$B171,#REF!,"&gt;=3")</f>
        <v>#REF!</v>
      </c>
      <c r="K171" s="9" t="s">
        <v>53</v>
      </c>
      <c r="L171" s="6"/>
      <c r="M171" s="6" t="e">
        <f>COUNTIFS(#REF!,"&gt;=100",#REF!,"&lt;150",#REF!,$B171)</f>
        <v>#REF!</v>
      </c>
      <c r="N171" s="6" t="e">
        <f>COUNTIFS(#REF!,"&gt;=100",#REF!,"&lt;150",#REF!,$B171,#REF!,"&gt;=2.2")</f>
        <v>#REF!</v>
      </c>
      <c r="O171" s="6" t="e">
        <f>COUNTIFS(#REF!,"&gt;=100",#REF!,"&lt;150",#REF!,$B171,#REF!,"&gt;=2.4")</f>
        <v>#REF!</v>
      </c>
      <c r="P171" s="6" t="e">
        <f>COUNTIFS(#REF!,"&gt;=100",#REF!,"&lt;150",#REF!,$B171,#REF!,"&gt;=2.6")</f>
        <v>#REF!</v>
      </c>
      <c r="Q171" s="6" t="e">
        <f>COUNTIFS(#REF!,"&gt;=100",#REF!,"&lt;150",#REF!,$B171,#REF!,"&gt;=2.8")</f>
        <v>#REF!</v>
      </c>
      <c r="R171" s="15" t="e">
        <f>COUNTIFS(#REF!,"&gt;=100",#REF!,"&lt;150",#REF!,$B171,#REF!,"&gt;=3")</f>
        <v>#REF!</v>
      </c>
      <c r="T171" s="9" t="s">
        <v>53</v>
      </c>
      <c r="U171" s="6"/>
      <c r="V171" s="6" t="e">
        <f>COUNTIFS(#REF!,"&gt;=150",#REF!,"&lt;200",#REF!,$B171)</f>
        <v>#REF!</v>
      </c>
      <c r="W171" s="6" t="e">
        <f>COUNTIFS(#REF!,"&gt;=150",#REF!,"&lt;200",#REF!,$B171,#REF!,"&gt;=2.2")</f>
        <v>#REF!</v>
      </c>
      <c r="X171" s="6" t="e">
        <f>COUNTIFS(#REF!,"&gt;=150",#REF!,"&lt;200",#REF!,$B171,#REF!,"&gt;=2.4")</f>
        <v>#REF!</v>
      </c>
      <c r="Y171" s="6" t="e">
        <f>COUNTIFS(#REF!,"&gt;=150",#REF!,"&lt;200",#REF!,$B171,#REF!,"&gt;=2.6")</f>
        <v>#REF!</v>
      </c>
      <c r="Z171" s="6" t="e">
        <f>COUNTIFS(#REF!,"&gt;=150",#REF!,"&lt;200",#REF!,$B171,#REF!,"&gt;=2.8")</f>
        <v>#REF!</v>
      </c>
      <c r="AA171" s="15" t="e">
        <f>COUNTIFS(#REF!,"&gt;=150",#REF!,"&lt;200",#REF!,$B171,#REF!,"&gt;=3")</f>
        <v>#REF!</v>
      </c>
      <c r="AC171" s="9" t="s">
        <v>53</v>
      </c>
      <c r="AD171" s="6"/>
      <c r="AE171" s="6" t="e">
        <f>COUNTIFS(#REF!,"&gt;=200",#REF!,$B171)</f>
        <v>#REF!</v>
      </c>
      <c r="AF171" s="6" t="e">
        <f>COUNTIFS(#REF!,"&gt;=200",#REF!,$B171,#REF!,"&gt;=2.2")</f>
        <v>#REF!</v>
      </c>
      <c r="AG171" s="6" t="e">
        <f>COUNTIFS(#REF!,"&gt;=200",#REF!,$B171,#REF!,"&gt;=2.4")</f>
        <v>#REF!</v>
      </c>
      <c r="AH171" s="6" t="e">
        <f>COUNTIFS(#REF!,"&gt;=200",#REF!,$B171,#REF!,"&gt;=2.6")</f>
        <v>#REF!</v>
      </c>
      <c r="AI171" s="6" t="e">
        <f>COUNTIFS(#REF!,"&gt;=200",#REF!,$B171,#REF!,"&gt;=2.8")</f>
        <v>#REF!</v>
      </c>
      <c r="AJ171" s="15" t="e">
        <f>COUNTIFS(#REF!,"&gt;=200",#REF!,$B171,#REF!,"&gt;=3")</f>
        <v>#REF!</v>
      </c>
      <c r="AL171" s="9" t="s">
        <v>53</v>
      </c>
      <c r="AM171" s="6"/>
      <c r="AN171" s="6" t="e">
        <f>COUNTIFS(#REF!,"&gt;=50",#REF!,$B171)</f>
        <v>#REF!</v>
      </c>
      <c r="AO171" s="6" t="e">
        <f>COUNTIFS(#REF!,"&gt;=50",#REF!,$B171,#REF!,"&gt;=2.2")</f>
        <v>#REF!</v>
      </c>
      <c r="AP171" s="6" t="e">
        <f>COUNTIFS(#REF!,"&gt;=50",#REF!,$B171,#REF!,"&gt;=2.4")</f>
        <v>#REF!</v>
      </c>
      <c r="AQ171" s="7" t="e">
        <f>COUNTIFS(#REF!,"&gt;=50",#REF!,$B171,#REF!,"&gt;=2.6")</f>
        <v>#REF!</v>
      </c>
      <c r="AR171" s="6" t="e">
        <f>COUNTIFS(#REF!,"&gt;=50",#REF!,$B171,#REF!,"&gt;=2.8")</f>
        <v>#REF!</v>
      </c>
      <c r="AS171" s="15" t="e">
        <f>COUNTIFS(#REF!,"&gt;=50",#REF!,$B171,#REF!,"&gt;=3")</f>
        <v>#REF!</v>
      </c>
    </row>
    <row r="172" spans="2:45" hidden="1" outlineLevel="1" x14ac:dyDescent="0.25">
      <c r="B172" s="9" t="s">
        <v>49</v>
      </c>
      <c r="C172" s="6"/>
      <c r="D172" s="6" t="e">
        <f>COUNTIFS(#REF!,"&lt;100",#REF!,"&gt;=50",#REF!,$B172)</f>
        <v>#REF!</v>
      </c>
      <c r="E172" s="6" t="e">
        <f>COUNTIFS(#REF!,"&lt;100",#REF!,"&gt;=50",#REF!,$B172,#REF!,"&gt;=2.2")</f>
        <v>#REF!</v>
      </c>
      <c r="F172" s="6" t="e">
        <f>COUNTIFS(#REF!,"&lt;100",#REF!,"&gt;=50",#REF!,$B172,#REF!,"&gt;=2.4")</f>
        <v>#REF!</v>
      </c>
      <c r="G172" s="6" t="e">
        <f>COUNTIFS(#REF!,"&lt;100",#REF!,"&gt;=50",#REF!,$B172,#REF!,"&gt;=2.6")</f>
        <v>#REF!</v>
      </c>
      <c r="H172" s="6" t="e">
        <f>COUNTIFS(#REF!,"&lt;100",#REF!,"&gt;=50",#REF!,$B172,#REF!,"&gt;=2.8")</f>
        <v>#REF!</v>
      </c>
      <c r="I172" s="15" t="e">
        <f>COUNTIFS(#REF!,"&lt;100",#REF!,"&gt;=50",#REF!,$B172,#REF!,"&gt;=3")</f>
        <v>#REF!</v>
      </c>
      <c r="K172" s="9" t="s">
        <v>49</v>
      </c>
      <c r="L172" s="6"/>
      <c r="M172" s="6" t="e">
        <f>COUNTIFS(#REF!,"&gt;=100",#REF!,"&lt;150",#REF!,$B172)</f>
        <v>#REF!</v>
      </c>
      <c r="N172" s="6" t="e">
        <f>COUNTIFS(#REF!,"&gt;=100",#REF!,"&lt;150",#REF!,$B172,#REF!,"&gt;=2.2")</f>
        <v>#REF!</v>
      </c>
      <c r="O172" s="6" t="e">
        <f>COUNTIFS(#REF!,"&gt;=100",#REF!,"&lt;150",#REF!,$B172,#REF!,"&gt;=2.4")</f>
        <v>#REF!</v>
      </c>
      <c r="P172" s="6" t="e">
        <f>COUNTIFS(#REF!,"&gt;=100",#REF!,"&lt;150",#REF!,$B172,#REF!,"&gt;=2.6")</f>
        <v>#REF!</v>
      </c>
      <c r="Q172" s="6" t="e">
        <f>COUNTIFS(#REF!,"&gt;=100",#REF!,"&lt;150",#REF!,$B172,#REF!,"&gt;=2.8")</f>
        <v>#REF!</v>
      </c>
      <c r="R172" s="15" t="e">
        <f>COUNTIFS(#REF!,"&gt;=100",#REF!,"&lt;150",#REF!,$B172,#REF!,"&gt;=3")</f>
        <v>#REF!</v>
      </c>
      <c r="T172" s="9" t="s">
        <v>49</v>
      </c>
      <c r="U172" s="6"/>
      <c r="V172" s="6" t="e">
        <f>COUNTIFS(#REF!,"&gt;=150",#REF!,"&lt;200",#REF!,$B172)</f>
        <v>#REF!</v>
      </c>
      <c r="W172" s="6" t="e">
        <f>COUNTIFS(#REF!,"&gt;=150",#REF!,"&lt;200",#REF!,$B172,#REF!,"&gt;=2.2")</f>
        <v>#REF!</v>
      </c>
      <c r="X172" s="6" t="e">
        <f>COUNTIFS(#REF!,"&gt;=150",#REF!,"&lt;200",#REF!,$B172,#REF!,"&gt;=2.4")</f>
        <v>#REF!</v>
      </c>
      <c r="Y172" s="6" t="e">
        <f>COUNTIFS(#REF!,"&gt;=150",#REF!,"&lt;200",#REF!,$B172,#REF!,"&gt;=2.6")</f>
        <v>#REF!</v>
      </c>
      <c r="Z172" s="6" t="e">
        <f>COUNTIFS(#REF!,"&gt;=150",#REF!,"&lt;200",#REF!,$B172,#REF!,"&gt;=2.8")</f>
        <v>#REF!</v>
      </c>
      <c r="AA172" s="15" t="e">
        <f>COUNTIFS(#REF!,"&gt;=150",#REF!,"&lt;200",#REF!,$B172,#REF!,"&gt;=3")</f>
        <v>#REF!</v>
      </c>
      <c r="AC172" s="9" t="s">
        <v>49</v>
      </c>
      <c r="AD172" s="6"/>
      <c r="AE172" s="6" t="e">
        <f>COUNTIFS(#REF!,"&gt;=200",#REF!,$B172)</f>
        <v>#REF!</v>
      </c>
      <c r="AF172" s="6" t="e">
        <f>COUNTIFS(#REF!,"&gt;=200",#REF!,$B172,#REF!,"&gt;=2.2")</f>
        <v>#REF!</v>
      </c>
      <c r="AG172" s="6" t="e">
        <f>COUNTIFS(#REF!,"&gt;=200",#REF!,$B172,#REF!,"&gt;=2.4")</f>
        <v>#REF!</v>
      </c>
      <c r="AH172" s="6" t="e">
        <f>COUNTIFS(#REF!,"&gt;=200",#REF!,$B172,#REF!,"&gt;=2.6")</f>
        <v>#REF!</v>
      </c>
      <c r="AI172" s="6" t="e">
        <f>COUNTIFS(#REF!,"&gt;=200",#REF!,$B172,#REF!,"&gt;=2.8")</f>
        <v>#REF!</v>
      </c>
      <c r="AJ172" s="15" t="e">
        <f>COUNTIFS(#REF!,"&gt;=200",#REF!,$B172,#REF!,"&gt;=3")</f>
        <v>#REF!</v>
      </c>
      <c r="AL172" s="9" t="s">
        <v>49</v>
      </c>
      <c r="AM172" s="6"/>
      <c r="AN172" s="6" t="e">
        <f>COUNTIFS(#REF!,"&gt;=50",#REF!,$B172)</f>
        <v>#REF!</v>
      </c>
      <c r="AO172" s="6" t="e">
        <f>COUNTIFS(#REF!,"&gt;=50",#REF!,$B172,#REF!,"&gt;=2.2")</f>
        <v>#REF!</v>
      </c>
      <c r="AP172" s="6" t="e">
        <f>COUNTIFS(#REF!,"&gt;=50",#REF!,$B172,#REF!,"&gt;=2.4")</f>
        <v>#REF!</v>
      </c>
      <c r="AQ172" s="7" t="e">
        <f>COUNTIFS(#REF!,"&gt;=50",#REF!,$B172,#REF!,"&gt;=2.6")</f>
        <v>#REF!</v>
      </c>
      <c r="AR172" s="6" t="e">
        <f>COUNTIFS(#REF!,"&gt;=50",#REF!,$B172,#REF!,"&gt;=2.8")</f>
        <v>#REF!</v>
      </c>
      <c r="AS172" s="15" t="e">
        <f>COUNTIFS(#REF!,"&gt;=50",#REF!,$B172,#REF!,"&gt;=3")</f>
        <v>#REF!</v>
      </c>
    </row>
    <row r="173" spans="2:45" hidden="1" outlineLevel="1" x14ac:dyDescent="0.25">
      <c r="B173" s="9" t="s">
        <v>50</v>
      </c>
      <c r="C173" s="6"/>
      <c r="D173" s="6" t="e">
        <f>COUNTIFS(#REF!,"&lt;100",#REF!,"&gt;=50",#REF!,$B173)</f>
        <v>#REF!</v>
      </c>
      <c r="E173" s="6" t="e">
        <f>COUNTIFS(#REF!,"&lt;100",#REF!,"&gt;=50",#REF!,$B173,#REF!,"&gt;=2.2")</f>
        <v>#REF!</v>
      </c>
      <c r="F173" s="6" t="e">
        <f>COUNTIFS(#REF!,"&lt;100",#REF!,"&gt;=50",#REF!,$B173,#REF!,"&gt;=2.4")</f>
        <v>#REF!</v>
      </c>
      <c r="G173" s="6" t="e">
        <f>COUNTIFS(#REF!,"&lt;100",#REF!,"&gt;=50",#REF!,$B173,#REF!,"&gt;=2.6")</f>
        <v>#REF!</v>
      </c>
      <c r="H173" s="6" t="e">
        <f>COUNTIFS(#REF!,"&lt;100",#REF!,"&gt;=50",#REF!,$B173,#REF!,"&gt;=2.8")</f>
        <v>#REF!</v>
      </c>
      <c r="I173" s="15" t="e">
        <f>COUNTIFS(#REF!,"&lt;100",#REF!,"&gt;=50",#REF!,$B173,#REF!,"&gt;=3")</f>
        <v>#REF!</v>
      </c>
      <c r="K173" s="9" t="s">
        <v>50</v>
      </c>
      <c r="L173" s="6"/>
      <c r="M173" s="6" t="e">
        <f>COUNTIFS(#REF!,"&gt;=100",#REF!,"&lt;150",#REF!,$B173)</f>
        <v>#REF!</v>
      </c>
      <c r="N173" s="6" t="e">
        <f>COUNTIFS(#REF!,"&gt;=100",#REF!,"&lt;150",#REF!,$B173,#REF!,"&gt;=2.2")</f>
        <v>#REF!</v>
      </c>
      <c r="O173" s="6" t="e">
        <f>COUNTIFS(#REF!,"&gt;=100",#REF!,"&lt;150",#REF!,$B173,#REF!,"&gt;=2.4")</f>
        <v>#REF!</v>
      </c>
      <c r="P173" s="6" t="e">
        <f>COUNTIFS(#REF!,"&gt;=100",#REF!,"&lt;150",#REF!,$B173,#REF!,"&gt;=2.6")</f>
        <v>#REF!</v>
      </c>
      <c r="Q173" s="6" t="e">
        <f>COUNTIFS(#REF!,"&gt;=100",#REF!,"&lt;150",#REF!,$B173,#REF!,"&gt;=2.8")</f>
        <v>#REF!</v>
      </c>
      <c r="R173" s="15" t="e">
        <f>COUNTIFS(#REF!,"&gt;=100",#REF!,"&lt;150",#REF!,$B173,#REF!,"&gt;=3")</f>
        <v>#REF!</v>
      </c>
      <c r="T173" s="9" t="s">
        <v>50</v>
      </c>
      <c r="U173" s="6"/>
      <c r="V173" s="6" t="e">
        <f>COUNTIFS(#REF!,"&gt;=150",#REF!,"&lt;200",#REF!,$B173)</f>
        <v>#REF!</v>
      </c>
      <c r="W173" s="6" t="e">
        <f>COUNTIFS(#REF!,"&gt;=150",#REF!,"&lt;200",#REF!,$B173,#REF!,"&gt;=2.2")</f>
        <v>#REF!</v>
      </c>
      <c r="X173" s="6" t="e">
        <f>COUNTIFS(#REF!,"&gt;=150",#REF!,"&lt;200",#REF!,$B173,#REF!,"&gt;=2.4")</f>
        <v>#REF!</v>
      </c>
      <c r="Y173" s="6" t="e">
        <f>COUNTIFS(#REF!,"&gt;=150",#REF!,"&lt;200",#REF!,$B173,#REF!,"&gt;=2.6")</f>
        <v>#REF!</v>
      </c>
      <c r="Z173" s="6" t="e">
        <f>COUNTIFS(#REF!,"&gt;=150",#REF!,"&lt;200",#REF!,$B173,#REF!,"&gt;=2.8")</f>
        <v>#REF!</v>
      </c>
      <c r="AA173" s="15" t="e">
        <f>COUNTIFS(#REF!,"&gt;=150",#REF!,"&lt;200",#REF!,$B173,#REF!,"&gt;=3")</f>
        <v>#REF!</v>
      </c>
      <c r="AC173" s="9" t="s">
        <v>50</v>
      </c>
      <c r="AD173" s="6"/>
      <c r="AE173" s="6" t="e">
        <f>COUNTIFS(#REF!,"&gt;=200",#REF!,$B173)</f>
        <v>#REF!</v>
      </c>
      <c r="AF173" s="6" t="e">
        <f>COUNTIFS(#REF!,"&gt;=200",#REF!,$B173,#REF!,"&gt;=2.2")</f>
        <v>#REF!</v>
      </c>
      <c r="AG173" s="6" t="e">
        <f>COUNTIFS(#REF!,"&gt;=200",#REF!,$B173,#REF!,"&gt;=2.4")</f>
        <v>#REF!</v>
      </c>
      <c r="AH173" s="6" t="e">
        <f>COUNTIFS(#REF!,"&gt;=200",#REF!,$B173,#REF!,"&gt;=2.6")</f>
        <v>#REF!</v>
      </c>
      <c r="AI173" s="6" t="e">
        <f>COUNTIFS(#REF!,"&gt;=200",#REF!,$B173,#REF!,"&gt;=2.8")</f>
        <v>#REF!</v>
      </c>
      <c r="AJ173" s="15" t="e">
        <f>COUNTIFS(#REF!,"&gt;=200",#REF!,$B173,#REF!,"&gt;=3")</f>
        <v>#REF!</v>
      </c>
      <c r="AL173" s="9" t="s">
        <v>50</v>
      </c>
      <c r="AM173" s="6"/>
      <c r="AN173" s="6" t="e">
        <f>COUNTIFS(#REF!,"&gt;=50",#REF!,$B173)</f>
        <v>#REF!</v>
      </c>
      <c r="AO173" s="6" t="e">
        <f>COUNTIFS(#REF!,"&gt;=50",#REF!,$B173,#REF!,"&gt;=2.2")</f>
        <v>#REF!</v>
      </c>
      <c r="AP173" s="6" t="e">
        <f>COUNTIFS(#REF!,"&gt;=50",#REF!,$B173,#REF!,"&gt;=2.4")</f>
        <v>#REF!</v>
      </c>
      <c r="AQ173" s="7" t="e">
        <f>COUNTIFS(#REF!,"&gt;=50",#REF!,$B173,#REF!,"&gt;=2.6")</f>
        <v>#REF!</v>
      </c>
      <c r="AR173" s="6" t="e">
        <f>COUNTIFS(#REF!,"&gt;=50",#REF!,$B173,#REF!,"&gt;=2.8")</f>
        <v>#REF!</v>
      </c>
      <c r="AS173" s="15" t="e">
        <f>COUNTIFS(#REF!,"&gt;=50",#REF!,$B173,#REF!,"&gt;=3")</f>
        <v>#REF!</v>
      </c>
    </row>
    <row r="174" spans="2:45" hidden="1" outlineLevel="1" x14ac:dyDescent="0.25">
      <c r="B174" s="9" t="s">
        <v>18</v>
      </c>
      <c r="C174" s="6"/>
      <c r="D174" s="6" t="e">
        <f>COUNTIFS(#REF!,"&lt;100",#REF!,"&gt;=50",#REF!,$B174)</f>
        <v>#REF!</v>
      </c>
      <c r="E174" s="6" t="e">
        <f>COUNTIFS(#REF!,"&lt;100",#REF!,"&gt;=50",#REF!,$B174,#REF!,"&gt;=2.2")</f>
        <v>#REF!</v>
      </c>
      <c r="F174" s="6" t="e">
        <f>COUNTIFS(#REF!,"&lt;100",#REF!,"&gt;=50",#REF!,$B174,#REF!,"&gt;=2.4")</f>
        <v>#REF!</v>
      </c>
      <c r="G174" s="6" t="e">
        <f>COUNTIFS(#REF!,"&lt;100",#REF!,"&gt;=50",#REF!,$B174,#REF!,"&gt;=2.6")</f>
        <v>#REF!</v>
      </c>
      <c r="H174" s="6" t="e">
        <f>COUNTIFS(#REF!,"&lt;100",#REF!,"&gt;=50",#REF!,$B174,#REF!,"&gt;=2.8")</f>
        <v>#REF!</v>
      </c>
      <c r="I174" s="15" t="e">
        <f>COUNTIFS(#REF!,"&lt;100",#REF!,"&gt;=50",#REF!,$B174,#REF!,"&gt;=3")</f>
        <v>#REF!</v>
      </c>
      <c r="K174" s="9" t="s">
        <v>18</v>
      </c>
      <c r="L174" s="6"/>
      <c r="M174" s="6" t="e">
        <f>COUNTIFS(#REF!,"&gt;=100",#REF!,"&lt;150",#REF!,$B174)</f>
        <v>#REF!</v>
      </c>
      <c r="N174" s="6" t="e">
        <f>COUNTIFS(#REF!,"&gt;=100",#REF!,"&lt;150",#REF!,$B174,#REF!,"&gt;=2.2")</f>
        <v>#REF!</v>
      </c>
      <c r="O174" s="6" t="e">
        <f>COUNTIFS(#REF!,"&gt;=100",#REF!,"&lt;150",#REF!,$B174,#REF!,"&gt;=2.4")</f>
        <v>#REF!</v>
      </c>
      <c r="P174" s="6" t="e">
        <f>COUNTIFS(#REF!,"&gt;=100",#REF!,"&lt;150",#REF!,$B174,#REF!,"&gt;=2.6")</f>
        <v>#REF!</v>
      </c>
      <c r="Q174" s="6" t="e">
        <f>COUNTIFS(#REF!,"&gt;=100",#REF!,"&lt;150",#REF!,$B174,#REF!,"&gt;=2.8")</f>
        <v>#REF!</v>
      </c>
      <c r="R174" s="15" t="e">
        <f>COUNTIFS(#REF!,"&gt;=100",#REF!,"&lt;150",#REF!,$B174,#REF!,"&gt;=3")</f>
        <v>#REF!</v>
      </c>
      <c r="T174" s="9" t="s">
        <v>18</v>
      </c>
      <c r="U174" s="6"/>
      <c r="V174" s="6" t="e">
        <f>COUNTIFS(#REF!,"&gt;=150",#REF!,"&lt;200",#REF!,$B174)</f>
        <v>#REF!</v>
      </c>
      <c r="W174" s="6" t="e">
        <f>COUNTIFS(#REF!,"&gt;=150",#REF!,"&lt;200",#REF!,$B174,#REF!,"&gt;=2.2")</f>
        <v>#REF!</v>
      </c>
      <c r="X174" s="6" t="e">
        <f>COUNTIFS(#REF!,"&gt;=150",#REF!,"&lt;200",#REF!,$B174,#REF!,"&gt;=2.4")</f>
        <v>#REF!</v>
      </c>
      <c r="Y174" s="6" t="e">
        <f>COUNTIFS(#REF!,"&gt;=150",#REF!,"&lt;200",#REF!,$B174,#REF!,"&gt;=2.6")</f>
        <v>#REF!</v>
      </c>
      <c r="Z174" s="6" t="e">
        <f>COUNTIFS(#REF!,"&gt;=150",#REF!,"&lt;200",#REF!,$B174,#REF!,"&gt;=2.8")</f>
        <v>#REF!</v>
      </c>
      <c r="AA174" s="15" t="e">
        <f>COUNTIFS(#REF!,"&gt;=150",#REF!,"&lt;200",#REF!,$B174,#REF!,"&gt;=3")</f>
        <v>#REF!</v>
      </c>
      <c r="AC174" s="9" t="s">
        <v>18</v>
      </c>
      <c r="AD174" s="6"/>
      <c r="AE174" s="6" t="e">
        <f>COUNTIFS(#REF!,"&gt;=200",#REF!,$B174)</f>
        <v>#REF!</v>
      </c>
      <c r="AF174" s="6" t="e">
        <f>COUNTIFS(#REF!,"&gt;=200",#REF!,$B174,#REF!,"&gt;=2.2")</f>
        <v>#REF!</v>
      </c>
      <c r="AG174" s="6" t="e">
        <f>COUNTIFS(#REF!,"&gt;=200",#REF!,$B174,#REF!,"&gt;=2.4")</f>
        <v>#REF!</v>
      </c>
      <c r="AH174" s="6" t="e">
        <f>COUNTIFS(#REF!,"&gt;=200",#REF!,$B174,#REF!,"&gt;=2.6")</f>
        <v>#REF!</v>
      </c>
      <c r="AI174" s="6" t="e">
        <f>COUNTIFS(#REF!,"&gt;=200",#REF!,$B174,#REF!,"&gt;=2.8")</f>
        <v>#REF!</v>
      </c>
      <c r="AJ174" s="15" t="e">
        <f>COUNTIFS(#REF!,"&gt;=200",#REF!,$B174,#REF!,"&gt;=3")</f>
        <v>#REF!</v>
      </c>
      <c r="AL174" s="9" t="s">
        <v>18</v>
      </c>
      <c r="AM174" s="6"/>
      <c r="AN174" s="6" t="e">
        <f>COUNTIFS(#REF!,"&gt;=50",#REF!,$B174)</f>
        <v>#REF!</v>
      </c>
      <c r="AO174" s="6" t="e">
        <f>COUNTIFS(#REF!,"&gt;=50",#REF!,$B174,#REF!,"&gt;=2.2")</f>
        <v>#REF!</v>
      </c>
      <c r="AP174" s="6" t="e">
        <f>COUNTIFS(#REF!,"&gt;=50",#REF!,$B174,#REF!,"&gt;=2.4")</f>
        <v>#REF!</v>
      </c>
      <c r="AQ174" s="7" t="e">
        <f>COUNTIFS(#REF!,"&gt;=50",#REF!,$B174,#REF!,"&gt;=2.6")</f>
        <v>#REF!</v>
      </c>
      <c r="AR174" s="6" t="e">
        <f>COUNTIFS(#REF!,"&gt;=50",#REF!,$B174,#REF!,"&gt;=2.8")</f>
        <v>#REF!</v>
      </c>
      <c r="AS174" s="15" t="e">
        <f>COUNTIFS(#REF!,"&gt;=50",#REF!,$B174,#REF!,"&gt;=3")</f>
        <v>#REF!</v>
      </c>
    </row>
    <row r="175" spans="2:45" hidden="1" outlineLevel="1" x14ac:dyDescent="0.25">
      <c r="B175" s="9" t="s">
        <v>20</v>
      </c>
      <c r="C175" s="6"/>
      <c r="D175" s="6" t="e">
        <f>COUNTIFS(#REF!,"&lt;100",#REF!,"&gt;=50",#REF!,$B175)</f>
        <v>#REF!</v>
      </c>
      <c r="E175" s="6" t="e">
        <f>COUNTIFS(#REF!,"&lt;100",#REF!,"&gt;=50",#REF!,$B175,#REF!,"&gt;=2.2")</f>
        <v>#REF!</v>
      </c>
      <c r="F175" s="6" t="e">
        <f>COUNTIFS(#REF!,"&lt;100",#REF!,"&gt;=50",#REF!,$B175,#REF!,"&gt;=2.4")</f>
        <v>#REF!</v>
      </c>
      <c r="G175" s="6" t="e">
        <f>COUNTIFS(#REF!,"&lt;100",#REF!,"&gt;=50",#REF!,$B175,#REF!,"&gt;=2.6")</f>
        <v>#REF!</v>
      </c>
      <c r="H175" s="6" t="e">
        <f>COUNTIFS(#REF!,"&lt;100",#REF!,"&gt;=50",#REF!,$B175,#REF!,"&gt;=2.8")</f>
        <v>#REF!</v>
      </c>
      <c r="I175" s="15" t="e">
        <f>COUNTIFS(#REF!,"&lt;100",#REF!,"&gt;=50",#REF!,$B175,#REF!,"&gt;=3")</f>
        <v>#REF!</v>
      </c>
      <c r="K175" s="9" t="s">
        <v>20</v>
      </c>
      <c r="L175" s="6"/>
      <c r="M175" s="6" t="e">
        <f>COUNTIFS(#REF!,"&gt;=100",#REF!,"&lt;150",#REF!,$B175)</f>
        <v>#REF!</v>
      </c>
      <c r="N175" s="6" t="e">
        <f>COUNTIFS(#REF!,"&gt;=100",#REF!,"&lt;150",#REF!,$B175,#REF!,"&gt;=2.2")</f>
        <v>#REF!</v>
      </c>
      <c r="O175" s="6" t="e">
        <f>COUNTIFS(#REF!,"&gt;=100",#REF!,"&lt;150",#REF!,$B175,#REF!,"&gt;=2.4")</f>
        <v>#REF!</v>
      </c>
      <c r="P175" s="6" t="e">
        <f>COUNTIFS(#REF!,"&gt;=100",#REF!,"&lt;150",#REF!,$B175,#REF!,"&gt;=2.6")</f>
        <v>#REF!</v>
      </c>
      <c r="Q175" s="6" t="e">
        <f>COUNTIFS(#REF!,"&gt;=100",#REF!,"&lt;150",#REF!,$B175,#REF!,"&gt;=2.8")</f>
        <v>#REF!</v>
      </c>
      <c r="R175" s="15" t="e">
        <f>COUNTIFS(#REF!,"&gt;=100",#REF!,"&lt;150",#REF!,$B175,#REF!,"&gt;=3")</f>
        <v>#REF!</v>
      </c>
      <c r="T175" s="9" t="s">
        <v>20</v>
      </c>
      <c r="U175" s="6"/>
      <c r="V175" s="6" t="e">
        <f>COUNTIFS(#REF!,"&gt;=150",#REF!,"&lt;200",#REF!,$B175)</f>
        <v>#REF!</v>
      </c>
      <c r="W175" s="6" t="e">
        <f>COUNTIFS(#REF!,"&gt;=150",#REF!,"&lt;200",#REF!,$B175,#REF!,"&gt;=2.2")</f>
        <v>#REF!</v>
      </c>
      <c r="X175" s="6" t="e">
        <f>COUNTIFS(#REF!,"&gt;=150",#REF!,"&lt;200",#REF!,$B175,#REF!,"&gt;=2.4")</f>
        <v>#REF!</v>
      </c>
      <c r="Y175" s="6" t="e">
        <f>COUNTIFS(#REF!,"&gt;=150",#REF!,"&lt;200",#REF!,$B175,#REF!,"&gt;=2.6")</f>
        <v>#REF!</v>
      </c>
      <c r="Z175" s="6" t="e">
        <f>COUNTIFS(#REF!,"&gt;=150",#REF!,"&lt;200",#REF!,$B175,#REF!,"&gt;=2.8")</f>
        <v>#REF!</v>
      </c>
      <c r="AA175" s="15" t="e">
        <f>COUNTIFS(#REF!,"&gt;=150",#REF!,"&lt;200",#REF!,$B175,#REF!,"&gt;=3")</f>
        <v>#REF!</v>
      </c>
      <c r="AC175" s="9" t="s">
        <v>20</v>
      </c>
      <c r="AD175" s="6"/>
      <c r="AE175" s="6" t="e">
        <f>COUNTIFS(#REF!,"&gt;=200",#REF!,$B175)</f>
        <v>#REF!</v>
      </c>
      <c r="AF175" s="6" t="e">
        <f>COUNTIFS(#REF!,"&gt;=200",#REF!,$B175,#REF!,"&gt;=2.2")</f>
        <v>#REF!</v>
      </c>
      <c r="AG175" s="6" t="e">
        <f>COUNTIFS(#REF!,"&gt;=200",#REF!,$B175,#REF!,"&gt;=2.4")</f>
        <v>#REF!</v>
      </c>
      <c r="AH175" s="6" t="e">
        <f>COUNTIFS(#REF!,"&gt;=200",#REF!,$B175,#REF!,"&gt;=2.6")</f>
        <v>#REF!</v>
      </c>
      <c r="AI175" s="6" t="e">
        <f>COUNTIFS(#REF!,"&gt;=200",#REF!,$B175,#REF!,"&gt;=2.8")</f>
        <v>#REF!</v>
      </c>
      <c r="AJ175" s="15" t="e">
        <f>COUNTIFS(#REF!,"&gt;=200",#REF!,$B175,#REF!,"&gt;=3")</f>
        <v>#REF!</v>
      </c>
      <c r="AL175" s="9" t="s">
        <v>20</v>
      </c>
      <c r="AM175" s="6"/>
      <c r="AN175" s="6" t="e">
        <f>COUNTIFS(#REF!,"&gt;=50",#REF!,$B175)</f>
        <v>#REF!</v>
      </c>
      <c r="AO175" s="6" t="e">
        <f>COUNTIFS(#REF!,"&gt;=50",#REF!,$B175,#REF!,"&gt;=2.2")</f>
        <v>#REF!</v>
      </c>
      <c r="AP175" s="6" t="e">
        <f>COUNTIFS(#REF!,"&gt;=50",#REF!,$B175,#REF!,"&gt;=2.4")</f>
        <v>#REF!</v>
      </c>
      <c r="AQ175" s="7" t="e">
        <f>COUNTIFS(#REF!,"&gt;=50",#REF!,$B175,#REF!,"&gt;=2.6")</f>
        <v>#REF!</v>
      </c>
      <c r="AR175" s="6" t="e">
        <f>COUNTIFS(#REF!,"&gt;=50",#REF!,$B175,#REF!,"&gt;=2.8")</f>
        <v>#REF!</v>
      </c>
      <c r="AS175" s="15" t="e">
        <f>COUNTIFS(#REF!,"&gt;=50",#REF!,$B175,#REF!,"&gt;=3")</f>
        <v>#REF!</v>
      </c>
    </row>
    <row r="176" spans="2:45" hidden="1" outlineLevel="1" x14ac:dyDescent="0.25">
      <c r="B176" s="9" t="s">
        <v>21</v>
      </c>
      <c r="C176" s="6"/>
      <c r="D176" s="6" t="e">
        <f>COUNTIFS(#REF!,"&lt;100",#REF!,"&gt;=50",#REF!,$B176)</f>
        <v>#REF!</v>
      </c>
      <c r="E176" s="6" t="e">
        <f>COUNTIFS(#REF!,"&lt;100",#REF!,"&gt;=50",#REF!,$B176,#REF!,"&gt;=2.2")</f>
        <v>#REF!</v>
      </c>
      <c r="F176" s="6" t="e">
        <f>COUNTIFS(#REF!,"&lt;100",#REF!,"&gt;=50",#REF!,$B176,#REF!,"&gt;=2.4")</f>
        <v>#REF!</v>
      </c>
      <c r="G176" s="6" t="e">
        <f>COUNTIFS(#REF!,"&lt;100",#REF!,"&gt;=50",#REF!,$B176,#REF!,"&gt;=2.6")</f>
        <v>#REF!</v>
      </c>
      <c r="H176" s="6" t="e">
        <f>COUNTIFS(#REF!,"&lt;100",#REF!,"&gt;=50",#REF!,$B176,#REF!,"&gt;=2.8")</f>
        <v>#REF!</v>
      </c>
      <c r="I176" s="15" t="e">
        <f>COUNTIFS(#REF!,"&lt;100",#REF!,"&gt;=50",#REF!,$B176,#REF!,"&gt;=3")</f>
        <v>#REF!</v>
      </c>
      <c r="K176" s="9" t="s">
        <v>21</v>
      </c>
      <c r="L176" s="6"/>
      <c r="M176" s="6" t="e">
        <f>COUNTIFS(#REF!,"&gt;=100",#REF!,"&lt;150",#REF!,$B176)</f>
        <v>#REF!</v>
      </c>
      <c r="N176" s="6" t="e">
        <f>COUNTIFS(#REF!,"&gt;=100",#REF!,"&lt;150",#REF!,$B176,#REF!,"&gt;=2.2")</f>
        <v>#REF!</v>
      </c>
      <c r="O176" s="6" t="e">
        <f>COUNTIFS(#REF!,"&gt;=100",#REF!,"&lt;150",#REF!,$B176,#REF!,"&gt;=2.4")</f>
        <v>#REF!</v>
      </c>
      <c r="P176" s="6" t="e">
        <f>COUNTIFS(#REF!,"&gt;=100",#REF!,"&lt;150",#REF!,$B176,#REF!,"&gt;=2.6")</f>
        <v>#REF!</v>
      </c>
      <c r="Q176" s="6" t="e">
        <f>COUNTIFS(#REF!,"&gt;=100",#REF!,"&lt;150",#REF!,$B176,#REF!,"&gt;=2.8")</f>
        <v>#REF!</v>
      </c>
      <c r="R176" s="15" t="e">
        <f>COUNTIFS(#REF!,"&gt;=100",#REF!,"&lt;150",#REF!,$B176,#REF!,"&gt;=3")</f>
        <v>#REF!</v>
      </c>
      <c r="T176" s="9" t="s">
        <v>21</v>
      </c>
      <c r="U176" s="6"/>
      <c r="V176" s="6" t="e">
        <f>COUNTIFS(#REF!,"&gt;=150",#REF!,"&lt;200",#REF!,$B176)</f>
        <v>#REF!</v>
      </c>
      <c r="W176" s="6" t="e">
        <f>COUNTIFS(#REF!,"&gt;=150",#REF!,"&lt;200",#REF!,$B176,#REF!,"&gt;=2.2")</f>
        <v>#REF!</v>
      </c>
      <c r="X176" s="6" t="e">
        <f>COUNTIFS(#REF!,"&gt;=150",#REF!,"&lt;200",#REF!,$B176,#REF!,"&gt;=2.4")</f>
        <v>#REF!</v>
      </c>
      <c r="Y176" s="6" t="e">
        <f>COUNTIFS(#REF!,"&gt;=150",#REF!,"&lt;200",#REF!,$B176,#REF!,"&gt;=2.6")</f>
        <v>#REF!</v>
      </c>
      <c r="Z176" s="6" t="e">
        <f>COUNTIFS(#REF!,"&gt;=150",#REF!,"&lt;200",#REF!,$B176,#REF!,"&gt;=2.8")</f>
        <v>#REF!</v>
      </c>
      <c r="AA176" s="15" t="e">
        <f>COUNTIFS(#REF!,"&gt;=150",#REF!,"&lt;200",#REF!,$B176,#REF!,"&gt;=3")</f>
        <v>#REF!</v>
      </c>
      <c r="AC176" s="9" t="s">
        <v>21</v>
      </c>
      <c r="AD176" s="6"/>
      <c r="AE176" s="6" t="e">
        <f>COUNTIFS(#REF!,"&gt;=200",#REF!,$B176)</f>
        <v>#REF!</v>
      </c>
      <c r="AF176" s="6" t="e">
        <f>COUNTIFS(#REF!,"&gt;=200",#REF!,$B176,#REF!,"&gt;=2.2")</f>
        <v>#REF!</v>
      </c>
      <c r="AG176" s="6" t="e">
        <f>COUNTIFS(#REF!,"&gt;=200",#REF!,$B176,#REF!,"&gt;=2.4")</f>
        <v>#REF!</v>
      </c>
      <c r="AH176" s="6" t="e">
        <f>COUNTIFS(#REF!,"&gt;=200",#REF!,$B176,#REF!,"&gt;=2.6")</f>
        <v>#REF!</v>
      </c>
      <c r="AI176" s="6" t="e">
        <f>COUNTIFS(#REF!,"&gt;=200",#REF!,$B176,#REF!,"&gt;=2.8")</f>
        <v>#REF!</v>
      </c>
      <c r="AJ176" s="15" t="e">
        <f>COUNTIFS(#REF!,"&gt;=200",#REF!,$B176,#REF!,"&gt;=3")</f>
        <v>#REF!</v>
      </c>
      <c r="AL176" s="9" t="s">
        <v>21</v>
      </c>
      <c r="AM176" s="6"/>
      <c r="AN176" s="6" t="e">
        <f>COUNTIFS(#REF!,"&gt;=50",#REF!,$B176)</f>
        <v>#REF!</v>
      </c>
      <c r="AO176" s="6" t="e">
        <f>COUNTIFS(#REF!,"&gt;=50",#REF!,$B176,#REF!,"&gt;=2.2")</f>
        <v>#REF!</v>
      </c>
      <c r="AP176" s="6" t="e">
        <f>COUNTIFS(#REF!,"&gt;=50",#REF!,$B176,#REF!,"&gt;=2.4")</f>
        <v>#REF!</v>
      </c>
      <c r="AQ176" s="7" t="e">
        <f>COUNTIFS(#REF!,"&gt;=50",#REF!,$B176,#REF!,"&gt;=2.6")</f>
        <v>#REF!</v>
      </c>
      <c r="AR176" s="6" t="e">
        <f>COUNTIFS(#REF!,"&gt;=50",#REF!,$B176,#REF!,"&gt;=2.8")</f>
        <v>#REF!</v>
      </c>
      <c r="AS176" s="15" t="e">
        <f>COUNTIFS(#REF!,"&gt;=50",#REF!,$B176,#REF!,"&gt;=3")</f>
        <v>#REF!</v>
      </c>
    </row>
    <row r="177" spans="2:45" hidden="1" outlineLevel="1" x14ac:dyDescent="0.25">
      <c r="B177" s="9" t="s">
        <v>16</v>
      </c>
      <c r="C177" s="6"/>
      <c r="D177" s="6" t="e">
        <f>COUNTIFS(#REF!,"&lt;100",#REF!,"&gt;=50",#REF!,$B177)</f>
        <v>#REF!</v>
      </c>
      <c r="E177" s="6" t="e">
        <f>COUNTIFS(#REF!,"&lt;100",#REF!,"&gt;=50",#REF!,$B177,#REF!,"&gt;=2.2")</f>
        <v>#REF!</v>
      </c>
      <c r="F177" s="6" t="e">
        <f>COUNTIFS(#REF!,"&lt;100",#REF!,"&gt;=50",#REF!,$B177,#REF!,"&gt;=2.4")</f>
        <v>#REF!</v>
      </c>
      <c r="G177" s="6" t="e">
        <f>COUNTIFS(#REF!,"&lt;100",#REF!,"&gt;=50",#REF!,$B177,#REF!,"&gt;=2.6")</f>
        <v>#REF!</v>
      </c>
      <c r="H177" s="6" t="e">
        <f>COUNTIFS(#REF!,"&lt;100",#REF!,"&gt;=50",#REF!,$B177,#REF!,"&gt;=2.8")</f>
        <v>#REF!</v>
      </c>
      <c r="I177" s="15" t="e">
        <f>COUNTIFS(#REF!,"&lt;100",#REF!,"&gt;=50",#REF!,$B177,#REF!,"&gt;=3")</f>
        <v>#REF!</v>
      </c>
      <c r="K177" s="9" t="s">
        <v>16</v>
      </c>
      <c r="L177" s="6"/>
      <c r="M177" s="6" t="e">
        <f>COUNTIFS(#REF!,"&gt;=100",#REF!,"&lt;150",#REF!,$B177)</f>
        <v>#REF!</v>
      </c>
      <c r="N177" s="6" t="e">
        <f>COUNTIFS(#REF!,"&gt;=100",#REF!,"&lt;150",#REF!,$B177,#REF!,"&gt;=2.2")</f>
        <v>#REF!</v>
      </c>
      <c r="O177" s="6" t="e">
        <f>COUNTIFS(#REF!,"&gt;=100",#REF!,"&lt;150",#REF!,$B177,#REF!,"&gt;=2.4")</f>
        <v>#REF!</v>
      </c>
      <c r="P177" s="6" t="e">
        <f>COUNTIFS(#REF!,"&gt;=100",#REF!,"&lt;150",#REF!,$B177,#REF!,"&gt;=2.6")</f>
        <v>#REF!</v>
      </c>
      <c r="Q177" s="6" t="e">
        <f>COUNTIFS(#REF!,"&gt;=100",#REF!,"&lt;150",#REF!,$B177,#REF!,"&gt;=2.8")</f>
        <v>#REF!</v>
      </c>
      <c r="R177" s="15" t="e">
        <f>COUNTIFS(#REF!,"&gt;=100",#REF!,"&lt;150",#REF!,$B177,#REF!,"&gt;=3")</f>
        <v>#REF!</v>
      </c>
      <c r="T177" s="9" t="s">
        <v>16</v>
      </c>
      <c r="U177" s="6"/>
      <c r="V177" s="6" t="e">
        <f>COUNTIFS(#REF!,"&gt;=150",#REF!,"&lt;200",#REF!,$B177)</f>
        <v>#REF!</v>
      </c>
      <c r="W177" s="6" t="e">
        <f>COUNTIFS(#REF!,"&gt;=150",#REF!,"&lt;200",#REF!,$B177,#REF!,"&gt;=2.2")</f>
        <v>#REF!</v>
      </c>
      <c r="X177" s="6" t="e">
        <f>COUNTIFS(#REF!,"&gt;=150",#REF!,"&lt;200",#REF!,$B177,#REF!,"&gt;=2.4")</f>
        <v>#REF!</v>
      </c>
      <c r="Y177" s="6" t="e">
        <f>COUNTIFS(#REF!,"&gt;=150",#REF!,"&lt;200",#REF!,$B177,#REF!,"&gt;=2.6")</f>
        <v>#REF!</v>
      </c>
      <c r="Z177" s="6" t="e">
        <f>COUNTIFS(#REF!,"&gt;=150",#REF!,"&lt;200",#REF!,$B177,#REF!,"&gt;=2.8")</f>
        <v>#REF!</v>
      </c>
      <c r="AA177" s="15" t="e">
        <f>COUNTIFS(#REF!,"&gt;=150",#REF!,"&lt;200",#REF!,$B177,#REF!,"&gt;=3")</f>
        <v>#REF!</v>
      </c>
      <c r="AC177" s="9" t="s">
        <v>16</v>
      </c>
      <c r="AD177" s="6"/>
      <c r="AE177" s="6" t="e">
        <f>COUNTIFS(#REF!,"&gt;=200",#REF!,$B177)</f>
        <v>#REF!</v>
      </c>
      <c r="AF177" s="6" t="e">
        <f>COUNTIFS(#REF!,"&gt;=200",#REF!,$B177,#REF!,"&gt;=2.2")</f>
        <v>#REF!</v>
      </c>
      <c r="AG177" s="6" t="e">
        <f>COUNTIFS(#REF!,"&gt;=200",#REF!,$B177,#REF!,"&gt;=2.4")</f>
        <v>#REF!</v>
      </c>
      <c r="AH177" s="6" t="e">
        <f>COUNTIFS(#REF!,"&gt;=200",#REF!,$B177,#REF!,"&gt;=2.6")</f>
        <v>#REF!</v>
      </c>
      <c r="AI177" s="6" t="e">
        <f>COUNTIFS(#REF!,"&gt;=200",#REF!,$B177,#REF!,"&gt;=2.8")</f>
        <v>#REF!</v>
      </c>
      <c r="AJ177" s="15" t="e">
        <f>COUNTIFS(#REF!,"&gt;=200",#REF!,$B177,#REF!,"&gt;=3")</f>
        <v>#REF!</v>
      </c>
      <c r="AL177" s="9" t="s">
        <v>16</v>
      </c>
      <c r="AM177" s="6"/>
      <c r="AN177" s="6" t="e">
        <f>COUNTIFS(#REF!,"&gt;=50",#REF!,$B177)</f>
        <v>#REF!</v>
      </c>
      <c r="AO177" s="6" t="e">
        <f>COUNTIFS(#REF!,"&gt;=50",#REF!,$B177,#REF!,"&gt;=2.2")</f>
        <v>#REF!</v>
      </c>
      <c r="AP177" s="6" t="e">
        <f>COUNTIFS(#REF!,"&gt;=50",#REF!,$B177,#REF!,"&gt;=2.4")</f>
        <v>#REF!</v>
      </c>
      <c r="AQ177" s="7" t="e">
        <f>COUNTIFS(#REF!,"&gt;=50",#REF!,$B177,#REF!,"&gt;=2.6")</f>
        <v>#REF!</v>
      </c>
      <c r="AR177" s="6" t="e">
        <f>COUNTIFS(#REF!,"&gt;=50",#REF!,$B177,#REF!,"&gt;=2.8")</f>
        <v>#REF!</v>
      </c>
      <c r="AS177" s="15" t="e">
        <f>COUNTIFS(#REF!,"&gt;=50",#REF!,$B177,#REF!,"&gt;=3")</f>
        <v>#REF!</v>
      </c>
    </row>
    <row r="178" spans="2:45" hidden="1" outlineLevel="1" x14ac:dyDescent="0.25">
      <c r="B178" s="9" t="s">
        <v>54</v>
      </c>
      <c r="C178" s="6"/>
      <c r="D178" s="6" t="e">
        <f>COUNTIFS(#REF!,"&lt;100",#REF!,"&gt;=50",#REF!,$B178)</f>
        <v>#REF!</v>
      </c>
      <c r="E178" s="6" t="e">
        <f>COUNTIFS(#REF!,"&lt;100",#REF!,"&gt;=50",#REF!,$B178,#REF!,"&gt;=2.2")</f>
        <v>#REF!</v>
      </c>
      <c r="F178" s="6" t="e">
        <f>COUNTIFS(#REF!,"&lt;100",#REF!,"&gt;=50",#REF!,$B178,#REF!,"&gt;=2.4")</f>
        <v>#REF!</v>
      </c>
      <c r="G178" s="6" t="e">
        <f>COUNTIFS(#REF!,"&lt;100",#REF!,"&gt;=50",#REF!,$B178,#REF!,"&gt;=2.6")</f>
        <v>#REF!</v>
      </c>
      <c r="H178" s="6" t="e">
        <f>COUNTIFS(#REF!,"&lt;100",#REF!,"&gt;=50",#REF!,$B178,#REF!,"&gt;=2.8")</f>
        <v>#REF!</v>
      </c>
      <c r="I178" s="15" t="e">
        <f>COUNTIFS(#REF!,"&lt;100",#REF!,"&gt;=50",#REF!,$B178,#REF!,"&gt;=3")</f>
        <v>#REF!</v>
      </c>
      <c r="K178" s="9" t="s">
        <v>54</v>
      </c>
      <c r="L178" s="6"/>
      <c r="M178" s="6" t="e">
        <f>COUNTIFS(#REF!,"&gt;=100",#REF!,"&lt;150",#REF!,$B178)</f>
        <v>#REF!</v>
      </c>
      <c r="N178" s="6" t="e">
        <f>COUNTIFS(#REF!,"&gt;=100",#REF!,"&lt;150",#REF!,$B178,#REF!,"&gt;=2.2")</f>
        <v>#REF!</v>
      </c>
      <c r="O178" s="6" t="e">
        <f>COUNTIFS(#REF!,"&gt;=100",#REF!,"&lt;150",#REF!,$B178,#REF!,"&gt;=2.4")</f>
        <v>#REF!</v>
      </c>
      <c r="P178" s="6" t="e">
        <f>COUNTIFS(#REF!,"&gt;=100",#REF!,"&lt;150",#REF!,$B178,#REF!,"&gt;=2.6")</f>
        <v>#REF!</v>
      </c>
      <c r="Q178" s="6" t="e">
        <f>COUNTIFS(#REF!,"&gt;=100",#REF!,"&lt;150",#REF!,$B178,#REF!,"&gt;=2.8")</f>
        <v>#REF!</v>
      </c>
      <c r="R178" s="15" t="e">
        <f>COUNTIFS(#REF!,"&gt;=100",#REF!,"&lt;150",#REF!,$B178,#REF!,"&gt;=3")</f>
        <v>#REF!</v>
      </c>
      <c r="T178" s="9" t="s">
        <v>54</v>
      </c>
      <c r="U178" s="6"/>
      <c r="V178" s="6" t="e">
        <f>COUNTIFS(#REF!,"&gt;=150",#REF!,"&lt;200",#REF!,$B178)</f>
        <v>#REF!</v>
      </c>
      <c r="W178" s="6" t="e">
        <f>COUNTIFS(#REF!,"&gt;=150",#REF!,"&lt;200",#REF!,$B178,#REF!,"&gt;=2.2")</f>
        <v>#REF!</v>
      </c>
      <c r="X178" s="6" t="e">
        <f>COUNTIFS(#REF!,"&gt;=150",#REF!,"&lt;200",#REF!,$B178,#REF!,"&gt;=2.4")</f>
        <v>#REF!</v>
      </c>
      <c r="Y178" s="6" t="e">
        <f>COUNTIFS(#REF!,"&gt;=150",#REF!,"&lt;200",#REF!,$B178,#REF!,"&gt;=2.6")</f>
        <v>#REF!</v>
      </c>
      <c r="Z178" s="6" t="e">
        <f>COUNTIFS(#REF!,"&gt;=150",#REF!,"&lt;200",#REF!,$B178,#REF!,"&gt;=2.8")</f>
        <v>#REF!</v>
      </c>
      <c r="AA178" s="15" t="e">
        <f>COUNTIFS(#REF!,"&gt;=150",#REF!,"&lt;200",#REF!,$B178,#REF!,"&gt;=3")</f>
        <v>#REF!</v>
      </c>
      <c r="AC178" s="9" t="s">
        <v>54</v>
      </c>
      <c r="AD178" s="6"/>
      <c r="AE178" s="6" t="e">
        <f>COUNTIFS(#REF!,"&gt;=200",#REF!,$B178)</f>
        <v>#REF!</v>
      </c>
      <c r="AF178" s="6" t="e">
        <f>COUNTIFS(#REF!,"&gt;=200",#REF!,$B178,#REF!,"&gt;=2.2")</f>
        <v>#REF!</v>
      </c>
      <c r="AG178" s="6" t="e">
        <f>COUNTIFS(#REF!,"&gt;=200",#REF!,$B178,#REF!,"&gt;=2.4")</f>
        <v>#REF!</v>
      </c>
      <c r="AH178" s="6" t="e">
        <f>COUNTIFS(#REF!,"&gt;=200",#REF!,$B178,#REF!,"&gt;=2.6")</f>
        <v>#REF!</v>
      </c>
      <c r="AI178" s="6" t="e">
        <f>COUNTIFS(#REF!,"&gt;=200",#REF!,$B178,#REF!,"&gt;=2.8")</f>
        <v>#REF!</v>
      </c>
      <c r="AJ178" s="15" t="e">
        <f>COUNTIFS(#REF!,"&gt;=200",#REF!,$B178,#REF!,"&gt;=3")</f>
        <v>#REF!</v>
      </c>
      <c r="AL178" s="9" t="s">
        <v>54</v>
      </c>
      <c r="AM178" s="6"/>
      <c r="AN178" s="6" t="e">
        <f>COUNTIFS(#REF!,"&gt;=50",#REF!,$B178)</f>
        <v>#REF!</v>
      </c>
      <c r="AO178" s="6" t="e">
        <f>COUNTIFS(#REF!,"&gt;=50",#REF!,$B178,#REF!,"&gt;=2.2")</f>
        <v>#REF!</v>
      </c>
      <c r="AP178" s="6" t="e">
        <f>COUNTIFS(#REF!,"&gt;=50",#REF!,$B178,#REF!,"&gt;=2.4")</f>
        <v>#REF!</v>
      </c>
      <c r="AQ178" s="7" t="e">
        <f>COUNTIFS(#REF!,"&gt;=50",#REF!,$B178,#REF!,"&gt;=2.6")</f>
        <v>#REF!</v>
      </c>
      <c r="AR178" s="6" t="e">
        <f>COUNTIFS(#REF!,"&gt;=50",#REF!,$B178,#REF!,"&gt;=2.8")</f>
        <v>#REF!</v>
      </c>
      <c r="AS178" s="15" t="e">
        <f>COUNTIFS(#REF!,"&gt;=50",#REF!,$B178,#REF!,"&gt;=3")</f>
        <v>#REF!</v>
      </c>
    </row>
    <row r="179" spans="2:45" hidden="1" outlineLevel="1" x14ac:dyDescent="0.25">
      <c r="B179" s="9" t="s">
        <v>55</v>
      </c>
      <c r="C179" s="6"/>
      <c r="D179" s="6" t="e">
        <f>COUNTIFS(#REF!,"&lt;100",#REF!,"&gt;=50",#REF!,$B179)</f>
        <v>#REF!</v>
      </c>
      <c r="E179" s="6" t="e">
        <f>COUNTIFS(#REF!,"&lt;100",#REF!,"&gt;=50",#REF!,$B179,#REF!,"&gt;=2.2")</f>
        <v>#REF!</v>
      </c>
      <c r="F179" s="6" t="e">
        <f>COUNTIFS(#REF!,"&lt;100",#REF!,"&gt;=50",#REF!,$B179,#REF!,"&gt;=2.4")</f>
        <v>#REF!</v>
      </c>
      <c r="G179" s="6" t="e">
        <f>COUNTIFS(#REF!,"&lt;100",#REF!,"&gt;=50",#REF!,$B179,#REF!,"&gt;=2.6")</f>
        <v>#REF!</v>
      </c>
      <c r="H179" s="6" t="e">
        <f>COUNTIFS(#REF!,"&lt;100",#REF!,"&gt;=50",#REF!,$B179,#REF!,"&gt;=2.8")</f>
        <v>#REF!</v>
      </c>
      <c r="I179" s="15" t="e">
        <f>COUNTIFS(#REF!,"&lt;100",#REF!,"&gt;=50",#REF!,$B179,#REF!,"&gt;=3")</f>
        <v>#REF!</v>
      </c>
      <c r="K179" s="9" t="s">
        <v>55</v>
      </c>
      <c r="L179" s="6"/>
      <c r="M179" s="6" t="e">
        <f>COUNTIFS(#REF!,"&gt;=100",#REF!,"&lt;150",#REF!,$B179)</f>
        <v>#REF!</v>
      </c>
      <c r="N179" s="6" t="e">
        <f>COUNTIFS(#REF!,"&gt;=100",#REF!,"&lt;150",#REF!,$B179,#REF!,"&gt;=2.2")</f>
        <v>#REF!</v>
      </c>
      <c r="O179" s="6" t="e">
        <f>COUNTIFS(#REF!,"&gt;=100",#REF!,"&lt;150",#REF!,$B179,#REF!,"&gt;=2.4")</f>
        <v>#REF!</v>
      </c>
      <c r="P179" s="6" t="e">
        <f>COUNTIFS(#REF!,"&gt;=100",#REF!,"&lt;150",#REF!,$B179,#REF!,"&gt;=2.6")</f>
        <v>#REF!</v>
      </c>
      <c r="Q179" s="6" t="e">
        <f>COUNTIFS(#REF!,"&gt;=100",#REF!,"&lt;150",#REF!,$B179,#REF!,"&gt;=2.8")</f>
        <v>#REF!</v>
      </c>
      <c r="R179" s="15" t="e">
        <f>COUNTIFS(#REF!,"&gt;=100",#REF!,"&lt;150",#REF!,$B179,#REF!,"&gt;=3")</f>
        <v>#REF!</v>
      </c>
      <c r="T179" s="9" t="s">
        <v>55</v>
      </c>
      <c r="U179" s="6"/>
      <c r="V179" s="6" t="e">
        <f>COUNTIFS(#REF!,"&gt;=150",#REF!,"&lt;200",#REF!,$B179)</f>
        <v>#REF!</v>
      </c>
      <c r="W179" s="6" t="e">
        <f>COUNTIFS(#REF!,"&gt;=150",#REF!,"&lt;200",#REF!,$B179,#REF!,"&gt;=2.2")</f>
        <v>#REF!</v>
      </c>
      <c r="X179" s="6" t="e">
        <f>COUNTIFS(#REF!,"&gt;=150",#REF!,"&lt;200",#REF!,$B179,#REF!,"&gt;=2.4")</f>
        <v>#REF!</v>
      </c>
      <c r="Y179" s="6" t="e">
        <f>COUNTIFS(#REF!,"&gt;=150",#REF!,"&lt;200",#REF!,$B179,#REF!,"&gt;=2.6")</f>
        <v>#REF!</v>
      </c>
      <c r="Z179" s="6" t="e">
        <f>COUNTIFS(#REF!,"&gt;=150",#REF!,"&lt;200",#REF!,$B179,#REF!,"&gt;=2.8")</f>
        <v>#REF!</v>
      </c>
      <c r="AA179" s="15" t="e">
        <f>COUNTIFS(#REF!,"&gt;=150",#REF!,"&lt;200",#REF!,$B179,#REF!,"&gt;=3")</f>
        <v>#REF!</v>
      </c>
      <c r="AC179" s="9" t="s">
        <v>55</v>
      </c>
      <c r="AD179" s="6"/>
      <c r="AE179" s="6" t="e">
        <f>COUNTIFS(#REF!,"&gt;=200",#REF!,$B179)</f>
        <v>#REF!</v>
      </c>
      <c r="AF179" s="6" t="e">
        <f>COUNTIFS(#REF!,"&gt;=200",#REF!,$B179,#REF!,"&gt;=2.2")</f>
        <v>#REF!</v>
      </c>
      <c r="AG179" s="6" t="e">
        <f>COUNTIFS(#REF!,"&gt;=200",#REF!,$B179,#REF!,"&gt;=2.4")</f>
        <v>#REF!</v>
      </c>
      <c r="AH179" s="6" t="e">
        <f>COUNTIFS(#REF!,"&gt;=200",#REF!,$B179,#REF!,"&gt;=2.6")</f>
        <v>#REF!</v>
      </c>
      <c r="AI179" s="6" t="e">
        <f>COUNTIFS(#REF!,"&gt;=200",#REF!,$B179,#REF!,"&gt;=2.8")</f>
        <v>#REF!</v>
      </c>
      <c r="AJ179" s="15" t="e">
        <f>COUNTIFS(#REF!,"&gt;=200",#REF!,$B179,#REF!,"&gt;=3")</f>
        <v>#REF!</v>
      </c>
      <c r="AL179" s="9" t="s">
        <v>55</v>
      </c>
      <c r="AM179" s="6"/>
      <c r="AN179" s="6" t="e">
        <f>COUNTIFS(#REF!,"&gt;=50",#REF!,$B179)</f>
        <v>#REF!</v>
      </c>
      <c r="AO179" s="6" t="e">
        <f>COUNTIFS(#REF!,"&gt;=50",#REF!,$B179,#REF!,"&gt;=2.2")</f>
        <v>#REF!</v>
      </c>
      <c r="AP179" s="6" t="e">
        <f>COUNTIFS(#REF!,"&gt;=50",#REF!,$B179,#REF!,"&gt;=2.4")</f>
        <v>#REF!</v>
      </c>
      <c r="AQ179" s="7" t="e">
        <f>COUNTIFS(#REF!,"&gt;=50",#REF!,$B179,#REF!,"&gt;=2.6")</f>
        <v>#REF!</v>
      </c>
      <c r="AR179" s="6" t="e">
        <f>COUNTIFS(#REF!,"&gt;=50",#REF!,$B179,#REF!,"&gt;=2.8")</f>
        <v>#REF!</v>
      </c>
      <c r="AS179" s="15" t="e">
        <f>COUNTIFS(#REF!,"&gt;=50",#REF!,$B179,#REF!,"&gt;=3")</f>
        <v>#REF!</v>
      </c>
    </row>
    <row r="180" spans="2:45" hidden="1" outlineLevel="1" x14ac:dyDescent="0.25">
      <c r="B180" s="9" t="s">
        <v>57</v>
      </c>
      <c r="C180" s="6"/>
      <c r="D180" s="6" t="e">
        <f>COUNTIFS(#REF!,"&lt;100",#REF!,"&gt;=50",#REF!,$B180)</f>
        <v>#REF!</v>
      </c>
      <c r="E180" s="6" t="e">
        <f>COUNTIFS(#REF!,"&lt;100",#REF!,"&gt;=50",#REF!,$B180,#REF!,"&gt;=2.2")</f>
        <v>#REF!</v>
      </c>
      <c r="F180" s="6" t="e">
        <f>COUNTIFS(#REF!,"&lt;100",#REF!,"&gt;=50",#REF!,$B180,#REF!,"&gt;=2.4")</f>
        <v>#REF!</v>
      </c>
      <c r="G180" s="6" t="e">
        <f>COUNTIFS(#REF!,"&lt;100",#REF!,"&gt;=50",#REF!,$B180,#REF!,"&gt;=2.6")</f>
        <v>#REF!</v>
      </c>
      <c r="H180" s="6" t="e">
        <f>COUNTIFS(#REF!,"&lt;100",#REF!,"&gt;=50",#REF!,$B180,#REF!,"&gt;=2.8")</f>
        <v>#REF!</v>
      </c>
      <c r="I180" s="15" t="e">
        <f>COUNTIFS(#REF!,"&lt;100",#REF!,"&gt;=50",#REF!,$B180,#REF!,"&gt;=3")</f>
        <v>#REF!</v>
      </c>
      <c r="K180" s="9" t="s">
        <v>57</v>
      </c>
      <c r="L180" s="6"/>
      <c r="M180" s="6" t="e">
        <f>COUNTIFS(#REF!,"&gt;=100",#REF!,"&lt;150",#REF!,$B180)</f>
        <v>#REF!</v>
      </c>
      <c r="N180" s="6" t="e">
        <f>COUNTIFS(#REF!,"&gt;=100",#REF!,"&lt;150",#REF!,$B180,#REF!,"&gt;=2.2")</f>
        <v>#REF!</v>
      </c>
      <c r="O180" s="6" t="e">
        <f>COUNTIFS(#REF!,"&gt;=100",#REF!,"&lt;150",#REF!,$B180,#REF!,"&gt;=2.4")</f>
        <v>#REF!</v>
      </c>
      <c r="P180" s="6" t="e">
        <f>COUNTIFS(#REF!,"&gt;=100",#REF!,"&lt;150",#REF!,$B180,#REF!,"&gt;=2.6")</f>
        <v>#REF!</v>
      </c>
      <c r="Q180" s="6" t="e">
        <f>COUNTIFS(#REF!,"&gt;=100",#REF!,"&lt;150",#REF!,$B180,#REF!,"&gt;=2.8")</f>
        <v>#REF!</v>
      </c>
      <c r="R180" s="15" t="e">
        <f>COUNTIFS(#REF!,"&gt;=100",#REF!,"&lt;150",#REF!,$B180,#REF!,"&gt;=3")</f>
        <v>#REF!</v>
      </c>
      <c r="T180" s="9" t="s">
        <v>57</v>
      </c>
      <c r="U180" s="6"/>
      <c r="V180" s="6" t="e">
        <f>COUNTIFS(#REF!,"&gt;=150",#REF!,"&lt;200",#REF!,$B180)</f>
        <v>#REF!</v>
      </c>
      <c r="W180" s="6" t="e">
        <f>COUNTIFS(#REF!,"&gt;=150",#REF!,"&lt;200",#REF!,$B180,#REF!,"&gt;=2.2")</f>
        <v>#REF!</v>
      </c>
      <c r="X180" s="6" t="e">
        <f>COUNTIFS(#REF!,"&gt;=150",#REF!,"&lt;200",#REF!,$B180,#REF!,"&gt;=2.4")</f>
        <v>#REF!</v>
      </c>
      <c r="Y180" s="6" t="e">
        <f>COUNTIFS(#REF!,"&gt;=150",#REF!,"&lt;200",#REF!,$B180,#REF!,"&gt;=2.6")</f>
        <v>#REF!</v>
      </c>
      <c r="Z180" s="6" t="e">
        <f>COUNTIFS(#REF!,"&gt;=150",#REF!,"&lt;200",#REF!,$B180,#REF!,"&gt;=2.8")</f>
        <v>#REF!</v>
      </c>
      <c r="AA180" s="15" t="e">
        <f>COUNTIFS(#REF!,"&gt;=150",#REF!,"&lt;200",#REF!,$B180,#REF!,"&gt;=3")</f>
        <v>#REF!</v>
      </c>
      <c r="AC180" s="9" t="s">
        <v>57</v>
      </c>
      <c r="AD180" s="6"/>
      <c r="AE180" s="6" t="e">
        <f>COUNTIFS(#REF!,"&gt;=200",#REF!,$B180)</f>
        <v>#REF!</v>
      </c>
      <c r="AF180" s="6" t="e">
        <f>COUNTIFS(#REF!,"&gt;=200",#REF!,$B180,#REF!,"&gt;=2.2")</f>
        <v>#REF!</v>
      </c>
      <c r="AG180" s="6" t="e">
        <f>COUNTIFS(#REF!,"&gt;=200",#REF!,$B180,#REF!,"&gt;=2.4")</f>
        <v>#REF!</v>
      </c>
      <c r="AH180" s="6" t="e">
        <f>COUNTIFS(#REF!,"&gt;=200",#REF!,$B180,#REF!,"&gt;=2.6")</f>
        <v>#REF!</v>
      </c>
      <c r="AI180" s="6" t="e">
        <f>COUNTIFS(#REF!,"&gt;=200",#REF!,$B180,#REF!,"&gt;=2.8")</f>
        <v>#REF!</v>
      </c>
      <c r="AJ180" s="15" t="e">
        <f>COUNTIFS(#REF!,"&gt;=200",#REF!,$B180,#REF!,"&gt;=3")</f>
        <v>#REF!</v>
      </c>
      <c r="AL180" s="9" t="s">
        <v>57</v>
      </c>
      <c r="AM180" s="6"/>
      <c r="AN180" s="6" t="e">
        <f>COUNTIFS(#REF!,"&gt;=50",#REF!,$B180)</f>
        <v>#REF!</v>
      </c>
      <c r="AO180" s="6" t="e">
        <f>COUNTIFS(#REF!,"&gt;=50",#REF!,$B180,#REF!,"&gt;=2.2")</f>
        <v>#REF!</v>
      </c>
      <c r="AP180" s="6" t="e">
        <f>COUNTIFS(#REF!,"&gt;=50",#REF!,$B180,#REF!,"&gt;=2.4")</f>
        <v>#REF!</v>
      </c>
      <c r="AQ180" s="7" t="e">
        <f>COUNTIFS(#REF!,"&gt;=50",#REF!,$B180,#REF!,"&gt;=2.6")</f>
        <v>#REF!</v>
      </c>
      <c r="AR180" s="6" t="e">
        <f>COUNTIFS(#REF!,"&gt;=50",#REF!,$B180,#REF!,"&gt;=2.8")</f>
        <v>#REF!</v>
      </c>
      <c r="AS180" s="15" t="e">
        <f>COUNTIFS(#REF!,"&gt;=50",#REF!,$B180,#REF!,"&gt;=3")</f>
        <v>#REF!</v>
      </c>
    </row>
    <row r="181" spans="2:45" hidden="1" outlineLevel="1" x14ac:dyDescent="0.25">
      <c r="B181" s="9" t="s">
        <v>67</v>
      </c>
      <c r="C181" s="6"/>
      <c r="D181" s="6" t="e">
        <f>COUNTIFS(#REF!,"&lt;100",#REF!,"&gt;=50",#REF!,$B181)</f>
        <v>#REF!</v>
      </c>
      <c r="E181" s="6" t="e">
        <f>COUNTIFS(#REF!,"&lt;100",#REF!,"&gt;=50",#REF!,$B181,#REF!,"&gt;=2.2")</f>
        <v>#REF!</v>
      </c>
      <c r="F181" s="6" t="e">
        <f>COUNTIFS(#REF!,"&lt;100",#REF!,"&gt;=50",#REF!,$B181,#REF!,"&gt;=2.4")</f>
        <v>#REF!</v>
      </c>
      <c r="G181" s="6" t="e">
        <f>COUNTIFS(#REF!,"&lt;100",#REF!,"&gt;=50",#REF!,$B181,#REF!,"&gt;=2.6")</f>
        <v>#REF!</v>
      </c>
      <c r="H181" s="6" t="e">
        <f>COUNTIFS(#REF!,"&lt;100",#REF!,"&gt;=50",#REF!,$B181,#REF!,"&gt;=2.8")</f>
        <v>#REF!</v>
      </c>
      <c r="I181" s="15" t="e">
        <f>COUNTIFS(#REF!,"&lt;100",#REF!,"&gt;=50",#REF!,$B181,#REF!,"&gt;=3")</f>
        <v>#REF!</v>
      </c>
      <c r="K181" s="9" t="s">
        <v>67</v>
      </c>
      <c r="L181" s="6"/>
      <c r="M181" s="6" t="e">
        <f>COUNTIFS(#REF!,"&gt;=100",#REF!,"&lt;150",#REF!,$B181)</f>
        <v>#REF!</v>
      </c>
      <c r="N181" s="6" t="e">
        <f>COUNTIFS(#REF!,"&gt;=100",#REF!,"&lt;150",#REF!,$B181,#REF!,"&gt;=2.2")</f>
        <v>#REF!</v>
      </c>
      <c r="O181" s="6" t="e">
        <f>COUNTIFS(#REF!,"&gt;=100",#REF!,"&lt;150",#REF!,$B181,#REF!,"&gt;=2.4")</f>
        <v>#REF!</v>
      </c>
      <c r="P181" s="6" t="e">
        <f>COUNTIFS(#REF!,"&gt;=100",#REF!,"&lt;150",#REF!,$B181,#REF!,"&gt;=2.6")</f>
        <v>#REF!</v>
      </c>
      <c r="Q181" s="6" t="e">
        <f>COUNTIFS(#REF!,"&gt;=100",#REF!,"&lt;150",#REF!,$B181,#REF!,"&gt;=2.8")</f>
        <v>#REF!</v>
      </c>
      <c r="R181" s="15" t="e">
        <f>COUNTIFS(#REF!,"&gt;=100",#REF!,"&lt;150",#REF!,$B181,#REF!,"&gt;=3")</f>
        <v>#REF!</v>
      </c>
      <c r="T181" s="9" t="s">
        <v>67</v>
      </c>
      <c r="U181" s="6"/>
      <c r="V181" s="6" t="e">
        <f>COUNTIFS(#REF!,"&gt;=150",#REF!,"&lt;200",#REF!,$B181)</f>
        <v>#REF!</v>
      </c>
      <c r="W181" s="6" t="e">
        <f>COUNTIFS(#REF!,"&gt;=150",#REF!,"&lt;200",#REF!,$B181,#REF!,"&gt;=2.2")</f>
        <v>#REF!</v>
      </c>
      <c r="X181" s="6" t="e">
        <f>COUNTIFS(#REF!,"&gt;=150",#REF!,"&lt;200",#REF!,$B181,#REF!,"&gt;=2.4")</f>
        <v>#REF!</v>
      </c>
      <c r="Y181" s="6" t="e">
        <f>COUNTIFS(#REF!,"&gt;=150",#REF!,"&lt;200",#REF!,$B181,#REF!,"&gt;=2.6")</f>
        <v>#REF!</v>
      </c>
      <c r="Z181" s="6" t="e">
        <f>COUNTIFS(#REF!,"&gt;=150",#REF!,"&lt;200",#REF!,$B181,#REF!,"&gt;=2.8")</f>
        <v>#REF!</v>
      </c>
      <c r="AA181" s="15" t="e">
        <f>COUNTIFS(#REF!,"&gt;=150",#REF!,"&lt;200",#REF!,$B181,#REF!,"&gt;=3")</f>
        <v>#REF!</v>
      </c>
      <c r="AC181" s="9" t="s">
        <v>67</v>
      </c>
      <c r="AD181" s="6"/>
      <c r="AE181" s="6" t="e">
        <f>COUNTIFS(#REF!,"&gt;=200",#REF!,$B181)</f>
        <v>#REF!</v>
      </c>
      <c r="AF181" s="6" t="e">
        <f>COUNTIFS(#REF!,"&gt;=200",#REF!,$B181,#REF!,"&gt;=2.2")</f>
        <v>#REF!</v>
      </c>
      <c r="AG181" s="6" t="e">
        <f>COUNTIFS(#REF!,"&gt;=200",#REF!,$B181,#REF!,"&gt;=2.4")</f>
        <v>#REF!</v>
      </c>
      <c r="AH181" s="6" t="e">
        <f>COUNTIFS(#REF!,"&gt;=200",#REF!,$B181,#REF!,"&gt;=2.6")</f>
        <v>#REF!</v>
      </c>
      <c r="AI181" s="6" t="e">
        <f>COUNTIFS(#REF!,"&gt;=200",#REF!,$B181,#REF!,"&gt;=2.8")</f>
        <v>#REF!</v>
      </c>
      <c r="AJ181" s="15" t="e">
        <f>COUNTIFS(#REF!,"&gt;=200",#REF!,$B181,#REF!,"&gt;=3")</f>
        <v>#REF!</v>
      </c>
      <c r="AL181" s="9" t="s">
        <v>67</v>
      </c>
      <c r="AM181" s="6"/>
      <c r="AN181" s="6" t="e">
        <f>COUNTIFS(#REF!,"&gt;=50",#REF!,$B181)</f>
        <v>#REF!</v>
      </c>
      <c r="AO181" s="6" t="e">
        <f>COUNTIFS(#REF!,"&gt;=50",#REF!,$B181,#REF!,"&gt;=2.2")</f>
        <v>#REF!</v>
      </c>
      <c r="AP181" s="6" t="e">
        <f>COUNTIFS(#REF!,"&gt;=50",#REF!,$B181,#REF!,"&gt;=2.4")</f>
        <v>#REF!</v>
      </c>
      <c r="AQ181" s="7" t="e">
        <f>COUNTIFS(#REF!,"&gt;=50",#REF!,$B181,#REF!,"&gt;=2.6")</f>
        <v>#REF!</v>
      </c>
      <c r="AR181" s="6" t="e">
        <f>COUNTIFS(#REF!,"&gt;=50",#REF!,$B181,#REF!,"&gt;=2.8")</f>
        <v>#REF!</v>
      </c>
      <c r="AS181" s="15" t="e">
        <f>COUNTIFS(#REF!,"&gt;=50",#REF!,$B181,#REF!,"&gt;=3")</f>
        <v>#REF!</v>
      </c>
    </row>
    <row r="182" spans="2:45" hidden="1" outlineLevel="1" x14ac:dyDescent="0.25">
      <c r="B182" s="9" t="s">
        <v>24</v>
      </c>
      <c r="C182" s="6"/>
      <c r="D182" s="6" t="e">
        <f>COUNTIFS(#REF!,"&lt;100",#REF!,"&gt;=50",#REF!,$B182)</f>
        <v>#REF!</v>
      </c>
      <c r="E182" s="6" t="e">
        <f>COUNTIFS(#REF!,"&lt;100",#REF!,"&gt;=50",#REF!,$B182,#REF!,"&gt;=2.2")</f>
        <v>#REF!</v>
      </c>
      <c r="F182" s="6" t="e">
        <f>COUNTIFS(#REF!,"&lt;100",#REF!,"&gt;=50",#REF!,$B182,#REF!,"&gt;=2.4")</f>
        <v>#REF!</v>
      </c>
      <c r="G182" s="6" t="e">
        <f>COUNTIFS(#REF!,"&lt;100",#REF!,"&gt;=50",#REF!,$B182,#REF!,"&gt;=2.6")</f>
        <v>#REF!</v>
      </c>
      <c r="H182" s="6" t="e">
        <f>COUNTIFS(#REF!,"&lt;100",#REF!,"&gt;=50",#REF!,$B182,#REF!,"&gt;=2.8")</f>
        <v>#REF!</v>
      </c>
      <c r="I182" s="15" t="e">
        <f>COUNTIFS(#REF!,"&lt;100",#REF!,"&gt;=50",#REF!,$B182,#REF!,"&gt;=3")</f>
        <v>#REF!</v>
      </c>
      <c r="K182" s="9" t="s">
        <v>24</v>
      </c>
      <c r="L182" s="6"/>
      <c r="M182" s="6" t="e">
        <f>COUNTIFS(#REF!,"&gt;=100",#REF!,"&lt;150",#REF!,$B182)</f>
        <v>#REF!</v>
      </c>
      <c r="N182" s="6" t="e">
        <f>COUNTIFS(#REF!,"&gt;=100",#REF!,"&lt;150",#REF!,$B182,#REF!,"&gt;=2.2")</f>
        <v>#REF!</v>
      </c>
      <c r="O182" s="6" t="e">
        <f>COUNTIFS(#REF!,"&gt;=100",#REF!,"&lt;150",#REF!,$B182,#REF!,"&gt;=2.4")</f>
        <v>#REF!</v>
      </c>
      <c r="P182" s="6" t="e">
        <f>COUNTIFS(#REF!,"&gt;=100",#REF!,"&lt;150",#REF!,$B182,#REF!,"&gt;=2.6")</f>
        <v>#REF!</v>
      </c>
      <c r="Q182" s="6" t="e">
        <f>COUNTIFS(#REF!,"&gt;=100",#REF!,"&lt;150",#REF!,$B182,#REF!,"&gt;=2.8")</f>
        <v>#REF!</v>
      </c>
      <c r="R182" s="15" t="e">
        <f>COUNTIFS(#REF!,"&gt;=100",#REF!,"&lt;150",#REF!,$B182,#REF!,"&gt;=3")</f>
        <v>#REF!</v>
      </c>
      <c r="T182" s="9" t="s">
        <v>24</v>
      </c>
      <c r="U182" s="6"/>
      <c r="V182" s="6" t="e">
        <f>COUNTIFS(#REF!,"&gt;=150",#REF!,"&lt;200",#REF!,$B182)</f>
        <v>#REF!</v>
      </c>
      <c r="W182" s="6" t="e">
        <f>COUNTIFS(#REF!,"&gt;=150",#REF!,"&lt;200",#REF!,$B182,#REF!,"&gt;=2.2")</f>
        <v>#REF!</v>
      </c>
      <c r="X182" s="6" t="e">
        <f>COUNTIFS(#REF!,"&gt;=150",#REF!,"&lt;200",#REF!,$B182,#REF!,"&gt;=2.4")</f>
        <v>#REF!</v>
      </c>
      <c r="Y182" s="6" t="e">
        <f>COUNTIFS(#REF!,"&gt;=150",#REF!,"&lt;200",#REF!,$B182,#REF!,"&gt;=2.6")</f>
        <v>#REF!</v>
      </c>
      <c r="Z182" s="6" t="e">
        <f>COUNTIFS(#REF!,"&gt;=150",#REF!,"&lt;200",#REF!,$B182,#REF!,"&gt;=2.8")</f>
        <v>#REF!</v>
      </c>
      <c r="AA182" s="15" t="e">
        <f>COUNTIFS(#REF!,"&gt;=150",#REF!,"&lt;200",#REF!,$B182,#REF!,"&gt;=3")</f>
        <v>#REF!</v>
      </c>
      <c r="AC182" s="9" t="s">
        <v>24</v>
      </c>
      <c r="AD182" s="6"/>
      <c r="AE182" s="6" t="e">
        <f>COUNTIFS(#REF!,"&gt;=200",#REF!,$B182)</f>
        <v>#REF!</v>
      </c>
      <c r="AF182" s="6" t="e">
        <f>COUNTIFS(#REF!,"&gt;=200",#REF!,$B182,#REF!,"&gt;=2.2")</f>
        <v>#REF!</v>
      </c>
      <c r="AG182" s="6" t="e">
        <f>COUNTIFS(#REF!,"&gt;=200",#REF!,$B182,#REF!,"&gt;=2.4")</f>
        <v>#REF!</v>
      </c>
      <c r="AH182" s="6" t="e">
        <f>COUNTIFS(#REF!,"&gt;=200",#REF!,$B182,#REF!,"&gt;=2.6")</f>
        <v>#REF!</v>
      </c>
      <c r="AI182" s="6" t="e">
        <f>COUNTIFS(#REF!,"&gt;=200",#REF!,$B182,#REF!,"&gt;=2.8")</f>
        <v>#REF!</v>
      </c>
      <c r="AJ182" s="15" t="e">
        <f>COUNTIFS(#REF!,"&gt;=200",#REF!,$B182,#REF!,"&gt;=3")</f>
        <v>#REF!</v>
      </c>
      <c r="AL182" s="9" t="s">
        <v>24</v>
      </c>
      <c r="AM182" s="6"/>
      <c r="AN182" s="6" t="e">
        <f>COUNTIFS(#REF!,"&gt;=50",#REF!,$B182)</f>
        <v>#REF!</v>
      </c>
      <c r="AO182" s="6" t="e">
        <f>COUNTIFS(#REF!,"&gt;=50",#REF!,$B182,#REF!,"&gt;=2.2")</f>
        <v>#REF!</v>
      </c>
      <c r="AP182" s="6" t="e">
        <f>COUNTIFS(#REF!,"&gt;=50",#REF!,$B182,#REF!,"&gt;=2.4")</f>
        <v>#REF!</v>
      </c>
      <c r="AQ182" s="7" t="e">
        <f>COUNTIFS(#REF!,"&gt;=50",#REF!,$B182,#REF!,"&gt;=2.6")</f>
        <v>#REF!</v>
      </c>
      <c r="AR182" s="6" t="e">
        <f>COUNTIFS(#REF!,"&gt;=50",#REF!,$B182,#REF!,"&gt;=2.8")</f>
        <v>#REF!</v>
      </c>
      <c r="AS182" s="15" t="e">
        <f>COUNTIFS(#REF!,"&gt;=50",#REF!,$B182,#REF!,"&gt;=3")</f>
        <v>#REF!</v>
      </c>
    </row>
    <row r="183" spans="2:45" hidden="1" outlineLevel="1" x14ac:dyDescent="0.25">
      <c r="B183" s="9" t="s">
        <v>74</v>
      </c>
      <c r="C183" s="6"/>
      <c r="D183" s="6" t="e">
        <f>COUNTIFS(#REF!,"&lt;100",#REF!,"&gt;=50",#REF!,$B183)</f>
        <v>#REF!</v>
      </c>
      <c r="E183" s="6" t="e">
        <f>COUNTIFS(#REF!,"&lt;100",#REF!,"&gt;=50",#REF!,$B183,#REF!,"&gt;=2.2")</f>
        <v>#REF!</v>
      </c>
      <c r="F183" s="6" t="e">
        <f>COUNTIFS(#REF!,"&lt;100",#REF!,"&gt;=50",#REF!,$B183,#REF!,"&gt;=2.4")</f>
        <v>#REF!</v>
      </c>
      <c r="G183" s="6" t="e">
        <f>COUNTIFS(#REF!,"&lt;100",#REF!,"&gt;=50",#REF!,$B183,#REF!,"&gt;=2.6")</f>
        <v>#REF!</v>
      </c>
      <c r="H183" s="6" t="e">
        <f>COUNTIFS(#REF!,"&lt;100",#REF!,"&gt;=50",#REF!,$B183,#REF!,"&gt;=2.8")</f>
        <v>#REF!</v>
      </c>
      <c r="I183" s="15" t="e">
        <f>COUNTIFS(#REF!,"&lt;100",#REF!,"&gt;=50",#REF!,$B183,#REF!,"&gt;=3")</f>
        <v>#REF!</v>
      </c>
      <c r="K183" s="9" t="s">
        <v>74</v>
      </c>
      <c r="L183" s="6"/>
      <c r="M183" s="6" t="e">
        <f>COUNTIFS(#REF!,"&gt;=100",#REF!,"&lt;150",#REF!,$B183)</f>
        <v>#REF!</v>
      </c>
      <c r="N183" s="6" t="e">
        <f>COUNTIFS(#REF!,"&gt;=100",#REF!,"&lt;150",#REF!,$B183,#REF!,"&gt;=2.2")</f>
        <v>#REF!</v>
      </c>
      <c r="O183" s="6" t="e">
        <f>COUNTIFS(#REF!,"&gt;=100",#REF!,"&lt;150",#REF!,$B183,#REF!,"&gt;=2.4")</f>
        <v>#REF!</v>
      </c>
      <c r="P183" s="6" t="e">
        <f>COUNTIFS(#REF!,"&gt;=100",#REF!,"&lt;150",#REF!,$B183,#REF!,"&gt;=2.6")</f>
        <v>#REF!</v>
      </c>
      <c r="Q183" s="6" t="e">
        <f>COUNTIFS(#REF!,"&gt;=100",#REF!,"&lt;150",#REF!,$B183,#REF!,"&gt;=2.8")</f>
        <v>#REF!</v>
      </c>
      <c r="R183" s="15" t="e">
        <f>COUNTIFS(#REF!,"&gt;=100",#REF!,"&lt;150",#REF!,$B183,#REF!,"&gt;=3")</f>
        <v>#REF!</v>
      </c>
      <c r="T183" s="9" t="s">
        <v>74</v>
      </c>
      <c r="U183" s="6"/>
      <c r="V183" s="6" t="e">
        <f>COUNTIFS(#REF!,"&gt;=150",#REF!,"&lt;200",#REF!,$B183)</f>
        <v>#REF!</v>
      </c>
      <c r="W183" s="6" t="e">
        <f>COUNTIFS(#REF!,"&gt;=150",#REF!,"&lt;200",#REF!,$B183,#REF!,"&gt;=2.2")</f>
        <v>#REF!</v>
      </c>
      <c r="X183" s="6" t="e">
        <f>COUNTIFS(#REF!,"&gt;=150",#REF!,"&lt;200",#REF!,$B183,#REF!,"&gt;=2.4")</f>
        <v>#REF!</v>
      </c>
      <c r="Y183" s="6" t="e">
        <f>COUNTIFS(#REF!,"&gt;=150",#REF!,"&lt;200",#REF!,$B183,#REF!,"&gt;=2.6")</f>
        <v>#REF!</v>
      </c>
      <c r="Z183" s="6" t="e">
        <f>COUNTIFS(#REF!,"&gt;=150",#REF!,"&lt;200",#REF!,$B183,#REF!,"&gt;=2.8")</f>
        <v>#REF!</v>
      </c>
      <c r="AA183" s="15" t="e">
        <f>COUNTIFS(#REF!,"&gt;=150",#REF!,"&lt;200",#REF!,$B183,#REF!,"&gt;=3")</f>
        <v>#REF!</v>
      </c>
      <c r="AC183" s="9" t="s">
        <v>74</v>
      </c>
      <c r="AD183" s="6"/>
      <c r="AE183" s="6" t="e">
        <f>COUNTIFS(#REF!,"&gt;=200",#REF!,$B183)</f>
        <v>#REF!</v>
      </c>
      <c r="AF183" s="6" t="e">
        <f>COUNTIFS(#REF!,"&gt;=200",#REF!,$B183,#REF!,"&gt;=2.2")</f>
        <v>#REF!</v>
      </c>
      <c r="AG183" s="6" t="e">
        <f>COUNTIFS(#REF!,"&gt;=200",#REF!,$B183,#REF!,"&gt;=2.4")</f>
        <v>#REF!</v>
      </c>
      <c r="AH183" s="6" t="e">
        <f>COUNTIFS(#REF!,"&gt;=200",#REF!,$B183,#REF!,"&gt;=2.6")</f>
        <v>#REF!</v>
      </c>
      <c r="AI183" s="6" t="e">
        <f>COUNTIFS(#REF!,"&gt;=200",#REF!,$B183,#REF!,"&gt;=2.8")</f>
        <v>#REF!</v>
      </c>
      <c r="AJ183" s="15" t="e">
        <f>COUNTIFS(#REF!,"&gt;=200",#REF!,$B183,#REF!,"&gt;=3")</f>
        <v>#REF!</v>
      </c>
      <c r="AL183" s="9" t="s">
        <v>74</v>
      </c>
      <c r="AM183" s="6"/>
      <c r="AN183" s="6" t="e">
        <f>COUNTIFS(#REF!,"&gt;=50",#REF!,$B183)</f>
        <v>#REF!</v>
      </c>
      <c r="AO183" s="6" t="e">
        <f>COUNTIFS(#REF!,"&gt;=50",#REF!,$B183,#REF!,"&gt;=2.2")</f>
        <v>#REF!</v>
      </c>
      <c r="AP183" s="6" t="e">
        <f>COUNTIFS(#REF!,"&gt;=50",#REF!,$B183,#REF!,"&gt;=2.4")</f>
        <v>#REF!</v>
      </c>
      <c r="AQ183" s="7" t="e">
        <f>COUNTIFS(#REF!,"&gt;=50",#REF!,$B183,#REF!,"&gt;=2.6")</f>
        <v>#REF!</v>
      </c>
      <c r="AR183" s="6" t="e">
        <f>COUNTIFS(#REF!,"&gt;=50",#REF!,$B183,#REF!,"&gt;=2.8")</f>
        <v>#REF!</v>
      </c>
      <c r="AS183" s="15" t="e">
        <f>COUNTIFS(#REF!,"&gt;=50",#REF!,$B183,#REF!,"&gt;=3")</f>
        <v>#REF!</v>
      </c>
    </row>
    <row r="184" spans="2:45" hidden="1" outlineLevel="1" x14ac:dyDescent="0.25">
      <c r="B184" s="9" t="s">
        <v>56</v>
      </c>
      <c r="C184" s="6"/>
      <c r="D184" s="6" t="e">
        <f>COUNTIFS(#REF!,"&lt;100",#REF!,"&gt;=50",#REF!,$B184)</f>
        <v>#REF!</v>
      </c>
      <c r="E184" s="6" t="e">
        <f>COUNTIFS(#REF!,"&lt;100",#REF!,"&gt;=50",#REF!,$B184,#REF!,"&gt;=2.2")</f>
        <v>#REF!</v>
      </c>
      <c r="F184" s="6" t="e">
        <f>COUNTIFS(#REF!,"&lt;100",#REF!,"&gt;=50",#REF!,$B184,#REF!,"&gt;=2.4")</f>
        <v>#REF!</v>
      </c>
      <c r="G184" s="6" t="e">
        <f>COUNTIFS(#REF!,"&lt;100",#REF!,"&gt;=50",#REF!,$B184,#REF!,"&gt;=2.6")</f>
        <v>#REF!</v>
      </c>
      <c r="H184" s="6" t="e">
        <f>COUNTIFS(#REF!,"&lt;100",#REF!,"&gt;=50",#REF!,$B184,#REF!,"&gt;=2.8")</f>
        <v>#REF!</v>
      </c>
      <c r="I184" s="15" t="e">
        <f>COUNTIFS(#REF!,"&lt;100",#REF!,"&gt;=50",#REF!,$B184,#REF!,"&gt;=3")</f>
        <v>#REF!</v>
      </c>
      <c r="K184" s="9" t="s">
        <v>56</v>
      </c>
      <c r="L184" s="6"/>
      <c r="M184" s="6" t="e">
        <f>COUNTIFS(#REF!,"&gt;=100",#REF!,"&lt;150",#REF!,$B184)</f>
        <v>#REF!</v>
      </c>
      <c r="N184" s="6" t="e">
        <f>COUNTIFS(#REF!,"&gt;=100",#REF!,"&lt;150",#REF!,$B184,#REF!,"&gt;=2.2")</f>
        <v>#REF!</v>
      </c>
      <c r="O184" s="6" t="e">
        <f>COUNTIFS(#REF!,"&gt;=100",#REF!,"&lt;150",#REF!,$B184,#REF!,"&gt;=2.4")</f>
        <v>#REF!</v>
      </c>
      <c r="P184" s="6" t="e">
        <f>COUNTIFS(#REF!,"&gt;=100",#REF!,"&lt;150",#REF!,$B184,#REF!,"&gt;=2.6")</f>
        <v>#REF!</v>
      </c>
      <c r="Q184" s="6" t="e">
        <f>COUNTIFS(#REF!,"&gt;=100",#REF!,"&lt;150",#REF!,$B184,#REF!,"&gt;=2.8")</f>
        <v>#REF!</v>
      </c>
      <c r="R184" s="15" t="e">
        <f>COUNTIFS(#REF!,"&gt;=100",#REF!,"&lt;150",#REF!,$B184,#REF!,"&gt;=3")</f>
        <v>#REF!</v>
      </c>
      <c r="T184" s="9" t="s">
        <v>56</v>
      </c>
      <c r="U184" s="6"/>
      <c r="V184" s="6" t="e">
        <f>COUNTIFS(#REF!,"&gt;=150",#REF!,"&lt;200",#REF!,$B184)</f>
        <v>#REF!</v>
      </c>
      <c r="W184" s="6" t="e">
        <f>COUNTIFS(#REF!,"&gt;=150",#REF!,"&lt;200",#REF!,$B184,#REF!,"&gt;=2.2")</f>
        <v>#REF!</v>
      </c>
      <c r="X184" s="6" t="e">
        <f>COUNTIFS(#REF!,"&gt;=150",#REF!,"&lt;200",#REF!,$B184,#REF!,"&gt;=2.4")</f>
        <v>#REF!</v>
      </c>
      <c r="Y184" s="6" t="e">
        <f>COUNTIFS(#REF!,"&gt;=150",#REF!,"&lt;200",#REF!,$B184,#REF!,"&gt;=2.6")</f>
        <v>#REF!</v>
      </c>
      <c r="Z184" s="6" t="e">
        <f>COUNTIFS(#REF!,"&gt;=150",#REF!,"&lt;200",#REF!,$B184,#REF!,"&gt;=2.8")</f>
        <v>#REF!</v>
      </c>
      <c r="AA184" s="15" t="e">
        <f>COUNTIFS(#REF!,"&gt;=150",#REF!,"&lt;200",#REF!,$B184,#REF!,"&gt;=3")</f>
        <v>#REF!</v>
      </c>
      <c r="AC184" s="9" t="s">
        <v>56</v>
      </c>
      <c r="AD184" s="6"/>
      <c r="AE184" s="6" t="e">
        <f>COUNTIFS(#REF!,"&gt;=200",#REF!,$B184)</f>
        <v>#REF!</v>
      </c>
      <c r="AF184" s="6" t="e">
        <f>COUNTIFS(#REF!,"&gt;=200",#REF!,$B184,#REF!,"&gt;=2.2")</f>
        <v>#REF!</v>
      </c>
      <c r="AG184" s="6" t="e">
        <f>COUNTIFS(#REF!,"&gt;=200",#REF!,$B184,#REF!,"&gt;=2.4")</f>
        <v>#REF!</v>
      </c>
      <c r="AH184" s="6" t="e">
        <f>COUNTIFS(#REF!,"&gt;=200",#REF!,$B184,#REF!,"&gt;=2.6")</f>
        <v>#REF!</v>
      </c>
      <c r="AI184" s="6" t="e">
        <f>COUNTIFS(#REF!,"&gt;=200",#REF!,$B184,#REF!,"&gt;=2.8")</f>
        <v>#REF!</v>
      </c>
      <c r="AJ184" s="15" t="e">
        <f>COUNTIFS(#REF!,"&gt;=200",#REF!,$B184,#REF!,"&gt;=3")</f>
        <v>#REF!</v>
      </c>
      <c r="AL184" s="9" t="s">
        <v>56</v>
      </c>
      <c r="AM184" s="6"/>
      <c r="AN184" s="6" t="e">
        <f>COUNTIFS(#REF!,"&gt;=50",#REF!,$B184)</f>
        <v>#REF!</v>
      </c>
      <c r="AO184" s="6" t="e">
        <f>COUNTIFS(#REF!,"&gt;=50",#REF!,$B184,#REF!,"&gt;=2.2")</f>
        <v>#REF!</v>
      </c>
      <c r="AP184" s="6" t="e">
        <f>COUNTIFS(#REF!,"&gt;=50",#REF!,$B184,#REF!,"&gt;=2.4")</f>
        <v>#REF!</v>
      </c>
      <c r="AQ184" s="7" t="e">
        <f>COUNTIFS(#REF!,"&gt;=50",#REF!,$B184,#REF!,"&gt;=2.6")</f>
        <v>#REF!</v>
      </c>
      <c r="AR184" s="6" t="e">
        <f>COUNTIFS(#REF!,"&gt;=50",#REF!,$B184,#REF!,"&gt;=2.8")</f>
        <v>#REF!</v>
      </c>
      <c r="AS184" s="15" t="e">
        <f>COUNTIFS(#REF!,"&gt;=50",#REF!,$B184,#REF!,"&gt;=3")</f>
        <v>#REF!</v>
      </c>
    </row>
    <row r="185" spans="2:45" hidden="1" outlineLevel="1" x14ac:dyDescent="0.25">
      <c r="B185" s="9" t="s">
        <v>25</v>
      </c>
      <c r="C185" s="6"/>
      <c r="D185" s="6" t="e">
        <f>COUNTIFS(#REF!,"&lt;100",#REF!,"&gt;=50",#REF!,$B185)</f>
        <v>#REF!</v>
      </c>
      <c r="E185" s="6" t="e">
        <f>COUNTIFS(#REF!,"&lt;100",#REF!,"&gt;=50",#REF!,$B185,#REF!,"&gt;=2.2")</f>
        <v>#REF!</v>
      </c>
      <c r="F185" s="6" t="e">
        <f>COUNTIFS(#REF!,"&lt;100",#REF!,"&gt;=50",#REF!,$B185,#REF!,"&gt;=2.4")</f>
        <v>#REF!</v>
      </c>
      <c r="G185" s="6" t="e">
        <f>COUNTIFS(#REF!,"&lt;100",#REF!,"&gt;=50",#REF!,$B185,#REF!,"&gt;=2.6")</f>
        <v>#REF!</v>
      </c>
      <c r="H185" s="6" t="e">
        <f>COUNTIFS(#REF!,"&lt;100",#REF!,"&gt;=50",#REF!,$B185,#REF!,"&gt;=2.8")</f>
        <v>#REF!</v>
      </c>
      <c r="I185" s="15" t="e">
        <f>COUNTIFS(#REF!,"&lt;100",#REF!,"&gt;=50",#REF!,$B185,#REF!,"&gt;=3")</f>
        <v>#REF!</v>
      </c>
      <c r="K185" s="9" t="s">
        <v>25</v>
      </c>
      <c r="L185" s="6"/>
      <c r="M185" s="6" t="e">
        <f>COUNTIFS(#REF!,"&gt;=100",#REF!,"&lt;150",#REF!,$B185)</f>
        <v>#REF!</v>
      </c>
      <c r="N185" s="6" t="e">
        <f>COUNTIFS(#REF!,"&gt;=100",#REF!,"&lt;150",#REF!,$B185,#REF!,"&gt;=2.2")</f>
        <v>#REF!</v>
      </c>
      <c r="O185" s="6" t="e">
        <f>COUNTIFS(#REF!,"&gt;=100",#REF!,"&lt;150",#REF!,$B185,#REF!,"&gt;=2.4")</f>
        <v>#REF!</v>
      </c>
      <c r="P185" s="6" t="e">
        <f>COUNTIFS(#REF!,"&gt;=100",#REF!,"&lt;150",#REF!,$B185,#REF!,"&gt;=2.6")</f>
        <v>#REF!</v>
      </c>
      <c r="Q185" s="6" t="e">
        <f>COUNTIFS(#REF!,"&gt;=100",#REF!,"&lt;150",#REF!,$B185,#REF!,"&gt;=2.8")</f>
        <v>#REF!</v>
      </c>
      <c r="R185" s="15" t="e">
        <f>COUNTIFS(#REF!,"&gt;=100",#REF!,"&lt;150",#REF!,$B185,#REF!,"&gt;=3")</f>
        <v>#REF!</v>
      </c>
      <c r="T185" s="9" t="s">
        <v>25</v>
      </c>
      <c r="U185" s="6"/>
      <c r="V185" s="6" t="e">
        <f>COUNTIFS(#REF!,"&gt;=150",#REF!,"&lt;200",#REF!,$B185)</f>
        <v>#REF!</v>
      </c>
      <c r="W185" s="6" t="e">
        <f>COUNTIFS(#REF!,"&gt;=150",#REF!,"&lt;200",#REF!,$B185,#REF!,"&gt;=2.2")</f>
        <v>#REF!</v>
      </c>
      <c r="X185" s="6" t="e">
        <f>COUNTIFS(#REF!,"&gt;=150",#REF!,"&lt;200",#REF!,$B185,#REF!,"&gt;=2.4")</f>
        <v>#REF!</v>
      </c>
      <c r="Y185" s="6" t="e">
        <f>COUNTIFS(#REF!,"&gt;=150",#REF!,"&lt;200",#REF!,$B185,#REF!,"&gt;=2.6")</f>
        <v>#REF!</v>
      </c>
      <c r="Z185" s="6" t="e">
        <f>COUNTIFS(#REF!,"&gt;=150",#REF!,"&lt;200",#REF!,$B185,#REF!,"&gt;=2.8")</f>
        <v>#REF!</v>
      </c>
      <c r="AA185" s="15" t="e">
        <f>COUNTIFS(#REF!,"&gt;=150",#REF!,"&lt;200",#REF!,$B185,#REF!,"&gt;=3")</f>
        <v>#REF!</v>
      </c>
      <c r="AC185" s="9" t="s">
        <v>25</v>
      </c>
      <c r="AD185" s="6"/>
      <c r="AE185" s="6" t="e">
        <f>COUNTIFS(#REF!,"&gt;=200",#REF!,$B185)</f>
        <v>#REF!</v>
      </c>
      <c r="AF185" s="6" t="e">
        <f>COUNTIFS(#REF!,"&gt;=200",#REF!,$B185,#REF!,"&gt;=2.2")</f>
        <v>#REF!</v>
      </c>
      <c r="AG185" s="6" t="e">
        <f>COUNTIFS(#REF!,"&gt;=200",#REF!,$B185,#REF!,"&gt;=2.4")</f>
        <v>#REF!</v>
      </c>
      <c r="AH185" s="6" t="e">
        <f>COUNTIFS(#REF!,"&gt;=200",#REF!,$B185,#REF!,"&gt;=2.6")</f>
        <v>#REF!</v>
      </c>
      <c r="AI185" s="6" t="e">
        <f>COUNTIFS(#REF!,"&gt;=200",#REF!,$B185,#REF!,"&gt;=2.8")</f>
        <v>#REF!</v>
      </c>
      <c r="AJ185" s="15" t="e">
        <f>COUNTIFS(#REF!,"&gt;=200",#REF!,$B185,#REF!,"&gt;=3")</f>
        <v>#REF!</v>
      </c>
      <c r="AL185" s="9" t="s">
        <v>25</v>
      </c>
      <c r="AM185" s="6"/>
      <c r="AN185" s="6" t="e">
        <f>COUNTIFS(#REF!,"&gt;=50",#REF!,$B185)</f>
        <v>#REF!</v>
      </c>
      <c r="AO185" s="6" t="e">
        <f>COUNTIFS(#REF!,"&gt;=50",#REF!,$B185,#REF!,"&gt;=2.2")</f>
        <v>#REF!</v>
      </c>
      <c r="AP185" s="6" t="e">
        <f>COUNTIFS(#REF!,"&gt;=50",#REF!,$B185,#REF!,"&gt;=2.4")</f>
        <v>#REF!</v>
      </c>
      <c r="AQ185" s="7" t="e">
        <f>COUNTIFS(#REF!,"&gt;=50",#REF!,$B185,#REF!,"&gt;=2.6")</f>
        <v>#REF!</v>
      </c>
      <c r="AR185" s="6" t="e">
        <f>COUNTIFS(#REF!,"&gt;=50",#REF!,$B185,#REF!,"&gt;=2.8")</f>
        <v>#REF!</v>
      </c>
      <c r="AS185" s="15" t="e">
        <f>COUNTIFS(#REF!,"&gt;=50",#REF!,$B185,#REF!,"&gt;=3")</f>
        <v>#REF!</v>
      </c>
    </row>
    <row r="186" spans="2:45" hidden="1" outlineLevel="1" x14ac:dyDescent="0.25">
      <c r="B186" s="9" t="s">
        <v>37</v>
      </c>
      <c r="C186" s="6"/>
      <c r="D186" s="6" t="e">
        <f>COUNTIFS(#REF!,"&lt;100",#REF!,"&gt;=50",#REF!,$B186)</f>
        <v>#REF!</v>
      </c>
      <c r="E186" s="6" t="e">
        <f>COUNTIFS(#REF!,"&lt;100",#REF!,"&gt;=50",#REF!,$B186,#REF!,"&gt;=2.2")</f>
        <v>#REF!</v>
      </c>
      <c r="F186" s="6" t="e">
        <f>COUNTIFS(#REF!,"&lt;100",#REF!,"&gt;=50",#REF!,$B186,#REF!,"&gt;=2.4")</f>
        <v>#REF!</v>
      </c>
      <c r="G186" s="6" t="e">
        <f>COUNTIFS(#REF!,"&lt;100",#REF!,"&gt;=50",#REF!,$B186,#REF!,"&gt;=2.6")</f>
        <v>#REF!</v>
      </c>
      <c r="H186" s="6" t="e">
        <f>COUNTIFS(#REF!,"&lt;100",#REF!,"&gt;=50",#REF!,$B186,#REF!,"&gt;=2.8")</f>
        <v>#REF!</v>
      </c>
      <c r="I186" s="15" t="e">
        <f>COUNTIFS(#REF!,"&lt;100",#REF!,"&gt;=50",#REF!,$B186,#REF!,"&gt;=3")</f>
        <v>#REF!</v>
      </c>
      <c r="K186" s="9" t="s">
        <v>37</v>
      </c>
      <c r="L186" s="6"/>
      <c r="M186" s="6" t="e">
        <f>COUNTIFS(#REF!,"&gt;=100",#REF!,"&lt;150",#REF!,$B186)</f>
        <v>#REF!</v>
      </c>
      <c r="N186" s="6" t="e">
        <f>COUNTIFS(#REF!,"&gt;=100",#REF!,"&lt;150",#REF!,$B186,#REF!,"&gt;=2.2")</f>
        <v>#REF!</v>
      </c>
      <c r="O186" s="6" t="e">
        <f>COUNTIFS(#REF!,"&gt;=100",#REF!,"&lt;150",#REF!,$B186,#REF!,"&gt;=2.4")</f>
        <v>#REF!</v>
      </c>
      <c r="P186" s="6" t="e">
        <f>COUNTIFS(#REF!,"&gt;=100",#REF!,"&lt;150",#REF!,$B186,#REF!,"&gt;=2.6")</f>
        <v>#REF!</v>
      </c>
      <c r="Q186" s="6" t="e">
        <f>COUNTIFS(#REF!,"&gt;=100",#REF!,"&lt;150",#REF!,$B186,#REF!,"&gt;=2.8")</f>
        <v>#REF!</v>
      </c>
      <c r="R186" s="15" t="e">
        <f>COUNTIFS(#REF!,"&gt;=100",#REF!,"&lt;150",#REF!,$B186,#REF!,"&gt;=3")</f>
        <v>#REF!</v>
      </c>
      <c r="T186" s="9" t="s">
        <v>37</v>
      </c>
      <c r="U186" s="6"/>
      <c r="V186" s="6" t="e">
        <f>COUNTIFS(#REF!,"&gt;=150",#REF!,"&lt;200",#REF!,$B186)</f>
        <v>#REF!</v>
      </c>
      <c r="W186" s="6" t="e">
        <f>COUNTIFS(#REF!,"&gt;=150",#REF!,"&lt;200",#REF!,$B186,#REF!,"&gt;=2.2")</f>
        <v>#REF!</v>
      </c>
      <c r="X186" s="6" t="e">
        <f>COUNTIFS(#REF!,"&gt;=150",#REF!,"&lt;200",#REF!,$B186,#REF!,"&gt;=2.4")</f>
        <v>#REF!</v>
      </c>
      <c r="Y186" s="6" t="e">
        <f>COUNTIFS(#REF!,"&gt;=150",#REF!,"&lt;200",#REF!,$B186,#REF!,"&gt;=2.6")</f>
        <v>#REF!</v>
      </c>
      <c r="Z186" s="6" t="e">
        <f>COUNTIFS(#REF!,"&gt;=150",#REF!,"&lt;200",#REF!,$B186,#REF!,"&gt;=2.8")</f>
        <v>#REF!</v>
      </c>
      <c r="AA186" s="15" t="e">
        <f>COUNTIFS(#REF!,"&gt;=150",#REF!,"&lt;200",#REF!,$B186,#REF!,"&gt;=3")</f>
        <v>#REF!</v>
      </c>
      <c r="AC186" s="9" t="s">
        <v>37</v>
      </c>
      <c r="AD186" s="6"/>
      <c r="AE186" s="6" t="e">
        <f>COUNTIFS(#REF!,"&gt;=200",#REF!,$B186)</f>
        <v>#REF!</v>
      </c>
      <c r="AF186" s="6" t="e">
        <f>COUNTIFS(#REF!,"&gt;=200",#REF!,$B186,#REF!,"&gt;=2.2")</f>
        <v>#REF!</v>
      </c>
      <c r="AG186" s="6" t="e">
        <f>COUNTIFS(#REF!,"&gt;=200",#REF!,$B186,#REF!,"&gt;=2.4")</f>
        <v>#REF!</v>
      </c>
      <c r="AH186" s="6" t="e">
        <f>COUNTIFS(#REF!,"&gt;=200",#REF!,$B186,#REF!,"&gt;=2.6")</f>
        <v>#REF!</v>
      </c>
      <c r="AI186" s="6" t="e">
        <f>COUNTIFS(#REF!,"&gt;=200",#REF!,$B186,#REF!,"&gt;=2.8")</f>
        <v>#REF!</v>
      </c>
      <c r="AJ186" s="15" t="e">
        <f>COUNTIFS(#REF!,"&gt;=200",#REF!,$B186,#REF!,"&gt;=3")</f>
        <v>#REF!</v>
      </c>
      <c r="AL186" s="9" t="s">
        <v>37</v>
      </c>
      <c r="AM186" s="6"/>
      <c r="AN186" s="6" t="e">
        <f>COUNTIFS(#REF!,"&gt;=50",#REF!,$B186)</f>
        <v>#REF!</v>
      </c>
      <c r="AO186" s="6" t="e">
        <f>COUNTIFS(#REF!,"&gt;=50",#REF!,$B186,#REF!,"&gt;=2.2")</f>
        <v>#REF!</v>
      </c>
      <c r="AP186" s="6" t="e">
        <f>COUNTIFS(#REF!,"&gt;=50",#REF!,$B186,#REF!,"&gt;=2.4")</f>
        <v>#REF!</v>
      </c>
      <c r="AQ186" s="7" t="e">
        <f>COUNTIFS(#REF!,"&gt;=50",#REF!,$B186,#REF!,"&gt;=2.6")</f>
        <v>#REF!</v>
      </c>
      <c r="AR186" s="6" t="e">
        <f>COUNTIFS(#REF!,"&gt;=50",#REF!,$B186,#REF!,"&gt;=2.8")</f>
        <v>#REF!</v>
      </c>
      <c r="AS186" s="15" t="e">
        <f>COUNTIFS(#REF!,"&gt;=50",#REF!,$B186,#REF!,"&gt;=3")</f>
        <v>#REF!</v>
      </c>
    </row>
    <row r="187" spans="2:45" hidden="1" outlineLevel="1" x14ac:dyDescent="0.25">
      <c r="B187" s="9" t="s">
        <v>58</v>
      </c>
      <c r="C187" s="6"/>
      <c r="D187" s="6" t="e">
        <f>COUNTIFS(#REF!,"&lt;100",#REF!,"&gt;=50",#REF!,$B187)</f>
        <v>#REF!</v>
      </c>
      <c r="E187" s="6" t="e">
        <f>COUNTIFS(#REF!,"&lt;100",#REF!,"&gt;=50",#REF!,$B187,#REF!,"&gt;=2.2")</f>
        <v>#REF!</v>
      </c>
      <c r="F187" s="6" t="e">
        <f>COUNTIFS(#REF!,"&lt;100",#REF!,"&gt;=50",#REF!,$B187,#REF!,"&gt;=2.4")</f>
        <v>#REF!</v>
      </c>
      <c r="G187" s="6" t="e">
        <f>COUNTIFS(#REF!,"&lt;100",#REF!,"&gt;=50",#REF!,$B187,#REF!,"&gt;=2.6")</f>
        <v>#REF!</v>
      </c>
      <c r="H187" s="6" t="e">
        <f>COUNTIFS(#REF!,"&lt;100",#REF!,"&gt;=50",#REF!,$B187,#REF!,"&gt;=2.8")</f>
        <v>#REF!</v>
      </c>
      <c r="I187" s="15" t="e">
        <f>COUNTIFS(#REF!,"&lt;100",#REF!,"&gt;=50",#REF!,$B187,#REF!,"&gt;=3")</f>
        <v>#REF!</v>
      </c>
      <c r="K187" s="9" t="s">
        <v>58</v>
      </c>
      <c r="L187" s="6"/>
      <c r="M187" s="6" t="e">
        <f>COUNTIFS(#REF!,"&gt;=100",#REF!,"&lt;150",#REF!,$B187)</f>
        <v>#REF!</v>
      </c>
      <c r="N187" s="6" t="e">
        <f>COUNTIFS(#REF!,"&gt;=100",#REF!,"&lt;150",#REF!,$B187,#REF!,"&gt;=2.2")</f>
        <v>#REF!</v>
      </c>
      <c r="O187" s="6" t="e">
        <f>COUNTIFS(#REF!,"&gt;=100",#REF!,"&lt;150",#REF!,$B187,#REF!,"&gt;=2.4")</f>
        <v>#REF!</v>
      </c>
      <c r="P187" s="6" t="e">
        <f>COUNTIFS(#REF!,"&gt;=100",#REF!,"&lt;150",#REF!,$B187,#REF!,"&gt;=2.6")</f>
        <v>#REF!</v>
      </c>
      <c r="Q187" s="6" t="e">
        <f>COUNTIFS(#REF!,"&gt;=100",#REF!,"&lt;150",#REF!,$B187,#REF!,"&gt;=2.8")</f>
        <v>#REF!</v>
      </c>
      <c r="R187" s="15" t="e">
        <f>COUNTIFS(#REF!,"&gt;=100",#REF!,"&lt;150",#REF!,$B187,#REF!,"&gt;=3")</f>
        <v>#REF!</v>
      </c>
      <c r="T187" s="9" t="s">
        <v>58</v>
      </c>
      <c r="U187" s="6"/>
      <c r="V187" s="6" t="e">
        <f>COUNTIFS(#REF!,"&gt;=150",#REF!,"&lt;200",#REF!,$B187)</f>
        <v>#REF!</v>
      </c>
      <c r="W187" s="6" t="e">
        <f>COUNTIFS(#REF!,"&gt;=150",#REF!,"&lt;200",#REF!,$B187,#REF!,"&gt;=2.2")</f>
        <v>#REF!</v>
      </c>
      <c r="X187" s="6" t="e">
        <f>COUNTIFS(#REF!,"&gt;=150",#REF!,"&lt;200",#REF!,$B187,#REF!,"&gt;=2.4")</f>
        <v>#REF!</v>
      </c>
      <c r="Y187" s="6" t="e">
        <f>COUNTIFS(#REF!,"&gt;=150",#REF!,"&lt;200",#REF!,$B187,#REF!,"&gt;=2.6")</f>
        <v>#REF!</v>
      </c>
      <c r="Z187" s="6" t="e">
        <f>COUNTIFS(#REF!,"&gt;=150",#REF!,"&lt;200",#REF!,$B187,#REF!,"&gt;=2.8")</f>
        <v>#REF!</v>
      </c>
      <c r="AA187" s="15" t="e">
        <f>COUNTIFS(#REF!,"&gt;=150",#REF!,"&lt;200",#REF!,$B187,#REF!,"&gt;=3")</f>
        <v>#REF!</v>
      </c>
      <c r="AC187" s="9" t="s">
        <v>58</v>
      </c>
      <c r="AD187" s="6"/>
      <c r="AE187" s="6" t="e">
        <f>COUNTIFS(#REF!,"&gt;=200",#REF!,$B187)</f>
        <v>#REF!</v>
      </c>
      <c r="AF187" s="6" t="e">
        <f>COUNTIFS(#REF!,"&gt;=200",#REF!,$B187,#REF!,"&gt;=2.2")</f>
        <v>#REF!</v>
      </c>
      <c r="AG187" s="6" t="e">
        <f>COUNTIFS(#REF!,"&gt;=200",#REF!,$B187,#REF!,"&gt;=2.4")</f>
        <v>#REF!</v>
      </c>
      <c r="AH187" s="6" t="e">
        <f>COUNTIFS(#REF!,"&gt;=200",#REF!,$B187,#REF!,"&gt;=2.6")</f>
        <v>#REF!</v>
      </c>
      <c r="AI187" s="6" t="e">
        <f>COUNTIFS(#REF!,"&gt;=200",#REF!,$B187,#REF!,"&gt;=2.8")</f>
        <v>#REF!</v>
      </c>
      <c r="AJ187" s="15" t="e">
        <f>COUNTIFS(#REF!,"&gt;=200",#REF!,$B187,#REF!,"&gt;=3")</f>
        <v>#REF!</v>
      </c>
      <c r="AL187" s="9" t="s">
        <v>58</v>
      </c>
      <c r="AM187" s="6"/>
      <c r="AN187" s="6" t="e">
        <f>COUNTIFS(#REF!,"&gt;=50",#REF!,$B187)</f>
        <v>#REF!</v>
      </c>
      <c r="AO187" s="6" t="e">
        <f>COUNTIFS(#REF!,"&gt;=50",#REF!,$B187,#REF!,"&gt;=2.2")</f>
        <v>#REF!</v>
      </c>
      <c r="AP187" s="6" t="e">
        <f>COUNTIFS(#REF!,"&gt;=50",#REF!,$B187,#REF!,"&gt;=2.4")</f>
        <v>#REF!</v>
      </c>
      <c r="AQ187" s="7" t="e">
        <f>COUNTIFS(#REF!,"&gt;=50",#REF!,$B187,#REF!,"&gt;=2.6")</f>
        <v>#REF!</v>
      </c>
      <c r="AR187" s="6" t="e">
        <f>COUNTIFS(#REF!,"&gt;=50",#REF!,$B187,#REF!,"&gt;=2.8")</f>
        <v>#REF!</v>
      </c>
      <c r="AS187" s="15" t="e">
        <f>COUNTIFS(#REF!,"&gt;=50",#REF!,$B187,#REF!,"&gt;=3")</f>
        <v>#REF!</v>
      </c>
    </row>
    <row r="188" spans="2:45" hidden="1" outlineLevel="1" x14ac:dyDescent="0.25">
      <c r="B188" s="9" t="s">
        <v>59</v>
      </c>
      <c r="C188" s="6"/>
      <c r="D188" s="6" t="e">
        <f>COUNTIFS(#REF!,"&lt;100",#REF!,"&gt;=50",#REF!,$B188)</f>
        <v>#REF!</v>
      </c>
      <c r="E188" s="6" t="e">
        <f>COUNTIFS(#REF!,"&lt;100",#REF!,"&gt;=50",#REF!,$B188,#REF!,"&gt;=2.2")</f>
        <v>#REF!</v>
      </c>
      <c r="F188" s="6" t="e">
        <f>COUNTIFS(#REF!,"&lt;100",#REF!,"&gt;=50",#REF!,$B188,#REF!,"&gt;=2.4")</f>
        <v>#REF!</v>
      </c>
      <c r="G188" s="6" t="e">
        <f>COUNTIFS(#REF!,"&lt;100",#REF!,"&gt;=50",#REF!,$B188,#REF!,"&gt;=2.6")</f>
        <v>#REF!</v>
      </c>
      <c r="H188" s="6" t="e">
        <f>COUNTIFS(#REF!,"&lt;100",#REF!,"&gt;=50",#REF!,$B188,#REF!,"&gt;=2.8")</f>
        <v>#REF!</v>
      </c>
      <c r="I188" s="15" t="e">
        <f>COUNTIFS(#REF!,"&lt;100",#REF!,"&gt;=50",#REF!,$B188,#REF!,"&gt;=3")</f>
        <v>#REF!</v>
      </c>
      <c r="K188" s="9" t="s">
        <v>59</v>
      </c>
      <c r="L188" s="6"/>
      <c r="M188" s="6" t="e">
        <f>COUNTIFS(#REF!,"&gt;=100",#REF!,"&lt;150",#REF!,$B188)</f>
        <v>#REF!</v>
      </c>
      <c r="N188" s="6" t="e">
        <f>COUNTIFS(#REF!,"&gt;=100",#REF!,"&lt;150",#REF!,$B188,#REF!,"&gt;=2.2")</f>
        <v>#REF!</v>
      </c>
      <c r="O188" s="6" t="e">
        <f>COUNTIFS(#REF!,"&gt;=100",#REF!,"&lt;150",#REF!,$B188,#REF!,"&gt;=2.4")</f>
        <v>#REF!</v>
      </c>
      <c r="P188" s="6" t="e">
        <f>COUNTIFS(#REF!,"&gt;=100",#REF!,"&lt;150",#REF!,$B188,#REF!,"&gt;=2.6")</f>
        <v>#REF!</v>
      </c>
      <c r="Q188" s="6" t="e">
        <f>COUNTIFS(#REF!,"&gt;=100",#REF!,"&lt;150",#REF!,$B188,#REF!,"&gt;=2.8")</f>
        <v>#REF!</v>
      </c>
      <c r="R188" s="15" t="e">
        <f>COUNTIFS(#REF!,"&gt;=100",#REF!,"&lt;150",#REF!,$B188,#REF!,"&gt;=3")</f>
        <v>#REF!</v>
      </c>
      <c r="T188" s="9" t="s">
        <v>59</v>
      </c>
      <c r="U188" s="6"/>
      <c r="V188" s="6" t="e">
        <f>COUNTIFS(#REF!,"&gt;=150",#REF!,"&lt;200",#REF!,$B188)</f>
        <v>#REF!</v>
      </c>
      <c r="W188" s="6" t="e">
        <f>COUNTIFS(#REF!,"&gt;=150",#REF!,"&lt;200",#REF!,$B188,#REF!,"&gt;=2.2")</f>
        <v>#REF!</v>
      </c>
      <c r="X188" s="6" t="e">
        <f>COUNTIFS(#REF!,"&gt;=150",#REF!,"&lt;200",#REF!,$B188,#REF!,"&gt;=2.4")</f>
        <v>#REF!</v>
      </c>
      <c r="Y188" s="6" t="e">
        <f>COUNTIFS(#REF!,"&gt;=150",#REF!,"&lt;200",#REF!,$B188,#REF!,"&gt;=2.6")</f>
        <v>#REF!</v>
      </c>
      <c r="Z188" s="6" t="e">
        <f>COUNTIFS(#REF!,"&gt;=150",#REF!,"&lt;200",#REF!,$B188,#REF!,"&gt;=2.8")</f>
        <v>#REF!</v>
      </c>
      <c r="AA188" s="15" t="e">
        <f>COUNTIFS(#REF!,"&gt;=150",#REF!,"&lt;200",#REF!,$B188,#REF!,"&gt;=3")</f>
        <v>#REF!</v>
      </c>
      <c r="AC188" s="9" t="s">
        <v>59</v>
      </c>
      <c r="AD188" s="6"/>
      <c r="AE188" s="6" t="e">
        <f>COUNTIFS(#REF!,"&gt;=200",#REF!,$B188)</f>
        <v>#REF!</v>
      </c>
      <c r="AF188" s="6" t="e">
        <f>COUNTIFS(#REF!,"&gt;=200",#REF!,$B188,#REF!,"&gt;=2.2")</f>
        <v>#REF!</v>
      </c>
      <c r="AG188" s="6" t="e">
        <f>COUNTIFS(#REF!,"&gt;=200",#REF!,$B188,#REF!,"&gt;=2.4")</f>
        <v>#REF!</v>
      </c>
      <c r="AH188" s="6" t="e">
        <f>COUNTIFS(#REF!,"&gt;=200",#REF!,$B188,#REF!,"&gt;=2.6")</f>
        <v>#REF!</v>
      </c>
      <c r="AI188" s="6" t="e">
        <f>COUNTIFS(#REF!,"&gt;=200",#REF!,$B188,#REF!,"&gt;=2.8")</f>
        <v>#REF!</v>
      </c>
      <c r="AJ188" s="15" t="e">
        <f>COUNTIFS(#REF!,"&gt;=200",#REF!,$B188,#REF!,"&gt;=3")</f>
        <v>#REF!</v>
      </c>
      <c r="AL188" s="9" t="s">
        <v>59</v>
      </c>
      <c r="AM188" s="6"/>
      <c r="AN188" s="6" t="e">
        <f>COUNTIFS(#REF!,"&gt;=50",#REF!,$B188)</f>
        <v>#REF!</v>
      </c>
      <c r="AO188" s="6" t="e">
        <f>COUNTIFS(#REF!,"&gt;=50",#REF!,$B188,#REF!,"&gt;=2.2")</f>
        <v>#REF!</v>
      </c>
      <c r="AP188" s="6" t="e">
        <f>COUNTIFS(#REF!,"&gt;=50",#REF!,$B188,#REF!,"&gt;=2.4")</f>
        <v>#REF!</v>
      </c>
      <c r="AQ188" s="7" t="e">
        <f>COUNTIFS(#REF!,"&gt;=50",#REF!,$B188,#REF!,"&gt;=2.6")</f>
        <v>#REF!</v>
      </c>
      <c r="AR188" s="6" t="e">
        <f>COUNTIFS(#REF!,"&gt;=50",#REF!,$B188,#REF!,"&gt;=2.8")</f>
        <v>#REF!</v>
      </c>
      <c r="AS188" s="15" t="e">
        <f>COUNTIFS(#REF!,"&gt;=50",#REF!,$B188,#REF!,"&gt;=3")</f>
        <v>#REF!</v>
      </c>
    </row>
    <row r="189" spans="2:45" hidden="1" outlineLevel="1" x14ac:dyDescent="0.25">
      <c r="B189" s="9" t="s">
        <v>34</v>
      </c>
      <c r="C189" s="6"/>
      <c r="D189" s="6" t="e">
        <f>COUNTIFS(#REF!,"&lt;100",#REF!,"&gt;=50",#REF!,$B189)</f>
        <v>#REF!</v>
      </c>
      <c r="E189" s="6" t="e">
        <f>COUNTIFS(#REF!,"&lt;100",#REF!,"&gt;=50",#REF!,$B189,#REF!,"&gt;=2.2")</f>
        <v>#REF!</v>
      </c>
      <c r="F189" s="6" t="e">
        <f>COUNTIFS(#REF!,"&lt;100",#REF!,"&gt;=50",#REF!,$B189,#REF!,"&gt;=2.4")</f>
        <v>#REF!</v>
      </c>
      <c r="G189" s="6" t="e">
        <f>COUNTIFS(#REF!,"&lt;100",#REF!,"&gt;=50",#REF!,$B189,#REF!,"&gt;=2.6")</f>
        <v>#REF!</v>
      </c>
      <c r="H189" s="6" t="e">
        <f>COUNTIFS(#REF!,"&lt;100",#REF!,"&gt;=50",#REF!,$B189,#REF!,"&gt;=2.8")</f>
        <v>#REF!</v>
      </c>
      <c r="I189" s="15" t="e">
        <f>COUNTIFS(#REF!,"&lt;100",#REF!,"&gt;=50",#REF!,$B189,#REF!,"&gt;=3")</f>
        <v>#REF!</v>
      </c>
      <c r="K189" s="9" t="s">
        <v>34</v>
      </c>
      <c r="L189" s="6"/>
      <c r="M189" s="6" t="e">
        <f>COUNTIFS(#REF!,"&gt;=100",#REF!,"&lt;150",#REF!,$B189)</f>
        <v>#REF!</v>
      </c>
      <c r="N189" s="6" t="e">
        <f>COUNTIFS(#REF!,"&gt;=100",#REF!,"&lt;150",#REF!,$B189,#REF!,"&gt;=2.2")</f>
        <v>#REF!</v>
      </c>
      <c r="O189" s="6" t="e">
        <f>COUNTIFS(#REF!,"&gt;=100",#REF!,"&lt;150",#REF!,$B189,#REF!,"&gt;=2.4")</f>
        <v>#REF!</v>
      </c>
      <c r="P189" s="6" t="e">
        <f>COUNTIFS(#REF!,"&gt;=100",#REF!,"&lt;150",#REF!,$B189,#REF!,"&gt;=2.6")</f>
        <v>#REF!</v>
      </c>
      <c r="Q189" s="6" t="e">
        <f>COUNTIFS(#REF!,"&gt;=100",#REF!,"&lt;150",#REF!,$B189,#REF!,"&gt;=2.8")</f>
        <v>#REF!</v>
      </c>
      <c r="R189" s="15" t="e">
        <f>COUNTIFS(#REF!,"&gt;=100",#REF!,"&lt;150",#REF!,$B189,#REF!,"&gt;=3")</f>
        <v>#REF!</v>
      </c>
      <c r="T189" s="9" t="s">
        <v>34</v>
      </c>
      <c r="U189" s="6"/>
      <c r="V189" s="6" t="e">
        <f>COUNTIFS(#REF!,"&gt;=150",#REF!,"&lt;200",#REF!,$B189)</f>
        <v>#REF!</v>
      </c>
      <c r="W189" s="6" t="e">
        <f>COUNTIFS(#REF!,"&gt;=150",#REF!,"&lt;200",#REF!,$B189,#REF!,"&gt;=2.2")</f>
        <v>#REF!</v>
      </c>
      <c r="X189" s="6" t="e">
        <f>COUNTIFS(#REF!,"&gt;=150",#REF!,"&lt;200",#REF!,$B189,#REF!,"&gt;=2.4")</f>
        <v>#REF!</v>
      </c>
      <c r="Y189" s="6" t="e">
        <f>COUNTIFS(#REF!,"&gt;=150",#REF!,"&lt;200",#REF!,$B189,#REF!,"&gt;=2.6")</f>
        <v>#REF!</v>
      </c>
      <c r="Z189" s="6" t="e">
        <f>COUNTIFS(#REF!,"&gt;=150",#REF!,"&lt;200",#REF!,$B189,#REF!,"&gt;=2.8")</f>
        <v>#REF!</v>
      </c>
      <c r="AA189" s="15" t="e">
        <f>COUNTIFS(#REF!,"&gt;=150",#REF!,"&lt;200",#REF!,$B189,#REF!,"&gt;=3")</f>
        <v>#REF!</v>
      </c>
      <c r="AC189" s="9" t="s">
        <v>34</v>
      </c>
      <c r="AD189" s="6"/>
      <c r="AE189" s="6" t="e">
        <f>COUNTIFS(#REF!,"&gt;=200",#REF!,$B189)</f>
        <v>#REF!</v>
      </c>
      <c r="AF189" s="6" t="e">
        <f>COUNTIFS(#REF!,"&gt;=200",#REF!,$B189,#REF!,"&gt;=2.2")</f>
        <v>#REF!</v>
      </c>
      <c r="AG189" s="6" t="e">
        <f>COUNTIFS(#REF!,"&gt;=200",#REF!,$B189,#REF!,"&gt;=2.4")</f>
        <v>#REF!</v>
      </c>
      <c r="AH189" s="6" t="e">
        <f>COUNTIFS(#REF!,"&gt;=200",#REF!,$B189,#REF!,"&gt;=2.6")</f>
        <v>#REF!</v>
      </c>
      <c r="AI189" s="6" t="e">
        <f>COUNTIFS(#REF!,"&gt;=200",#REF!,$B189,#REF!,"&gt;=2.8")</f>
        <v>#REF!</v>
      </c>
      <c r="AJ189" s="15" t="e">
        <f>COUNTIFS(#REF!,"&gt;=200",#REF!,$B189,#REF!,"&gt;=3")</f>
        <v>#REF!</v>
      </c>
      <c r="AL189" s="9" t="s">
        <v>34</v>
      </c>
      <c r="AM189" s="6"/>
      <c r="AN189" s="6" t="e">
        <f>COUNTIFS(#REF!,"&gt;=50",#REF!,$B189)</f>
        <v>#REF!</v>
      </c>
      <c r="AO189" s="6" t="e">
        <f>COUNTIFS(#REF!,"&gt;=50",#REF!,$B189,#REF!,"&gt;=2.2")</f>
        <v>#REF!</v>
      </c>
      <c r="AP189" s="6" t="e">
        <f>COUNTIFS(#REF!,"&gt;=50",#REF!,$B189,#REF!,"&gt;=2.4")</f>
        <v>#REF!</v>
      </c>
      <c r="AQ189" s="7" t="e">
        <f>COUNTIFS(#REF!,"&gt;=50",#REF!,$B189,#REF!,"&gt;=2.6")</f>
        <v>#REF!</v>
      </c>
      <c r="AR189" s="6" t="e">
        <f>COUNTIFS(#REF!,"&gt;=50",#REF!,$B189,#REF!,"&gt;=2.8")</f>
        <v>#REF!</v>
      </c>
      <c r="AS189" s="15" t="e">
        <f>COUNTIFS(#REF!,"&gt;=50",#REF!,$B189,#REF!,"&gt;=3")</f>
        <v>#REF!</v>
      </c>
    </row>
    <row r="190" spans="2:45" hidden="1" outlineLevel="1" x14ac:dyDescent="0.25">
      <c r="B190" s="9" t="s">
        <v>17</v>
      </c>
      <c r="C190" s="6"/>
      <c r="D190" s="6" t="e">
        <f>COUNTIFS(#REF!,"&lt;100",#REF!,"&gt;=50",#REF!,$B190)</f>
        <v>#REF!</v>
      </c>
      <c r="E190" s="6" t="e">
        <f>COUNTIFS(#REF!,"&lt;100",#REF!,"&gt;=50",#REF!,$B190,#REF!,"&gt;=2.2")</f>
        <v>#REF!</v>
      </c>
      <c r="F190" s="6" t="e">
        <f>COUNTIFS(#REF!,"&lt;100",#REF!,"&gt;=50",#REF!,$B190,#REF!,"&gt;=2.4")</f>
        <v>#REF!</v>
      </c>
      <c r="G190" s="6" t="e">
        <f>COUNTIFS(#REF!,"&lt;100",#REF!,"&gt;=50",#REF!,$B190,#REF!,"&gt;=2.6")</f>
        <v>#REF!</v>
      </c>
      <c r="H190" s="6" t="e">
        <f>COUNTIFS(#REF!,"&lt;100",#REF!,"&gt;=50",#REF!,$B190,#REF!,"&gt;=2.8")</f>
        <v>#REF!</v>
      </c>
      <c r="I190" s="15" t="e">
        <f>COUNTIFS(#REF!,"&lt;100",#REF!,"&gt;=50",#REF!,$B190,#REF!,"&gt;=3")</f>
        <v>#REF!</v>
      </c>
      <c r="K190" s="9" t="s">
        <v>17</v>
      </c>
      <c r="L190" s="6"/>
      <c r="M190" s="6" t="e">
        <f>COUNTIFS(#REF!,"&gt;=100",#REF!,"&lt;150",#REF!,$B190)</f>
        <v>#REF!</v>
      </c>
      <c r="N190" s="6" t="e">
        <f>COUNTIFS(#REF!,"&gt;=100",#REF!,"&lt;150",#REF!,$B190,#REF!,"&gt;=2.2")</f>
        <v>#REF!</v>
      </c>
      <c r="O190" s="6" t="e">
        <f>COUNTIFS(#REF!,"&gt;=100",#REF!,"&lt;150",#REF!,$B190,#REF!,"&gt;=2.4")</f>
        <v>#REF!</v>
      </c>
      <c r="P190" s="6" t="e">
        <f>COUNTIFS(#REF!,"&gt;=100",#REF!,"&lt;150",#REF!,$B190,#REF!,"&gt;=2.6")</f>
        <v>#REF!</v>
      </c>
      <c r="Q190" s="6" t="e">
        <f>COUNTIFS(#REF!,"&gt;=100",#REF!,"&lt;150",#REF!,$B190,#REF!,"&gt;=2.8")</f>
        <v>#REF!</v>
      </c>
      <c r="R190" s="15" t="e">
        <f>COUNTIFS(#REF!,"&gt;=100",#REF!,"&lt;150",#REF!,$B190,#REF!,"&gt;=3")</f>
        <v>#REF!</v>
      </c>
      <c r="T190" s="9" t="s">
        <v>17</v>
      </c>
      <c r="U190" s="6"/>
      <c r="V190" s="6" t="e">
        <f>COUNTIFS(#REF!,"&gt;=150",#REF!,"&lt;200",#REF!,$B190)</f>
        <v>#REF!</v>
      </c>
      <c r="W190" s="6" t="e">
        <f>COUNTIFS(#REF!,"&gt;=150",#REF!,"&lt;200",#REF!,$B190,#REF!,"&gt;=2.2")</f>
        <v>#REF!</v>
      </c>
      <c r="X190" s="6" t="e">
        <f>COUNTIFS(#REF!,"&gt;=150",#REF!,"&lt;200",#REF!,$B190,#REF!,"&gt;=2.4")</f>
        <v>#REF!</v>
      </c>
      <c r="Y190" s="6" t="e">
        <f>COUNTIFS(#REF!,"&gt;=150",#REF!,"&lt;200",#REF!,$B190,#REF!,"&gt;=2.6")</f>
        <v>#REF!</v>
      </c>
      <c r="Z190" s="6" t="e">
        <f>COUNTIFS(#REF!,"&gt;=150",#REF!,"&lt;200",#REF!,$B190,#REF!,"&gt;=2.8")</f>
        <v>#REF!</v>
      </c>
      <c r="AA190" s="15" t="e">
        <f>COUNTIFS(#REF!,"&gt;=150",#REF!,"&lt;200",#REF!,$B190,#REF!,"&gt;=3")</f>
        <v>#REF!</v>
      </c>
      <c r="AC190" s="9" t="s">
        <v>17</v>
      </c>
      <c r="AD190" s="6"/>
      <c r="AE190" s="6" t="e">
        <f>COUNTIFS(#REF!,"&gt;=200",#REF!,$B190)</f>
        <v>#REF!</v>
      </c>
      <c r="AF190" s="6" t="e">
        <f>COUNTIFS(#REF!,"&gt;=200",#REF!,$B190,#REF!,"&gt;=2.2")</f>
        <v>#REF!</v>
      </c>
      <c r="AG190" s="6" t="e">
        <f>COUNTIFS(#REF!,"&gt;=200",#REF!,$B190,#REF!,"&gt;=2.4")</f>
        <v>#REF!</v>
      </c>
      <c r="AH190" s="6" t="e">
        <f>COUNTIFS(#REF!,"&gt;=200",#REF!,$B190,#REF!,"&gt;=2.6")</f>
        <v>#REF!</v>
      </c>
      <c r="AI190" s="6" t="e">
        <f>COUNTIFS(#REF!,"&gt;=200",#REF!,$B190,#REF!,"&gt;=2.8")</f>
        <v>#REF!</v>
      </c>
      <c r="AJ190" s="15" t="e">
        <f>COUNTIFS(#REF!,"&gt;=200",#REF!,$B190,#REF!,"&gt;=3")</f>
        <v>#REF!</v>
      </c>
      <c r="AL190" s="9" t="s">
        <v>17</v>
      </c>
      <c r="AM190" s="6"/>
      <c r="AN190" s="6" t="e">
        <f>COUNTIFS(#REF!,"&gt;=50",#REF!,$B190)</f>
        <v>#REF!</v>
      </c>
      <c r="AO190" s="6" t="e">
        <f>COUNTIFS(#REF!,"&gt;=50",#REF!,$B190,#REF!,"&gt;=2.2")</f>
        <v>#REF!</v>
      </c>
      <c r="AP190" s="6" t="e">
        <f>COUNTIFS(#REF!,"&gt;=50",#REF!,$B190,#REF!,"&gt;=2.4")</f>
        <v>#REF!</v>
      </c>
      <c r="AQ190" s="7" t="e">
        <f>COUNTIFS(#REF!,"&gt;=50",#REF!,$B190,#REF!,"&gt;=2.6")</f>
        <v>#REF!</v>
      </c>
      <c r="AR190" s="6" t="e">
        <f>COUNTIFS(#REF!,"&gt;=50",#REF!,$B190,#REF!,"&gt;=2.8")</f>
        <v>#REF!</v>
      </c>
      <c r="AS190" s="15" t="e">
        <f>COUNTIFS(#REF!,"&gt;=50",#REF!,$B190,#REF!,"&gt;=3")</f>
        <v>#REF!</v>
      </c>
    </row>
    <row r="191" spans="2:45" hidden="1" outlineLevel="1" x14ac:dyDescent="0.25">
      <c r="B191" s="9" t="s">
        <v>63</v>
      </c>
      <c r="C191" s="6"/>
      <c r="D191" s="6" t="e">
        <f>COUNTIFS(#REF!,"&lt;100",#REF!,"&gt;=50",#REF!,$B191)</f>
        <v>#REF!</v>
      </c>
      <c r="E191" s="6" t="e">
        <f>COUNTIFS(#REF!,"&lt;100",#REF!,"&gt;=50",#REF!,$B191,#REF!,"&gt;=2.2")</f>
        <v>#REF!</v>
      </c>
      <c r="F191" s="6" t="e">
        <f>COUNTIFS(#REF!,"&lt;100",#REF!,"&gt;=50",#REF!,$B191,#REF!,"&gt;=2.4")</f>
        <v>#REF!</v>
      </c>
      <c r="G191" s="6" t="e">
        <f>COUNTIFS(#REF!,"&lt;100",#REF!,"&gt;=50",#REF!,$B191,#REF!,"&gt;=2.6")</f>
        <v>#REF!</v>
      </c>
      <c r="H191" s="6" t="e">
        <f>COUNTIFS(#REF!,"&lt;100",#REF!,"&gt;=50",#REF!,$B191,#REF!,"&gt;=2.8")</f>
        <v>#REF!</v>
      </c>
      <c r="I191" s="15" t="e">
        <f>COUNTIFS(#REF!,"&lt;100",#REF!,"&gt;=50",#REF!,$B191,#REF!,"&gt;=3")</f>
        <v>#REF!</v>
      </c>
      <c r="K191" s="9" t="s">
        <v>63</v>
      </c>
      <c r="L191" s="6"/>
      <c r="M191" s="6" t="e">
        <f>COUNTIFS(#REF!,"&gt;=100",#REF!,"&lt;150",#REF!,$B191)</f>
        <v>#REF!</v>
      </c>
      <c r="N191" s="6" t="e">
        <f>COUNTIFS(#REF!,"&gt;=100",#REF!,"&lt;150",#REF!,$B191,#REF!,"&gt;=2.2")</f>
        <v>#REF!</v>
      </c>
      <c r="O191" s="6" t="e">
        <f>COUNTIFS(#REF!,"&gt;=100",#REF!,"&lt;150",#REF!,$B191,#REF!,"&gt;=2.4")</f>
        <v>#REF!</v>
      </c>
      <c r="P191" s="6" t="e">
        <f>COUNTIFS(#REF!,"&gt;=100",#REF!,"&lt;150",#REF!,$B191,#REF!,"&gt;=2.6")</f>
        <v>#REF!</v>
      </c>
      <c r="Q191" s="6" t="e">
        <f>COUNTIFS(#REF!,"&gt;=100",#REF!,"&lt;150",#REF!,$B191,#REF!,"&gt;=2.8")</f>
        <v>#REF!</v>
      </c>
      <c r="R191" s="15" t="e">
        <f>COUNTIFS(#REF!,"&gt;=100",#REF!,"&lt;150",#REF!,$B191,#REF!,"&gt;=3")</f>
        <v>#REF!</v>
      </c>
      <c r="T191" s="9" t="s">
        <v>63</v>
      </c>
      <c r="U191" s="6"/>
      <c r="V191" s="6" t="e">
        <f>COUNTIFS(#REF!,"&gt;=150",#REF!,"&lt;200",#REF!,$B191)</f>
        <v>#REF!</v>
      </c>
      <c r="W191" s="6" t="e">
        <f>COUNTIFS(#REF!,"&gt;=150",#REF!,"&lt;200",#REF!,$B191,#REF!,"&gt;=2.2")</f>
        <v>#REF!</v>
      </c>
      <c r="X191" s="6" t="e">
        <f>COUNTIFS(#REF!,"&gt;=150",#REF!,"&lt;200",#REF!,$B191,#REF!,"&gt;=2.4")</f>
        <v>#REF!</v>
      </c>
      <c r="Y191" s="6" t="e">
        <f>COUNTIFS(#REF!,"&gt;=150",#REF!,"&lt;200",#REF!,$B191,#REF!,"&gt;=2.6")</f>
        <v>#REF!</v>
      </c>
      <c r="Z191" s="6" t="e">
        <f>COUNTIFS(#REF!,"&gt;=150",#REF!,"&lt;200",#REF!,$B191,#REF!,"&gt;=2.8")</f>
        <v>#REF!</v>
      </c>
      <c r="AA191" s="15" t="e">
        <f>COUNTIFS(#REF!,"&gt;=150",#REF!,"&lt;200",#REF!,$B191,#REF!,"&gt;=3")</f>
        <v>#REF!</v>
      </c>
      <c r="AC191" s="9" t="s">
        <v>63</v>
      </c>
      <c r="AD191" s="6"/>
      <c r="AE191" s="6" t="e">
        <f>COUNTIFS(#REF!,"&gt;=200",#REF!,$B191)</f>
        <v>#REF!</v>
      </c>
      <c r="AF191" s="6" t="e">
        <f>COUNTIFS(#REF!,"&gt;=200",#REF!,$B191,#REF!,"&gt;=2.2")</f>
        <v>#REF!</v>
      </c>
      <c r="AG191" s="6" t="e">
        <f>COUNTIFS(#REF!,"&gt;=200",#REF!,$B191,#REF!,"&gt;=2.4")</f>
        <v>#REF!</v>
      </c>
      <c r="AH191" s="6" t="e">
        <f>COUNTIFS(#REF!,"&gt;=200",#REF!,$B191,#REF!,"&gt;=2.6")</f>
        <v>#REF!</v>
      </c>
      <c r="AI191" s="6" t="e">
        <f>COUNTIFS(#REF!,"&gt;=200",#REF!,$B191,#REF!,"&gt;=2.8")</f>
        <v>#REF!</v>
      </c>
      <c r="AJ191" s="15" t="e">
        <f>COUNTIFS(#REF!,"&gt;=200",#REF!,$B191,#REF!,"&gt;=3")</f>
        <v>#REF!</v>
      </c>
      <c r="AL191" s="9" t="s">
        <v>63</v>
      </c>
      <c r="AM191" s="6"/>
      <c r="AN191" s="6" t="e">
        <f>COUNTIFS(#REF!,"&gt;=50",#REF!,$B191)</f>
        <v>#REF!</v>
      </c>
      <c r="AO191" s="6" t="e">
        <f>COUNTIFS(#REF!,"&gt;=50",#REF!,$B191,#REF!,"&gt;=2.2")</f>
        <v>#REF!</v>
      </c>
      <c r="AP191" s="6" t="e">
        <f>COUNTIFS(#REF!,"&gt;=50",#REF!,$B191,#REF!,"&gt;=2.4")</f>
        <v>#REF!</v>
      </c>
      <c r="AQ191" s="7" t="e">
        <f>COUNTIFS(#REF!,"&gt;=50",#REF!,$B191,#REF!,"&gt;=2.6")</f>
        <v>#REF!</v>
      </c>
      <c r="AR191" s="6" t="e">
        <f>COUNTIFS(#REF!,"&gt;=50",#REF!,$B191,#REF!,"&gt;=2.8")</f>
        <v>#REF!</v>
      </c>
      <c r="AS191" s="15" t="e">
        <f>COUNTIFS(#REF!,"&gt;=50",#REF!,$B191,#REF!,"&gt;=3")</f>
        <v>#REF!</v>
      </c>
    </row>
    <row r="192" spans="2:45" hidden="1" outlineLevel="1" x14ac:dyDescent="0.25">
      <c r="B192" s="9" t="s">
        <v>62</v>
      </c>
      <c r="C192" s="6"/>
      <c r="D192" s="6" t="e">
        <f>COUNTIFS(#REF!,"&lt;100",#REF!,"&gt;=50",#REF!,$B192)</f>
        <v>#REF!</v>
      </c>
      <c r="E192" s="6" t="e">
        <f>COUNTIFS(#REF!,"&lt;100",#REF!,"&gt;=50",#REF!,$B192,#REF!,"&gt;=2.2")</f>
        <v>#REF!</v>
      </c>
      <c r="F192" s="6" t="e">
        <f>COUNTIFS(#REF!,"&lt;100",#REF!,"&gt;=50",#REF!,$B192,#REF!,"&gt;=2.4")</f>
        <v>#REF!</v>
      </c>
      <c r="G192" s="6" t="e">
        <f>COUNTIFS(#REF!,"&lt;100",#REF!,"&gt;=50",#REF!,$B192,#REF!,"&gt;=2.6")</f>
        <v>#REF!</v>
      </c>
      <c r="H192" s="6" t="e">
        <f>COUNTIFS(#REF!,"&lt;100",#REF!,"&gt;=50",#REF!,$B192,#REF!,"&gt;=2.8")</f>
        <v>#REF!</v>
      </c>
      <c r="I192" s="15" t="e">
        <f>COUNTIFS(#REF!,"&lt;100",#REF!,"&gt;=50",#REF!,$B192,#REF!,"&gt;=3")</f>
        <v>#REF!</v>
      </c>
      <c r="K192" s="9" t="s">
        <v>62</v>
      </c>
      <c r="L192" s="6"/>
      <c r="M192" s="6" t="e">
        <f>COUNTIFS(#REF!,"&gt;=100",#REF!,"&lt;150",#REF!,$B192)</f>
        <v>#REF!</v>
      </c>
      <c r="N192" s="6" t="e">
        <f>COUNTIFS(#REF!,"&gt;=100",#REF!,"&lt;150",#REF!,$B192,#REF!,"&gt;=2.2")</f>
        <v>#REF!</v>
      </c>
      <c r="O192" s="6" t="e">
        <f>COUNTIFS(#REF!,"&gt;=100",#REF!,"&lt;150",#REF!,$B192,#REF!,"&gt;=2.4")</f>
        <v>#REF!</v>
      </c>
      <c r="P192" s="6" t="e">
        <f>COUNTIFS(#REF!,"&gt;=100",#REF!,"&lt;150",#REF!,$B192,#REF!,"&gt;=2.6")</f>
        <v>#REF!</v>
      </c>
      <c r="Q192" s="6" t="e">
        <f>COUNTIFS(#REF!,"&gt;=100",#REF!,"&lt;150",#REF!,$B192,#REF!,"&gt;=2.8")</f>
        <v>#REF!</v>
      </c>
      <c r="R192" s="15" t="e">
        <f>COUNTIFS(#REF!,"&gt;=100",#REF!,"&lt;150",#REF!,$B192,#REF!,"&gt;=3")</f>
        <v>#REF!</v>
      </c>
      <c r="T192" s="9" t="s">
        <v>62</v>
      </c>
      <c r="U192" s="6"/>
      <c r="V192" s="6" t="e">
        <f>COUNTIFS(#REF!,"&gt;=150",#REF!,"&lt;200",#REF!,$B192)</f>
        <v>#REF!</v>
      </c>
      <c r="W192" s="6" t="e">
        <f>COUNTIFS(#REF!,"&gt;=150",#REF!,"&lt;200",#REF!,$B192,#REF!,"&gt;=2.2")</f>
        <v>#REF!</v>
      </c>
      <c r="X192" s="6" t="e">
        <f>COUNTIFS(#REF!,"&gt;=150",#REF!,"&lt;200",#REF!,$B192,#REF!,"&gt;=2.4")</f>
        <v>#REF!</v>
      </c>
      <c r="Y192" s="6" t="e">
        <f>COUNTIFS(#REF!,"&gt;=150",#REF!,"&lt;200",#REF!,$B192,#REF!,"&gt;=2.6")</f>
        <v>#REF!</v>
      </c>
      <c r="Z192" s="6" t="e">
        <f>COUNTIFS(#REF!,"&gt;=150",#REF!,"&lt;200",#REF!,$B192,#REF!,"&gt;=2.8")</f>
        <v>#REF!</v>
      </c>
      <c r="AA192" s="15" t="e">
        <f>COUNTIFS(#REF!,"&gt;=150",#REF!,"&lt;200",#REF!,$B192,#REF!,"&gt;=3")</f>
        <v>#REF!</v>
      </c>
      <c r="AC192" s="9" t="s">
        <v>62</v>
      </c>
      <c r="AD192" s="6"/>
      <c r="AE192" s="6" t="e">
        <f>COUNTIFS(#REF!,"&gt;=200",#REF!,$B192)</f>
        <v>#REF!</v>
      </c>
      <c r="AF192" s="6" t="e">
        <f>COUNTIFS(#REF!,"&gt;=200",#REF!,$B192,#REF!,"&gt;=2.2")</f>
        <v>#REF!</v>
      </c>
      <c r="AG192" s="6" t="e">
        <f>COUNTIFS(#REF!,"&gt;=200",#REF!,$B192,#REF!,"&gt;=2.4")</f>
        <v>#REF!</v>
      </c>
      <c r="AH192" s="6" t="e">
        <f>COUNTIFS(#REF!,"&gt;=200",#REF!,$B192,#REF!,"&gt;=2.6")</f>
        <v>#REF!</v>
      </c>
      <c r="AI192" s="6" t="e">
        <f>COUNTIFS(#REF!,"&gt;=200",#REF!,$B192,#REF!,"&gt;=2.8")</f>
        <v>#REF!</v>
      </c>
      <c r="AJ192" s="15" t="e">
        <f>COUNTIFS(#REF!,"&gt;=200",#REF!,$B192,#REF!,"&gt;=3")</f>
        <v>#REF!</v>
      </c>
      <c r="AL192" s="9" t="s">
        <v>62</v>
      </c>
      <c r="AM192" s="6"/>
      <c r="AN192" s="6" t="e">
        <f>COUNTIFS(#REF!,"&gt;=50",#REF!,$B192)</f>
        <v>#REF!</v>
      </c>
      <c r="AO192" s="6" t="e">
        <f>COUNTIFS(#REF!,"&gt;=50",#REF!,$B192,#REF!,"&gt;=2.2")</f>
        <v>#REF!</v>
      </c>
      <c r="AP192" s="6" t="e">
        <f>COUNTIFS(#REF!,"&gt;=50",#REF!,$B192,#REF!,"&gt;=2.4")</f>
        <v>#REF!</v>
      </c>
      <c r="AQ192" s="7" t="e">
        <f>COUNTIFS(#REF!,"&gt;=50",#REF!,$B192,#REF!,"&gt;=2.6")</f>
        <v>#REF!</v>
      </c>
      <c r="AR192" s="6" t="e">
        <f>COUNTIFS(#REF!,"&gt;=50",#REF!,$B192,#REF!,"&gt;=2.8")</f>
        <v>#REF!</v>
      </c>
      <c r="AS192" s="15" t="e">
        <f>COUNTIFS(#REF!,"&gt;=50",#REF!,$B192,#REF!,"&gt;=3")</f>
        <v>#REF!</v>
      </c>
    </row>
    <row r="193" spans="2:45" hidden="1" outlineLevel="1" x14ac:dyDescent="0.25">
      <c r="B193" s="9"/>
      <c r="C193" s="6"/>
      <c r="D193" s="6"/>
      <c r="E193" s="6"/>
      <c r="F193" s="6"/>
      <c r="G193" s="6"/>
      <c r="H193" s="6"/>
      <c r="I193" s="15"/>
      <c r="K193" s="9"/>
      <c r="L193" s="6"/>
      <c r="M193" s="6"/>
      <c r="N193" s="6"/>
      <c r="O193" s="6"/>
      <c r="P193" s="6"/>
      <c r="Q193" s="6"/>
      <c r="R193" s="15"/>
      <c r="T193" s="9"/>
      <c r="U193" s="6"/>
      <c r="V193" s="6"/>
      <c r="W193" s="6"/>
      <c r="X193" s="6"/>
      <c r="Y193" s="6"/>
      <c r="Z193" s="6"/>
      <c r="AA193" s="15"/>
      <c r="AC193" s="9"/>
      <c r="AD193" s="6"/>
      <c r="AE193" s="6"/>
      <c r="AF193" s="6"/>
      <c r="AG193" s="6"/>
      <c r="AH193" s="6"/>
      <c r="AI193" s="6"/>
      <c r="AJ193" s="15"/>
      <c r="AL193" s="9"/>
      <c r="AM193" s="6"/>
      <c r="AN193" s="6"/>
      <c r="AO193" s="6"/>
      <c r="AP193" s="6"/>
      <c r="AQ193" s="7"/>
      <c r="AR193" s="6"/>
      <c r="AS193" s="15"/>
    </row>
    <row r="194" spans="2:45" hidden="1" outlineLevel="1" x14ac:dyDescent="0.25">
      <c r="B194" s="9" t="s">
        <v>77</v>
      </c>
      <c r="C194" s="6" t="e">
        <f>ROUND((D195/D196)-D195,0)</f>
        <v>#REF!</v>
      </c>
      <c r="D194" s="6" t="e">
        <f>COUNTIFS(#REF!,"&lt;100",#REF!,"&gt;=50",#REF!,$B194)</f>
        <v>#REF!</v>
      </c>
      <c r="E194" s="6" t="e">
        <f>COUNTIFS(#REF!,"&lt;100",#REF!,"&gt;=50",#REF!,$B194,#REF!,"&gt;=2.2")</f>
        <v>#REF!</v>
      </c>
      <c r="F194" s="6" t="e">
        <f>COUNTIFS(#REF!,"&lt;100",#REF!,"&gt;=50",#REF!,$B194,#REF!,"&gt;=2.5")</f>
        <v>#REF!</v>
      </c>
      <c r="G194" s="6" t="e">
        <f>COUNTIFS(#REF!,"&lt;100",#REF!,"&gt;=50",#REF!,$B194,#REF!,"&gt;=3")</f>
        <v>#REF!</v>
      </c>
      <c r="H194" s="6" t="e">
        <f>COUNTIFS(#REF!,"&lt;100",#REF!,"&gt;=50",#REF!,$B194,#REF!,"&gt;=3.5")</f>
        <v>#REF!</v>
      </c>
      <c r="I194" s="15" t="e">
        <f>COUNTIFS(#REF!,"&lt;100",#REF!,"&gt;=50",#REF!,$B194,#REF!,"&gt;=4")</f>
        <v>#REF!</v>
      </c>
      <c r="K194" s="9" t="s">
        <v>77</v>
      </c>
      <c r="L194" s="6" t="e">
        <f>ROUND((M195/M196)-M195,0)</f>
        <v>#REF!</v>
      </c>
      <c r="M194" s="6" t="e">
        <f>COUNTIFS(#REF!,"&gt;=100",#REF!,"&lt;150",#REF!,$B194)</f>
        <v>#REF!</v>
      </c>
      <c r="N194" s="6" t="e">
        <f>COUNTIFS(#REF!,"&gt;=100",#REF!,"&lt;150",#REF!,$B194,#REF!,"&gt;=2.2")</f>
        <v>#REF!</v>
      </c>
      <c r="O194" s="6" t="e">
        <f>COUNTIFS(#REF!,"&gt;=100",#REF!,"&lt;150",#REF!,$B194,#REF!,"&gt;=2.5")</f>
        <v>#REF!</v>
      </c>
      <c r="P194" s="6" t="e">
        <f>COUNTIFS(#REF!,"&gt;=100",#REF!,"&lt;150",#REF!,$B194,#REF!,"&gt;=3")</f>
        <v>#REF!</v>
      </c>
      <c r="Q194" s="6" t="e">
        <f>COUNTIFS(#REF!,"&gt;=100",#REF!,"&lt;150",#REF!,$B194,#REF!,"&gt;=3.5")</f>
        <v>#REF!</v>
      </c>
      <c r="R194" s="15" t="e">
        <f>COUNTIFS(#REF!,"&gt;=100",#REF!,"&lt;150",#REF!,$B194,#REF!,"&gt;=4")</f>
        <v>#REF!</v>
      </c>
      <c r="T194" s="9" t="s">
        <v>77</v>
      </c>
      <c r="U194" s="6" t="e">
        <f>ROUND((V195/V196)-V195,0)</f>
        <v>#REF!</v>
      </c>
      <c r="V194" s="6" t="e">
        <f>COUNTIFS(#REF!,"&gt;=100",#REF!,"&lt;=150",#REF!,$B194)</f>
        <v>#REF!</v>
      </c>
      <c r="W194" s="6" t="e">
        <f>COUNTIFS(#REF!,"&gt;=100",#REF!,"&lt;=150",#REF!,$B194,#REF!,"&gt;=2.2")</f>
        <v>#REF!</v>
      </c>
      <c r="X194" s="6" t="e">
        <f>COUNTIFS(#REF!,"&gt;=100",#REF!,"&lt;=150",#REF!,$B194,#REF!,"&gt;=2.5")</f>
        <v>#REF!</v>
      </c>
      <c r="Y194" s="6" t="e">
        <f>COUNTIFS(#REF!,"&gt;=100",#REF!,"&lt;=150",#REF!,$B194,#REF!,"&gt;=3")</f>
        <v>#REF!</v>
      </c>
      <c r="Z194" s="6" t="e">
        <f>COUNTIFS(#REF!,"&gt;=100",#REF!,"&lt;=150",#REF!,$B194,#REF!,"&gt;=3.5")</f>
        <v>#REF!</v>
      </c>
      <c r="AA194" s="15" t="e">
        <f>COUNTIFS(#REF!,"&gt;=100",#REF!,"&lt;=150",#REF!,$B194,#REF!,"&gt;=4")</f>
        <v>#REF!</v>
      </c>
      <c r="AC194" s="9" t="s">
        <v>77</v>
      </c>
      <c r="AD194" s="6" t="e">
        <f>ROUND((AE195/AE196)-AE195,0)</f>
        <v>#REF!</v>
      </c>
      <c r="AE194" s="6" t="e">
        <f>COUNTIFS(#REF!,"&gt;=100",#REF!,"&lt;=150",#REF!,$B194)</f>
        <v>#REF!</v>
      </c>
      <c r="AF194" s="6" t="e">
        <f>COUNTIFS(#REF!,"&gt;=100",#REF!,"&lt;=150",#REF!,$B194,#REF!,"&gt;=2.2")</f>
        <v>#REF!</v>
      </c>
      <c r="AG194" s="6" t="e">
        <f>COUNTIFS(#REF!,"&gt;=100",#REF!,"&lt;=150",#REF!,$B194,#REF!,"&gt;=2.5")</f>
        <v>#REF!</v>
      </c>
      <c r="AH194" s="6" t="e">
        <f>COUNTIFS(#REF!,"&gt;=100",#REF!,"&lt;=150",#REF!,$B194,#REF!,"&gt;=3")</f>
        <v>#REF!</v>
      </c>
      <c r="AI194" s="6" t="e">
        <f>COUNTIFS(#REF!,"&gt;=100",#REF!,"&lt;=150",#REF!,$B194,#REF!,"&gt;=3.5")</f>
        <v>#REF!</v>
      </c>
      <c r="AJ194" s="15" t="e">
        <f>COUNTIFS(#REF!,"&gt;=100",#REF!,"&lt;=150",#REF!,$B194,#REF!,"&gt;=4")</f>
        <v>#REF!</v>
      </c>
      <c r="AL194" s="9" t="s">
        <v>77</v>
      </c>
      <c r="AM194" s="6" t="e">
        <f>ROUND((AN195/AN196)-AN195,0)</f>
        <v>#REF!</v>
      </c>
      <c r="AN194" s="6" t="e">
        <f>COUNTIFS(#REF!,"&gt;=50",#REF!,$B194)</f>
        <v>#REF!</v>
      </c>
      <c r="AO194" s="6" t="e">
        <f>COUNTIFS(#REF!,"&gt;=50",#REF!,$B194,#REF!,"&gt;=2.2")</f>
        <v>#REF!</v>
      </c>
      <c r="AP194" s="6" t="e">
        <f>COUNTIFS(#REF!,"&gt;=50",#REF!,$B194,#REF!,"&gt;=2.5")</f>
        <v>#REF!</v>
      </c>
      <c r="AQ194" s="7" t="e">
        <f>COUNTIFS(#REF!,"&gt;=50",#REF!,$B194,#REF!,"&gt;=3")</f>
        <v>#REF!</v>
      </c>
      <c r="AR194" s="6" t="e">
        <f>COUNTIFS(#REF!,"&gt;=50",#REF!,$B194,#REF!,"&gt;=3.5")</f>
        <v>#REF!</v>
      </c>
      <c r="AS194" s="15" t="e">
        <f>COUNTIFS(#REF!,"&gt;=50",#REF!,$B194,#REF!,"&gt;=4")</f>
        <v>#REF!</v>
      </c>
    </row>
    <row r="195" spans="2:45" collapsed="1" x14ac:dyDescent="0.25">
      <c r="B195" s="8" t="s">
        <v>75</v>
      </c>
      <c r="C195" s="10" t="e">
        <f>ROUND(D195*(1/D196),0)</f>
        <v>#REF!</v>
      </c>
      <c r="D195" s="10" t="e">
        <f t="shared" ref="D195:I195" si="77">SUM(D136:D194)</f>
        <v>#REF!</v>
      </c>
      <c r="E195" s="10" t="e">
        <f t="shared" si="77"/>
        <v>#REF!</v>
      </c>
      <c r="F195" s="10" t="e">
        <f t="shared" si="77"/>
        <v>#REF!</v>
      </c>
      <c r="G195" s="10" t="e">
        <f t="shared" si="77"/>
        <v>#REF!</v>
      </c>
      <c r="H195" s="10" t="e">
        <f t="shared" si="77"/>
        <v>#REF!</v>
      </c>
      <c r="I195" s="16" t="e">
        <f t="shared" si="77"/>
        <v>#REF!</v>
      </c>
      <c r="K195" s="8" t="s">
        <v>75</v>
      </c>
      <c r="L195" s="10" t="e">
        <f>ROUND(M195*(1/M196),0)</f>
        <v>#REF!</v>
      </c>
      <c r="M195" s="10" t="e">
        <f t="shared" ref="M195:R195" si="78">SUM(M136:M194)</f>
        <v>#REF!</v>
      </c>
      <c r="N195" s="10" t="e">
        <f t="shared" si="78"/>
        <v>#REF!</v>
      </c>
      <c r="O195" s="10" t="e">
        <f t="shared" si="78"/>
        <v>#REF!</v>
      </c>
      <c r="P195" s="10" t="e">
        <f t="shared" si="78"/>
        <v>#REF!</v>
      </c>
      <c r="Q195" s="10" t="e">
        <f t="shared" si="78"/>
        <v>#REF!</v>
      </c>
      <c r="R195" s="16" t="e">
        <f t="shared" si="78"/>
        <v>#REF!</v>
      </c>
      <c r="T195" s="8" t="s">
        <v>75</v>
      </c>
      <c r="U195" s="10" t="e">
        <f>ROUND(V195*(1/V196),0)</f>
        <v>#REF!</v>
      </c>
      <c r="V195" s="10" t="e">
        <f t="shared" ref="V195:AA195" si="79">SUM(V136:V194)</f>
        <v>#REF!</v>
      </c>
      <c r="W195" s="10" t="e">
        <f t="shared" si="79"/>
        <v>#REF!</v>
      </c>
      <c r="X195" s="10" t="e">
        <f t="shared" si="79"/>
        <v>#REF!</v>
      </c>
      <c r="Y195" s="10" t="e">
        <f t="shared" si="79"/>
        <v>#REF!</v>
      </c>
      <c r="Z195" s="10" t="e">
        <f t="shared" si="79"/>
        <v>#REF!</v>
      </c>
      <c r="AA195" s="16" t="e">
        <f t="shared" si="79"/>
        <v>#REF!</v>
      </c>
      <c r="AC195" s="8" t="s">
        <v>75</v>
      </c>
      <c r="AD195" s="10" t="e">
        <f>ROUND(AE195*(1/AE196),0)</f>
        <v>#REF!</v>
      </c>
      <c r="AE195" s="10" t="e">
        <f t="shared" ref="AE195:AJ195" si="80">SUM(AE136:AE194)</f>
        <v>#REF!</v>
      </c>
      <c r="AF195" s="10" t="e">
        <f t="shared" si="80"/>
        <v>#REF!</v>
      </c>
      <c r="AG195" s="10" t="e">
        <f t="shared" si="80"/>
        <v>#REF!</v>
      </c>
      <c r="AH195" s="10" t="e">
        <f t="shared" si="80"/>
        <v>#REF!</v>
      </c>
      <c r="AI195" s="10" t="e">
        <f t="shared" si="80"/>
        <v>#REF!</v>
      </c>
      <c r="AJ195" s="16" t="e">
        <f t="shared" si="80"/>
        <v>#REF!</v>
      </c>
      <c r="AL195" s="8" t="s">
        <v>75</v>
      </c>
      <c r="AM195" s="10" t="e">
        <f>ROUND(AN195*(1/AN196),0)</f>
        <v>#REF!</v>
      </c>
      <c r="AN195" s="10" t="e">
        <f t="shared" ref="AN195:AS195" si="81">SUM(AN136:AN194)</f>
        <v>#REF!</v>
      </c>
      <c r="AO195" s="10" t="e">
        <f t="shared" si="81"/>
        <v>#REF!</v>
      </c>
      <c r="AP195" s="10" t="e">
        <f t="shared" si="81"/>
        <v>#REF!</v>
      </c>
      <c r="AQ195" s="35" t="e">
        <f t="shared" si="81"/>
        <v>#REF!</v>
      </c>
      <c r="AR195" s="10" t="e">
        <f t="shared" si="81"/>
        <v>#REF!</v>
      </c>
      <c r="AS195" s="16" t="e">
        <f t="shared" si="81"/>
        <v>#REF!</v>
      </c>
    </row>
    <row r="196" spans="2:45" customFormat="1" ht="14.5" x14ac:dyDescent="0.35">
      <c r="B196" s="31" t="s">
        <v>134</v>
      </c>
      <c r="C196" s="32"/>
      <c r="D196" s="33" t="e">
        <f>#REF!</f>
        <v>#REF!</v>
      </c>
      <c r="E196" s="33" t="e">
        <f>E195/C195</f>
        <v>#REF!</v>
      </c>
      <c r="F196" s="33" t="e">
        <f>F195/C195</f>
        <v>#REF!</v>
      </c>
      <c r="G196" s="33" t="e">
        <f>G195/C195</f>
        <v>#REF!</v>
      </c>
      <c r="H196" s="33" t="e">
        <f>H195/C195</f>
        <v>#REF!</v>
      </c>
      <c r="I196" s="34" t="e">
        <f>I195/C195</f>
        <v>#REF!</v>
      </c>
      <c r="K196" s="31" t="s">
        <v>134</v>
      </c>
      <c r="L196" s="32"/>
      <c r="M196" s="33" t="e">
        <f>#REF!</f>
        <v>#REF!</v>
      </c>
      <c r="N196" s="33" t="e">
        <f>N195/L195</f>
        <v>#REF!</v>
      </c>
      <c r="O196" s="33" t="e">
        <f>O195/L195</f>
        <v>#REF!</v>
      </c>
      <c r="P196" s="33" t="e">
        <f>P195/L195</f>
        <v>#REF!</v>
      </c>
      <c r="Q196" s="33" t="e">
        <f>Q195/L195</f>
        <v>#REF!</v>
      </c>
      <c r="R196" s="34" t="e">
        <f>R195/L195</f>
        <v>#REF!</v>
      </c>
      <c r="T196" s="31" t="s">
        <v>134</v>
      </c>
      <c r="U196" s="32"/>
      <c r="V196" s="33" t="e">
        <f>#REF!</f>
        <v>#REF!</v>
      </c>
      <c r="W196" s="33" t="e">
        <f>W195/U195</f>
        <v>#REF!</v>
      </c>
      <c r="X196" s="33" t="e">
        <f>X195/U195</f>
        <v>#REF!</v>
      </c>
      <c r="Y196" s="33" t="e">
        <f>Y195/U195</f>
        <v>#REF!</v>
      </c>
      <c r="Z196" s="33" t="e">
        <f>Z195/U195</f>
        <v>#REF!</v>
      </c>
      <c r="AA196" s="34" t="e">
        <f>AA195/U195</f>
        <v>#REF!</v>
      </c>
      <c r="AC196" s="31" t="s">
        <v>134</v>
      </c>
      <c r="AD196" s="32"/>
      <c r="AE196" s="33" t="e">
        <f>#REF!</f>
        <v>#REF!</v>
      </c>
      <c r="AF196" s="33" t="e">
        <f>AF195/AD195</f>
        <v>#REF!</v>
      </c>
      <c r="AG196" s="33" t="e">
        <f>AG195/AD195</f>
        <v>#REF!</v>
      </c>
      <c r="AH196" s="33" t="e">
        <f>AH195/AD195</f>
        <v>#REF!</v>
      </c>
      <c r="AI196" s="33" t="e">
        <f>AI195/AD195</f>
        <v>#REF!</v>
      </c>
      <c r="AJ196" s="34" t="e">
        <f>AJ195/AD195</f>
        <v>#REF!</v>
      </c>
      <c r="AL196" s="31" t="s">
        <v>134</v>
      </c>
      <c r="AM196" s="32"/>
      <c r="AN196" s="33" t="e">
        <f>#REF!</f>
        <v>#REF!</v>
      </c>
      <c r="AO196" s="33" t="e">
        <f>AO195/AM195</f>
        <v>#REF!</v>
      </c>
      <c r="AP196" s="33" t="e">
        <f>AP195/AM195</f>
        <v>#REF!</v>
      </c>
      <c r="AQ196" s="23" t="e">
        <f>AQ195/AM195</f>
        <v>#REF!</v>
      </c>
      <c r="AR196" s="33" t="e">
        <f>AR195/AM195</f>
        <v>#REF!</v>
      </c>
      <c r="AS196" s="34" t="e">
        <f>AS195/AM195</f>
        <v>#REF!</v>
      </c>
    </row>
    <row r="197" spans="2:45" ht="15" thickBot="1" x14ac:dyDescent="0.4">
      <c r="B197" s="18" t="s">
        <v>76</v>
      </c>
      <c r="C197" s="19"/>
      <c r="D197" s="20">
        <f t="shared" ref="D197:I197" si="82">COUNTIF(D136:D192,"&gt;0")</f>
        <v>0</v>
      </c>
      <c r="E197" s="20">
        <f t="shared" si="82"/>
        <v>0</v>
      </c>
      <c r="F197" s="20">
        <f t="shared" si="82"/>
        <v>0</v>
      </c>
      <c r="G197" s="20">
        <f t="shared" si="82"/>
        <v>0</v>
      </c>
      <c r="H197" s="20">
        <f t="shared" si="82"/>
        <v>0</v>
      </c>
      <c r="I197" s="21">
        <f t="shared" si="82"/>
        <v>0</v>
      </c>
      <c r="K197" s="18" t="s">
        <v>76</v>
      </c>
      <c r="L197" s="19"/>
      <c r="M197" s="20">
        <f t="shared" ref="M197:R197" si="83">COUNTIF(M136:M192,"&gt;0")</f>
        <v>0</v>
      </c>
      <c r="N197" s="20">
        <f t="shared" si="83"/>
        <v>0</v>
      </c>
      <c r="O197" s="20">
        <f t="shared" si="83"/>
        <v>0</v>
      </c>
      <c r="P197" s="20">
        <f t="shared" si="83"/>
        <v>0</v>
      </c>
      <c r="Q197" s="20">
        <f t="shared" si="83"/>
        <v>0</v>
      </c>
      <c r="R197" s="21">
        <f t="shared" si="83"/>
        <v>0</v>
      </c>
      <c r="T197" s="18" t="s">
        <v>76</v>
      </c>
      <c r="U197" s="19"/>
      <c r="V197" s="20">
        <f t="shared" ref="V197:AA197" si="84">COUNTIF(V136:V192,"&gt;0")</f>
        <v>0</v>
      </c>
      <c r="W197" s="20">
        <f t="shared" si="84"/>
        <v>0</v>
      </c>
      <c r="X197" s="20">
        <f t="shared" si="84"/>
        <v>0</v>
      </c>
      <c r="Y197" s="20">
        <f t="shared" si="84"/>
        <v>0</v>
      </c>
      <c r="Z197" s="20">
        <f t="shared" si="84"/>
        <v>0</v>
      </c>
      <c r="AA197" s="21">
        <f t="shared" si="84"/>
        <v>0</v>
      </c>
      <c r="AC197" s="18" t="s">
        <v>76</v>
      </c>
      <c r="AD197" s="19"/>
      <c r="AE197" s="20">
        <f t="shared" ref="AE197:AJ197" si="85">COUNTIF(AE136:AE192,"&gt;0")</f>
        <v>0</v>
      </c>
      <c r="AF197" s="20">
        <f t="shared" si="85"/>
        <v>0</v>
      </c>
      <c r="AG197" s="20">
        <f t="shared" si="85"/>
        <v>0</v>
      </c>
      <c r="AH197" s="20">
        <f t="shared" si="85"/>
        <v>0</v>
      </c>
      <c r="AI197" s="20">
        <f t="shared" si="85"/>
        <v>0</v>
      </c>
      <c r="AJ197" s="21">
        <f t="shared" si="85"/>
        <v>0</v>
      </c>
      <c r="AL197" s="18" t="s">
        <v>76</v>
      </c>
      <c r="AM197" s="19"/>
      <c r="AN197" s="20">
        <f t="shared" ref="AN197:AS197" si="86">COUNTIF(AN136:AN192,"&gt;0")</f>
        <v>0</v>
      </c>
      <c r="AO197" s="20">
        <f t="shared" si="86"/>
        <v>0</v>
      </c>
      <c r="AP197" s="20">
        <f t="shared" si="86"/>
        <v>0</v>
      </c>
      <c r="AQ197" s="36">
        <f t="shared" si="86"/>
        <v>0</v>
      </c>
      <c r="AR197" s="20">
        <f t="shared" si="86"/>
        <v>0</v>
      </c>
      <c r="AS197" s="21">
        <f t="shared" si="86"/>
        <v>0</v>
      </c>
    </row>
    <row r="199" spans="2:45" ht="15" thickBot="1" x14ac:dyDescent="0.4">
      <c r="B199" s="3" t="s">
        <v>100</v>
      </c>
      <c r="C199" s="4"/>
      <c r="D199" s="4"/>
      <c r="E199" s="4"/>
      <c r="F199" s="4"/>
      <c r="G199" s="4"/>
      <c r="H199" s="4"/>
      <c r="I199" s="4"/>
      <c r="K199" s="3" t="str">
        <f>$B199</f>
        <v>Dust CADR/W (Adjusted Proposal Levels)</v>
      </c>
      <c r="L199" s="4"/>
      <c r="M199" s="4"/>
      <c r="N199" s="4"/>
      <c r="O199" s="4"/>
      <c r="P199" s="4"/>
      <c r="Q199" s="4"/>
      <c r="R199" s="4"/>
      <c r="T199" s="3" t="str">
        <f>$B199</f>
        <v>Dust CADR/W (Adjusted Proposal Levels)</v>
      </c>
      <c r="U199" s="4"/>
      <c r="V199" s="4"/>
      <c r="W199" s="4"/>
      <c r="X199" s="4"/>
      <c r="Y199" s="4"/>
      <c r="Z199" s="4"/>
      <c r="AA199" s="4"/>
      <c r="AC199" s="3" t="str">
        <f>$B199</f>
        <v>Dust CADR/W (Adjusted Proposal Levels)</v>
      </c>
      <c r="AD199" s="4"/>
      <c r="AE199" s="4"/>
      <c r="AF199" s="4"/>
      <c r="AG199" s="4"/>
      <c r="AH199" s="4"/>
      <c r="AI199" s="4"/>
      <c r="AJ199" s="4"/>
      <c r="AL199" s="3" t="str">
        <f>$B199</f>
        <v>Dust CADR/W (Adjusted Proposal Levels)</v>
      </c>
      <c r="AM199" s="4"/>
      <c r="AN199" s="4"/>
      <c r="AO199" s="4"/>
      <c r="AP199" s="4"/>
      <c r="AQ199" s="4"/>
      <c r="AR199" s="4"/>
      <c r="AS199" s="4"/>
    </row>
    <row r="200" spans="2:45" ht="14.5" x14ac:dyDescent="0.35">
      <c r="B200" s="143" t="s">
        <v>78</v>
      </c>
      <c r="C200" s="144"/>
      <c r="D200" s="144"/>
      <c r="E200" s="144"/>
      <c r="F200" s="144"/>
      <c r="G200" s="144"/>
      <c r="H200" s="144"/>
      <c r="I200" s="145"/>
      <c r="K200" s="143" t="s">
        <v>83</v>
      </c>
      <c r="L200" s="144"/>
      <c r="M200" s="144"/>
      <c r="N200" s="144"/>
      <c r="O200" s="144"/>
      <c r="P200" s="144"/>
      <c r="Q200" s="144"/>
      <c r="R200" s="145"/>
      <c r="T200" s="143" t="s">
        <v>84</v>
      </c>
      <c r="U200" s="144"/>
      <c r="V200" s="144"/>
      <c r="W200" s="144"/>
      <c r="X200" s="144"/>
      <c r="Y200" s="144"/>
      <c r="Z200" s="144"/>
      <c r="AA200" s="145"/>
      <c r="AC200" s="143" t="s">
        <v>85</v>
      </c>
      <c r="AD200" s="144"/>
      <c r="AE200" s="144"/>
      <c r="AF200" s="144"/>
      <c r="AG200" s="144"/>
      <c r="AH200" s="144"/>
      <c r="AI200" s="144"/>
      <c r="AJ200" s="145"/>
      <c r="AL200" s="143" t="s">
        <v>86</v>
      </c>
      <c r="AM200" s="144"/>
      <c r="AN200" s="144"/>
      <c r="AO200" s="144"/>
      <c r="AP200" s="144"/>
      <c r="AQ200" s="144"/>
      <c r="AR200" s="144"/>
      <c r="AS200" s="145"/>
    </row>
    <row r="201" spans="2:45" ht="50" x14ac:dyDescent="0.25">
      <c r="B201" s="5" t="s">
        <v>70</v>
      </c>
      <c r="C201" s="13" t="s">
        <v>73</v>
      </c>
      <c r="D201" s="13" t="s">
        <v>69</v>
      </c>
      <c r="E201" s="13" t="s">
        <v>125</v>
      </c>
      <c r="F201" s="22" t="s">
        <v>126</v>
      </c>
      <c r="G201" s="13" t="s">
        <v>127</v>
      </c>
      <c r="H201" s="13" t="s">
        <v>128</v>
      </c>
      <c r="I201" s="14" t="s">
        <v>129</v>
      </c>
      <c r="K201" s="5" t="s">
        <v>70</v>
      </c>
      <c r="L201" s="13" t="s">
        <v>73</v>
      </c>
      <c r="M201" s="13" t="s">
        <v>69</v>
      </c>
      <c r="N201" s="13" t="s">
        <v>105</v>
      </c>
      <c r="O201" s="22" t="s">
        <v>79</v>
      </c>
      <c r="P201" s="13" t="s">
        <v>106</v>
      </c>
      <c r="Q201" s="13" t="s">
        <v>107</v>
      </c>
      <c r="R201" s="14" t="s">
        <v>108</v>
      </c>
      <c r="T201" s="5" t="s">
        <v>70</v>
      </c>
      <c r="U201" s="13" t="s">
        <v>73</v>
      </c>
      <c r="V201" s="13" t="s">
        <v>69</v>
      </c>
      <c r="W201" s="13" t="s">
        <v>71</v>
      </c>
      <c r="X201" s="22" t="s">
        <v>109</v>
      </c>
      <c r="Y201" s="13" t="s">
        <v>80</v>
      </c>
      <c r="Z201" s="13" t="s">
        <v>81</v>
      </c>
      <c r="AA201" s="14" t="s">
        <v>82</v>
      </c>
      <c r="AC201" s="5" t="s">
        <v>70</v>
      </c>
      <c r="AD201" s="13" t="s">
        <v>73</v>
      </c>
      <c r="AE201" s="13" t="s">
        <v>69</v>
      </c>
      <c r="AF201" s="13" t="s">
        <v>71</v>
      </c>
      <c r="AG201" s="22" t="s">
        <v>109</v>
      </c>
      <c r="AH201" s="13" t="s">
        <v>80</v>
      </c>
      <c r="AI201" s="13" t="s">
        <v>81</v>
      </c>
      <c r="AJ201" s="14" t="s">
        <v>82</v>
      </c>
      <c r="AL201" s="5" t="s">
        <v>70</v>
      </c>
      <c r="AM201" s="13" t="s">
        <v>73</v>
      </c>
      <c r="AN201" s="13" t="s">
        <v>69</v>
      </c>
      <c r="AO201" s="13" t="s">
        <v>94</v>
      </c>
      <c r="AP201" s="28" t="s">
        <v>95</v>
      </c>
      <c r="AQ201" s="13" t="s">
        <v>96</v>
      </c>
      <c r="AR201" s="13" t="s">
        <v>97</v>
      </c>
      <c r="AS201" s="14" t="s">
        <v>98</v>
      </c>
    </row>
    <row r="202" spans="2:45" hidden="1" outlineLevel="1" x14ac:dyDescent="0.25">
      <c r="B202" s="9" t="s">
        <v>10</v>
      </c>
      <c r="C202" s="6"/>
      <c r="D202" s="6" t="e">
        <f>COUNTIFS(#REF!,"&lt;100",#REF!,"&gt;=50",#REF!,$B202)</f>
        <v>#REF!</v>
      </c>
      <c r="E202" s="6" t="e">
        <f>COUNTIFS(#REF!,"&lt;100",#REF!,"&gt;=50",#REF!,$B202,#REF!,"&gt;=2.3")</f>
        <v>#REF!</v>
      </c>
      <c r="F202" s="6" t="e">
        <f>COUNTIFS(#REF!,"&lt;100",#REF!,"&gt;=50",#REF!,$B202,#REF!,"&gt;=2.4")</f>
        <v>#REF!</v>
      </c>
      <c r="G202" s="6" t="e">
        <f>COUNTIFS(#REF!,"&lt;100",#REF!,"&gt;=50",#REF!,$B202,#REF!,"&gt;=2.5")</f>
        <v>#REF!</v>
      </c>
      <c r="H202" s="6" t="e">
        <f>COUNTIFS(#REF!,"&lt;100",#REF!,"&gt;=50",#REF!,$B202,#REF!,"&gt;=2.6")</f>
        <v>#REF!</v>
      </c>
      <c r="I202" s="15" t="e">
        <f>COUNTIFS(#REF!,"&lt;100",#REF!,"&gt;=50",#REF!,$B202,#REF!,"&gt;=2.7")</f>
        <v>#REF!</v>
      </c>
      <c r="K202" s="9" t="s">
        <v>10</v>
      </c>
      <c r="L202" s="6"/>
      <c r="M202" s="6" t="e">
        <f>COUNTIFS(#REF!,"&gt;=100",#REF!,"&lt;150",#REF!,$B202)</f>
        <v>#REF!</v>
      </c>
      <c r="N202" s="6" t="e">
        <f>COUNTIFS(#REF!,"&gt;=100",#REF!,"&lt;150",#REF!,$B202,#REF!,"&gt;=2.4")</f>
        <v>#REF!</v>
      </c>
      <c r="O202" s="6" t="e">
        <f>COUNTIFS(#REF!,"&gt;=100",#REF!,"&lt;150",#REF!,$B202,#REF!,"&gt;=2.5")</f>
        <v>#REF!</v>
      </c>
      <c r="P202" s="6" t="e">
        <f>COUNTIFS(#REF!,"&gt;=100",#REF!,"&lt;150",#REF!,$B202,#REF!,"&gt;=2.6")</f>
        <v>#REF!</v>
      </c>
      <c r="Q202" s="6" t="e">
        <f>COUNTIFS(#REF!,"&gt;=100",#REF!,"&lt;150",#REF!,$B202,#REF!,"&gt;=3.0")</f>
        <v>#REF!</v>
      </c>
      <c r="R202" s="15" t="e">
        <f>COUNTIFS(#REF!,"&gt;=100",#REF!,"&lt;150",#REF!,$B202,#REF!,"&gt;=3.5")</f>
        <v>#REF!</v>
      </c>
      <c r="T202" s="9" t="s">
        <v>10</v>
      </c>
      <c r="U202" s="6"/>
      <c r="V202" s="6" t="e">
        <f>COUNTIFS(#REF!,"&gt;=150",#REF!,"&lt;200",#REF!,$B202)</f>
        <v>#REF!</v>
      </c>
      <c r="W202" s="6" t="e">
        <f>COUNTIFS(#REF!,"&lt;=1",#REF!,"&gt;=150",#REF!,"&lt;200",#REF!,$B202,#REF!,"&gt;=2.5")</f>
        <v>#REF!</v>
      </c>
      <c r="X202" s="6" t="e">
        <f>COUNTIFS(#REF!,"&lt;=1",#REF!,"&gt;=150",#REF!,"&lt;200",#REF!,$B202,#REF!,"&gt;=2.8")</f>
        <v>#REF!</v>
      </c>
      <c r="Y202" s="6" t="e">
        <f>COUNTIFS(#REF!,"&lt;=1",#REF!,"&gt;=150",#REF!,"&lt;200",#REF!,$B202,#REF!,"&gt;=3")</f>
        <v>#REF!</v>
      </c>
      <c r="Z202" s="6" t="e">
        <f>COUNTIFS(#REF!,"&lt;=1",#REF!,"&gt;=150",#REF!,"&lt;200",#REF!,$B202,#REF!,"&gt;=3.5")</f>
        <v>#REF!</v>
      </c>
      <c r="AA202" s="15" t="e">
        <f>COUNTIFS(#REF!,"&lt;=1",#REF!,"&gt;=150",#REF!,"&lt;200",#REF!,$B202,#REF!,"&gt;=4")</f>
        <v>#REF!</v>
      </c>
      <c r="AC202" s="9" t="s">
        <v>10</v>
      </c>
      <c r="AD202" s="6"/>
      <c r="AE202" s="6" t="e">
        <f>COUNTIFS(#REF!,"&gt;=200",#REF!,$B202)</f>
        <v>#REF!</v>
      </c>
      <c r="AF202" s="6" t="e">
        <f>COUNTIFS(#REF!,"&lt;=1",#REF!,"&gt;=200",#REF!,$B202,#REF!,"&gt;=2.5")</f>
        <v>#REF!</v>
      </c>
      <c r="AG202" s="6" t="e">
        <f>COUNTIFS(#REF!,"&lt;=1",#REF!,"&gt;=200",#REF!,$B202,#REF!,"&gt;=2.8")</f>
        <v>#REF!</v>
      </c>
      <c r="AH202" s="6" t="e">
        <f>COUNTIFS(#REF!,"&lt;=1",#REF!,"&gt;=200",#REF!,$B202,#REF!,"&gt;=3")</f>
        <v>#REF!</v>
      </c>
      <c r="AI202" s="6" t="e">
        <f>COUNTIFS(#REF!,"&lt;=1",#REF!,"&gt;=200",#REF!,$B202,#REF!,"&gt;=3.5")</f>
        <v>#REF!</v>
      </c>
      <c r="AJ202" s="15" t="e">
        <f>COUNTIFS(#REF!,"&lt;=1",#REF!,"&gt;=200",#REF!,$B202,#REF!,"&gt;=4")</f>
        <v>#REF!</v>
      </c>
      <c r="AL202" s="9" t="s">
        <v>10</v>
      </c>
      <c r="AM202" s="6"/>
      <c r="AN202" s="42" t="e">
        <f>D202+M202+V202+AE202</f>
        <v>#REF!</v>
      </c>
      <c r="AO202" s="42" t="e">
        <f t="shared" ref="AO202:AO258" si="87">E202+N202+W202+AF202</f>
        <v>#REF!</v>
      </c>
      <c r="AP202" s="42" t="e">
        <f t="shared" ref="AP202:AP258" si="88">F202+O202+X202+AG202</f>
        <v>#REF!</v>
      </c>
      <c r="AQ202" s="42" t="e">
        <f t="shared" ref="AQ202:AQ258" si="89">G202+P202+Y202+AH202</f>
        <v>#REF!</v>
      </c>
      <c r="AR202" s="42" t="e">
        <f t="shared" ref="AR202:AR258" si="90">H202+Q202+Z202+AI202</f>
        <v>#REF!</v>
      </c>
      <c r="AS202" s="42" t="e">
        <f t="shared" ref="AS202:AS258" si="91">I202+R202+AA202+AJ202</f>
        <v>#REF!</v>
      </c>
    </row>
    <row r="203" spans="2:45" hidden="1" outlineLevel="1" x14ac:dyDescent="0.25">
      <c r="B203" s="9" t="s">
        <v>12</v>
      </c>
      <c r="C203" s="6"/>
      <c r="D203" s="6" t="e">
        <f>COUNTIFS(#REF!,"&lt;100",#REF!,"&gt;=50",#REF!,$B203)</f>
        <v>#REF!</v>
      </c>
      <c r="E203" s="6" t="e">
        <f>COUNTIFS(#REF!,"&lt;100",#REF!,"&gt;=50",#REF!,$B203,#REF!,"&gt;=2.3")</f>
        <v>#REF!</v>
      </c>
      <c r="F203" s="6" t="e">
        <f>COUNTIFS(#REF!,"&lt;100",#REF!,"&gt;=50",#REF!,$B203,#REF!,"&gt;=2.4")</f>
        <v>#REF!</v>
      </c>
      <c r="G203" s="6" t="e">
        <f>COUNTIFS(#REF!,"&lt;100",#REF!,"&gt;=50",#REF!,$B203,#REF!,"&gt;=2.5")</f>
        <v>#REF!</v>
      </c>
      <c r="H203" s="6" t="e">
        <f>COUNTIFS(#REF!,"&lt;100",#REF!,"&gt;=50",#REF!,$B203,#REF!,"&gt;=2.6")</f>
        <v>#REF!</v>
      </c>
      <c r="I203" s="15" t="e">
        <f>COUNTIFS(#REF!,"&lt;100",#REF!,"&gt;=50",#REF!,$B203,#REF!,"&gt;=2.7")</f>
        <v>#REF!</v>
      </c>
      <c r="K203" s="9" t="s">
        <v>12</v>
      </c>
      <c r="L203" s="6"/>
      <c r="M203" s="6" t="e">
        <f>COUNTIFS(#REF!,"&gt;=100",#REF!,"&lt;150",#REF!,$B203)</f>
        <v>#REF!</v>
      </c>
      <c r="N203" s="6" t="e">
        <f>COUNTIFS(#REF!,"&gt;=100",#REF!,"&lt;150",#REF!,$B203,#REF!,"&gt;=2.4")</f>
        <v>#REF!</v>
      </c>
      <c r="O203" s="6" t="e">
        <f>COUNTIFS(#REF!,"&gt;=100",#REF!,"&lt;150",#REF!,$B203,#REF!,"&gt;=2.5")</f>
        <v>#REF!</v>
      </c>
      <c r="P203" s="6" t="e">
        <f>COUNTIFS(#REF!,"&gt;=100",#REF!,"&lt;150",#REF!,$B203,#REF!,"&gt;=2.6")</f>
        <v>#REF!</v>
      </c>
      <c r="Q203" s="6" t="e">
        <f>COUNTIFS(#REF!,"&gt;=100",#REF!,"&lt;150",#REF!,$B203,#REF!,"&gt;=3.0")</f>
        <v>#REF!</v>
      </c>
      <c r="R203" s="15" t="e">
        <f>COUNTIFS(#REF!,"&gt;=100",#REF!,"&lt;150",#REF!,$B203,#REF!,"&gt;=3.5")</f>
        <v>#REF!</v>
      </c>
      <c r="T203" s="9" t="s">
        <v>12</v>
      </c>
      <c r="U203" s="6"/>
      <c r="V203" s="6" t="e">
        <f>COUNTIFS(#REF!,"&gt;=150",#REF!,"&lt;200",#REF!,$B203)</f>
        <v>#REF!</v>
      </c>
      <c r="W203" s="6" t="e">
        <f>COUNTIFS(#REF!,"&lt;=1",#REF!,"&gt;=150",#REF!,"&lt;200",#REF!,$B203,#REF!,"&gt;=2.5")</f>
        <v>#REF!</v>
      </c>
      <c r="X203" s="6" t="e">
        <f>COUNTIFS(#REF!,"&lt;=1",#REF!,"&gt;=150",#REF!,"&lt;200",#REF!,$B203,#REF!,"&gt;=2.8")</f>
        <v>#REF!</v>
      </c>
      <c r="Y203" s="6" t="e">
        <f>COUNTIFS(#REF!,"&lt;=1",#REF!,"&gt;=150",#REF!,"&lt;200",#REF!,$B203,#REF!,"&gt;=3")</f>
        <v>#REF!</v>
      </c>
      <c r="Z203" s="6" t="e">
        <f>COUNTIFS(#REF!,"&lt;=1",#REF!,"&gt;=150",#REF!,"&lt;200",#REF!,$B203,#REF!,"&gt;=3.5")</f>
        <v>#REF!</v>
      </c>
      <c r="AA203" s="15" t="e">
        <f>COUNTIFS(#REF!,"&lt;=1",#REF!,"&gt;=150",#REF!,"&lt;200",#REF!,$B203,#REF!,"&gt;=4")</f>
        <v>#REF!</v>
      </c>
      <c r="AC203" s="9" t="s">
        <v>12</v>
      </c>
      <c r="AD203" s="6"/>
      <c r="AE203" s="6" t="e">
        <f>COUNTIFS(#REF!,"&gt;=200",#REF!,$B203)</f>
        <v>#REF!</v>
      </c>
      <c r="AF203" s="6" t="e">
        <f>COUNTIFS(#REF!,"&lt;=1",#REF!,"&gt;=200",#REF!,$B203,#REF!,"&gt;=2.5")</f>
        <v>#REF!</v>
      </c>
      <c r="AG203" s="6" t="e">
        <f>COUNTIFS(#REF!,"&lt;=1",#REF!,"&gt;=200",#REF!,$B203,#REF!,"&gt;=2.8")</f>
        <v>#REF!</v>
      </c>
      <c r="AH203" s="6" t="e">
        <f>COUNTIFS(#REF!,"&lt;=1",#REF!,"&gt;=200",#REF!,$B203,#REF!,"&gt;=3")</f>
        <v>#REF!</v>
      </c>
      <c r="AI203" s="6" t="e">
        <f>COUNTIFS(#REF!,"&lt;=1",#REF!,"&gt;=200",#REF!,$B203,#REF!,"&gt;=3.5")</f>
        <v>#REF!</v>
      </c>
      <c r="AJ203" s="15" t="e">
        <f>COUNTIFS(#REF!,"&lt;=1",#REF!,"&gt;=200",#REF!,$B203,#REF!,"&gt;=4")</f>
        <v>#REF!</v>
      </c>
      <c r="AL203" s="9" t="s">
        <v>12</v>
      </c>
      <c r="AM203" s="6"/>
      <c r="AN203" s="42" t="e">
        <f t="shared" ref="AN203:AN258" si="92">D203+M203+V203+AE203</f>
        <v>#REF!</v>
      </c>
      <c r="AO203" s="42" t="e">
        <f t="shared" si="87"/>
        <v>#REF!</v>
      </c>
      <c r="AP203" s="42" t="e">
        <f t="shared" si="88"/>
        <v>#REF!</v>
      </c>
      <c r="AQ203" s="42" t="e">
        <f t="shared" si="89"/>
        <v>#REF!</v>
      </c>
      <c r="AR203" s="42" t="e">
        <f t="shared" si="90"/>
        <v>#REF!</v>
      </c>
      <c r="AS203" s="42" t="e">
        <f t="shared" si="91"/>
        <v>#REF!</v>
      </c>
    </row>
    <row r="204" spans="2:45" hidden="1" outlineLevel="1" x14ac:dyDescent="0.25">
      <c r="B204" s="9" t="s">
        <v>26</v>
      </c>
      <c r="C204" s="6"/>
      <c r="D204" s="6" t="e">
        <f>COUNTIFS(#REF!,"&lt;100",#REF!,"&gt;=50",#REF!,$B204)</f>
        <v>#REF!</v>
      </c>
      <c r="E204" s="6" t="e">
        <f>COUNTIFS(#REF!,"&lt;100",#REF!,"&gt;=50",#REF!,$B204,#REF!,"&gt;=2.3")</f>
        <v>#REF!</v>
      </c>
      <c r="F204" s="6" t="e">
        <f>COUNTIFS(#REF!,"&lt;100",#REF!,"&gt;=50",#REF!,$B204,#REF!,"&gt;=2.4")</f>
        <v>#REF!</v>
      </c>
      <c r="G204" s="6" t="e">
        <f>COUNTIFS(#REF!,"&lt;100",#REF!,"&gt;=50",#REF!,$B204,#REF!,"&gt;=2.5")</f>
        <v>#REF!</v>
      </c>
      <c r="H204" s="6" t="e">
        <f>COUNTIFS(#REF!,"&lt;100",#REF!,"&gt;=50",#REF!,$B204,#REF!,"&gt;=2.6")</f>
        <v>#REF!</v>
      </c>
      <c r="I204" s="15" t="e">
        <f>COUNTIFS(#REF!,"&lt;100",#REF!,"&gt;=50",#REF!,$B204,#REF!,"&gt;=2.7")</f>
        <v>#REF!</v>
      </c>
      <c r="K204" s="9" t="s">
        <v>26</v>
      </c>
      <c r="L204" s="6"/>
      <c r="M204" s="6" t="e">
        <f>COUNTIFS(#REF!,"&gt;=100",#REF!,"&lt;150",#REF!,$B204)</f>
        <v>#REF!</v>
      </c>
      <c r="N204" s="6" t="e">
        <f>COUNTIFS(#REF!,"&gt;=100",#REF!,"&lt;150",#REF!,$B204,#REF!,"&gt;=2.4")</f>
        <v>#REF!</v>
      </c>
      <c r="O204" s="6" t="e">
        <f>COUNTIFS(#REF!,"&gt;=100",#REF!,"&lt;150",#REF!,$B204,#REF!,"&gt;=2.5")</f>
        <v>#REF!</v>
      </c>
      <c r="P204" s="6" t="e">
        <f>COUNTIFS(#REF!,"&gt;=100",#REF!,"&lt;150",#REF!,$B204,#REF!,"&gt;=2.6")</f>
        <v>#REF!</v>
      </c>
      <c r="Q204" s="6" t="e">
        <f>COUNTIFS(#REF!,"&gt;=100",#REF!,"&lt;150",#REF!,$B204,#REF!,"&gt;=3.0")</f>
        <v>#REF!</v>
      </c>
      <c r="R204" s="15" t="e">
        <f>COUNTIFS(#REF!,"&gt;=100",#REF!,"&lt;150",#REF!,$B204,#REF!,"&gt;=3.5")</f>
        <v>#REF!</v>
      </c>
      <c r="T204" s="9" t="s">
        <v>26</v>
      </c>
      <c r="U204" s="6"/>
      <c r="V204" s="6" t="e">
        <f>COUNTIFS(#REF!,"&gt;=150",#REF!,"&lt;200",#REF!,$B204)</f>
        <v>#REF!</v>
      </c>
      <c r="W204" s="6" t="e">
        <f>COUNTIFS(#REF!,"&lt;=1",#REF!,"&gt;=150",#REF!,"&lt;200",#REF!,$B204,#REF!,"&gt;=2.5")</f>
        <v>#REF!</v>
      </c>
      <c r="X204" s="6" t="e">
        <f>COUNTIFS(#REF!,"&lt;=1",#REF!,"&gt;=150",#REF!,"&lt;200",#REF!,$B204,#REF!,"&gt;=2.8")</f>
        <v>#REF!</v>
      </c>
      <c r="Y204" s="6" t="e">
        <f>COUNTIFS(#REF!,"&lt;=1",#REF!,"&gt;=150",#REF!,"&lt;200",#REF!,$B204,#REF!,"&gt;=3")</f>
        <v>#REF!</v>
      </c>
      <c r="Z204" s="6" t="e">
        <f>COUNTIFS(#REF!,"&lt;=1",#REF!,"&gt;=150",#REF!,"&lt;200",#REF!,$B204,#REF!,"&gt;=3.5")</f>
        <v>#REF!</v>
      </c>
      <c r="AA204" s="15" t="e">
        <f>COUNTIFS(#REF!,"&lt;=1",#REF!,"&gt;=150",#REF!,"&lt;200",#REF!,$B204,#REF!,"&gt;=4")</f>
        <v>#REF!</v>
      </c>
      <c r="AC204" s="9" t="s">
        <v>26</v>
      </c>
      <c r="AD204" s="6"/>
      <c r="AE204" s="6" t="e">
        <f>COUNTIFS(#REF!,"&gt;=200",#REF!,$B204)</f>
        <v>#REF!</v>
      </c>
      <c r="AF204" s="6" t="e">
        <f>COUNTIFS(#REF!,"&lt;=1",#REF!,"&gt;=200",#REF!,$B204,#REF!,"&gt;=2.5")</f>
        <v>#REF!</v>
      </c>
      <c r="AG204" s="6" t="e">
        <f>COUNTIFS(#REF!,"&lt;=1",#REF!,"&gt;=200",#REF!,$B204,#REF!,"&gt;=2.8")</f>
        <v>#REF!</v>
      </c>
      <c r="AH204" s="6" t="e">
        <f>COUNTIFS(#REF!,"&lt;=1",#REF!,"&gt;=200",#REF!,$B204,#REF!,"&gt;=3")</f>
        <v>#REF!</v>
      </c>
      <c r="AI204" s="6" t="e">
        <f>COUNTIFS(#REF!,"&lt;=1",#REF!,"&gt;=200",#REF!,$B204,#REF!,"&gt;=3.5")</f>
        <v>#REF!</v>
      </c>
      <c r="AJ204" s="15" t="e">
        <f>COUNTIFS(#REF!,"&lt;=1",#REF!,"&gt;=200",#REF!,$B204,#REF!,"&gt;=4")</f>
        <v>#REF!</v>
      </c>
      <c r="AL204" s="9" t="s">
        <v>26</v>
      </c>
      <c r="AM204" s="6"/>
      <c r="AN204" s="42" t="e">
        <f t="shared" si="92"/>
        <v>#REF!</v>
      </c>
      <c r="AO204" s="42" t="e">
        <f t="shared" si="87"/>
        <v>#REF!</v>
      </c>
      <c r="AP204" s="42" t="e">
        <f t="shared" si="88"/>
        <v>#REF!</v>
      </c>
      <c r="AQ204" s="42" t="e">
        <f t="shared" si="89"/>
        <v>#REF!</v>
      </c>
      <c r="AR204" s="42" t="e">
        <f t="shared" si="90"/>
        <v>#REF!</v>
      </c>
      <c r="AS204" s="42" t="e">
        <f t="shared" si="91"/>
        <v>#REF!</v>
      </c>
    </row>
    <row r="205" spans="2:45" hidden="1" outlineLevel="1" x14ac:dyDescent="0.25">
      <c r="B205" s="9" t="s">
        <v>15</v>
      </c>
      <c r="C205" s="6"/>
      <c r="D205" s="6" t="e">
        <f>COUNTIFS(#REF!,"&lt;100",#REF!,"&gt;=50",#REF!,$B205)</f>
        <v>#REF!</v>
      </c>
      <c r="E205" s="6" t="e">
        <f>COUNTIFS(#REF!,"&lt;100",#REF!,"&gt;=50",#REF!,$B205,#REF!,"&gt;=2.3")</f>
        <v>#REF!</v>
      </c>
      <c r="F205" s="6" t="e">
        <f>COUNTIFS(#REF!,"&lt;100",#REF!,"&gt;=50",#REF!,$B205,#REF!,"&gt;=2.4")</f>
        <v>#REF!</v>
      </c>
      <c r="G205" s="6" t="e">
        <f>COUNTIFS(#REF!,"&lt;100",#REF!,"&gt;=50",#REF!,$B205,#REF!,"&gt;=2.5")</f>
        <v>#REF!</v>
      </c>
      <c r="H205" s="6" t="e">
        <f>COUNTIFS(#REF!,"&lt;100",#REF!,"&gt;=50",#REF!,$B205,#REF!,"&gt;=2.6")</f>
        <v>#REF!</v>
      </c>
      <c r="I205" s="15" t="e">
        <f>COUNTIFS(#REF!,"&lt;100",#REF!,"&gt;=50",#REF!,$B205,#REF!,"&gt;=2.7")</f>
        <v>#REF!</v>
      </c>
      <c r="K205" s="9" t="s">
        <v>15</v>
      </c>
      <c r="L205" s="6"/>
      <c r="M205" s="6" t="e">
        <f>COUNTIFS(#REF!,"&gt;=100",#REF!,"&lt;150",#REF!,$B205)</f>
        <v>#REF!</v>
      </c>
      <c r="N205" s="6" t="e">
        <f>COUNTIFS(#REF!,"&gt;=100",#REF!,"&lt;150",#REF!,$B205,#REF!,"&gt;=2.4")</f>
        <v>#REF!</v>
      </c>
      <c r="O205" s="6" t="e">
        <f>COUNTIFS(#REF!,"&gt;=100",#REF!,"&lt;150",#REF!,$B205,#REF!,"&gt;=2.5")</f>
        <v>#REF!</v>
      </c>
      <c r="P205" s="6" t="e">
        <f>COUNTIFS(#REF!,"&gt;=100",#REF!,"&lt;150",#REF!,$B205,#REF!,"&gt;=2.6")</f>
        <v>#REF!</v>
      </c>
      <c r="Q205" s="6" t="e">
        <f>COUNTIFS(#REF!,"&gt;=100",#REF!,"&lt;150",#REF!,$B205,#REF!,"&gt;=3.0")</f>
        <v>#REF!</v>
      </c>
      <c r="R205" s="15" t="e">
        <f>COUNTIFS(#REF!,"&gt;=100",#REF!,"&lt;150",#REF!,$B205,#REF!,"&gt;=3.5")</f>
        <v>#REF!</v>
      </c>
      <c r="T205" s="9" t="s">
        <v>15</v>
      </c>
      <c r="U205" s="6"/>
      <c r="V205" s="6" t="e">
        <f>COUNTIFS(#REF!,"&gt;=150",#REF!,"&lt;200",#REF!,$B205)</f>
        <v>#REF!</v>
      </c>
      <c r="W205" s="6" t="e">
        <f>COUNTIFS(#REF!,"&lt;=1",#REF!,"&gt;=150",#REF!,"&lt;200",#REF!,$B205,#REF!,"&gt;=2.5")</f>
        <v>#REF!</v>
      </c>
      <c r="X205" s="6" t="e">
        <f>COUNTIFS(#REF!,"&lt;=1",#REF!,"&gt;=150",#REF!,"&lt;200",#REF!,$B205,#REF!,"&gt;=2.8")</f>
        <v>#REF!</v>
      </c>
      <c r="Y205" s="6" t="e">
        <f>COUNTIFS(#REF!,"&lt;=1",#REF!,"&gt;=150",#REF!,"&lt;200",#REF!,$B205,#REF!,"&gt;=3")</f>
        <v>#REF!</v>
      </c>
      <c r="Z205" s="6" t="e">
        <f>COUNTIFS(#REF!,"&lt;=1",#REF!,"&gt;=150",#REF!,"&lt;200",#REF!,$B205,#REF!,"&gt;=3.5")</f>
        <v>#REF!</v>
      </c>
      <c r="AA205" s="15" t="e">
        <f>COUNTIFS(#REF!,"&lt;=1",#REF!,"&gt;=150",#REF!,"&lt;200",#REF!,$B205,#REF!,"&gt;=4")</f>
        <v>#REF!</v>
      </c>
      <c r="AC205" s="9" t="s">
        <v>15</v>
      </c>
      <c r="AD205" s="6"/>
      <c r="AE205" s="6" t="e">
        <f>COUNTIFS(#REF!,"&gt;=200",#REF!,$B205)</f>
        <v>#REF!</v>
      </c>
      <c r="AF205" s="6" t="e">
        <f>COUNTIFS(#REF!,"&lt;=1",#REF!,"&gt;=200",#REF!,$B205,#REF!,"&gt;=2.5")</f>
        <v>#REF!</v>
      </c>
      <c r="AG205" s="6" t="e">
        <f>COUNTIFS(#REF!,"&lt;=1",#REF!,"&gt;=200",#REF!,$B205,#REF!,"&gt;=2.8")</f>
        <v>#REF!</v>
      </c>
      <c r="AH205" s="6" t="e">
        <f>COUNTIFS(#REF!,"&lt;=1",#REF!,"&gt;=200",#REF!,$B205,#REF!,"&gt;=3")</f>
        <v>#REF!</v>
      </c>
      <c r="AI205" s="6" t="e">
        <f>COUNTIFS(#REF!,"&lt;=1",#REF!,"&gt;=200",#REF!,$B205,#REF!,"&gt;=3.5")</f>
        <v>#REF!</v>
      </c>
      <c r="AJ205" s="15" t="e">
        <f>COUNTIFS(#REF!,"&lt;=1",#REF!,"&gt;=200",#REF!,$B205,#REF!,"&gt;=4")</f>
        <v>#REF!</v>
      </c>
      <c r="AL205" s="9" t="s">
        <v>15</v>
      </c>
      <c r="AM205" s="6"/>
      <c r="AN205" s="42" t="e">
        <f t="shared" si="92"/>
        <v>#REF!</v>
      </c>
      <c r="AO205" s="42" t="e">
        <f t="shared" si="87"/>
        <v>#REF!</v>
      </c>
      <c r="AP205" s="42" t="e">
        <f t="shared" si="88"/>
        <v>#REF!</v>
      </c>
      <c r="AQ205" s="42" t="e">
        <f t="shared" si="89"/>
        <v>#REF!</v>
      </c>
      <c r="AR205" s="42" t="e">
        <f t="shared" si="90"/>
        <v>#REF!</v>
      </c>
      <c r="AS205" s="42" t="e">
        <f t="shared" si="91"/>
        <v>#REF!</v>
      </c>
    </row>
    <row r="206" spans="2:45" hidden="1" outlineLevel="1" x14ac:dyDescent="0.25">
      <c r="B206" s="9" t="s">
        <v>31</v>
      </c>
      <c r="C206" s="6"/>
      <c r="D206" s="6" t="e">
        <f>COUNTIFS(#REF!,"&lt;100",#REF!,"&gt;=50",#REF!,$B206)</f>
        <v>#REF!</v>
      </c>
      <c r="E206" s="6" t="e">
        <f>COUNTIFS(#REF!,"&lt;100",#REF!,"&gt;=50",#REF!,$B206,#REF!,"&gt;=2.3")</f>
        <v>#REF!</v>
      </c>
      <c r="F206" s="6" t="e">
        <f>COUNTIFS(#REF!,"&lt;100",#REF!,"&gt;=50",#REF!,$B206,#REF!,"&gt;=2.4")</f>
        <v>#REF!</v>
      </c>
      <c r="G206" s="6" t="e">
        <f>COUNTIFS(#REF!,"&lt;100",#REF!,"&gt;=50",#REF!,$B206,#REF!,"&gt;=2.5")</f>
        <v>#REF!</v>
      </c>
      <c r="H206" s="6" t="e">
        <f>COUNTIFS(#REF!,"&lt;100",#REF!,"&gt;=50",#REF!,$B206,#REF!,"&gt;=2.6")</f>
        <v>#REF!</v>
      </c>
      <c r="I206" s="15" t="e">
        <f>COUNTIFS(#REF!,"&lt;100",#REF!,"&gt;=50",#REF!,$B206,#REF!,"&gt;=2.7")</f>
        <v>#REF!</v>
      </c>
      <c r="K206" s="9" t="s">
        <v>31</v>
      </c>
      <c r="L206" s="6"/>
      <c r="M206" s="6" t="e">
        <f>COUNTIFS(#REF!,"&gt;=100",#REF!,"&lt;150",#REF!,$B206)</f>
        <v>#REF!</v>
      </c>
      <c r="N206" s="6" t="e">
        <f>COUNTIFS(#REF!,"&gt;=100",#REF!,"&lt;150",#REF!,$B206,#REF!,"&gt;=2.4")</f>
        <v>#REF!</v>
      </c>
      <c r="O206" s="6" t="e">
        <f>COUNTIFS(#REF!,"&gt;=100",#REF!,"&lt;150",#REF!,$B206,#REF!,"&gt;=2.5")</f>
        <v>#REF!</v>
      </c>
      <c r="P206" s="6" t="e">
        <f>COUNTIFS(#REF!,"&gt;=100",#REF!,"&lt;150",#REF!,$B206,#REF!,"&gt;=2.6")</f>
        <v>#REF!</v>
      </c>
      <c r="Q206" s="6" t="e">
        <f>COUNTIFS(#REF!,"&gt;=100",#REF!,"&lt;150",#REF!,$B206,#REF!,"&gt;=3.0")</f>
        <v>#REF!</v>
      </c>
      <c r="R206" s="15" t="e">
        <f>COUNTIFS(#REF!,"&gt;=100",#REF!,"&lt;150",#REF!,$B206,#REF!,"&gt;=3.5")</f>
        <v>#REF!</v>
      </c>
      <c r="T206" s="9" t="s">
        <v>31</v>
      </c>
      <c r="U206" s="6"/>
      <c r="V206" s="6" t="e">
        <f>COUNTIFS(#REF!,"&gt;=150",#REF!,"&lt;200",#REF!,$B206)</f>
        <v>#REF!</v>
      </c>
      <c r="W206" s="6" t="e">
        <f>COUNTIFS(#REF!,"&lt;=1",#REF!,"&gt;=150",#REF!,"&lt;200",#REF!,$B206,#REF!,"&gt;=2.5")</f>
        <v>#REF!</v>
      </c>
      <c r="X206" s="6" t="e">
        <f>COUNTIFS(#REF!,"&lt;=1",#REF!,"&gt;=150",#REF!,"&lt;200",#REF!,$B206,#REF!,"&gt;=2.8")</f>
        <v>#REF!</v>
      </c>
      <c r="Y206" s="6" t="e">
        <f>COUNTIFS(#REF!,"&lt;=1",#REF!,"&gt;=150",#REF!,"&lt;200",#REF!,$B206,#REF!,"&gt;=3")</f>
        <v>#REF!</v>
      </c>
      <c r="Z206" s="6" t="e">
        <f>COUNTIFS(#REF!,"&lt;=1",#REF!,"&gt;=150",#REF!,"&lt;200",#REF!,$B206,#REF!,"&gt;=3.5")</f>
        <v>#REF!</v>
      </c>
      <c r="AA206" s="15" t="e">
        <f>COUNTIFS(#REF!,"&lt;=1",#REF!,"&gt;=150",#REF!,"&lt;200",#REF!,$B206,#REF!,"&gt;=4")</f>
        <v>#REF!</v>
      </c>
      <c r="AC206" s="9" t="s">
        <v>31</v>
      </c>
      <c r="AD206" s="6"/>
      <c r="AE206" s="6" t="e">
        <f>COUNTIFS(#REF!,"&gt;=200",#REF!,$B206)</f>
        <v>#REF!</v>
      </c>
      <c r="AF206" s="6" t="e">
        <f>COUNTIFS(#REF!,"&lt;=1",#REF!,"&gt;=200",#REF!,$B206,#REF!,"&gt;=2.5")</f>
        <v>#REF!</v>
      </c>
      <c r="AG206" s="6" t="e">
        <f>COUNTIFS(#REF!,"&lt;=1",#REF!,"&gt;=200",#REF!,$B206,#REF!,"&gt;=2.8")</f>
        <v>#REF!</v>
      </c>
      <c r="AH206" s="6" t="e">
        <f>COUNTIFS(#REF!,"&lt;=1",#REF!,"&gt;=200",#REF!,$B206,#REF!,"&gt;=3")</f>
        <v>#REF!</v>
      </c>
      <c r="AI206" s="6" t="e">
        <f>COUNTIFS(#REF!,"&lt;=1",#REF!,"&gt;=200",#REF!,$B206,#REF!,"&gt;=3.5")</f>
        <v>#REF!</v>
      </c>
      <c r="AJ206" s="15" t="e">
        <f>COUNTIFS(#REF!,"&lt;=1",#REF!,"&gt;=200",#REF!,$B206,#REF!,"&gt;=4")</f>
        <v>#REF!</v>
      </c>
      <c r="AL206" s="9" t="s">
        <v>31</v>
      </c>
      <c r="AM206" s="6"/>
      <c r="AN206" s="42" t="e">
        <f t="shared" si="92"/>
        <v>#REF!</v>
      </c>
      <c r="AO206" s="42" t="e">
        <f t="shared" si="87"/>
        <v>#REF!</v>
      </c>
      <c r="AP206" s="42" t="e">
        <f t="shared" si="88"/>
        <v>#REF!</v>
      </c>
      <c r="AQ206" s="42" t="e">
        <f t="shared" si="89"/>
        <v>#REF!</v>
      </c>
      <c r="AR206" s="42" t="e">
        <f t="shared" si="90"/>
        <v>#REF!</v>
      </c>
      <c r="AS206" s="42" t="e">
        <f t="shared" si="91"/>
        <v>#REF!</v>
      </c>
    </row>
    <row r="207" spans="2:45" hidden="1" outlineLevel="1" x14ac:dyDescent="0.25">
      <c r="B207" s="9" t="s">
        <v>9</v>
      </c>
      <c r="C207" s="6"/>
      <c r="D207" s="6" t="e">
        <f>COUNTIFS(#REF!,"&lt;100",#REF!,"&gt;=50",#REF!,$B207)</f>
        <v>#REF!</v>
      </c>
      <c r="E207" s="6" t="e">
        <f>COUNTIFS(#REF!,"&lt;100",#REF!,"&gt;=50",#REF!,$B207,#REF!,"&gt;=2.3")</f>
        <v>#REF!</v>
      </c>
      <c r="F207" s="6" t="e">
        <f>COUNTIFS(#REF!,"&lt;100",#REF!,"&gt;=50",#REF!,$B207,#REF!,"&gt;=2.4")</f>
        <v>#REF!</v>
      </c>
      <c r="G207" s="6" t="e">
        <f>COUNTIFS(#REF!,"&lt;100",#REF!,"&gt;=50",#REF!,$B207,#REF!,"&gt;=2.5")</f>
        <v>#REF!</v>
      </c>
      <c r="H207" s="6" t="e">
        <f>COUNTIFS(#REF!,"&lt;100",#REF!,"&gt;=50",#REF!,$B207,#REF!,"&gt;=2.6")</f>
        <v>#REF!</v>
      </c>
      <c r="I207" s="15" t="e">
        <f>COUNTIFS(#REF!,"&lt;100",#REF!,"&gt;=50",#REF!,$B207,#REF!,"&gt;=2.7")</f>
        <v>#REF!</v>
      </c>
      <c r="K207" s="9" t="s">
        <v>9</v>
      </c>
      <c r="L207" s="6"/>
      <c r="M207" s="6" t="e">
        <f>COUNTIFS(#REF!,"&gt;=100",#REF!,"&lt;150",#REF!,$B207)</f>
        <v>#REF!</v>
      </c>
      <c r="N207" s="6" t="e">
        <f>COUNTIFS(#REF!,"&gt;=100",#REF!,"&lt;150",#REF!,$B207,#REF!,"&gt;=2.4")</f>
        <v>#REF!</v>
      </c>
      <c r="O207" s="6" t="e">
        <f>COUNTIFS(#REF!,"&gt;=100",#REF!,"&lt;150",#REF!,$B207,#REF!,"&gt;=2.5")</f>
        <v>#REF!</v>
      </c>
      <c r="P207" s="6" t="e">
        <f>COUNTIFS(#REF!,"&gt;=100",#REF!,"&lt;150",#REF!,$B207,#REF!,"&gt;=2.6")</f>
        <v>#REF!</v>
      </c>
      <c r="Q207" s="6" t="e">
        <f>COUNTIFS(#REF!,"&gt;=100",#REF!,"&lt;150",#REF!,$B207,#REF!,"&gt;=3.0")</f>
        <v>#REF!</v>
      </c>
      <c r="R207" s="15" t="e">
        <f>COUNTIFS(#REF!,"&gt;=100",#REF!,"&lt;150",#REF!,$B207,#REF!,"&gt;=3.5")</f>
        <v>#REF!</v>
      </c>
      <c r="T207" s="9" t="s">
        <v>9</v>
      </c>
      <c r="U207" s="6"/>
      <c r="V207" s="6" t="e">
        <f>COUNTIFS(#REF!,"&gt;=150",#REF!,"&lt;200",#REF!,$B207)</f>
        <v>#REF!</v>
      </c>
      <c r="W207" s="6" t="e">
        <f>COUNTIFS(#REF!,"&lt;=1",#REF!,"&gt;=150",#REF!,"&lt;200",#REF!,$B207,#REF!,"&gt;=2.5")</f>
        <v>#REF!</v>
      </c>
      <c r="X207" s="6" t="e">
        <f>COUNTIFS(#REF!,"&lt;=1",#REF!,"&gt;=150",#REF!,"&lt;200",#REF!,$B207,#REF!,"&gt;=2.8")</f>
        <v>#REF!</v>
      </c>
      <c r="Y207" s="6" t="e">
        <f>COUNTIFS(#REF!,"&lt;=1",#REF!,"&gt;=150",#REF!,"&lt;200",#REF!,$B207,#REF!,"&gt;=3")</f>
        <v>#REF!</v>
      </c>
      <c r="Z207" s="6" t="e">
        <f>COUNTIFS(#REF!,"&lt;=1",#REF!,"&gt;=150",#REF!,"&lt;200",#REF!,$B207,#REF!,"&gt;=3.5")</f>
        <v>#REF!</v>
      </c>
      <c r="AA207" s="15" t="e">
        <f>COUNTIFS(#REF!,"&lt;=1",#REF!,"&gt;=150",#REF!,"&lt;200",#REF!,$B207,#REF!,"&gt;=4")</f>
        <v>#REF!</v>
      </c>
      <c r="AC207" s="9" t="s">
        <v>9</v>
      </c>
      <c r="AD207" s="6"/>
      <c r="AE207" s="6" t="e">
        <f>COUNTIFS(#REF!,"&gt;=200",#REF!,$B207)</f>
        <v>#REF!</v>
      </c>
      <c r="AF207" s="6" t="e">
        <f>COUNTIFS(#REF!,"&lt;=1",#REF!,"&gt;=200",#REF!,$B207,#REF!,"&gt;=2.5")</f>
        <v>#REF!</v>
      </c>
      <c r="AG207" s="6" t="e">
        <f>COUNTIFS(#REF!,"&lt;=1",#REF!,"&gt;=200",#REF!,$B207,#REF!,"&gt;=2.8")</f>
        <v>#REF!</v>
      </c>
      <c r="AH207" s="6" t="e">
        <f>COUNTIFS(#REF!,"&lt;=1",#REF!,"&gt;=200",#REF!,$B207,#REF!,"&gt;=3")</f>
        <v>#REF!</v>
      </c>
      <c r="AI207" s="6" t="e">
        <f>COUNTIFS(#REF!,"&lt;=1",#REF!,"&gt;=200",#REF!,$B207,#REF!,"&gt;=3.5")</f>
        <v>#REF!</v>
      </c>
      <c r="AJ207" s="15" t="e">
        <f>COUNTIFS(#REF!,"&lt;=1",#REF!,"&gt;=200",#REF!,$B207,#REF!,"&gt;=4")</f>
        <v>#REF!</v>
      </c>
      <c r="AL207" s="9" t="s">
        <v>9</v>
      </c>
      <c r="AM207" s="6"/>
      <c r="AN207" s="42" t="e">
        <f t="shared" si="92"/>
        <v>#REF!</v>
      </c>
      <c r="AO207" s="42" t="e">
        <f t="shared" si="87"/>
        <v>#REF!</v>
      </c>
      <c r="AP207" s="42" t="e">
        <f t="shared" si="88"/>
        <v>#REF!</v>
      </c>
      <c r="AQ207" s="42" t="e">
        <f t="shared" si="89"/>
        <v>#REF!</v>
      </c>
      <c r="AR207" s="42" t="e">
        <f t="shared" si="90"/>
        <v>#REF!</v>
      </c>
      <c r="AS207" s="42" t="e">
        <f t="shared" si="91"/>
        <v>#REF!</v>
      </c>
    </row>
    <row r="208" spans="2:45" hidden="1" outlineLevel="1" x14ac:dyDescent="0.25">
      <c r="B208" s="9" t="s">
        <v>42</v>
      </c>
      <c r="C208" s="6"/>
      <c r="D208" s="6" t="e">
        <f>COUNTIFS(#REF!,"&lt;100",#REF!,"&gt;=50",#REF!,$B208)</f>
        <v>#REF!</v>
      </c>
      <c r="E208" s="6" t="e">
        <f>COUNTIFS(#REF!,"&lt;100",#REF!,"&gt;=50",#REF!,$B208,#REF!,"&gt;=2.3")</f>
        <v>#REF!</v>
      </c>
      <c r="F208" s="6" t="e">
        <f>COUNTIFS(#REF!,"&lt;100",#REF!,"&gt;=50",#REF!,$B208,#REF!,"&gt;=2.4")</f>
        <v>#REF!</v>
      </c>
      <c r="G208" s="6" t="e">
        <f>COUNTIFS(#REF!,"&lt;100",#REF!,"&gt;=50",#REF!,$B208,#REF!,"&gt;=2.5")</f>
        <v>#REF!</v>
      </c>
      <c r="H208" s="6" t="e">
        <f>COUNTIFS(#REF!,"&lt;100",#REF!,"&gt;=50",#REF!,$B208,#REF!,"&gt;=2.6")</f>
        <v>#REF!</v>
      </c>
      <c r="I208" s="15" t="e">
        <f>COUNTIFS(#REF!,"&lt;100",#REF!,"&gt;=50",#REF!,$B208,#REF!,"&gt;=2.7")</f>
        <v>#REF!</v>
      </c>
      <c r="K208" s="9" t="s">
        <v>42</v>
      </c>
      <c r="L208" s="6"/>
      <c r="M208" s="6" t="e">
        <f>COUNTIFS(#REF!,"&gt;=100",#REF!,"&lt;150",#REF!,$B208)</f>
        <v>#REF!</v>
      </c>
      <c r="N208" s="6" t="e">
        <f>COUNTIFS(#REF!,"&gt;=100",#REF!,"&lt;150",#REF!,$B208,#REF!,"&gt;=2.4")</f>
        <v>#REF!</v>
      </c>
      <c r="O208" s="6" t="e">
        <f>COUNTIFS(#REF!,"&gt;=100",#REF!,"&lt;150",#REF!,$B208,#REF!,"&gt;=2.5")</f>
        <v>#REF!</v>
      </c>
      <c r="P208" s="6" t="e">
        <f>COUNTIFS(#REF!,"&gt;=100",#REF!,"&lt;150",#REF!,$B208,#REF!,"&gt;=2.6")</f>
        <v>#REF!</v>
      </c>
      <c r="Q208" s="6" t="e">
        <f>COUNTIFS(#REF!,"&gt;=100",#REF!,"&lt;150",#REF!,$B208,#REF!,"&gt;=3.0")</f>
        <v>#REF!</v>
      </c>
      <c r="R208" s="15" t="e">
        <f>COUNTIFS(#REF!,"&gt;=100",#REF!,"&lt;150",#REF!,$B208,#REF!,"&gt;=3.5")</f>
        <v>#REF!</v>
      </c>
      <c r="T208" s="9" t="s">
        <v>42</v>
      </c>
      <c r="U208" s="6"/>
      <c r="V208" s="6" t="e">
        <f>COUNTIFS(#REF!,"&gt;=150",#REF!,"&lt;200",#REF!,$B208)</f>
        <v>#REF!</v>
      </c>
      <c r="W208" s="6" t="e">
        <f>COUNTIFS(#REF!,"&lt;=1",#REF!,"&gt;=150",#REF!,"&lt;200",#REF!,$B208,#REF!,"&gt;=2.5")</f>
        <v>#REF!</v>
      </c>
      <c r="X208" s="6" t="e">
        <f>COUNTIFS(#REF!,"&lt;=1",#REF!,"&gt;=150",#REF!,"&lt;200",#REF!,$B208,#REF!,"&gt;=2.8")</f>
        <v>#REF!</v>
      </c>
      <c r="Y208" s="6" t="e">
        <f>COUNTIFS(#REF!,"&lt;=1",#REF!,"&gt;=150",#REF!,"&lt;200",#REF!,$B208,#REF!,"&gt;=3")</f>
        <v>#REF!</v>
      </c>
      <c r="Z208" s="6" t="e">
        <f>COUNTIFS(#REF!,"&lt;=1",#REF!,"&gt;=150",#REF!,"&lt;200",#REF!,$B208,#REF!,"&gt;=3.5")</f>
        <v>#REF!</v>
      </c>
      <c r="AA208" s="15" t="e">
        <f>COUNTIFS(#REF!,"&lt;=1",#REF!,"&gt;=150",#REF!,"&lt;200",#REF!,$B208,#REF!,"&gt;=4")</f>
        <v>#REF!</v>
      </c>
      <c r="AC208" s="9" t="s">
        <v>42</v>
      </c>
      <c r="AD208" s="6"/>
      <c r="AE208" s="6" t="e">
        <f>COUNTIFS(#REF!,"&gt;=200",#REF!,$B208)</f>
        <v>#REF!</v>
      </c>
      <c r="AF208" s="6" t="e">
        <f>COUNTIFS(#REF!,"&lt;=1",#REF!,"&gt;=200",#REF!,$B208,#REF!,"&gt;=2.5")</f>
        <v>#REF!</v>
      </c>
      <c r="AG208" s="6" t="e">
        <f>COUNTIFS(#REF!,"&lt;=1",#REF!,"&gt;=200",#REF!,$B208,#REF!,"&gt;=2.8")</f>
        <v>#REF!</v>
      </c>
      <c r="AH208" s="6" t="e">
        <f>COUNTIFS(#REF!,"&lt;=1",#REF!,"&gt;=200",#REF!,$B208,#REF!,"&gt;=3")</f>
        <v>#REF!</v>
      </c>
      <c r="AI208" s="6" t="e">
        <f>COUNTIFS(#REF!,"&lt;=1",#REF!,"&gt;=200",#REF!,$B208,#REF!,"&gt;=3.5")</f>
        <v>#REF!</v>
      </c>
      <c r="AJ208" s="15" t="e">
        <f>COUNTIFS(#REF!,"&lt;=1",#REF!,"&gt;=200",#REF!,$B208,#REF!,"&gt;=4")</f>
        <v>#REF!</v>
      </c>
      <c r="AL208" s="9" t="s">
        <v>42</v>
      </c>
      <c r="AM208" s="6"/>
      <c r="AN208" s="42" t="e">
        <f t="shared" si="92"/>
        <v>#REF!</v>
      </c>
      <c r="AO208" s="42" t="e">
        <f t="shared" si="87"/>
        <v>#REF!</v>
      </c>
      <c r="AP208" s="42" t="e">
        <f t="shared" si="88"/>
        <v>#REF!</v>
      </c>
      <c r="AQ208" s="42" t="e">
        <f t="shared" si="89"/>
        <v>#REF!</v>
      </c>
      <c r="AR208" s="42" t="e">
        <f t="shared" si="90"/>
        <v>#REF!</v>
      </c>
      <c r="AS208" s="42" t="e">
        <f t="shared" si="91"/>
        <v>#REF!</v>
      </c>
    </row>
    <row r="209" spans="2:45" hidden="1" outlineLevel="1" x14ac:dyDescent="0.25">
      <c r="B209" s="9" t="s">
        <v>60</v>
      </c>
      <c r="C209" s="6"/>
      <c r="D209" s="6" t="e">
        <f>COUNTIFS(#REF!,"&lt;100",#REF!,"&gt;=50",#REF!,$B209)</f>
        <v>#REF!</v>
      </c>
      <c r="E209" s="6" t="e">
        <f>COUNTIFS(#REF!,"&lt;100",#REF!,"&gt;=50",#REF!,$B209,#REF!,"&gt;=2.3")</f>
        <v>#REF!</v>
      </c>
      <c r="F209" s="6" t="e">
        <f>COUNTIFS(#REF!,"&lt;100",#REF!,"&gt;=50",#REF!,$B209,#REF!,"&gt;=2.4")</f>
        <v>#REF!</v>
      </c>
      <c r="G209" s="6" t="e">
        <f>COUNTIFS(#REF!,"&lt;100",#REF!,"&gt;=50",#REF!,$B209,#REF!,"&gt;=2.5")</f>
        <v>#REF!</v>
      </c>
      <c r="H209" s="6" t="e">
        <f>COUNTIFS(#REF!,"&lt;100",#REF!,"&gt;=50",#REF!,$B209,#REF!,"&gt;=2.6")</f>
        <v>#REF!</v>
      </c>
      <c r="I209" s="15" t="e">
        <f>COUNTIFS(#REF!,"&lt;100",#REF!,"&gt;=50",#REF!,$B209,#REF!,"&gt;=2.7")</f>
        <v>#REF!</v>
      </c>
      <c r="K209" s="9" t="s">
        <v>60</v>
      </c>
      <c r="L209" s="6"/>
      <c r="M209" s="6" t="e">
        <f>COUNTIFS(#REF!,"&gt;=100",#REF!,"&lt;150",#REF!,$B209)</f>
        <v>#REF!</v>
      </c>
      <c r="N209" s="6" t="e">
        <f>COUNTIFS(#REF!,"&gt;=100",#REF!,"&lt;150",#REF!,$B209,#REF!,"&gt;=2.4")</f>
        <v>#REF!</v>
      </c>
      <c r="O209" s="6" t="e">
        <f>COUNTIFS(#REF!,"&gt;=100",#REF!,"&lt;150",#REF!,$B209,#REF!,"&gt;=2.5")</f>
        <v>#REF!</v>
      </c>
      <c r="P209" s="6" t="e">
        <f>COUNTIFS(#REF!,"&gt;=100",#REF!,"&lt;150",#REF!,$B209,#REF!,"&gt;=2.6")</f>
        <v>#REF!</v>
      </c>
      <c r="Q209" s="6" t="e">
        <f>COUNTIFS(#REF!,"&gt;=100",#REF!,"&lt;150",#REF!,$B209,#REF!,"&gt;=3.0")</f>
        <v>#REF!</v>
      </c>
      <c r="R209" s="15" t="e">
        <f>COUNTIFS(#REF!,"&gt;=100",#REF!,"&lt;150",#REF!,$B209,#REF!,"&gt;=3.5")</f>
        <v>#REF!</v>
      </c>
      <c r="T209" s="9" t="s">
        <v>60</v>
      </c>
      <c r="U209" s="6"/>
      <c r="V209" s="6" t="e">
        <f>COUNTIFS(#REF!,"&gt;=150",#REF!,"&lt;200",#REF!,$B209)</f>
        <v>#REF!</v>
      </c>
      <c r="W209" s="6" t="e">
        <f>COUNTIFS(#REF!,"&lt;=1",#REF!,"&gt;=150",#REF!,"&lt;200",#REF!,$B209,#REF!,"&gt;=2.5")</f>
        <v>#REF!</v>
      </c>
      <c r="X209" s="6" t="e">
        <f>COUNTIFS(#REF!,"&lt;=1",#REF!,"&gt;=150",#REF!,"&lt;200",#REF!,$B209,#REF!,"&gt;=2.8")</f>
        <v>#REF!</v>
      </c>
      <c r="Y209" s="6" t="e">
        <f>COUNTIFS(#REF!,"&lt;=1",#REF!,"&gt;=150",#REF!,"&lt;200",#REF!,$B209,#REF!,"&gt;=3")</f>
        <v>#REF!</v>
      </c>
      <c r="Z209" s="6" t="e">
        <f>COUNTIFS(#REF!,"&lt;=1",#REF!,"&gt;=150",#REF!,"&lt;200",#REF!,$B209,#REF!,"&gt;=3.5")</f>
        <v>#REF!</v>
      </c>
      <c r="AA209" s="15" t="e">
        <f>COUNTIFS(#REF!,"&lt;=1",#REF!,"&gt;=150",#REF!,"&lt;200",#REF!,$B209,#REF!,"&gt;=4")</f>
        <v>#REF!</v>
      </c>
      <c r="AC209" s="9" t="s">
        <v>60</v>
      </c>
      <c r="AD209" s="6"/>
      <c r="AE209" s="6" t="e">
        <f>COUNTIFS(#REF!,"&gt;=200",#REF!,$B209)</f>
        <v>#REF!</v>
      </c>
      <c r="AF209" s="6" t="e">
        <f>COUNTIFS(#REF!,"&lt;=1",#REF!,"&gt;=200",#REF!,$B209,#REF!,"&gt;=2.5")</f>
        <v>#REF!</v>
      </c>
      <c r="AG209" s="6" t="e">
        <f>COUNTIFS(#REF!,"&lt;=1",#REF!,"&gt;=200",#REF!,$B209,#REF!,"&gt;=2.8")</f>
        <v>#REF!</v>
      </c>
      <c r="AH209" s="6" t="e">
        <f>COUNTIFS(#REF!,"&lt;=1",#REF!,"&gt;=200",#REF!,$B209,#REF!,"&gt;=3")</f>
        <v>#REF!</v>
      </c>
      <c r="AI209" s="6" t="e">
        <f>COUNTIFS(#REF!,"&lt;=1",#REF!,"&gt;=200",#REF!,$B209,#REF!,"&gt;=3.5")</f>
        <v>#REF!</v>
      </c>
      <c r="AJ209" s="15" t="e">
        <f>COUNTIFS(#REF!,"&lt;=1",#REF!,"&gt;=200",#REF!,$B209,#REF!,"&gt;=4")</f>
        <v>#REF!</v>
      </c>
      <c r="AL209" s="9" t="s">
        <v>60</v>
      </c>
      <c r="AM209" s="6"/>
      <c r="AN209" s="42" t="e">
        <f t="shared" si="92"/>
        <v>#REF!</v>
      </c>
      <c r="AO209" s="42" t="e">
        <f t="shared" si="87"/>
        <v>#REF!</v>
      </c>
      <c r="AP209" s="42" t="e">
        <f t="shared" si="88"/>
        <v>#REF!</v>
      </c>
      <c r="AQ209" s="42" t="e">
        <f t="shared" si="89"/>
        <v>#REF!</v>
      </c>
      <c r="AR209" s="42" t="e">
        <f t="shared" si="90"/>
        <v>#REF!</v>
      </c>
      <c r="AS209" s="42" t="e">
        <f t="shared" si="91"/>
        <v>#REF!</v>
      </c>
    </row>
    <row r="210" spans="2:45" hidden="1" outlineLevel="1" x14ac:dyDescent="0.25">
      <c r="B210" s="9" t="s">
        <v>19</v>
      </c>
      <c r="C210" s="6"/>
      <c r="D210" s="6" t="e">
        <f>COUNTIFS(#REF!,"&lt;100",#REF!,"&gt;=50",#REF!,$B210)</f>
        <v>#REF!</v>
      </c>
      <c r="E210" s="6" t="e">
        <f>COUNTIFS(#REF!,"&lt;100",#REF!,"&gt;=50",#REF!,$B210,#REF!,"&gt;=2.3")</f>
        <v>#REF!</v>
      </c>
      <c r="F210" s="6" t="e">
        <f>COUNTIFS(#REF!,"&lt;100",#REF!,"&gt;=50",#REF!,$B210,#REF!,"&gt;=2.4")</f>
        <v>#REF!</v>
      </c>
      <c r="G210" s="6" t="e">
        <f>COUNTIFS(#REF!,"&lt;100",#REF!,"&gt;=50",#REF!,$B210,#REF!,"&gt;=2.5")</f>
        <v>#REF!</v>
      </c>
      <c r="H210" s="6" t="e">
        <f>COUNTIFS(#REF!,"&lt;100",#REF!,"&gt;=50",#REF!,$B210,#REF!,"&gt;=2.6")</f>
        <v>#REF!</v>
      </c>
      <c r="I210" s="15" t="e">
        <f>COUNTIFS(#REF!,"&lt;100",#REF!,"&gt;=50",#REF!,$B210,#REF!,"&gt;=2.7")</f>
        <v>#REF!</v>
      </c>
      <c r="K210" s="9" t="s">
        <v>19</v>
      </c>
      <c r="L210" s="6"/>
      <c r="M210" s="6" t="e">
        <f>COUNTIFS(#REF!,"&gt;=100",#REF!,"&lt;150",#REF!,$B210)</f>
        <v>#REF!</v>
      </c>
      <c r="N210" s="6" t="e">
        <f>COUNTIFS(#REF!,"&gt;=100",#REF!,"&lt;150",#REF!,$B210,#REF!,"&gt;=2.4")</f>
        <v>#REF!</v>
      </c>
      <c r="O210" s="6" t="e">
        <f>COUNTIFS(#REF!,"&gt;=100",#REF!,"&lt;150",#REF!,$B210,#REF!,"&gt;=2.5")</f>
        <v>#REF!</v>
      </c>
      <c r="P210" s="6" t="e">
        <f>COUNTIFS(#REF!,"&gt;=100",#REF!,"&lt;150",#REF!,$B210,#REF!,"&gt;=2.6")</f>
        <v>#REF!</v>
      </c>
      <c r="Q210" s="6" t="e">
        <f>COUNTIFS(#REF!,"&gt;=100",#REF!,"&lt;150",#REF!,$B210,#REF!,"&gt;=3.0")</f>
        <v>#REF!</v>
      </c>
      <c r="R210" s="15" t="e">
        <f>COUNTIFS(#REF!,"&gt;=100",#REF!,"&lt;150",#REF!,$B210,#REF!,"&gt;=3.5")</f>
        <v>#REF!</v>
      </c>
      <c r="T210" s="9" t="s">
        <v>19</v>
      </c>
      <c r="U210" s="6"/>
      <c r="V210" s="6" t="e">
        <f>COUNTIFS(#REF!,"&gt;=150",#REF!,"&lt;200",#REF!,$B210)</f>
        <v>#REF!</v>
      </c>
      <c r="W210" s="6" t="e">
        <f>COUNTIFS(#REF!,"&lt;=1",#REF!,"&gt;=150",#REF!,"&lt;200",#REF!,$B210,#REF!,"&gt;=2.5")</f>
        <v>#REF!</v>
      </c>
      <c r="X210" s="6" t="e">
        <f>COUNTIFS(#REF!,"&lt;=1",#REF!,"&gt;=150",#REF!,"&lt;200",#REF!,$B210,#REF!,"&gt;=2.8")</f>
        <v>#REF!</v>
      </c>
      <c r="Y210" s="6" t="e">
        <f>COUNTIFS(#REF!,"&lt;=1",#REF!,"&gt;=150",#REF!,"&lt;200",#REF!,$B210,#REF!,"&gt;=3")</f>
        <v>#REF!</v>
      </c>
      <c r="Z210" s="6" t="e">
        <f>COUNTIFS(#REF!,"&lt;=1",#REF!,"&gt;=150",#REF!,"&lt;200",#REF!,$B210,#REF!,"&gt;=3.5")</f>
        <v>#REF!</v>
      </c>
      <c r="AA210" s="15" t="e">
        <f>COUNTIFS(#REF!,"&lt;=1",#REF!,"&gt;=150",#REF!,"&lt;200",#REF!,$B210,#REF!,"&gt;=4")</f>
        <v>#REF!</v>
      </c>
      <c r="AC210" s="9" t="s">
        <v>19</v>
      </c>
      <c r="AD210" s="6"/>
      <c r="AE210" s="6" t="e">
        <f>COUNTIFS(#REF!,"&gt;=200",#REF!,$B210)</f>
        <v>#REF!</v>
      </c>
      <c r="AF210" s="6" t="e">
        <f>COUNTIFS(#REF!,"&lt;=1",#REF!,"&gt;=200",#REF!,$B210,#REF!,"&gt;=2.5")</f>
        <v>#REF!</v>
      </c>
      <c r="AG210" s="6" t="e">
        <f>COUNTIFS(#REF!,"&lt;=1",#REF!,"&gt;=200",#REF!,$B210,#REF!,"&gt;=2.8")</f>
        <v>#REF!</v>
      </c>
      <c r="AH210" s="6" t="e">
        <f>COUNTIFS(#REF!,"&lt;=1",#REF!,"&gt;=200",#REF!,$B210,#REF!,"&gt;=3")</f>
        <v>#REF!</v>
      </c>
      <c r="AI210" s="6" t="e">
        <f>COUNTIFS(#REF!,"&lt;=1",#REF!,"&gt;=200",#REF!,$B210,#REF!,"&gt;=3.5")</f>
        <v>#REF!</v>
      </c>
      <c r="AJ210" s="15" t="e">
        <f>COUNTIFS(#REF!,"&lt;=1",#REF!,"&gt;=200",#REF!,$B210,#REF!,"&gt;=4")</f>
        <v>#REF!</v>
      </c>
      <c r="AL210" s="9" t="s">
        <v>19</v>
      </c>
      <c r="AM210" s="6"/>
      <c r="AN210" s="42" t="e">
        <f t="shared" si="92"/>
        <v>#REF!</v>
      </c>
      <c r="AO210" s="42" t="e">
        <f t="shared" si="87"/>
        <v>#REF!</v>
      </c>
      <c r="AP210" s="42" t="e">
        <f t="shared" si="88"/>
        <v>#REF!</v>
      </c>
      <c r="AQ210" s="42" t="e">
        <f t="shared" si="89"/>
        <v>#REF!</v>
      </c>
      <c r="AR210" s="42" t="e">
        <f t="shared" si="90"/>
        <v>#REF!</v>
      </c>
      <c r="AS210" s="42" t="e">
        <f t="shared" si="91"/>
        <v>#REF!</v>
      </c>
    </row>
    <row r="211" spans="2:45" hidden="1" outlineLevel="1" x14ac:dyDescent="0.25">
      <c r="B211" s="9" t="s">
        <v>11</v>
      </c>
      <c r="C211" s="6"/>
      <c r="D211" s="6" t="e">
        <f>COUNTIFS(#REF!,"&lt;100",#REF!,"&gt;=50",#REF!,$B211)</f>
        <v>#REF!</v>
      </c>
      <c r="E211" s="6" t="e">
        <f>COUNTIFS(#REF!,"&lt;100",#REF!,"&gt;=50",#REF!,$B211,#REF!,"&gt;=2.3")</f>
        <v>#REF!</v>
      </c>
      <c r="F211" s="6" t="e">
        <f>COUNTIFS(#REF!,"&lt;100",#REF!,"&gt;=50",#REF!,$B211,#REF!,"&gt;=2.4")</f>
        <v>#REF!</v>
      </c>
      <c r="G211" s="6" t="e">
        <f>COUNTIFS(#REF!,"&lt;100",#REF!,"&gt;=50",#REF!,$B211,#REF!,"&gt;=2.5")</f>
        <v>#REF!</v>
      </c>
      <c r="H211" s="6" t="e">
        <f>COUNTIFS(#REF!,"&lt;100",#REF!,"&gt;=50",#REF!,$B211,#REF!,"&gt;=2.6")</f>
        <v>#REF!</v>
      </c>
      <c r="I211" s="15" t="e">
        <f>COUNTIFS(#REF!,"&lt;100",#REF!,"&gt;=50",#REF!,$B211,#REF!,"&gt;=2.7")</f>
        <v>#REF!</v>
      </c>
      <c r="K211" s="9" t="s">
        <v>11</v>
      </c>
      <c r="L211" s="6"/>
      <c r="M211" s="6" t="e">
        <f>COUNTIFS(#REF!,"&gt;=100",#REF!,"&lt;150",#REF!,$B211)</f>
        <v>#REF!</v>
      </c>
      <c r="N211" s="6" t="e">
        <f>COUNTIFS(#REF!,"&gt;=100",#REF!,"&lt;150",#REF!,$B211,#REF!,"&gt;=2.4")</f>
        <v>#REF!</v>
      </c>
      <c r="O211" s="6" t="e">
        <f>COUNTIFS(#REF!,"&gt;=100",#REF!,"&lt;150",#REF!,$B211,#REF!,"&gt;=2.5")</f>
        <v>#REF!</v>
      </c>
      <c r="P211" s="6" t="e">
        <f>COUNTIFS(#REF!,"&gt;=100",#REF!,"&lt;150",#REF!,$B211,#REF!,"&gt;=2.6")</f>
        <v>#REF!</v>
      </c>
      <c r="Q211" s="6" t="e">
        <f>COUNTIFS(#REF!,"&gt;=100",#REF!,"&lt;150",#REF!,$B211,#REF!,"&gt;=3.0")</f>
        <v>#REF!</v>
      </c>
      <c r="R211" s="15" t="e">
        <f>COUNTIFS(#REF!,"&gt;=100",#REF!,"&lt;150",#REF!,$B211,#REF!,"&gt;=3.5")</f>
        <v>#REF!</v>
      </c>
      <c r="T211" s="9" t="s">
        <v>11</v>
      </c>
      <c r="U211" s="6"/>
      <c r="V211" s="6" t="e">
        <f>COUNTIFS(#REF!,"&gt;=150",#REF!,"&lt;200",#REF!,$B211)</f>
        <v>#REF!</v>
      </c>
      <c r="W211" s="6" t="e">
        <f>COUNTIFS(#REF!,"&lt;=1",#REF!,"&gt;=150",#REF!,"&lt;200",#REF!,$B211,#REF!,"&gt;=2.5")</f>
        <v>#REF!</v>
      </c>
      <c r="X211" s="6" t="e">
        <f>COUNTIFS(#REF!,"&lt;=1",#REF!,"&gt;=150",#REF!,"&lt;200",#REF!,$B211,#REF!,"&gt;=2.8")</f>
        <v>#REF!</v>
      </c>
      <c r="Y211" s="6" t="e">
        <f>COUNTIFS(#REF!,"&lt;=1",#REF!,"&gt;=150",#REF!,"&lt;200",#REF!,$B211,#REF!,"&gt;=3")</f>
        <v>#REF!</v>
      </c>
      <c r="Z211" s="6" t="e">
        <f>COUNTIFS(#REF!,"&lt;=1",#REF!,"&gt;=150",#REF!,"&lt;200",#REF!,$B211,#REF!,"&gt;=3.5")</f>
        <v>#REF!</v>
      </c>
      <c r="AA211" s="15" t="e">
        <f>COUNTIFS(#REF!,"&lt;=1",#REF!,"&gt;=150",#REF!,"&lt;200",#REF!,$B211,#REF!,"&gt;=4")</f>
        <v>#REF!</v>
      </c>
      <c r="AC211" s="9" t="s">
        <v>11</v>
      </c>
      <c r="AD211" s="6"/>
      <c r="AE211" s="6" t="e">
        <f>COUNTIFS(#REF!,"&gt;=200",#REF!,$B211)</f>
        <v>#REF!</v>
      </c>
      <c r="AF211" s="6" t="e">
        <f>COUNTIFS(#REF!,"&lt;=1",#REF!,"&gt;=200",#REF!,$B211,#REF!,"&gt;=2.5")</f>
        <v>#REF!</v>
      </c>
      <c r="AG211" s="6" t="e">
        <f>COUNTIFS(#REF!,"&lt;=1",#REF!,"&gt;=200",#REF!,$B211,#REF!,"&gt;=2.8")</f>
        <v>#REF!</v>
      </c>
      <c r="AH211" s="6" t="e">
        <f>COUNTIFS(#REF!,"&lt;=1",#REF!,"&gt;=200",#REF!,$B211,#REF!,"&gt;=3")</f>
        <v>#REF!</v>
      </c>
      <c r="AI211" s="6" t="e">
        <f>COUNTIFS(#REF!,"&lt;=1",#REF!,"&gt;=200",#REF!,$B211,#REF!,"&gt;=3.5")</f>
        <v>#REF!</v>
      </c>
      <c r="AJ211" s="15" t="e">
        <f>COUNTIFS(#REF!,"&lt;=1",#REF!,"&gt;=200",#REF!,$B211,#REF!,"&gt;=4")</f>
        <v>#REF!</v>
      </c>
      <c r="AL211" s="9" t="s">
        <v>11</v>
      </c>
      <c r="AM211" s="6"/>
      <c r="AN211" s="42" t="e">
        <f t="shared" si="92"/>
        <v>#REF!</v>
      </c>
      <c r="AO211" s="42" t="e">
        <f t="shared" si="87"/>
        <v>#REF!</v>
      </c>
      <c r="AP211" s="42" t="e">
        <f t="shared" si="88"/>
        <v>#REF!</v>
      </c>
      <c r="AQ211" s="42" t="e">
        <f t="shared" si="89"/>
        <v>#REF!</v>
      </c>
      <c r="AR211" s="42" t="e">
        <f t="shared" si="90"/>
        <v>#REF!</v>
      </c>
      <c r="AS211" s="42" t="e">
        <f t="shared" si="91"/>
        <v>#REF!</v>
      </c>
    </row>
    <row r="212" spans="2:45" hidden="1" outlineLevel="1" x14ac:dyDescent="0.25">
      <c r="B212" s="9" t="s">
        <v>64</v>
      </c>
      <c r="C212" s="6"/>
      <c r="D212" s="6" t="e">
        <f>COUNTIFS(#REF!,"&lt;100",#REF!,"&gt;=50",#REF!,$B212)</f>
        <v>#REF!</v>
      </c>
      <c r="E212" s="6" t="e">
        <f>COUNTIFS(#REF!,"&lt;100",#REF!,"&gt;=50",#REF!,$B212,#REF!,"&gt;=2.3")</f>
        <v>#REF!</v>
      </c>
      <c r="F212" s="6" t="e">
        <f>COUNTIFS(#REF!,"&lt;100",#REF!,"&gt;=50",#REF!,$B212,#REF!,"&gt;=2.4")</f>
        <v>#REF!</v>
      </c>
      <c r="G212" s="6" t="e">
        <f>COUNTIFS(#REF!,"&lt;100",#REF!,"&gt;=50",#REF!,$B212,#REF!,"&gt;=2.5")</f>
        <v>#REF!</v>
      </c>
      <c r="H212" s="6" t="e">
        <f>COUNTIFS(#REF!,"&lt;100",#REF!,"&gt;=50",#REF!,$B212,#REF!,"&gt;=2.6")</f>
        <v>#REF!</v>
      </c>
      <c r="I212" s="15" t="e">
        <f>COUNTIFS(#REF!,"&lt;100",#REF!,"&gt;=50",#REF!,$B212,#REF!,"&gt;=2.7")</f>
        <v>#REF!</v>
      </c>
      <c r="K212" s="9" t="s">
        <v>64</v>
      </c>
      <c r="L212" s="6"/>
      <c r="M212" s="6" t="e">
        <f>COUNTIFS(#REF!,"&gt;=100",#REF!,"&lt;150",#REF!,$B212)</f>
        <v>#REF!</v>
      </c>
      <c r="N212" s="6" t="e">
        <f>COUNTIFS(#REF!,"&gt;=100",#REF!,"&lt;150",#REF!,$B212,#REF!,"&gt;=2.4")</f>
        <v>#REF!</v>
      </c>
      <c r="O212" s="6" t="e">
        <f>COUNTIFS(#REF!,"&gt;=100",#REF!,"&lt;150",#REF!,$B212,#REF!,"&gt;=2.5")</f>
        <v>#REF!</v>
      </c>
      <c r="P212" s="6" t="e">
        <f>COUNTIFS(#REF!,"&gt;=100",#REF!,"&lt;150",#REF!,$B212,#REF!,"&gt;=2.6")</f>
        <v>#REF!</v>
      </c>
      <c r="Q212" s="6" t="e">
        <f>COUNTIFS(#REF!,"&gt;=100",#REF!,"&lt;150",#REF!,$B212,#REF!,"&gt;=3.0")</f>
        <v>#REF!</v>
      </c>
      <c r="R212" s="15" t="e">
        <f>COUNTIFS(#REF!,"&gt;=100",#REF!,"&lt;150",#REF!,$B212,#REF!,"&gt;=3.5")</f>
        <v>#REF!</v>
      </c>
      <c r="T212" s="9" t="s">
        <v>64</v>
      </c>
      <c r="U212" s="6"/>
      <c r="V212" s="6" t="e">
        <f>COUNTIFS(#REF!,"&gt;=150",#REF!,"&lt;200",#REF!,$B212)</f>
        <v>#REF!</v>
      </c>
      <c r="W212" s="6" t="e">
        <f>COUNTIFS(#REF!,"&lt;=1",#REF!,"&gt;=150",#REF!,"&lt;200",#REF!,$B212,#REF!,"&gt;=2.5")</f>
        <v>#REF!</v>
      </c>
      <c r="X212" s="6" t="e">
        <f>COUNTIFS(#REF!,"&lt;=1",#REF!,"&gt;=150",#REF!,"&lt;200",#REF!,$B212,#REF!,"&gt;=2.8")</f>
        <v>#REF!</v>
      </c>
      <c r="Y212" s="6" t="e">
        <f>COUNTIFS(#REF!,"&lt;=1",#REF!,"&gt;=150",#REF!,"&lt;200",#REF!,$B212,#REF!,"&gt;=3")</f>
        <v>#REF!</v>
      </c>
      <c r="Z212" s="6" t="e">
        <f>COUNTIFS(#REF!,"&lt;=1",#REF!,"&gt;=150",#REF!,"&lt;200",#REF!,$B212,#REF!,"&gt;=3.5")</f>
        <v>#REF!</v>
      </c>
      <c r="AA212" s="15" t="e">
        <f>COUNTIFS(#REF!,"&lt;=1",#REF!,"&gt;=150",#REF!,"&lt;200",#REF!,$B212,#REF!,"&gt;=4")</f>
        <v>#REF!</v>
      </c>
      <c r="AC212" s="9" t="s">
        <v>64</v>
      </c>
      <c r="AD212" s="6"/>
      <c r="AE212" s="6" t="e">
        <f>COUNTIFS(#REF!,"&gt;=200",#REF!,$B212)</f>
        <v>#REF!</v>
      </c>
      <c r="AF212" s="6" t="e">
        <f>COUNTIFS(#REF!,"&lt;=1",#REF!,"&gt;=200",#REF!,$B212,#REF!,"&gt;=2.5")</f>
        <v>#REF!</v>
      </c>
      <c r="AG212" s="6" t="e">
        <f>COUNTIFS(#REF!,"&lt;=1",#REF!,"&gt;=200",#REF!,$B212,#REF!,"&gt;=2.8")</f>
        <v>#REF!</v>
      </c>
      <c r="AH212" s="6" t="e">
        <f>COUNTIFS(#REF!,"&lt;=1",#REF!,"&gt;=200",#REF!,$B212,#REF!,"&gt;=3")</f>
        <v>#REF!</v>
      </c>
      <c r="AI212" s="6" t="e">
        <f>COUNTIFS(#REF!,"&lt;=1",#REF!,"&gt;=200",#REF!,$B212,#REF!,"&gt;=3.5")</f>
        <v>#REF!</v>
      </c>
      <c r="AJ212" s="15" t="e">
        <f>COUNTIFS(#REF!,"&lt;=1",#REF!,"&gt;=200",#REF!,$B212,#REF!,"&gt;=4")</f>
        <v>#REF!</v>
      </c>
      <c r="AL212" s="9" t="s">
        <v>64</v>
      </c>
      <c r="AM212" s="6"/>
      <c r="AN212" s="42" t="e">
        <f t="shared" si="92"/>
        <v>#REF!</v>
      </c>
      <c r="AO212" s="42" t="e">
        <f t="shared" si="87"/>
        <v>#REF!</v>
      </c>
      <c r="AP212" s="42" t="e">
        <f t="shared" si="88"/>
        <v>#REF!</v>
      </c>
      <c r="AQ212" s="42" t="e">
        <f t="shared" si="89"/>
        <v>#REF!</v>
      </c>
      <c r="AR212" s="42" t="e">
        <f t="shared" si="90"/>
        <v>#REF!</v>
      </c>
      <c r="AS212" s="42" t="e">
        <f t="shared" si="91"/>
        <v>#REF!</v>
      </c>
    </row>
    <row r="213" spans="2:45" hidden="1" outlineLevel="1" x14ac:dyDescent="0.25">
      <c r="B213" s="9" t="s">
        <v>22</v>
      </c>
      <c r="C213" s="6"/>
      <c r="D213" s="6" t="e">
        <f>COUNTIFS(#REF!,"&lt;100",#REF!,"&gt;=50",#REF!,$B213)</f>
        <v>#REF!</v>
      </c>
      <c r="E213" s="6" t="e">
        <f>COUNTIFS(#REF!,"&lt;100",#REF!,"&gt;=50",#REF!,$B213,#REF!,"&gt;=2.3")</f>
        <v>#REF!</v>
      </c>
      <c r="F213" s="6" t="e">
        <f>COUNTIFS(#REF!,"&lt;100",#REF!,"&gt;=50",#REF!,$B213,#REF!,"&gt;=2.4")</f>
        <v>#REF!</v>
      </c>
      <c r="G213" s="6" t="e">
        <f>COUNTIFS(#REF!,"&lt;100",#REF!,"&gt;=50",#REF!,$B213,#REF!,"&gt;=2.5")</f>
        <v>#REF!</v>
      </c>
      <c r="H213" s="6" t="e">
        <f>COUNTIFS(#REF!,"&lt;100",#REF!,"&gt;=50",#REF!,$B213,#REF!,"&gt;=2.6")</f>
        <v>#REF!</v>
      </c>
      <c r="I213" s="15" t="e">
        <f>COUNTIFS(#REF!,"&lt;100",#REF!,"&gt;=50",#REF!,$B213,#REF!,"&gt;=2.7")</f>
        <v>#REF!</v>
      </c>
      <c r="K213" s="9" t="s">
        <v>22</v>
      </c>
      <c r="L213" s="6"/>
      <c r="M213" s="6" t="e">
        <f>COUNTIFS(#REF!,"&gt;=100",#REF!,"&lt;150",#REF!,$B213)</f>
        <v>#REF!</v>
      </c>
      <c r="N213" s="6" t="e">
        <f>COUNTIFS(#REF!,"&gt;=100",#REF!,"&lt;150",#REF!,$B213,#REF!,"&gt;=2.4")</f>
        <v>#REF!</v>
      </c>
      <c r="O213" s="6" t="e">
        <f>COUNTIFS(#REF!,"&gt;=100",#REF!,"&lt;150",#REF!,$B213,#REF!,"&gt;=2.5")</f>
        <v>#REF!</v>
      </c>
      <c r="P213" s="6" t="e">
        <f>COUNTIFS(#REF!,"&gt;=100",#REF!,"&lt;150",#REF!,$B213,#REF!,"&gt;=2.6")</f>
        <v>#REF!</v>
      </c>
      <c r="Q213" s="6" t="e">
        <f>COUNTIFS(#REF!,"&gt;=100",#REF!,"&lt;150",#REF!,$B213,#REF!,"&gt;=3.0")</f>
        <v>#REF!</v>
      </c>
      <c r="R213" s="15" t="e">
        <f>COUNTIFS(#REF!,"&gt;=100",#REF!,"&lt;150",#REF!,$B213,#REF!,"&gt;=3.5")</f>
        <v>#REF!</v>
      </c>
      <c r="T213" s="9" t="s">
        <v>22</v>
      </c>
      <c r="U213" s="6"/>
      <c r="V213" s="6" t="e">
        <f>COUNTIFS(#REF!,"&gt;=150",#REF!,"&lt;200",#REF!,$B213)</f>
        <v>#REF!</v>
      </c>
      <c r="W213" s="6" t="e">
        <f>COUNTIFS(#REF!,"&lt;=1",#REF!,"&gt;=150",#REF!,"&lt;200",#REF!,$B213,#REF!,"&gt;=2.5")</f>
        <v>#REF!</v>
      </c>
      <c r="X213" s="6" t="e">
        <f>COUNTIFS(#REF!,"&lt;=1",#REF!,"&gt;=150",#REF!,"&lt;200",#REF!,$B213,#REF!,"&gt;=2.8")</f>
        <v>#REF!</v>
      </c>
      <c r="Y213" s="6" t="e">
        <f>COUNTIFS(#REF!,"&lt;=1",#REF!,"&gt;=150",#REF!,"&lt;200",#REF!,$B213,#REF!,"&gt;=3")</f>
        <v>#REF!</v>
      </c>
      <c r="Z213" s="6" t="e">
        <f>COUNTIFS(#REF!,"&lt;=1",#REF!,"&gt;=150",#REF!,"&lt;200",#REF!,$B213,#REF!,"&gt;=3.5")</f>
        <v>#REF!</v>
      </c>
      <c r="AA213" s="15" t="e">
        <f>COUNTIFS(#REF!,"&lt;=1",#REF!,"&gt;=150",#REF!,"&lt;200",#REF!,$B213,#REF!,"&gt;=4")</f>
        <v>#REF!</v>
      </c>
      <c r="AC213" s="9" t="s">
        <v>22</v>
      </c>
      <c r="AD213" s="6"/>
      <c r="AE213" s="6" t="e">
        <f>COUNTIFS(#REF!,"&gt;=200",#REF!,$B213)</f>
        <v>#REF!</v>
      </c>
      <c r="AF213" s="6" t="e">
        <f>COUNTIFS(#REF!,"&lt;=1",#REF!,"&gt;=200",#REF!,$B213,#REF!,"&gt;=2.5")</f>
        <v>#REF!</v>
      </c>
      <c r="AG213" s="6" t="e">
        <f>COUNTIFS(#REF!,"&lt;=1",#REF!,"&gt;=200",#REF!,$B213,#REF!,"&gt;=2.8")</f>
        <v>#REF!</v>
      </c>
      <c r="AH213" s="6" t="e">
        <f>COUNTIFS(#REF!,"&lt;=1",#REF!,"&gt;=200",#REF!,$B213,#REF!,"&gt;=3")</f>
        <v>#REF!</v>
      </c>
      <c r="AI213" s="6" t="e">
        <f>COUNTIFS(#REF!,"&lt;=1",#REF!,"&gt;=200",#REF!,$B213,#REF!,"&gt;=3.5")</f>
        <v>#REF!</v>
      </c>
      <c r="AJ213" s="15" t="e">
        <f>COUNTIFS(#REF!,"&lt;=1",#REF!,"&gt;=200",#REF!,$B213,#REF!,"&gt;=4")</f>
        <v>#REF!</v>
      </c>
      <c r="AL213" s="9" t="s">
        <v>22</v>
      </c>
      <c r="AM213" s="6"/>
      <c r="AN213" s="42" t="e">
        <f t="shared" si="92"/>
        <v>#REF!</v>
      </c>
      <c r="AO213" s="42" t="e">
        <f t="shared" si="87"/>
        <v>#REF!</v>
      </c>
      <c r="AP213" s="42" t="e">
        <f t="shared" si="88"/>
        <v>#REF!</v>
      </c>
      <c r="AQ213" s="42" t="e">
        <f t="shared" si="89"/>
        <v>#REF!</v>
      </c>
      <c r="AR213" s="42" t="e">
        <f t="shared" si="90"/>
        <v>#REF!</v>
      </c>
      <c r="AS213" s="42" t="e">
        <f t="shared" si="91"/>
        <v>#REF!</v>
      </c>
    </row>
    <row r="214" spans="2:45" hidden="1" outlineLevel="1" x14ac:dyDescent="0.25">
      <c r="B214" s="9" t="s">
        <v>23</v>
      </c>
      <c r="C214" s="6"/>
      <c r="D214" s="6" t="e">
        <f>COUNTIFS(#REF!,"&lt;100",#REF!,"&gt;=50",#REF!,$B214)</f>
        <v>#REF!</v>
      </c>
      <c r="E214" s="6" t="e">
        <f>COUNTIFS(#REF!,"&lt;100",#REF!,"&gt;=50",#REF!,$B214,#REF!,"&gt;=2.3")</f>
        <v>#REF!</v>
      </c>
      <c r="F214" s="6" t="e">
        <f>COUNTIFS(#REF!,"&lt;100",#REF!,"&gt;=50",#REF!,$B214,#REF!,"&gt;=2.4")</f>
        <v>#REF!</v>
      </c>
      <c r="G214" s="6" t="e">
        <f>COUNTIFS(#REF!,"&lt;100",#REF!,"&gt;=50",#REF!,$B214,#REF!,"&gt;=2.5")</f>
        <v>#REF!</v>
      </c>
      <c r="H214" s="6" t="e">
        <f>COUNTIFS(#REF!,"&lt;100",#REF!,"&gt;=50",#REF!,$B214,#REF!,"&gt;=2.6")</f>
        <v>#REF!</v>
      </c>
      <c r="I214" s="15" t="e">
        <f>COUNTIFS(#REF!,"&lt;100",#REF!,"&gt;=50",#REF!,$B214,#REF!,"&gt;=2.7")</f>
        <v>#REF!</v>
      </c>
      <c r="K214" s="9" t="s">
        <v>23</v>
      </c>
      <c r="L214" s="6"/>
      <c r="M214" s="6" t="e">
        <f>COUNTIFS(#REF!,"&gt;=100",#REF!,"&lt;150",#REF!,$B214)</f>
        <v>#REF!</v>
      </c>
      <c r="N214" s="6" t="e">
        <f>COUNTIFS(#REF!,"&gt;=100",#REF!,"&lt;150",#REF!,$B214,#REF!,"&gt;=2.4")</f>
        <v>#REF!</v>
      </c>
      <c r="O214" s="6" t="e">
        <f>COUNTIFS(#REF!,"&gt;=100",#REF!,"&lt;150",#REF!,$B214,#REF!,"&gt;=2.5")</f>
        <v>#REF!</v>
      </c>
      <c r="P214" s="6" t="e">
        <f>COUNTIFS(#REF!,"&gt;=100",#REF!,"&lt;150",#REF!,$B214,#REF!,"&gt;=2.6")</f>
        <v>#REF!</v>
      </c>
      <c r="Q214" s="6" t="e">
        <f>COUNTIFS(#REF!,"&gt;=100",#REF!,"&lt;150",#REF!,$B214,#REF!,"&gt;=3.0")</f>
        <v>#REF!</v>
      </c>
      <c r="R214" s="15" t="e">
        <f>COUNTIFS(#REF!,"&gt;=100",#REF!,"&lt;150",#REF!,$B214,#REF!,"&gt;=3.5")</f>
        <v>#REF!</v>
      </c>
      <c r="T214" s="9" t="s">
        <v>23</v>
      </c>
      <c r="U214" s="6"/>
      <c r="V214" s="6" t="e">
        <f>COUNTIFS(#REF!,"&gt;=150",#REF!,"&lt;200",#REF!,$B214)</f>
        <v>#REF!</v>
      </c>
      <c r="W214" s="6" t="e">
        <f>COUNTIFS(#REF!,"&lt;=1",#REF!,"&gt;=150",#REF!,"&lt;200",#REF!,$B214,#REF!,"&gt;=2.5")</f>
        <v>#REF!</v>
      </c>
      <c r="X214" s="6" t="e">
        <f>COUNTIFS(#REF!,"&lt;=1",#REF!,"&gt;=150",#REF!,"&lt;200",#REF!,$B214,#REF!,"&gt;=2.8")</f>
        <v>#REF!</v>
      </c>
      <c r="Y214" s="6" t="e">
        <f>COUNTIFS(#REF!,"&lt;=1",#REF!,"&gt;=150",#REF!,"&lt;200",#REF!,$B214,#REF!,"&gt;=3")</f>
        <v>#REF!</v>
      </c>
      <c r="Z214" s="6" t="e">
        <f>COUNTIFS(#REF!,"&lt;=1",#REF!,"&gt;=150",#REF!,"&lt;200",#REF!,$B214,#REF!,"&gt;=3.5")</f>
        <v>#REF!</v>
      </c>
      <c r="AA214" s="15" t="e">
        <f>COUNTIFS(#REF!,"&lt;=1",#REF!,"&gt;=150",#REF!,"&lt;200",#REF!,$B214,#REF!,"&gt;=4")</f>
        <v>#REF!</v>
      </c>
      <c r="AC214" s="9" t="s">
        <v>23</v>
      </c>
      <c r="AD214" s="6"/>
      <c r="AE214" s="6" t="e">
        <f>COUNTIFS(#REF!,"&gt;=200",#REF!,$B214)</f>
        <v>#REF!</v>
      </c>
      <c r="AF214" s="6" t="e">
        <f>COUNTIFS(#REF!,"&lt;=1",#REF!,"&gt;=200",#REF!,$B214,#REF!,"&gt;=2.5")</f>
        <v>#REF!</v>
      </c>
      <c r="AG214" s="6" t="e">
        <f>COUNTIFS(#REF!,"&lt;=1",#REF!,"&gt;=200",#REF!,$B214,#REF!,"&gt;=2.8")</f>
        <v>#REF!</v>
      </c>
      <c r="AH214" s="6" t="e">
        <f>COUNTIFS(#REF!,"&lt;=1",#REF!,"&gt;=200",#REF!,$B214,#REF!,"&gt;=3")</f>
        <v>#REF!</v>
      </c>
      <c r="AI214" s="6" t="e">
        <f>COUNTIFS(#REF!,"&lt;=1",#REF!,"&gt;=200",#REF!,$B214,#REF!,"&gt;=3.5")</f>
        <v>#REF!</v>
      </c>
      <c r="AJ214" s="15" t="e">
        <f>COUNTIFS(#REF!,"&lt;=1",#REF!,"&gt;=200",#REF!,$B214,#REF!,"&gt;=4")</f>
        <v>#REF!</v>
      </c>
      <c r="AL214" s="9" t="s">
        <v>23</v>
      </c>
      <c r="AM214" s="6"/>
      <c r="AN214" s="42" t="e">
        <f t="shared" si="92"/>
        <v>#REF!</v>
      </c>
      <c r="AO214" s="42" t="e">
        <f t="shared" si="87"/>
        <v>#REF!</v>
      </c>
      <c r="AP214" s="42" t="e">
        <f t="shared" si="88"/>
        <v>#REF!</v>
      </c>
      <c r="AQ214" s="42" t="e">
        <f t="shared" si="89"/>
        <v>#REF!</v>
      </c>
      <c r="AR214" s="42" t="e">
        <f t="shared" si="90"/>
        <v>#REF!</v>
      </c>
      <c r="AS214" s="42" t="e">
        <f t="shared" si="91"/>
        <v>#REF!</v>
      </c>
    </row>
    <row r="215" spans="2:45" hidden="1" outlineLevel="1" x14ac:dyDescent="0.25">
      <c r="B215" s="9" t="s">
        <v>27</v>
      </c>
      <c r="C215" s="6"/>
      <c r="D215" s="6" t="e">
        <f>COUNTIFS(#REF!,"&lt;100",#REF!,"&gt;=50",#REF!,$B215)</f>
        <v>#REF!</v>
      </c>
      <c r="E215" s="6" t="e">
        <f>COUNTIFS(#REF!,"&lt;100",#REF!,"&gt;=50",#REF!,$B215,#REF!,"&gt;=2.3")</f>
        <v>#REF!</v>
      </c>
      <c r="F215" s="6" t="e">
        <f>COUNTIFS(#REF!,"&lt;100",#REF!,"&gt;=50",#REF!,$B215,#REF!,"&gt;=2.4")</f>
        <v>#REF!</v>
      </c>
      <c r="G215" s="6" t="e">
        <f>COUNTIFS(#REF!,"&lt;100",#REF!,"&gt;=50",#REF!,$B215,#REF!,"&gt;=2.5")</f>
        <v>#REF!</v>
      </c>
      <c r="H215" s="6" t="e">
        <f>COUNTIFS(#REF!,"&lt;100",#REF!,"&gt;=50",#REF!,$B215,#REF!,"&gt;=2.6")</f>
        <v>#REF!</v>
      </c>
      <c r="I215" s="15" t="e">
        <f>COUNTIFS(#REF!,"&lt;100",#REF!,"&gt;=50",#REF!,$B215,#REF!,"&gt;=2.7")</f>
        <v>#REF!</v>
      </c>
      <c r="K215" s="9" t="s">
        <v>27</v>
      </c>
      <c r="L215" s="6"/>
      <c r="M215" s="6" t="e">
        <f>COUNTIFS(#REF!,"&gt;=100",#REF!,"&lt;150",#REF!,$B215)</f>
        <v>#REF!</v>
      </c>
      <c r="N215" s="6" t="e">
        <f>COUNTIFS(#REF!,"&gt;=100",#REF!,"&lt;150",#REF!,$B215,#REF!,"&gt;=2.4")</f>
        <v>#REF!</v>
      </c>
      <c r="O215" s="6" t="e">
        <f>COUNTIFS(#REF!,"&gt;=100",#REF!,"&lt;150",#REF!,$B215,#REF!,"&gt;=2.5")</f>
        <v>#REF!</v>
      </c>
      <c r="P215" s="6" t="e">
        <f>COUNTIFS(#REF!,"&gt;=100",#REF!,"&lt;150",#REF!,$B215,#REF!,"&gt;=2.6")</f>
        <v>#REF!</v>
      </c>
      <c r="Q215" s="6" t="e">
        <f>COUNTIFS(#REF!,"&gt;=100",#REF!,"&lt;150",#REF!,$B215,#REF!,"&gt;=3.0")</f>
        <v>#REF!</v>
      </c>
      <c r="R215" s="15" t="e">
        <f>COUNTIFS(#REF!,"&gt;=100",#REF!,"&lt;150",#REF!,$B215,#REF!,"&gt;=3.5")</f>
        <v>#REF!</v>
      </c>
      <c r="T215" s="9" t="s">
        <v>27</v>
      </c>
      <c r="U215" s="6"/>
      <c r="V215" s="6" t="e">
        <f>COUNTIFS(#REF!,"&gt;=150",#REF!,"&lt;200",#REF!,$B215)</f>
        <v>#REF!</v>
      </c>
      <c r="W215" s="6" t="e">
        <f>COUNTIFS(#REF!,"&lt;=1",#REF!,"&gt;=150",#REF!,"&lt;200",#REF!,$B215,#REF!,"&gt;=2.5")</f>
        <v>#REF!</v>
      </c>
      <c r="X215" s="6" t="e">
        <f>COUNTIFS(#REF!,"&lt;=1",#REF!,"&gt;=150",#REF!,"&lt;200",#REF!,$B215,#REF!,"&gt;=2.8")</f>
        <v>#REF!</v>
      </c>
      <c r="Y215" s="6" t="e">
        <f>COUNTIFS(#REF!,"&lt;=1",#REF!,"&gt;=150",#REF!,"&lt;200",#REF!,$B215,#REF!,"&gt;=3")</f>
        <v>#REF!</v>
      </c>
      <c r="Z215" s="6" t="e">
        <f>COUNTIFS(#REF!,"&lt;=1",#REF!,"&gt;=150",#REF!,"&lt;200",#REF!,$B215,#REF!,"&gt;=3.5")</f>
        <v>#REF!</v>
      </c>
      <c r="AA215" s="15" t="e">
        <f>COUNTIFS(#REF!,"&lt;=1",#REF!,"&gt;=150",#REF!,"&lt;200",#REF!,$B215,#REF!,"&gt;=4")</f>
        <v>#REF!</v>
      </c>
      <c r="AC215" s="9" t="s">
        <v>27</v>
      </c>
      <c r="AD215" s="6"/>
      <c r="AE215" s="6" t="e">
        <f>COUNTIFS(#REF!,"&gt;=200",#REF!,$B215)</f>
        <v>#REF!</v>
      </c>
      <c r="AF215" s="6" t="e">
        <f>COUNTIFS(#REF!,"&lt;=1",#REF!,"&gt;=200",#REF!,$B215,#REF!,"&gt;=2.5")</f>
        <v>#REF!</v>
      </c>
      <c r="AG215" s="6" t="e">
        <f>COUNTIFS(#REF!,"&lt;=1",#REF!,"&gt;=200",#REF!,$B215,#REF!,"&gt;=2.8")</f>
        <v>#REF!</v>
      </c>
      <c r="AH215" s="6" t="e">
        <f>COUNTIFS(#REF!,"&lt;=1",#REF!,"&gt;=200",#REF!,$B215,#REF!,"&gt;=3")</f>
        <v>#REF!</v>
      </c>
      <c r="AI215" s="6" t="e">
        <f>COUNTIFS(#REF!,"&lt;=1",#REF!,"&gt;=200",#REF!,$B215,#REF!,"&gt;=3.5")</f>
        <v>#REF!</v>
      </c>
      <c r="AJ215" s="15" t="e">
        <f>COUNTIFS(#REF!,"&lt;=1",#REF!,"&gt;=200",#REF!,$B215,#REF!,"&gt;=4")</f>
        <v>#REF!</v>
      </c>
      <c r="AL215" s="9" t="s">
        <v>27</v>
      </c>
      <c r="AM215" s="6"/>
      <c r="AN215" s="42" t="e">
        <f t="shared" si="92"/>
        <v>#REF!</v>
      </c>
      <c r="AO215" s="42" t="e">
        <f t="shared" si="87"/>
        <v>#REF!</v>
      </c>
      <c r="AP215" s="42" t="e">
        <f t="shared" si="88"/>
        <v>#REF!</v>
      </c>
      <c r="AQ215" s="42" t="e">
        <f t="shared" si="89"/>
        <v>#REF!</v>
      </c>
      <c r="AR215" s="42" t="e">
        <f t="shared" si="90"/>
        <v>#REF!</v>
      </c>
      <c r="AS215" s="42" t="e">
        <f t="shared" si="91"/>
        <v>#REF!</v>
      </c>
    </row>
    <row r="216" spans="2:45" hidden="1" outlineLevel="1" x14ac:dyDescent="0.25">
      <c r="B216" s="9" t="s">
        <v>28</v>
      </c>
      <c r="C216" s="6"/>
      <c r="D216" s="6" t="e">
        <f>COUNTIFS(#REF!,"&lt;100",#REF!,"&gt;=50",#REF!,$B216)</f>
        <v>#REF!</v>
      </c>
      <c r="E216" s="6" t="e">
        <f>COUNTIFS(#REF!,"&lt;100",#REF!,"&gt;=50",#REF!,$B216,#REF!,"&gt;=2.3")</f>
        <v>#REF!</v>
      </c>
      <c r="F216" s="6" t="e">
        <f>COUNTIFS(#REF!,"&lt;100",#REF!,"&gt;=50",#REF!,$B216,#REF!,"&gt;=2.4")</f>
        <v>#REF!</v>
      </c>
      <c r="G216" s="6" t="e">
        <f>COUNTIFS(#REF!,"&lt;100",#REF!,"&gt;=50",#REF!,$B216,#REF!,"&gt;=2.5")</f>
        <v>#REF!</v>
      </c>
      <c r="H216" s="6" t="e">
        <f>COUNTIFS(#REF!,"&lt;100",#REF!,"&gt;=50",#REF!,$B216,#REF!,"&gt;=2.6")</f>
        <v>#REF!</v>
      </c>
      <c r="I216" s="15" t="e">
        <f>COUNTIFS(#REF!,"&lt;100",#REF!,"&gt;=50",#REF!,$B216,#REF!,"&gt;=2.7")</f>
        <v>#REF!</v>
      </c>
      <c r="K216" s="9" t="s">
        <v>28</v>
      </c>
      <c r="L216" s="6"/>
      <c r="M216" s="6" t="e">
        <f>COUNTIFS(#REF!,"&gt;=100",#REF!,"&lt;150",#REF!,$B216)</f>
        <v>#REF!</v>
      </c>
      <c r="N216" s="6" t="e">
        <f>COUNTIFS(#REF!,"&gt;=100",#REF!,"&lt;150",#REF!,$B216,#REF!,"&gt;=2.4")</f>
        <v>#REF!</v>
      </c>
      <c r="O216" s="6" t="e">
        <f>COUNTIFS(#REF!,"&gt;=100",#REF!,"&lt;150",#REF!,$B216,#REF!,"&gt;=2.5")</f>
        <v>#REF!</v>
      </c>
      <c r="P216" s="6" t="e">
        <f>COUNTIFS(#REF!,"&gt;=100",#REF!,"&lt;150",#REF!,$B216,#REF!,"&gt;=2.6")</f>
        <v>#REF!</v>
      </c>
      <c r="Q216" s="6" t="e">
        <f>COUNTIFS(#REF!,"&gt;=100",#REF!,"&lt;150",#REF!,$B216,#REF!,"&gt;=3.0")</f>
        <v>#REF!</v>
      </c>
      <c r="R216" s="15" t="e">
        <f>COUNTIFS(#REF!,"&gt;=100",#REF!,"&lt;150",#REF!,$B216,#REF!,"&gt;=3.5")</f>
        <v>#REF!</v>
      </c>
      <c r="T216" s="9" t="s">
        <v>28</v>
      </c>
      <c r="U216" s="6"/>
      <c r="V216" s="6" t="e">
        <f>COUNTIFS(#REF!,"&gt;=150",#REF!,"&lt;200",#REF!,$B216)</f>
        <v>#REF!</v>
      </c>
      <c r="W216" s="6" t="e">
        <f>COUNTIFS(#REF!,"&lt;=1",#REF!,"&gt;=150",#REF!,"&lt;200",#REF!,$B216,#REF!,"&gt;=2.5")</f>
        <v>#REF!</v>
      </c>
      <c r="X216" s="6" t="e">
        <f>COUNTIFS(#REF!,"&lt;=1",#REF!,"&gt;=150",#REF!,"&lt;200",#REF!,$B216,#REF!,"&gt;=2.8")</f>
        <v>#REF!</v>
      </c>
      <c r="Y216" s="6" t="e">
        <f>COUNTIFS(#REF!,"&lt;=1",#REF!,"&gt;=150",#REF!,"&lt;200",#REF!,$B216,#REF!,"&gt;=3")</f>
        <v>#REF!</v>
      </c>
      <c r="Z216" s="6" t="e">
        <f>COUNTIFS(#REF!,"&lt;=1",#REF!,"&gt;=150",#REF!,"&lt;200",#REF!,$B216,#REF!,"&gt;=3.5")</f>
        <v>#REF!</v>
      </c>
      <c r="AA216" s="15" t="e">
        <f>COUNTIFS(#REF!,"&lt;=1",#REF!,"&gt;=150",#REF!,"&lt;200",#REF!,$B216,#REF!,"&gt;=4")</f>
        <v>#REF!</v>
      </c>
      <c r="AC216" s="9" t="s">
        <v>28</v>
      </c>
      <c r="AD216" s="6"/>
      <c r="AE216" s="6" t="e">
        <f>COUNTIFS(#REF!,"&gt;=200",#REF!,$B216)</f>
        <v>#REF!</v>
      </c>
      <c r="AF216" s="6" t="e">
        <f>COUNTIFS(#REF!,"&lt;=1",#REF!,"&gt;=200",#REF!,$B216,#REF!,"&gt;=2.5")</f>
        <v>#REF!</v>
      </c>
      <c r="AG216" s="6" t="e">
        <f>COUNTIFS(#REF!,"&lt;=1",#REF!,"&gt;=200",#REF!,$B216,#REF!,"&gt;=2.8")</f>
        <v>#REF!</v>
      </c>
      <c r="AH216" s="6" t="e">
        <f>COUNTIFS(#REF!,"&lt;=1",#REF!,"&gt;=200",#REF!,$B216,#REF!,"&gt;=3")</f>
        <v>#REF!</v>
      </c>
      <c r="AI216" s="6" t="e">
        <f>COUNTIFS(#REF!,"&lt;=1",#REF!,"&gt;=200",#REF!,$B216,#REF!,"&gt;=3.5")</f>
        <v>#REF!</v>
      </c>
      <c r="AJ216" s="15" t="e">
        <f>COUNTIFS(#REF!,"&lt;=1",#REF!,"&gt;=200",#REF!,$B216,#REF!,"&gt;=4")</f>
        <v>#REF!</v>
      </c>
      <c r="AL216" s="9" t="s">
        <v>28</v>
      </c>
      <c r="AM216" s="6"/>
      <c r="AN216" s="42" t="e">
        <f t="shared" si="92"/>
        <v>#REF!</v>
      </c>
      <c r="AO216" s="42" t="e">
        <f t="shared" si="87"/>
        <v>#REF!</v>
      </c>
      <c r="AP216" s="42" t="e">
        <f t="shared" si="88"/>
        <v>#REF!</v>
      </c>
      <c r="AQ216" s="42" t="e">
        <f t="shared" si="89"/>
        <v>#REF!</v>
      </c>
      <c r="AR216" s="42" t="e">
        <f t="shared" si="90"/>
        <v>#REF!</v>
      </c>
      <c r="AS216" s="42" t="e">
        <f t="shared" si="91"/>
        <v>#REF!</v>
      </c>
    </row>
    <row r="217" spans="2:45" hidden="1" outlineLevel="1" x14ac:dyDescent="0.25">
      <c r="B217" s="9" t="s">
        <v>29</v>
      </c>
      <c r="C217" s="6"/>
      <c r="D217" s="6" t="e">
        <f>COUNTIFS(#REF!,"&lt;100",#REF!,"&gt;=50",#REF!,$B217)</f>
        <v>#REF!</v>
      </c>
      <c r="E217" s="6" t="e">
        <f>COUNTIFS(#REF!,"&lt;100",#REF!,"&gt;=50",#REF!,$B217,#REF!,"&gt;=2.3")</f>
        <v>#REF!</v>
      </c>
      <c r="F217" s="6" t="e">
        <f>COUNTIFS(#REF!,"&lt;100",#REF!,"&gt;=50",#REF!,$B217,#REF!,"&gt;=2.4")</f>
        <v>#REF!</v>
      </c>
      <c r="G217" s="6" t="e">
        <f>COUNTIFS(#REF!,"&lt;100",#REF!,"&gt;=50",#REF!,$B217,#REF!,"&gt;=2.5")</f>
        <v>#REF!</v>
      </c>
      <c r="H217" s="6" t="e">
        <f>COUNTIFS(#REF!,"&lt;100",#REF!,"&gt;=50",#REF!,$B217,#REF!,"&gt;=2.6")</f>
        <v>#REF!</v>
      </c>
      <c r="I217" s="15" t="e">
        <f>COUNTIFS(#REF!,"&lt;100",#REF!,"&gt;=50",#REF!,$B217,#REF!,"&gt;=2.7")</f>
        <v>#REF!</v>
      </c>
      <c r="K217" s="9" t="s">
        <v>29</v>
      </c>
      <c r="L217" s="6"/>
      <c r="M217" s="6" t="e">
        <f>COUNTIFS(#REF!,"&gt;=100",#REF!,"&lt;150",#REF!,$B217)</f>
        <v>#REF!</v>
      </c>
      <c r="N217" s="6" t="e">
        <f>COUNTIFS(#REF!,"&gt;=100",#REF!,"&lt;150",#REF!,$B217,#REF!,"&gt;=2.4")</f>
        <v>#REF!</v>
      </c>
      <c r="O217" s="6" t="e">
        <f>COUNTIFS(#REF!,"&gt;=100",#REF!,"&lt;150",#REF!,$B217,#REF!,"&gt;=2.5")</f>
        <v>#REF!</v>
      </c>
      <c r="P217" s="6" t="e">
        <f>COUNTIFS(#REF!,"&gt;=100",#REF!,"&lt;150",#REF!,$B217,#REF!,"&gt;=2.6")</f>
        <v>#REF!</v>
      </c>
      <c r="Q217" s="6" t="e">
        <f>COUNTIFS(#REF!,"&gt;=100",#REF!,"&lt;150",#REF!,$B217,#REF!,"&gt;=3.0")</f>
        <v>#REF!</v>
      </c>
      <c r="R217" s="15" t="e">
        <f>COUNTIFS(#REF!,"&gt;=100",#REF!,"&lt;150",#REF!,$B217,#REF!,"&gt;=3.5")</f>
        <v>#REF!</v>
      </c>
      <c r="T217" s="9" t="s">
        <v>29</v>
      </c>
      <c r="U217" s="6"/>
      <c r="V217" s="6" t="e">
        <f>COUNTIFS(#REF!,"&gt;=150",#REF!,"&lt;200",#REF!,$B217)</f>
        <v>#REF!</v>
      </c>
      <c r="W217" s="6" t="e">
        <f>COUNTIFS(#REF!,"&lt;=1",#REF!,"&gt;=150",#REF!,"&lt;200",#REF!,$B217,#REF!,"&gt;=2.5")</f>
        <v>#REF!</v>
      </c>
      <c r="X217" s="6" t="e">
        <f>COUNTIFS(#REF!,"&lt;=1",#REF!,"&gt;=150",#REF!,"&lt;200",#REF!,$B217,#REF!,"&gt;=2.8")</f>
        <v>#REF!</v>
      </c>
      <c r="Y217" s="6" t="e">
        <f>COUNTIFS(#REF!,"&lt;=1",#REF!,"&gt;=150",#REF!,"&lt;200",#REF!,$B217,#REF!,"&gt;=3")</f>
        <v>#REF!</v>
      </c>
      <c r="Z217" s="6" t="e">
        <f>COUNTIFS(#REF!,"&lt;=1",#REF!,"&gt;=150",#REF!,"&lt;200",#REF!,$B217,#REF!,"&gt;=3.5")</f>
        <v>#REF!</v>
      </c>
      <c r="AA217" s="15" t="e">
        <f>COUNTIFS(#REF!,"&lt;=1",#REF!,"&gt;=150",#REF!,"&lt;200",#REF!,$B217,#REF!,"&gt;=4")</f>
        <v>#REF!</v>
      </c>
      <c r="AC217" s="9" t="s">
        <v>29</v>
      </c>
      <c r="AD217" s="6"/>
      <c r="AE217" s="6" t="e">
        <f>COUNTIFS(#REF!,"&gt;=200",#REF!,$B217)</f>
        <v>#REF!</v>
      </c>
      <c r="AF217" s="6" t="e">
        <f>COUNTIFS(#REF!,"&lt;=1",#REF!,"&gt;=200",#REF!,$B217,#REF!,"&gt;=2.5")</f>
        <v>#REF!</v>
      </c>
      <c r="AG217" s="6" t="e">
        <f>COUNTIFS(#REF!,"&lt;=1",#REF!,"&gt;=200",#REF!,$B217,#REF!,"&gt;=2.8")</f>
        <v>#REF!</v>
      </c>
      <c r="AH217" s="6" t="e">
        <f>COUNTIFS(#REF!,"&lt;=1",#REF!,"&gt;=200",#REF!,$B217,#REF!,"&gt;=3")</f>
        <v>#REF!</v>
      </c>
      <c r="AI217" s="6" t="e">
        <f>COUNTIFS(#REF!,"&lt;=1",#REF!,"&gt;=200",#REF!,$B217,#REF!,"&gt;=3.5")</f>
        <v>#REF!</v>
      </c>
      <c r="AJ217" s="15" t="e">
        <f>COUNTIFS(#REF!,"&lt;=1",#REF!,"&gt;=200",#REF!,$B217,#REF!,"&gt;=4")</f>
        <v>#REF!</v>
      </c>
      <c r="AL217" s="9" t="s">
        <v>29</v>
      </c>
      <c r="AM217" s="6"/>
      <c r="AN217" s="42" t="e">
        <f t="shared" si="92"/>
        <v>#REF!</v>
      </c>
      <c r="AO217" s="42" t="e">
        <f t="shared" si="87"/>
        <v>#REF!</v>
      </c>
      <c r="AP217" s="42" t="e">
        <f t="shared" si="88"/>
        <v>#REF!</v>
      </c>
      <c r="AQ217" s="42" t="e">
        <f t="shared" si="89"/>
        <v>#REF!</v>
      </c>
      <c r="AR217" s="42" t="e">
        <f t="shared" si="90"/>
        <v>#REF!</v>
      </c>
      <c r="AS217" s="42" t="e">
        <f t="shared" si="91"/>
        <v>#REF!</v>
      </c>
    </row>
    <row r="218" spans="2:45" hidden="1" outlineLevel="1" x14ac:dyDescent="0.25">
      <c r="B218" s="9" t="s">
        <v>32</v>
      </c>
      <c r="C218" s="6"/>
      <c r="D218" s="6" t="e">
        <f>COUNTIFS(#REF!,"&lt;100",#REF!,"&gt;=50",#REF!,$B218)</f>
        <v>#REF!</v>
      </c>
      <c r="E218" s="6" t="e">
        <f>COUNTIFS(#REF!,"&lt;100",#REF!,"&gt;=50",#REF!,$B218,#REF!,"&gt;=2.3")</f>
        <v>#REF!</v>
      </c>
      <c r="F218" s="6" t="e">
        <f>COUNTIFS(#REF!,"&lt;100",#REF!,"&gt;=50",#REF!,$B218,#REF!,"&gt;=2.4")</f>
        <v>#REF!</v>
      </c>
      <c r="G218" s="6" t="e">
        <f>COUNTIFS(#REF!,"&lt;100",#REF!,"&gt;=50",#REF!,$B218,#REF!,"&gt;=2.5")</f>
        <v>#REF!</v>
      </c>
      <c r="H218" s="6" t="e">
        <f>COUNTIFS(#REF!,"&lt;100",#REF!,"&gt;=50",#REF!,$B218,#REF!,"&gt;=2.6")</f>
        <v>#REF!</v>
      </c>
      <c r="I218" s="15" t="e">
        <f>COUNTIFS(#REF!,"&lt;100",#REF!,"&gt;=50",#REF!,$B218,#REF!,"&gt;=2.7")</f>
        <v>#REF!</v>
      </c>
      <c r="K218" s="9" t="s">
        <v>32</v>
      </c>
      <c r="L218" s="6"/>
      <c r="M218" s="6" t="e">
        <f>COUNTIFS(#REF!,"&gt;=100",#REF!,"&lt;150",#REF!,$B218)</f>
        <v>#REF!</v>
      </c>
      <c r="N218" s="6" t="e">
        <f>COUNTIFS(#REF!,"&gt;=100",#REF!,"&lt;150",#REF!,$B218,#REF!,"&gt;=2.4")</f>
        <v>#REF!</v>
      </c>
      <c r="O218" s="6" t="e">
        <f>COUNTIFS(#REF!,"&gt;=100",#REF!,"&lt;150",#REF!,$B218,#REF!,"&gt;=2.5")</f>
        <v>#REF!</v>
      </c>
      <c r="P218" s="6" t="e">
        <f>COUNTIFS(#REF!,"&gt;=100",#REF!,"&lt;150",#REF!,$B218,#REF!,"&gt;=2.6")</f>
        <v>#REF!</v>
      </c>
      <c r="Q218" s="6" t="e">
        <f>COUNTIFS(#REF!,"&gt;=100",#REF!,"&lt;150",#REF!,$B218,#REF!,"&gt;=3.0")</f>
        <v>#REF!</v>
      </c>
      <c r="R218" s="15" t="e">
        <f>COUNTIFS(#REF!,"&gt;=100",#REF!,"&lt;150",#REF!,$B218,#REF!,"&gt;=3.5")</f>
        <v>#REF!</v>
      </c>
      <c r="T218" s="9" t="s">
        <v>32</v>
      </c>
      <c r="U218" s="6"/>
      <c r="V218" s="6" t="e">
        <f>COUNTIFS(#REF!,"&gt;=150",#REF!,"&lt;200",#REF!,$B218)</f>
        <v>#REF!</v>
      </c>
      <c r="W218" s="6" t="e">
        <f>COUNTIFS(#REF!,"&lt;=1",#REF!,"&gt;=150",#REF!,"&lt;200",#REF!,$B218,#REF!,"&gt;=2.5")</f>
        <v>#REF!</v>
      </c>
      <c r="X218" s="6" t="e">
        <f>COUNTIFS(#REF!,"&lt;=1",#REF!,"&gt;=150",#REF!,"&lt;200",#REF!,$B218,#REF!,"&gt;=2.8")</f>
        <v>#REF!</v>
      </c>
      <c r="Y218" s="6" t="e">
        <f>COUNTIFS(#REF!,"&lt;=1",#REF!,"&gt;=150",#REF!,"&lt;200",#REF!,$B218,#REF!,"&gt;=3")</f>
        <v>#REF!</v>
      </c>
      <c r="Z218" s="6" t="e">
        <f>COUNTIFS(#REF!,"&lt;=1",#REF!,"&gt;=150",#REF!,"&lt;200",#REF!,$B218,#REF!,"&gt;=3.5")</f>
        <v>#REF!</v>
      </c>
      <c r="AA218" s="15" t="e">
        <f>COUNTIFS(#REF!,"&lt;=1",#REF!,"&gt;=150",#REF!,"&lt;200",#REF!,$B218,#REF!,"&gt;=4")</f>
        <v>#REF!</v>
      </c>
      <c r="AC218" s="9" t="s">
        <v>32</v>
      </c>
      <c r="AD218" s="6"/>
      <c r="AE218" s="6" t="e">
        <f>COUNTIFS(#REF!,"&gt;=200",#REF!,$B218)</f>
        <v>#REF!</v>
      </c>
      <c r="AF218" s="6" t="e">
        <f>COUNTIFS(#REF!,"&lt;=1",#REF!,"&gt;=200",#REF!,$B218,#REF!,"&gt;=2.5")</f>
        <v>#REF!</v>
      </c>
      <c r="AG218" s="6" t="e">
        <f>COUNTIFS(#REF!,"&lt;=1",#REF!,"&gt;=200",#REF!,$B218,#REF!,"&gt;=2.8")</f>
        <v>#REF!</v>
      </c>
      <c r="AH218" s="6" t="e">
        <f>COUNTIFS(#REF!,"&lt;=1",#REF!,"&gt;=200",#REF!,$B218,#REF!,"&gt;=3")</f>
        <v>#REF!</v>
      </c>
      <c r="AI218" s="6" t="e">
        <f>COUNTIFS(#REF!,"&lt;=1",#REF!,"&gt;=200",#REF!,$B218,#REF!,"&gt;=3.5")</f>
        <v>#REF!</v>
      </c>
      <c r="AJ218" s="15" t="e">
        <f>COUNTIFS(#REF!,"&lt;=1",#REF!,"&gt;=200",#REF!,$B218,#REF!,"&gt;=4")</f>
        <v>#REF!</v>
      </c>
      <c r="AL218" s="9" t="s">
        <v>32</v>
      </c>
      <c r="AM218" s="6"/>
      <c r="AN218" s="42" t="e">
        <f t="shared" si="92"/>
        <v>#REF!</v>
      </c>
      <c r="AO218" s="42" t="e">
        <f t="shared" si="87"/>
        <v>#REF!</v>
      </c>
      <c r="AP218" s="42" t="e">
        <f t="shared" si="88"/>
        <v>#REF!</v>
      </c>
      <c r="AQ218" s="42" t="e">
        <f t="shared" si="89"/>
        <v>#REF!</v>
      </c>
      <c r="AR218" s="42" t="e">
        <f t="shared" si="90"/>
        <v>#REF!</v>
      </c>
      <c r="AS218" s="42" t="e">
        <f t="shared" si="91"/>
        <v>#REF!</v>
      </c>
    </row>
    <row r="219" spans="2:45" hidden="1" outlineLevel="1" x14ac:dyDescent="0.25">
      <c r="B219" s="9" t="s">
        <v>44</v>
      </c>
      <c r="C219" s="6"/>
      <c r="D219" s="6" t="e">
        <f>COUNTIFS(#REF!,"&lt;100",#REF!,"&gt;=50",#REF!,$B219)</f>
        <v>#REF!</v>
      </c>
      <c r="E219" s="6" t="e">
        <f>COUNTIFS(#REF!,"&lt;100",#REF!,"&gt;=50",#REF!,$B219,#REF!,"&gt;=2.3")</f>
        <v>#REF!</v>
      </c>
      <c r="F219" s="6" t="e">
        <f>COUNTIFS(#REF!,"&lt;100",#REF!,"&gt;=50",#REF!,$B219,#REF!,"&gt;=2.4")</f>
        <v>#REF!</v>
      </c>
      <c r="G219" s="6" t="e">
        <f>COUNTIFS(#REF!,"&lt;100",#REF!,"&gt;=50",#REF!,$B219,#REF!,"&gt;=2.5")</f>
        <v>#REF!</v>
      </c>
      <c r="H219" s="6" t="e">
        <f>COUNTIFS(#REF!,"&lt;100",#REF!,"&gt;=50",#REF!,$B219,#REF!,"&gt;=2.6")</f>
        <v>#REF!</v>
      </c>
      <c r="I219" s="15" t="e">
        <f>COUNTIFS(#REF!,"&lt;100",#REF!,"&gt;=50",#REF!,$B219,#REF!,"&gt;=2.7")</f>
        <v>#REF!</v>
      </c>
      <c r="K219" s="9" t="s">
        <v>44</v>
      </c>
      <c r="L219" s="6"/>
      <c r="M219" s="6" t="e">
        <f>COUNTIFS(#REF!,"&gt;=100",#REF!,"&lt;150",#REF!,$B219)</f>
        <v>#REF!</v>
      </c>
      <c r="N219" s="6" t="e">
        <f>COUNTIFS(#REF!,"&gt;=100",#REF!,"&lt;150",#REF!,$B219,#REF!,"&gt;=2.4")</f>
        <v>#REF!</v>
      </c>
      <c r="O219" s="6" t="e">
        <f>COUNTIFS(#REF!,"&gt;=100",#REF!,"&lt;150",#REF!,$B219,#REF!,"&gt;=2.5")</f>
        <v>#REF!</v>
      </c>
      <c r="P219" s="6" t="e">
        <f>COUNTIFS(#REF!,"&gt;=100",#REF!,"&lt;150",#REF!,$B219,#REF!,"&gt;=2.6")</f>
        <v>#REF!</v>
      </c>
      <c r="Q219" s="6" t="e">
        <f>COUNTIFS(#REF!,"&gt;=100",#REF!,"&lt;150",#REF!,$B219,#REF!,"&gt;=3.0")</f>
        <v>#REF!</v>
      </c>
      <c r="R219" s="15" t="e">
        <f>COUNTIFS(#REF!,"&gt;=100",#REF!,"&lt;150",#REF!,$B219,#REF!,"&gt;=3.5")</f>
        <v>#REF!</v>
      </c>
      <c r="T219" s="9" t="s">
        <v>44</v>
      </c>
      <c r="U219" s="6"/>
      <c r="V219" s="6" t="e">
        <f>COUNTIFS(#REF!,"&gt;=150",#REF!,"&lt;200",#REF!,$B219)</f>
        <v>#REF!</v>
      </c>
      <c r="W219" s="6" t="e">
        <f>COUNTIFS(#REF!,"&lt;=1",#REF!,"&gt;=150",#REF!,"&lt;200",#REF!,$B219,#REF!,"&gt;=2.5")</f>
        <v>#REF!</v>
      </c>
      <c r="X219" s="6" t="e">
        <f>COUNTIFS(#REF!,"&lt;=1",#REF!,"&gt;=150",#REF!,"&lt;200",#REF!,$B219,#REF!,"&gt;=2.8")</f>
        <v>#REF!</v>
      </c>
      <c r="Y219" s="6" t="e">
        <f>COUNTIFS(#REF!,"&lt;=1",#REF!,"&gt;=150",#REF!,"&lt;200",#REF!,$B219,#REF!,"&gt;=3")</f>
        <v>#REF!</v>
      </c>
      <c r="Z219" s="6" t="e">
        <f>COUNTIFS(#REF!,"&lt;=1",#REF!,"&gt;=150",#REF!,"&lt;200",#REF!,$B219,#REF!,"&gt;=3.5")</f>
        <v>#REF!</v>
      </c>
      <c r="AA219" s="15" t="e">
        <f>COUNTIFS(#REF!,"&lt;=1",#REF!,"&gt;=150",#REF!,"&lt;200",#REF!,$B219,#REF!,"&gt;=4")</f>
        <v>#REF!</v>
      </c>
      <c r="AC219" s="9" t="s">
        <v>44</v>
      </c>
      <c r="AD219" s="6"/>
      <c r="AE219" s="6" t="e">
        <f>COUNTIFS(#REF!,"&gt;=200",#REF!,$B219)</f>
        <v>#REF!</v>
      </c>
      <c r="AF219" s="6" t="e">
        <f>COUNTIFS(#REF!,"&lt;=1",#REF!,"&gt;=200",#REF!,$B219,#REF!,"&gt;=2.5")</f>
        <v>#REF!</v>
      </c>
      <c r="AG219" s="6" t="e">
        <f>COUNTIFS(#REF!,"&lt;=1",#REF!,"&gt;=200",#REF!,$B219,#REF!,"&gt;=2.8")</f>
        <v>#REF!</v>
      </c>
      <c r="AH219" s="6" t="e">
        <f>COUNTIFS(#REF!,"&lt;=1",#REF!,"&gt;=200",#REF!,$B219,#REF!,"&gt;=3")</f>
        <v>#REF!</v>
      </c>
      <c r="AI219" s="6" t="e">
        <f>COUNTIFS(#REF!,"&lt;=1",#REF!,"&gt;=200",#REF!,$B219,#REF!,"&gt;=3.5")</f>
        <v>#REF!</v>
      </c>
      <c r="AJ219" s="15" t="e">
        <f>COUNTIFS(#REF!,"&lt;=1",#REF!,"&gt;=200",#REF!,$B219,#REF!,"&gt;=4")</f>
        <v>#REF!</v>
      </c>
      <c r="AL219" s="9" t="s">
        <v>44</v>
      </c>
      <c r="AM219" s="6"/>
      <c r="AN219" s="42" t="e">
        <f t="shared" si="92"/>
        <v>#REF!</v>
      </c>
      <c r="AO219" s="42" t="e">
        <f t="shared" si="87"/>
        <v>#REF!</v>
      </c>
      <c r="AP219" s="42" t="e">
        <f t="shared" si="88"/>
        <v>#REF!</v>
      </c>
      <c r="AQ219" s="42" t="e">
        <f t="shared" si="89"/>
        <v>#REF!</v>
      </c>
      <c r="AR219" s="42" t="e">
        <f t="shared" si="90"/>
        <v>#REF!</v>
      </c>
      <c r="AS219" s="42" t="e">
        <f t="shared" si="91"/>
        <v>#REF!</v>
      </c>
    </row>
    <row r="220" spans="2:45" hidden="1" outlineLevel="1" x14ac:dyDescent="0.25">
      <c r="B220" s="9" t="s">
        <v>35</v>
      </c>
      <c r="C220" s="6"/>
      <c r="D220" s="6" t="e">
        <f>COUNTIFS(#REF!,"&lt;100",#REF!,"&gt;=50",#REF!,$B220)</f>
        <v>#REF!</v>
      </c>
      <c r="E220" s="6" t="e">
        <f>COUNTIFS(#REF!,"&lt;100",#REF!,"&gt;=50",#REF!,$B220,#REF!,"&gt;=2.3")</f>
        <v>#REF!</v>
      </c>
      <c r="F220" s="6" t="e">
        <f>COUNTIFS(#REF!,"&lt;100",#REF!,"&gt;=50",#REF!,$B220,#REF!,"&gt;=2.4")</f>
        <v>#REF!</v>
      </c>
      <c r="G220" s="6" t="e">
        <f>COUNTIFS(#REF!,"&lt;100",#REF!,"&gt;=50",#REF!,$B220,#REF!,"&gt;=2.5")</f>
        <v>#REF!</v>
      </c>
      <c r="H220" s="6" t="e">
        <f>COUNTIFS(#REF!,"&lt;100",#REF!,"&gt;=50",#REF!,$B220,#REF!,"&gt;=2.6")</f>
        <v>#REF!</v>
      </c>
      <c r="I220" s="15" t="e">
        <f>COUNTIFS(#REF!,"&lt;100",#REF!,"&gt;=50",#REF!,$B220,#REF!,"&gt;=2.7")</f>
        <v>#REF!</v>
      </c>
      <c r="K220" s="9" t="s">
        <v>35</v>
      </c>
      <c r="L220" s="6"/>
      <c r="M220" s="6" t="e">
        <f>COUNTIFS(#REF!,"&gt;=100",#REF!,"&lt;150",#REF!,$B220)</f>
        <v>#REF!</v>
      </c>
      <c r="N220" s="6" t="e">
        <f>COUNTIFS(#REF!,"&gt;=100",#REF!,"&lt;150",#REF!,$B220,#REF!,"&gt;=2.4")</f>
        <v>#REF!</v>
      </c>
      <c r="O220" s="6" t="e">
        <f>COUNTIFS(#REF!,"&gt;=100",#REF!,"&lt;150",#REF!,$B220,#REF!,"&gt;=2.5")</f>
        <v>#REF!</v>
      </c>
      <c r="P220" s="6" t="e">
        <f>COUNTIFS(#REF!,"&gt;=100",#REF!,"&lt;150",#REF!,$B220,#REF!,"&gt;=2.6")</f>
        <v>#REF!</v>
      </c>
      <c r="Q220" s="6" t="e">
        <f>COUNTIFS(#REF!,"&gt;=100",#REF!,"&lt;150",#REF!,$B220,#REF!,"&gt;=3.0")</f>
        <v>#REF!</v>
      </c>
      <c r="R220" s="15" t="e">
        <f>COUNTIFS(#REF!,"&gt;=100",#REF!,"&lt;150",#REF!,$B220,#REF!,"&gt;=3.5")</f>
        <v>#REF!</v>
      </c>
      <c r="T220" s="9" t="s">
        <v>35</v>
      </c>
      <c r="U220" s="6"/>
      <c r="V220" s="6" t="e">
        <f>COUNTIFS(#REF!,"&gt;=150",#REF!,"&lt;200",#REF!,$B220)</f>
        <v>#REF!</v>
      </c>
      <c r="W220" s="6" t="e">
        <f>COUNTIFS(#REF!,"&lt;=1",#REF!,"&gt;=150",#REF!,"&lt;200",#REF!,$B220,#REF!,"&gt;=2.5")</f>
        <v>#REF!</v>
      </c>
      <c r="X220" s="6" t="e">
        <f>COUNTIFS(#REF!,"&lt;=1",#REF!,"&gt;=150",#REF!,"&lt;200",#REF!,$B220,#REF!,"&gt;=2.8")</f>
        <v>#REF!</v>
      </c>
      <c r="Y220" s="6" t="e">
        <f>COUNTIFS(#REF!,"&lt;=1",#REF!,"&gt;=150",#REF!,"&lt;200",#REF!,$B220,#REF!,"&gt;=3")</f>
        <v>#REF!</v>
      </c>
      <c r="Z220" s="6" t="e">
        <f>COUNTIFS(#REF!,"&lt;=1",#REF!,"&gt;=150",#REF!,"&lt;200",#REF!,$B220,#REF!,"&gt;=3.5")</f>
        <v>#REF!</v>
      </c>
      <c r="AA220" s="15" t="e">
        <f>COUNTIFS(#REF!,"&lt;=1",#REF!,"&gt;=150",#REF!,"&lt;200",#REF!,$B220,#REF!,"&gt;=4")</f>
        <v>#REF!</v>
      </c>
      <c r="AC220" s="9" t="s">
        <v>35</v>
      </c>
      <c r="AD220" s="6"/>
      <c r="AE220" s="6" t="e">
        <f>COUNTIFS(#REF!,"&gt;=200",#REF!,$B220)</f>
        <v>#REF!</v>
      </c>
      <c r="AF220" s="6" t="e">
        <f>COUNTIFS(#REF!,"&lt;=1",#REF!,"&gt;=200",#REF!,$B220,#REF!,"&gt;=2.5")</f>
        <v>#REF!</v>
      </c>
      <c r="AG220" s="6" t="e">
        <f>COUNTIFS(#REF!,"&lt;=1",#REF!,"&gt;=200",#REF!,$B220,#REF!,"&gt;=2.8")</f>
        <v>#REF!</v>
      </c>
      <c r="AH220" s="6" t="e">
        <f>COUNTIFS(#REF!,"&lt;=1",#REF!,"&gt;=200",#REF!,$B220,#REF!,"&gt;=3")</f>
        <v>#REF!</v>
      </c>
      <c r="AI220" s="6" t="e">
        <f>COUNTIFS(#REF!,"&lt;=1",#REF!,"&gt;=200",#REF!,$B220,#REF!,"&gt;=3.5")</f>
        <v>#REF!</v>
      </c>
      <c r="AJ220" s="15" t="e">
        <f>COUNTIFS(#REF!,"&lt;=1",#REF!,"&gt;=200",#REF!,$B220,#REF!,"&gt;=4")</f>
        <v>#REF!</v>
      </c>
      <c r="AL220" s="9" t="s">
        <v>35</v>
      </c>
      <c r="AM220" s="6"/>
      <c r="AN220" s="42" t="e">
        <f t="shared" si="92"/>
        <v>#REF!</v>
      </c>
      <c r="AO220" s="42" t="e">
        <f t="shared" si="87"/>
        <v>#REF!</v>
      </c>
      <c r="AP220" s="42" t="e">
        <f t="shared" si="88"/>
        <v>#REF!</v>
      </c>
      <c r="AQ220" s="42" t="e">
        <f t="shared" si="89"/>
        <v>#REF!</v>
      </c>
      <c r="AR220" s="42" t="e">
        <f t="shared" si="90"/>
        <v>#REF!</v>
      </c>
      <c r="AS220" s="42" t="e">
        <f t="shared" si="91"/>
        <v>#REF!</v>
      </c>
    </row>
    <row r="221" spans="2:45" hidden="1" outlineLevel="1" x14ac:dyDescent="0.25">
      <c r="B221" s="9" t="s">
        <v>8</v>
      </c>
      <c r="C221" s="6"/>
      <c r="D221" s="6" t="e">
        <f>COUNTIFS(#REF!,"&lt;100",#REF!,"&gt;=50",#REF!,$B221)</f>
        <v>#REF!</v>
      </c>
      <c r="E221" s="6" t="e">
        <f>COUNTIFS(#REF!,"&lt;100",#REF!,"&gt;=50",#REF!,$B221,#REF!,"&gt;=2.3")</f>
        <v>#REF!</v>
      </c>
      <c r="F221" s="6" t="e">
        <f>COUNTIFS(#REF!,"&lt;100",#REF!,"&gt;=50",#REF!,$B221,#REF!,"&gt;=2.4")</f>
        <v>#REF!</v>
      </c>
      <c r="G221" s="6" t="e">
        <f>COUNTIFS(#REF!,"&lt;100",#REF!,"&gt;=50",#REF!,$B221,#REF!,"&gt;=2.5")</f>
        <v>#REF!</v>
      </c>
      <c r="H221" s="6" t="e">
        <f>COUNTIFS(#REF!,"&lt;100",#REF!,"&gt;=50",#REF!,$B221,#REF!,"&gt;=2.6")</f>
        <v>#REF!</v>
      </c>
      <c r="I221" s="15" t="e">
        <f>COUNTIFS(#REF!,"&lt;100",#REF!,"&gt;=50",#REF!,$B221,#REF!,"&gt;=2.7")</f>
        <v>#REF!</v>
      </c>
      <c r="K221" s="9" t="s">
        <v>8</v>
      </c>
      <c r="L221" s="6"/>
      <c r="M221" s="6" t="e">
        <f>COUNTIFS(#REF!,"&gt;=100",#REF!,"&lt;150",#REF!,$B221)</f>
        <v>#REF!</v>
      </c>
      <c r="N221" s="6" t="e">
        <f>COUNTIFS(#REF!,"&gt;=100",#REF!,"&lt;150",#REF!,$B221,#REF!,"&gt;=2.4")</f>
        <v>#REF!</v>
      </c>
      <c r="O221" s="6" t="e">
        <f>COUNTIFS(#REF!,"&gt;=100",#REF!,"&lt;150",#REF!,$B221,#REF!,"&gt;=2.5")</f>
        <v>#REF!</v>
      </c>
      <c r="P221" s="6" t="e">
        <f>COUNTIFS(#REF!,"&gt;=100",#REF!,"&lt;150",#REF!,$B221,#REF!,"&gt;=2.6")</f>
        <v>#REF!</v>
      </c>
      <c r="Q221" s="6" t="e">
        <f>COUNTIFS(#REF!,"&gt;=100",#REF!,"&lt;150",#REF!,$B221,#REF!,"&gt;=3.0")</f>
        <v>#REF!</v>
      </c>
      <c r="R221" s="15" t="e">
        <f>COUNTIFS(#REF!,"&gt;=100",#REF!,"&lt;150",#REF!,$B221,#REF!,"&gt;=3.5")</f>
        <v>#REF!</v>
      </c>
      <c r="T221" s="9" t="s">
        <v>8</v>
      </c>
      <c r="U221" s="6"/>
      <c r="V221" s="6" t="e">
        <f>COUNTIFS(#REF!,"&gt;=150",#REF!,"&lt;200",#REF!,$B221)</f>
        <v>#REF!</v>
      </c>
      <c r="W221" s="6" t="e">
        <f>COUNTIFS(#REF!,"&lt;=1",#REF!,"&gt;=150",#REF!,"&lt;200",#REF!,$B221,#REF!,"&gt;=2.5")</f>
        <v>#REF!</v>
      </c>
      <c r="X221" s="6" t="e">
        <f>COUNTIFS(#REF!,"&lt;=1",#REF!,"&gt;=150",#REF!,"&lt;200",#REF!,$B221,#REF!,"&gt;=2.8")</f>
        <v>#REF!</v>
      </c>
      <c r="Y221" s="6" t="e">
        <f>COUNTIFS(#REF!,"&lt;=1",#REF!,"&gt;=150",#REF!,"&lt;200",#REF!,$B221,#REF!,"&gt;=3")</f>
        <v>#REF!</v>
      </c>
      <c r="Z221" s="6" t="e">
        <f>COUNTIFS(#REF!,"&lt;=1",#REF!,"&gt;=150",#REF!,"&lt;200",#REF!,$B221,#REF!,"&gt;=3.5")</f>
        <v>#REF!</v>
      </c>
      <c r="AA221" s="15" t="e">
        <f>COUNTIFS(#REF!,"&lt;=1",#REF!,"&gt;=150",#REF!,"&lt;200",#REF!,$B221,#REF!,"&gt;=4")</f>
        <v>#REF!</v>
      </c>
      <c r="AC221" s="9" t="s">
        <v>8</v>
      </c>
      <c r="AD221" s="6"/>
      <c r="AE221" s="6" t="e">
        <f>COUNTIFS(#REF!,"&gt;=200",#REF!,$B221)</f>
        <v>#REF!</v>
      </c>
      <c r="AF221" s="6" t="e">
        <f>COUNTIFS(#REF!,"&lt;=1",#REF!,"&gt;=200",#REF!,$B221,#REF!,"&gt;=2.5")</f>
        <v>#REF!</v>
      </c>
      <c r="AG221" s="6" t="e">
        <f>COUNTIFS(#REF!,"&lt;=1",#REF!,"&gt;=200",#REF!,$B221,#REF!,"&gt;=2.8")</f>
        <v>#REF!</v>
      </c>
      <c r="AH221" s="6" t="e">
        <f>COUNTIFS(#REF!,"&lt;=1",#REF!,"&gt;=200",#REF!,$B221,#REF!,"&gt;=3")</f>
        <v>#REF!</v>
      </c>
      <c r="AI221" s="6" t="e">
        <f>COUNTIFS(#REF!,"&lt;=1",#REF!,"&gt;=200",#REF!,$B221,#REF!,"&gt;=3.5")</f>
        <v>#REF!</v>
      </c>
      <c r="AJ221" s="15" t="e">
        <f>COUNTIFS(#REF!,"&lt;=1",#REF!,"&gt;=200",#REF!,$B221,#REF!,"&gt;=4")</f>
        <v>#REF!</v>
      </c>
      <c r="AL221" s="9" t="s">
        <v>8</v>
      </c>
      <c r="AM221" s="6"/>
      <c r="AN221" s="42" t="e">
        <f t="shared" si="92"/>
        <v>#REF!</v>
      </c>
      <c r="AO221" s="42" t="e">
        <f t="shared" si="87"/>
        <v>#REF!</v>
      </c>
      <c r="AP221" s="42" t="e">
        <f t="shared" si="88"/>
        <v>#REF!</v>
      </c>
      <c r="AQ221" s="42" t="e">
        <f t="shared" si="89"/>
        <v>#REF!</v>
      </c>
      <c r="AR221" s="42" t="e">
        <f t="shared" si="90"/>
        <v>#REF!</v>
      </c>
      <c r="AS221" s="42" t="e">
        <f t="shared" si="91"/>
        <v>#REF!</v>
      </c>
    </row>
    <row r="222" spans="2:45" hidden="1" outlineLevel="1" x14ac:dyDescent="0.25">
      <c r="B222" s="9" t="s">
        <v>36</v>
      </c>
      <c r="C222" s="6"/>
      <c r="D222" s="6" t="e">
        <f>COUNTIFS(#REF!,"&lt;100",#REF!,"&gt;=50",#REF!,$B222)</f>
        <v>#REF!</v>
      </c>
      <c r="E222" s="6" t="e">
        <f>COUNTIFS(#REF!,"&lt;100",#REF!,"&gt;=50",#REF!,$B222,#REF!,"&gt;=2.3")</f>
        <v>#REF!</v>
      </c>
      <c r="F222" s="6" t="e">
        <f>COUNTIFS(#REF!,"&lt;100",#REF!,"&gt;=50",#REF!,$B222,#REF!,"&gt;=2.4")</f>
        <v>#REF!</v>
      </c>
      <c r="G222" s="6" t="e">
        <f>COUNTIFS(#REF!,"&lt;100",#REF!,"&gt;=50",#REF!,$B222,#REF!,"&gt;=2.5")</f>
        <v>#REF!</v>
      </c>
      <c r="H222" s="6" t="e">
        <f>COUNTIFS(#REF!,"&lt;100",#REF!,"&gt;=50",#REF!,$B222,#REF!,"&gt;=2.6")</f>
        <v>#REF!</v>
      </c>
      <c r="I222" s="15" t="e">
        <f>COUNTIFS(#REF!,"&lt;100",#REF!,"&gt;=50",#REF!,$B222,#REF!,"&gt;=2.7")</f>
        <v>#REF!</v>
      </c>
      <c r="K222" s="9" t="s">
        <v>36</v>
      </c>
      <c r="L222" s="6"/>
      <c r="M222" s="6" t="e">
        <f>COUNTIFS(#REF!,"&gt;=100",#REF!,"&lt;150",#REF!,$B222)</f>
        <v>#REF!</v>
      </c>
      <c r="N222" s="6" t="e">
        <f>COUNTIFS(#REF!,"&gt;=100",#REF!,"&lt;150",#REF!,$B222,#REF!,"&gt;=2.4")</f>
        <v>#REF!</v>
      </c>
      <c r="O222" s="6" t="e">
        <f>COUNTIFS(#REF!,"&gt;=100",#REF!,"&lt;150",#REF!,$B222,#REF!,"&gt;=2.5")</f>
        <v>#REF!</v>
      </c>
      <c r="P222" s="6" t="e">
        <f>COUNTIFS(#REF!,"&gt;=100",#REF!,"&lt;150",#REF!,$B222,#REF!,"&gt;=2.6")</f>
        <v>#REF!</v>
      </c>
      <c r="Q222" s="6" t="e">
        <f>COUNTIFS(#REF!,"&gt;=100",#REF!,"&lt;150",#REF!,$B222,#REF!,"&gt;=3.0")</f>
        <v>#REF!</v>
      </c>
      <c r="R222" s="15" t="e">
        <f>COUNTIFS(#REF!,"&gt;=100",#REF!,"&lt;150",#REF!,$B222,#REF!,"&gt;=3.5")</f>
        <v>#REF!</v>
      </c>
      <c r="T222" s="9" t="s">
        <v>36</v>
      </c>
      <c r="U222" s="6"/>
      <c r="V222" s="6" t="e">
        <f>COUNTIFS(#REF!,"&gt;=150",#REF!,"&lt;200",#REF!,$B222)</f>
        <v>#REF!</v>
      </c>
      <c r="W222" s="6" t="e">
        <f>COUNTIFS(#REF!,"&lt;=1",#REF!,"&gt;=150",#REF!,"&lt;200",#REF!,$B222,#REF!,"&gt;=2.5")</f>
        <v>#REF!</v>
      </c>
      <c r="X222" s="6" t="e">
        <f>COUNTIFS(#REF!,"&lt;=1",#REF!,"&gt;=150",#REF!,"&lt;200",#REF!,$B222,#REF!,"&gt;=2.8")</f>
        <v>#REF!</v>
      </c>
      <c r="Y222" s="6" t="e">
        <f>COUNTIFS(#REF!,"&lt;=1",#REF!,"&gt;=150",#REF!,"&lt;200",#REF!,$B222,#REF!,"&gt;=3")</f>
        <v>#REF!</v>
      </c>
      <c r="Z222" s="6" t="e">
        <f>COUNTIFS(#REF!,"&lt;=1",#REF!,"&gt;=150",#REF!,"&lt;200",#REF!,$B222,#REF!,"&gt;=3.5")</f>
        <v>#REF!</v>
      </c>
      <c r="AA222" s="15" t="e">
        <f>COUNTIFS(#REF!,"&lt;=1",#REF!,"&gt;=150",#REF!,"&lt;200",#REF!,$B222,#REF!,"&gt;=4")</f>
        <v>#REF!</v>
      </c>
      <c r="AC222" s="9" t="s">
        <v>36</v>
      </c>
      <c r="AD222" s="6"/>
      <c r="AE222" s="6" t="e">
        <f>COUNTIFS(#REF!,"&gt;=200",#REF!,$B222)</f>
        <v>#REF!</v>
      </c>
      <c r="AF222" s="6" t="e">
        <f>COUNTIFS(#REF!,"&lt;=1",#REF!,"&gt;=200",#REF!,$B222,#REF!,"&gt;=2.5")</f>
        <v>#REF!</v>
      </c>
      <c r="AG222" s="6" t="e">
        <f>COUNTIFS(#REF!,"&lt;=1",#REF!,"&gt;=200",#REF!,$B222,#REF!,"&gt;=2.8")</f>
        <v>#REF!</v>
      </c>
      <c r="AH222" s="6" t="e">
        <f>COUNTIFS(#REF!,"&lt;=1",#REF!,"&gt;=200",#REF!,$B222,#REF!,"&gt;=3")</f>
        <v>#REF!</v>
      </c>
      <c r="AI222" s="6" t="e">
        <f>COUNTIFS(#REF!,"&lt;=1",#REF!,"&gt;=200",#REF!,$B222,#REF!,"&gt;=3.5")</f>
        <v>#REF!</v>
      </c>
      <c r="AJ222" s="15" t="e">
        <f>COUNTIFS(#REF!,"&lt;=1",#REF!,"&gt;=200",#REF!,$B222,#REF!,"&gt;=4")</f>
        <v>#REF!</v>
      </c>
      <c r="AL222" s="9" t="s">
        <v>36</v>
      </c>
      <c r="AM222" s="6"/>
      <c r="AN222" s="42" t="e">
        <f t="shared" si="92"/>
        <v>#REF!</v>
      </c>
      <c r="AO222" s="42" t="e">
        <f t="shared" si="87"/>
        <v>#REF!</v>
      </c>
      <c r="AP222" s="42" t="e">
        <f t="shared" si="88"/>
        <v>#REF!</v>
      </c>
      <c r="AQ222" s="42" t="e">
        <f t="shared" si="89"/>
        <v>#REF!</v>
      </c>
      <c r="AR222" s="42" t="e">
        <f t="shared" si="90"/>
        <v>#REF!</v>
      </c>
      <c r="AS222" s="42" t="e">
        <f t="shared" si="91"/>
        <v>#REF!</v>
      </c>
    </row>
    <row r="223" spans="2:45" hidden="1" outlineLevel="1" x14ac:dyDescent="0.25">
      <c r="B223" s="9" t="s">
        <v>30</v>
      </c>
      <c r="C223" s="6"/>
      <c r="D223" s="6" t="e">
        <f>COUNTIFS(#REF!,"&lt;100",#REF!,"&gt;=50",#REF!,$B223)</f>
        <v>#REF!</v>
      </c>
      <c r="E223" s="6" t="e">
        <f>COUNTIFS(#REF!,"&lt;100",#REF!,"&gt;=50",#REF!,$B223,#REF!,"&gt;=2.3")</f>
        <v>#REF!</v>
      </c>
      <c r="F223" s="6" t="e">
        <f>COUNTIFS(#REF!,"&lt;100",#REF!,"&gt;=50",#REF!,$B223,#REF!,"&gt;=2.4")</f>
        <v>#REF!</v>
      </c>
      <c r="G223" s="6" t="e">
        <f>COUNTIFS(#REF!,"&lt;100",#REF!,"&gt;=50",#REF!,$B223,#REF!,"&gt;=2.5")</f>
        <v>#REF!</v>
      </c>
      <c r="H223" s="6" t="e">
        <f>COUNTIFS(#REF!,"&lt;100",#REF!,"&gt;=50",#REF!,$B223,#REF!,"&gt;=2.6")</f>
        <v>#REF!</v>
      </c>
      <c r="I223" s="15" t="e">
        <f>COUNTIFS(#REF!,"&lt;100",#REF!,"&gt;=50",#REF!,$B223,#REF!,"&gt;=2.7")</f>
        <v>#REF!</v>
      </c>
      <c r="K223" s="9" t="s">
        <v>30</v>
      </c>
      <c r="L223" s="6"/>
      <c r="M223" s="6" t="e">
        <f>COUNTIFS(#REF!,"&gt;=100",#REF!,"&lt;150",#REF!,$B223)</f>
        <v>#REF!</v>
      </c>
      <c r="N223" s="6" t="e">
        <f>COUNTIFS(#REF!,"&gt;=100",#REF!,"&lt;150",#REF!,$B223,#REF!,"&gt;=2.4")</f>
        <v>#REF!</v>
      </c>
      <c r="O223" s="6" t="e">
        <f>COUNTIFS(#REF!,"&gt;=100",#REF!,"&lt;150",#REF!,$B223,#REF!,"&gt;=2.5")</f>
        <v>#REF!</v>
      </c>
      <c r="P223" s="6" t="e">
        <f>COUNTIFS(#REF!,"&gt;=100",#REF!,"&lt;150",#REF!,$B223,#REF!,"&gt;=2.6")</f>
        <v>#REF!</v>
      </c>
      <c r="Q223" s="6" t="e">
        <f>COUNTIFS(#REF!,"&gt;=100",#REF!,"&lt;150",#REF!,$B223,#REF!,"&gt;=3.0")</f>
        <v>#REF!</v>
      </c>
      <c r="R223" s="15" t="e">
        <f>COUNTIFS(#REF!,"&gt;=100",#REF!,"&lt;150",#REF!,$B223,#REF!,"&gt;=3.5")</f>
        <v>#REF!</v>
      </c>
      <c r="T223" s="9" t="s">
        <v>30</v>
      </c>
      <c r="U223" s="6"/>
      <c r="V223" s="6" t="e">
        <f>COUNTIFS(#REF!,"&gt;=150",#REF!,"&lt;200",#REF!,$B223)</f>
        <v>#REF!</v>
      </c>
      <c r="W223" s="6" t="e">
        <f>COUNTIFS(#REF!,"&lt;=1",#REF!,"&gt;=150",#REF!,"&lt;200",#REF!,$B223,#REF!,"&gt;=2.5")</f>
        <v>#REF!</v>
      </c>
      <c r="X223" s="6" t="e">
        <f>COUNTIFS(#REF!,"&lt;=1",#REF!,"&gt;=150",#REF!,"&lt;200",#REF!,$B223,#REF!,"&gt;=2.8")</f>
        <v>#REF!</v>
      </c>
      <c r="Y223" s="6" t="e">
        <f>COUNTIFS(#REF!,"&lt;=1",#REF!,"&gt;=150",#REF!,"&lt;200",#REF!,$B223,#REF!,"&gt;=3")</f>
        <v>#REF!</v>
      </c>
      <c r="Z223" s="6" t="e">
        <f>COUNTIFS(#REF!,"&lt;=1",#REF!,"&gt;=150",#REF!,"&lt;200",#REF!,$B223,#REF!,"&gt;=3.5")</f>
        <v>#REF!</v>
      </c>
      <c r="AA223" s="15" t="e">
        <f>COUNTIFS(#REF!,"&lt;=1",#REF!,"&gt;=150",#REF!,"&lt;200",#REF!,$B223,#REF!,"&gt;=4")</f>
        <v>#REF!</v>
      </c>
      <c r="AC223" s="9" t="s">
        <v>30</v>
      </c>
      <c r="AD223" s="6"/>
      <c r="AE223" s="6" t="e">
        <f>COUNTIFS(#REF!,"&gt;=200",#REF!,$B223)</f>
        <v>#REF!</v>
      </c>
      <c r="AF223" s="6" t="e">
        <f>COUNTIFS(#REF!,"&lt;=1",#REF!,"&gt;=200",#REF!,$B223,#REF!,"&gt;=2.5")</f>
        <v>#REF!</v>
      </c>
      <c r="AG223" s="6" t="e">
        <f>COUNTIFS(#REF!,"&lt;=1",#REF!,"&gt;=200",#REF!,$B223,#REF!,"&gt;=2.8")</f>
        <v>#REF!</v>
      </c>
      <c r="AH223" s="6" t="e">
        <f>COUNTIFS(#REF!,"&lt;=1",#REF!,"&gt;=200",#REF!,$B223,#REF!,"&gt;=3")</f>
        <v>#REF!</v>
      </c>
      <c r="AI223" s="6" t="e">
        <f>COUNTIFS(#REF!,"&lt;=1",#REF!,"&gt;=200",#REF!,$B223,#REF!,"&gt;=3.5")</f>
        <v>#REF!</v>
      </c>
      <c r="AJ223" s="15" t="e">
        <f>COUNTIFS(#REF!,"&lt;=1",#REF!,"&gt;=200",#REF!,$B223,#REF!,"&gt;=4")</f>
        <v>#REF!</v>
      </c>
      <c r="AL223" s="9" t="s">
        <v>30</v>
      </c>
      <c r="AM223" s="6"/>
      <c r="AN223" s="42" t="e">
        <f t="shared" si="92"/>
        <v>#REF!</v>
      </c>
      <c r="AO223" s="42" t="e">
        <f t="shared" si="87"/>
        <v>#REF!</v>
      </c>
      <c r="AP223" s="42" t="e">
        <f t="shared" si="88"/>
        <v>#REF!</v>
      </c>
      <c r="AQ223" s="42" t="e">
        <f t="shared" si="89"/>
        <v>#REF!</v>
      </c>
      <c r="AR223" s="42" t="e">
        <f t="shared" si="90"/>
        <v>#REF!</v>
      </c>
      <c r="AS223" s="42" t="e">
        <f t="shared" si="91"/>
        <v>#REF!</v>
      </c>
    </row>
    <row r="224" spans="2:45" hidden="1" outlineLevel="1" x14ac:dyDescent="0.25">
      <c r="B224" s="9" t="s">
        <v>38</v>
      </c>
      <c r="C224" s="6"/>
      <c r="D224" s="6" t="e">
        <f>COUNTIFS(#REF!,"&lt;100",#REF!,"&gt;=50",#REF!,$B224)</f>
        <v>#REF!</v>
      </c>
      <c r="E224" s="6" t="e">
        <f>COUNTIFS(#REF!,"&lt;100",#REF!,"&gt;=50",#REF!,$B224,#REF!,"&gt;=2.3")</f>
        <v>#REF!</v>
      </c>
      <c r="F224" s="6" t="e">
        <f>COUNTIFS(#REF!,"&lt;100",#REF!,"&gt;=50",#REF!,$B224,#REF!,"&gt;=2.4")</f>
        <v>#REF!</v>
      </c>
      <c r="G224" s="6" t="e">
        <f>COUNTIFS(#REF!,"&lt;100",#REF!,"&gt;=50",#REF!,$B224,#REF!,"&gt;=2.5")</f>
        <v>#REF!</v>
      </c>
      <c r="H224" s="6" t="e">
        <f>COUNTIFS(#REF!,"&lt;100",#REF!,"&gt;=50",#REF!,$B224,#REF!,"&gt;=2.6")</f>
        <v>#REF!</v>
      </c>
      <c r="I224" s="15" t="e">
        <f>COUNTIFS(#REF!,"&lt;100",#REF!,"&gt;=50",#REF!,$B224,#REF!,"&gt;=2.7")</f>
        <v>#REF!</v>
      </c>
      <c r="K224" s="9" t="s">
        <v>38</v>
      </c>
      <c r="L224" s="6"/>
      <c r="M224" s="6" t="e">
        <f>COUNTIFS(#REF!,"&gt;=100",#REF!,"&lt;150",#REF!,$B224)</f>
        <v>#REF!</v>
      </c>
      <c r="N224" s="6" t="e">
        <f>COUNTIFS(#REF!,"&gt;=100",#REF!,"&lt;150",#REF!,$B224,#REF!,"&gt;=2.4")</f>
        <v>#REF!</v>
      </c>
      <c r="O224" s="6" t="e">
        <f>COUNTIFS(#REF!,"&gt;=100",#REF!,"&lt;150",#REF!,$B224,#REF!,"&gt;=2.5")</f>
        <v>#REF!</v>
      </c>
      <c r="P224" s="6" t="e">
        <f>COUNTIFS(#REF!,"&gt;=100",#REF!,"&lt;150",#REF!,$B224,#REF!,"&gt;=2.6")</f>
        <v>#REF!</v>
      </c>
      <c r="Q224" s="6" t="e">
        <f>COUNTIFS(#REF!,"&gt;=100",#REF!,"&lt;150",#REF!,$B224,#REF!,"&gt;=3.0")</f>
        <v>#REF!</v>
      </c>
      <c r="R224" s="15" t="e">
        <f>COUNTIFS(#REF!,"&gt;=100",#REF!,"&lt;150",#REF!,$B224,#REF!,"&gt;=3.5")</f>
        <v>#REF!</v>
      </c>
      <c r="T224" s="9" t="s">
        <v>38</v>
      </c>
      <c r="U224" s="6"/>
      <c r="V224" s="6" t="e">
        <f>COUNTIFS(#REF!,"&gt;=150",#REF!,"&lt;200",#REF!,$B224)</f>
        <v>#REF!</v>
      </c>
      <c r="W224" s="6" t="e">
        <f>COUNTIFS(#REF!,"&lt;=1",#REF!,"&gt;=150",#REF!,"&lt;200",#REF!,$B224,#REF!,"&gt;=2.5")</f>
        <v>#REF!</v>
      </c>
      <c r="X224" s="6" t="e">
        <f>COUNTIFS(#REF!,"&lt;=1",#REF!,"&gt;=150",#REF!,"&lt;200",#REF!,$B224,#REF!,"&gt;=2.8")</f>
        <v>#REF!</v>
      </c>
      <c r="Y224" s="6" t="e">
        <f>COUNTIFS(#REF!,"&lt;=1",#REF!,"&gt;=150",#REF!,"&lt;200",#REF!,$B224,#REF!,"&gt;=3")</f>
        <v>#REF!</v>
      </c>
      <c r="Z224" s="6" t="e">
        <f>COUNTIFS(#REF!,"&lt;=1",#REF!,"&gt;=150",#REF!,"&lt;200",#REF!,$B224,#REF!,"&gt;=3.5")</f>
        <v>#REF!</v>
      </c>
      <c r="AA224" s="15" t="e">
        <f>COUNTIFS(#REF!,"&lt;=1",#REF!,"&gt;=150",#REF!,"&lt;200",#REF!,$B224,#REF!,"&gt;=4")</f>
        <v>#REF!</v>
      </c>
      <c r="AC224" s="9" t="s">
        <v>38</v>
      </c>
      <c r="AD224" s="6"/>
      <c r="AE224" s="6" t="e">
        <f>COUNTIFS(#REF!,"&gt;=200",#REF!,$B224)</f>
        <v>#REF!</v>
      </c>
      <c r="AF224" s="6" t="e">
        <f>COUNTIFS(#REF!,"&lt;=1",#REF!,"&gt;=200",#REF!,$B224,#REF!,"&gt;=2.5")</f>
        <v>#REF!</v>
      </c>
      <c r="AG224" s="6" t="e">
        <f>COUNTIFS(#REF!,"&lt;=1",#REF!,"&gt;=200",#REF!,$B224,#REF!,"&gt;=2.8")</f>
        <v>#REF!</v>
      </c>
      <c r="AH224" s="6" t="e">
        <f>COUNTIFS(#REF!,"&lt;=1",#REF!,"&gt;=200",#REF!,$B224,#REF!,"&gt;=3")</f>
        <v>#REF!</v>
      </c>
      <c r="AI224" s="6" t="e">
        <f>COUNTIFS(#REF!,"&lt;=1",#REF!,"&gt;=200",#REF!,$B224,#REF!,"&gt;=3.5")</f>
        <v>#REF!</v>
      </c>
      <c r="AJ224" s="15" t="e">
        <f>COUNTIFS(#REF!,"&lt;=1",#REF!,"&gt;=200",#REF!,$B224,#REF!,"&gt;=4")</f>
        <v>#REF!</v>
      </c>
      <c r="AL224" s="9" t="s">
        <v>38</v>
      </c>
      <c r="AM224" s="6"/>
      <c r="AN224" s="42" t="e">
        <f t="shared" si="92"/>
        <v>#REF!</v>
      </c>
      <c r="AO224" s="42" t="e">
        <f t="shared" si="87"/>
        <v>#REF!</v>
      </c>
      <c r="AP224" s="42" t="e">
        <f t="shared" si="88"/>
        <v>#REF!</v>
      </c>
      <c r="AQ224" s="42" t="e">
        <f t="shared" si="89"/>
        <v>#REF!</v>
      </c>
      <c r="AR224" s="42" t="e">
        <f t="shared" si="90"/>
        <v>#REF!</v>
      </c>
      <c r="AS224" s="42" t="e">
        <f t="shared" si="91"/>
        <v>#REF!</v>
      </c>
    </row>
    <row r="225" spans="2:45" hidden="1" outlineLevel="1" x14ac:dyDescent="0.25">
      <c r="B225" s="9" t="s">
        <v>61</v>
      </c>
      <c r="C225" s="6"/>
      <c r="D225" s="6" t="e">
        <f>COUNTIFS(#REF!,"&lt;100",#REF!,"&gt;=50",#REF!,$B225)</f>
        <v>#REF!</v>
      </c>
      <c r="E225" s="6" t="e">
        <f>COUNTIFS(#REF!,"&lt;100",#REF!,"&gt;=50",#REF!,$B225,#REF!,"&gt;=2.3")</f>
        <v>#REF!</v>
      </c>
      <c r="F225" s="6" t="e">
        <f>COUNTIFS(#REF!,"&lt;100",#REF!,"&gt;=50",#REF!,$B225,#REF!,"&gt;=2.4")</f>
        <v>#REF!</v>
      </c>
      <c r="G225" s="6" t="e">
        <f>COUNTIFS(#REF!,"&lt;100",#REF!,"&gt;=50",#REF!,$B225,#REF!,"&gt;=2.5")</f>
        <v>#REF!</v>
      </c>
      <c r="H225" s="6" t="e">
        <f>COUNTIFS(#REF!,"&lt;100",#REF!,"&gt;=50",#REF!,$B225,#REF!,"&gt;=2.6")</f>
        <v>#REF!</v>
      </c>
      <c r="I225" s="15" t="e">
        <f>COUNTIFS(#REF!,"&lt;100",#REF!,"&gt;=50",#REF!,$B225,#REF!,"&gt;=2.7")</f>
        <v>#REF!</v>
      </c>
      <c r="K225" s="9" t="s">
        <v>61</v>
      </c>
      <c r="L225" s="6"/>
      <c r="M225" s="6" t="e">
        <f>COUNTIFS(#REF!,"&gt;=100",#REF!,"&lt;150",#REF!,$B225)</f>
        <v>#REF!</v>
      </c>
      <c r="N225" s="6" t="e">
        <f>COUNTIFS(#REF!,"&gt;=100",#REF!,"&lt;150",#REF!,$B225,#REF!,"&gt;=2.4")</f>
        <v>#REF!</v>
      </c>
      <c r="O225" s="6" t="e">
        <f>COUNTIFS(#REF!,"&gt;=100",#REF!,"&lt;150",#REF!,$B225,#REF!,"&gt;=2.5")</f>
        <v>#REF!</v>
      </c>
      <c r="P225" s="6" t="e">
        <f>COUNTIFS(#REF!,"&gt;=100",#REF!,"&lt;150",#REF!,$B225,#REF!,"&gt;=2.6")</f>
        <v>#REF!</v>
      </c>
      <c r="Q225" s="6" t="e">
        <f>COUNTIFS(#REF!,"&gt;=100",#REF!,"&lt;150",#REF!,$B225,#REF!,"&gt;=3.0")</f>
        <v>#REF!</v>
      </c>
      <c r="R225" s="15" t="e">
        <f>COUNTIFS(#REF!,"&gt;=100",#REF!,"&lt;150",#REF!,$B225,#REF!,"&gt;=3.5")</f>
        <v>#REF!</v>
      </c>
      <c r="T225" s="9" t="s">
        <v>61</v>
      </c>
      <c r="U225" s="6"/>
      <c r="V225" s="6" t="e">
        <f>COUNTIFS(#REF!,"&gt;=150",#REF!,"&lt;200",#REF!,$B225)</f>
        <v>#REF!</v>
      </c>
      <c r="W225" s="6" t="e">
        <f>COUNTIFS(#REF!,"&lt;=1",#REF!,"&gt;=150",#REF!,"&lt;200",#REF!,$B225,#REF!,"&gt;=2.5")</f>
        <v>#REF!</v>
      </c>
      <c r="X225" s="6" t="e">
        <f>COUNTIFS(#REF!,"&lt;=1",#REF!,"&gt;=150",#REF!,"&lt;200",#REF!,$B225,#REF!,"&gt;=2.8")</f>
        <v>#REF!</v>
      </c>
      <c r="Y225" s="6" t="e">
        <f>COUNTIFS(#REF!,"&lt;=1",#REF!,"&gt;=150",#REF!,"&lt;200",#REF!,$B225,#REF!,"&gt;=3")</f>
        <v>#REF!</v>
      </c>
      <c r="Z225" s="6" t="e">
        <f>COUNTIFS(#REF!,"&lt;=1",#REF!,"&gt;=150",#REF!,"&lt;200",#REF!,$B225,#REF!,"&gt;=3.5")</f>
        <v>#REF!</v>
      </c>
      <c r="AA225" s="15" t="e">
        <f>COUNTIFS(#REF!,"&lt;=1",#REF!,"&gt;=150",#REF!,"&lt;200",#REF!,$B225,#REF!,"&gt;=4")</f>
        <v>#REF!</v>
      </c>
      <c r="AC225" s="9" t="s">
        <v>61</v>
      </c>
      <c r="AD225" s="6"/>
      <c r="AE225" s="6" t="e">
        <f>COUNTIFS(#REF!,"&gt;=200",#REF!,$B225)</f>
        <v>#REF!</v>
      </c>
      <c r="AF225" s="6" t="e">
        <f>COUNTIFS(#REF!,"&lt;=1",#REF!,"&gt;=200",#REF!,$B225,#REF!,"&gt;=2.5")</f>
        <v>#REF!</v>
      </c>
      <c r="AG225" s="6" t="e">
        <f>COUNTIFS(#REF!,"&lt;=1",#REF!,"&gt;=200",#REF!,$B225,#REF!,"&gt;=2.8")</f>
        <v>#REF!</v>
      </c>
      <c r="AH225" s="6" t="e">
        <f>COUNTIFS(#REF!,"&lt;=1",#REF!,"&gt;=200",#REF!,$B225,#REF!,"&gt;=3")</f>
        <v>#REF!</v>
      </c>
      <c r="AI225" s="6" t="e">
        <f>COUNTIFS(#REF!,"&lt;=1",#REF!,"&gt;=200",#REF!,$B225,#REF!,"&gt;=3.5")</f>
        <v>#REF!</v>
      </c>
      <c r="AJ225" s="15" t="e">
        <f>COUNTIFS(#REF!,"&lt;=1",#REF!,"&gt;=200",#REF!,$B225,#REF!,"&gt;=4")</f>
        <v>#REF!</v>
      </c>
      <c r="AL225" s="9" t="s">
        <v>61</v>
      </c>
      <c r="AM225" s="6"/>
      <c r="AN225" s="42" t="e">
        <f t="shared" si="92"/>
        <v>#REF!</v>
      </c>
      <c r="AO225" s="42" t="e">
        <f t="shared" si="87"/>
        <v>#REF!</v>
      </c>
      <c r="AP225" s="42" t="e">
        <f t="shared" si="88"/>
        <v>#REF!</v>
      </c>
      <c r="AQ225" s="42" t="e">
        <f t="shared" si="89"/>
        <v>#REF!</v>
      </c>
      <c r="AR225" s="42" t="e">
        <f t="shared" si="90"/>
        <v>#REF!</v>
      </c>
      <c r="AS225" s="42" t="e">
        <f t="shared" si="91"/>
        <v>#REF!</v>
      </c>
    </row>
    <row r="226" spans="2:45" hidden="1" outlineLevel="1" x14ac:dyDescent="0.25">
      <c r="B226" s="9" t="s">
        <v>40</v>
      </c>
      <c r="C226" s="6"/>
      <c r="D226" s="6" t="e">
        <f>COUNTIFS(#REF!,"&lt;100",#REF!,"&gt;=50",#REF!,$B226)</f>
        <v>#REF!</v>
      </c>
      <c r="E226" s="6" t="e">
        <f>COUNTIFS(#REF!,"&lt;100",#REF!,"&gt;=50",#REF!,$B226,#REF!,"&gt;=2.3")</f>
        <v>#REF!</v>
      </c>
      <c r="F226" s="6" t="e">
        <f>COUNTIFS(#REF!,"&lt;100",#REF!,"&gt;=50",#REF!,$B226,#REF!,"&gt;=2.4")</f>
        <v>#REF!</v>
      </c>
      <c r="G226" s="6" t="e">
        <f>COUNTIFS(#REF!,"&lt;100",#REF!,"&gt;=50",#REF!,$B226,#REF!,"&gt;=2.5")</f>
        <v>#REF!</v>
      </c>
      <c r="H226" s="6" t="e">
        <f>COUNTIFS(#REF!,"&lt;100",#REF!,"&gt;=50",#REF!,$B226,#REF!,"&gt;=2.6")</f>
        <v>#REF!</v>
      </c>
      <c r="I226" s="15" t="e">
        <f>COUNTIFS(#REF!,"&lt;100",#REF!,"&gt;=50",#REF!,$B226,#REF!,"&gt;=2.7")</f>
        <v>#REF!</v>
      </c>
      <c r="K226" s="9" t="s">
        <v>40</v>
      </c>
      <c r="L226" s="6"/>
      <c r="M226" s="6" t="e">
        <f>COUNTIFS(#REF!,"&gt;=100",#REF!,"&lt;150",#REF!,$B226)</f>
        <v>#REF!</v>
      </c>
      <c r="N226" s="6" t="e">
        <f>COUNTIFS(#REF!,"&gt;=100",#REF!,"&lt;150",#REF!,$B226,#REF!,"&gt;=2.4")</f>
        <v>#REF!</v>
      </c>
      <c r="O226" s="6" t="e">
        <f>COUNTIFS(#REF!,"&gt;=100",#REF!,"&lt;150",#REF!,$B226,#REF!,"&gt;=2.5")</f>
        <v>#REF!</v>
      </c>
      <c r="P226" s="6" t="e">
        <f>COUNTIFS(#REF!,"&gt;=100",#REF!,"&lt;150",#REF!,$B226,#REF!,"&gt;=2.6")</f>
        <v>#REF!</v>
      </c>
      <c r="Q226" s="6" t="e">
        <f>COUNTIFS(#REF!,"&gt;=100",#REF!,"&lt;150",#REF!,$B226,#REF!,"&gt;=3.0")</f>
        <v>#REF!</v>
      </c>
      <c r="R226" s="15" t="e">
        <f>COUNTIFS(#REF!,"&gt;=100",#REF!,"&lt;150",#REF!,$B226,#REF!,"&gt;=3.5")</f>
        <v>#REF!</v>
      </c>
      <c r="T226" s="9" t="s">
        <v>40</v>
      </c>
      <c r="U226" s="6"/>
      <c r="V226" s="6" t="e">
        <f>COUNTIFS(#REF!,"&gt;=150",#REF!,"&lt;200",#REF!,$B226)</f>
        <v>#REF!</v>
      </c>
      <c r="W226" s="6" t="e">
        <f>COUNTIFS(#REF!,"&lt;=1",#REF!,"&gt;=150",#REF!,"&lt;200",#REF!,$B226,#REF!,"&gt;=2.5")</f>
        <v>#REF!</v>
      </c>
      <c r="X226" s="6" t="e">
        <f>COUNTIFS(#REF!,"&lt;=1",#REF!,"&gt;=150",#REF!,"&lt;200",#REF!,$B226,#REF!,"&gt;=2.8")</f>
        <v>#REF!</v>
      </c>
      <c r="Y226" s="6" t="e">
        <f>COUNTIFS(#REF!,"&lt;=1",#REF!,"&gt;=150",#REF!,"&lt;200",#REF!,$B226,#REF!,"&gt;=3")</f>
        <v>#REF!</v>
      </c>
      <c r="Z226" s="6" t="e">
        <f>COUNTIFS(#REF!,"&lt;=1",#REF!,"&gt;=150",#REF!,"&lt;200",#REF!,$B226,#REF!,"&gt;=3.5")</f>
        <v>#REF!</v>
      </c>
      <c r="AA226" s="15" t="e">
        <f>COUNTIFS(#REF!,"&lt;=1",#REF!,"&gt;=150",#REF!,"&lt;200",#REF!,$B226,#REF!,"&gt;=4")</f>
        <v>#REF!</v>
      </c>
      <c r="AC226" s="9" t="s">
        <v>40</v>
      </c>
      <c r="AD226" s="6"/>
      <c r="AE226" s="6" t="e">
        <f>COUNTIFS(#REF!,"&gt;=200",#REF!,$B226)</f>
        <v>#REF!</v>
      </c>
      <c r="AF226" s="6" t="e">
        <f>COUNTIFS(#REF!,"&lt;=1",#REF!,"&gt;=200",#REF!,$B226,#REF!,"&gt;=2.5")</f>
        <v>#REF!</v>
      </c>
      <c r="AG226" s="6" t="e">
        <f>COUNTIFS(#REF!,"&lt;=1",#REF!,"&gt;=200",#REF!,$B226,#REF!,"&gt;=2.8")</f>
        <v>#REF!</v>
      </c>
      <c r="AH226" s="6" t="e">
        <f>COUNTIFS(#REF!,"&lt;=1",#REF!,"&gt;=200",#REF!,$B226,#REF!,"&gt;=3")</f>
        <v>#REF!</v>
      </c>
      <c r="AI226" s="6" t="e">
        <f>COUNTIFS(#REF!,"&lt;=1",#REF!,"&gt;=200",#REF!,$B226,#REF!,"&gt;=3.5")</f>
        <v>#REF!</v>
      </c>
      <c r="AJ226" s="15" t="e">
        <f>COUNTIFS(#REF!,"&lt;=1",#REF!,"&gt;=200",#REF!,$B226,#REF!,"&gt;=4")</f>
        <v>#REF!</v>
      </c>
      <c r="AL226" s="9" t="s">
        <v>40</v>
      </c>
      <c r="AM226" s="6"/>
      <c r="AN226" s="42" t="e">
        <f t="shared" si="92"/>
        <v>#REF!</v>
      </c>
      <c r="AO226" s="42" t="e">
        <f t="shared" si="87"/>
        <v>#REF!</v>
      </c>
      <c r="AP226" s="42" t="e">
        <f t="shared" si="88"/>
        <v>#REF!</v>
      </c>
      <c r="AQ226" s="42" t="e">
        <f t="shared" si="89"/>
        <v>#REF!</v>
      </c>
      <c r="AR226" s="42" t="e">
        <f t="shared" si="90"/>
        <v>#REF!</v>
      </c>
      <c r="AS226" s="42" t="e">
        <f t="shared" si="91"/>
        <v>#REF!</v>
      </c>
    </row>
    <row r="227" spans="2:45" hidden="1" outlineLevel="1" x14ac:dyDescent="0.25">
      <c r="B227" s="9" t="s">
        <v>41</v>
      </c>
      <c r="C227" s="6"/>
      <c r="D227" s="6" t="e">
        <f>COUNTIFS(#REF!,"&lt;100",#REF!,"&gt;=50",#REF!,$B227)</f>
        <v>#REF!</v>
      </c>
      <c r="E227" s="6" t="e">
        <f>COUNTIFS(#REF!,"&lt;100",#REF!,"&gt;=50",#REF!,$B227,#REF!,"&gt;=2.3")</f>
        <v>#REF!</v>
      </c>
      <c r="F227" s="6" t="e">
        <f>COUNTIFS(#REF!,"&lt;100",#REF!,"&gt;=50",#REF!,$B227,#REF!,"&gt;=2.4")</f>
        <v>#REF!</v>
      </c>
      <c r="G227" s="6" t="e">
        <f>COUNTIFS(#REF!,"&lt;100",#REF!,"&gt;=50",#REF!,$B227,#REF!,"&gt;=2.5")</f>
        <v>#REF!</v>
      </c>
      <c r="H227" s="6" t="e">
        <f>COUNTIFS(#REF!,"&lt;100",#REF!,"&gt;=50",#REF!,$B227,#REF!,"&gt;=2.6")</f>
        <v>#REF!</v>
      </c>
      <c r="I227" s="15" t="e">
        <f>COUNTIFS(#REF!,"&lt;100",#REF!,"&gt;=50",#REF!,$B227,#REF!,"&gt;=2.7")</f>
        <v>#REF!</v>
      </c>
      <c r="K227" s="9" t="s">
        <v>41</v>
      </c>
      <c r="L227" s="6"/>
      <c r="M227" s="6" t="e">
        <f>COUNTIFS(#REF!,"&gt;=100",#REF!,"&lt;150",#REF!,$B227)</f>
        <v>#REF!</v>
      </c>
      <c r="N227" s="6" t="e">
        <f>COUNTIFS(#REF!,"&gt;=100",#REF!,"&lt;150",#REF!,$B227,#REF!,"&gt;=2.4")</f>
        <v>#REF!</v>
      </c>
      <c r="O227" s="6" t="e">
        <f>COUNTIFS(#REF!,"&gt;=100",#REF!,"&lt;150",#REF!,$B227,#REF!,"&gt;=2.5")</f>
        <v>#REF!</v>
      </c>
      <c r="P227" s="6" t="e">
        <f>COUNTIFS(#REF!,"&gt;=100",#REF!,"&lt;150",#REF!,$B227,#REF!,"&gt;=2.6")</f>
        <v>#REF!</v>
      </c>
      <c r="Q227" s="6" t="e">
        <f>COUNTIFS(#REF!,"&gt;=100",#REF!,"&lt;150",#REF!,$B227,#REF!,"&gt;=3.0")</f>
        <v>#REF!</v>
      </c>
      <c r="R227" s="15" t="e">
        <f>COUNTIFS(#REF!,"&gt;=100",#REF!,"&lt;150",#REF!,$B227,#REF!,"&gt;=3.5")</f>
        <v>#REF!</v>
      </c>
      <c r="T227" s="9" t="s">
        <v>41</v>
      </c>
      <c r="U227" s="6"/>
      <c r="V227" s="6" t="e">
        <f>COUNTIFS(#REF!,"&gt;=150",#REF!,"&lt;200",#REF!,$B227)</f>
        <v>#REF!</v>
      </c>
      <c r="W227" s="6" t="e">
        <f>COUNTIFS(#REF!,"&lt;=1",#REF!,"&gt;=150",#REF!,"&lt;200",#REF!,$B227,#REF!,"&gt;=2.5")</f>
        <v>#REF!</v>
      </c>
      <c r="X227" s="6" t="e">
        <f>COUNTIFS(#REF!,"&lt;=1",#REF!,"&gt;=150",#REF!,"&lt;200",#REF!,$B227,#REF!,"&gt;=2.8")</f>
        <v>#REF!</v>
      </c>
      <c r="Y227" s="6" t="e">
        <f>COUNTIFS(#REF!,"&lt;=1",#REF!,"&gt;=150",#REF!,"&lt;200",#REF!,$B227,#REF!,"&gt;=3")</f>
        <v>#REF!</v>
      </c>
      <c r="Z227" s="6" t="e">
        <f>COUNTIFS(#REF!,"&lt;=1",#REF!,"&gt;=150",#REF!,"&lt;200",#REF!,$B227,#REF!,"&gt;=3.5")</f>
        <v>#REF!</v>
      </c>
      <c r="AA227" s="15" t="e">
        <f>COUNTIFS(#REF!,"&lt;=1",#REF!,"&gt;=150",#REF!,"&lt;200",#REF!,$B227,#REF!,"&gt;=4")</f>
        <v>#REF!</v>
      </c>
      <c r="AC227" s="9" t="s">
        <v>41</v>
      </c>
      <c r="AD227" s="6"/>
      <c r="AE227" s="6" t="e">
        <f>COUNTIFS(#REF!,"&gt;=200",#REF!,$B227)</f>
        <v>#REF!</v>
      </c>
      <c r="AF227" s="6" t="e">
        <f>COUNTIFS(#REF!,"&lt;=1",#REF!,"&gt;=200",#REF!,$B227,#REF!,"&gt;=2.5")</f>
        <v>#REF!</v>
      </c>
      <c r="AG227" s="6" t="e">
        <f>COUNTIFS(#REF!,"&lt;=1",#REF!,"&gt;=200",#REF!,$B227,#REF!,"&gt;=2.8")</f>
        <v>#REF!</v>
      </c>
      <c r="AH227" s="6" t="e">
        <f>COUNTIFS(#REF!,"&lt;=1",#REF!,"&gt;=200",#REF!,$B227,#REF!,"&gt;=3")</f>
        <v>#REF!</v>
      </c>
      <c r="AI227" s="6" t="e">
        <f>COUNTIFS(#REF!,"&lt;=1",#REF!,"&gt;=200",#REF!,$B227,#REF!,"&gt;=3.5")</f>
        <v>#REF!</v>
      </c>
      <c r="AJ227" s="15" t="e">
        <f>COUNTIFS(#REF!,"&lt;=1",#REF!,"&gt;=200",#REF!,$B227,#REF!,"&gt;=4")</f>
        <v>#REF!</v>
      </c>
      <c r="AL227" s="9" t="s">
        <v>41</v>
      </c>
      <c r="AM227" s="6"/>
      <c r="AN227" s="42" t="e">
        <f t="shared" si="92"/>
        <v>#REF!</v>
      </c>
      <c r="AO227" s="42" t="e">
        <f t="shared" si="87"/>
        <v>#REF!</v>
      </c>
      <c r="AP227" s="42" t="e">
        <f t="shared" si="88"/>
        <v>#REF!</v>
      </c>
      <c r="AQ227" s="42" t="e">
        <f t="shared" si="89"/>
        <v>#REF!</v>
      </c>
      <c r="AR227" s="42" t="e">
        <f t="shared" si="90"/>
        <v>#REF!</v>
      </c>
      <c r="AS227" s="42" t="e">
        <f t="shared" si="91"/>
        <v>#REF!</v>
      </c>
    </row>
    <row r="228" spans="2:45" hidden="1" outlineLevel="1" x14ac:dyDescent="0.25">
      <c r="B228" s="9" t="s">
        <v>45</v>
      </c>
      <c r="C228" s="6"/>
      <c r="D228" s="6" t="e">
        <f>COUNTIFS(#REF!,"&lt;100",#REF!,"&gt;=50",#REF!,$B228)</f>
        <v>#REF!</v>
      </c>
      <c r="E228" s="6" t="e">
        <f>COUNTIFS(#REF!,"&lt;100",#REF!,"&gt;=50",#REF!,$B228,#REF!,"&gt;=2.3")</f>
        <v>#REF!</v>
      </c>
      <c r="F228" s="6" t="e">
        <f>COUNTIFS(#REF!,"&lt;100",#REF!,"&gt;=50",#REF!,$B228,#REF!,"&gt;=2.4")</f>
        <v>#REF!</v>
      </c>
      <c r="G228" s="6" t="e">
        <f>COUNTIFS(#REF!,"&lt;100",#REF!,"&gt;=50",#REF!,$B228,#REF!,"&gt;=2.5")</f>
        <v>#REF!</v>
      </c>
      <c r="H228" s="6" t="e">
        <f>COUNTIFS(#REF!,"&lt;100",#REF!,"&gt;=50",#REF!,$B228,#REF!,"&gt;=2.6")</f>
        <v>#REF!</v>
      </c>
      <c r="I228" s="15" t="e">
        <f>COUNTIFS(#REF!,"&lt;100",#REF!,"&gt;=50",#REF!,$B228,#REF!,"&gt;=2.7")</f>
        <v>#REF!</v>
      </c>
      <c r="K228" s="9" t="s">
        <v>45</v>
      </c>
      <c r="L228" s="6"/>
      <c r="M228" s="6" t="e">
        <f>COUNTIFS(#REF!,"&gt;=100",#REF!,"&lt;150",#REF!,$B228)</f>
        <v>#REF!</v>
      </c>
      <c r="N228" s="6" t="e">
        <f>COUNTIFS(#REF!,"&gt;=100",#REF!,"&lt;150",#REF!,$B228,#REF!,"&gt;=2.4")</f>
        <v>#REF!</v>
      </c>
      <c r="O228" s="6" t="e">
        <f>COUNTIFS(#REF!,"&gt;=100",#REF!,"&lt;150",#REF!,$B228,#REF!,"&gt;=2.5")</f>
        <v>#REF!</v>
      </c>
      <c r="P228" s="6" t="e">
        <f>COUNTIFS(#REF!,"&gt;=100",#REF!,"&lt;150",#REF!,$B228,#REF!,"&gt;=2.6")</f>
        <v>#REF!</v>
      </c>
      <c r="Q228" s="6" t="e">
        <f>COUNTIFS(#REF!,"&gt;=100",#REF!,"&lt;150",#REF!,$B228,#REF!,"&gt;=3.0")</f>
        <v>#REF!</v>
      </c>
      <c r="R228" s="15" t="e">
        <f>COUNTIFS(#REF!,"&gt;=100",#REF!,"&lt;150",#REF!,$B228,#REF!,"&gt;=3.5")</f>
        <v>#REF!</v>
      </c>
      <c r="T228" s="9" t="s">
        <v>45</v>
      </c>
      <c r="U228" s="6"/>
      <c r="V228" s="6" t="e">
        <f>COUNTIFS(#REF!,"&gt;=150",#REF!,"&lt;200",#REF!,$B228)</f>
        <v>#REF!</v>
      </c>
      <c r="W228" s="6" t="e">
        <f>COUNTIFS(#REF!,"&lt;=1",#REF!,"&gt;=150",#REF!,"&lt;200",#REF!,$B228,#REF!,"&gt;=2.5")</f>
        <v>#REF!</v>
      </c>
      <c r="X228" s="6" t="e">
        <f>COUNTIFS(#REF!,"&lt;=1",#REF!,"&gt;=150",#REF!,"&lt;200",#REF!,$B228,#REF!,"&gt;=2.8")</f>
        <v>#REF!</v>
      </c>
      <c r="Y228" s="6" t="e">
        <f>COUNTIFS(#REF!,"&lt;=1",#REF!,"&gt;=150",#REF!,"&lt;200",#REF!,$B228,#REF!,"&gt;=3")</f>
        <v>#REF!</v>
      </c>
      <c r="Z228" s="6" t="e">
        <f>COUNTIFS(#REF!,"&lt;=1",#REF!,"&gt;=150",#REF!,"&lt;200",#REF!,$B228,#REF!,"&gt;=3.5")</f>
        <v>#REF!</v>
      </c>
      <c r="AA228" s="15" t="e">
        <f>COUNTIFS(#REF!,"&lt;=1",#REF!,"&gt;=150",#REF!,"&lt;200",#REF!,$B228,#REF!,"&gt;=4")</f>
        <v>#REF!</v>
      </c>
      <c r="AC228" s="9" t="s">
        <v>45</v>
      </c>
      <c r="AD228" s="6"/>
      <c r="AE228" s="6" t="e">
        <f>COUNTIFS(#REF!,"&gt;=200",#REF!,$B228)</f>
        <v>#REF!</v>
      </c>
      <c r="AF228" s="6" t="e">
        <f>COUNTIFS(#REF!,"&lt;=1",#REF!,"&gt;=200",#REF!,$B228,#REF!,"&gt;=2.5")</f>
        <v>#REF!</v>
      </c>
      <c r="AG228" s="6" t="e">
        <f>COUNTIFS(#REF!,"&lt;=1",#REF!,"&gt;=200",#REF!,$B228,#REF!,"&gt;=2.8")</f>
        <v>#REF!</v>
      </c>
      <c r="AH228" s="6" t="e">
        <f>COUNTIFS(#REF!,"&lt;=1",#REF!,"&gt;=200",#REF!,$B228,#REF!,"&gt;=3")</f>
        <v>#REF!</v>
      </c>
      <c r="AI228" s="6" t="e">
        <f>COUNTIFS(#REF!,"&lt;=1",#REF!,"&gt;=200",#REF!,$B228,#REF!,"&gt;=3.5")</f>
        <v>#REF!</v>
      </c>
      <c r="AJ228" s="15" t="e">
        <f>COUNTIFS(#REF!,"&lt;=1",#REF!,"&gt;=200",#REF!,$B228,#REF!,"&gt;=4")</f>
        <v>#REF!</v>
      </c>
      <c r="AL228" s="9" t="s">
        <v>45</v>
      </c>
      <c r="AM228" s="6"/>
      <c r="AN228" s="42" t="e">
        <f t="shared" si="92"/>
        <v>#REF!</v>
      </c>
      <c r="AO228" s="42" t="e">
        <f t="shared" si="87"/>
        <v>#REF!</v>
      </c>
      <c r="AP228" s="42" t="e">
        <f t="shared" si="88"/>
        <v>#REF!</v>
      </c>
      <c r="AQ228" s="42" t="e">
        <f t="shared" si="89"/>
        <v>#REF!</v>
      </c>
      <c r="AR228" s="42" t="e">
        <f t="shared" si="90"/>
        <v>#REF!</v>
      </c>
      <c r="AS228" s="42" t="e">
        <f t="shared" si="91"/>
        <v>#REF!</v>
      </c>
    </row>
    <row r="229" spans="2:45" hidden="1" outlineLevel="1" x14ac:dyDescent="0.25">
      <c r="B229" s="9" t="s">
        <v>52</v>
      </c>
      <c r="C229" s="6"/>
      <c r="D229" s="6" t="e">
        <f>COUNTIFS(#REF!,"&lt;100",#REF!,"&gt;=50",#REF!,$B229)</f>
        <v>#REF!</v>
      </c>
      <c r="E229" s="6" t="e">
        <f>COUNTIFS(#REF!,"&lt;100",#REF!,"&gt;=50",#REF!,$B229,#REF!,"&gt;=2.3")</f>
        <v>#REF!</v>
      </c>
      <c r="F229" s="6" t="e">
        <f>COUNTIFS(#REF!,"&lt;100",#REF!,"&gt;=50",#REF!,$B229,#REF!,"&gt;=2.4")</f>
        <v>#REF!</v>
      </c>
      <c r="G229" s="6" t="e">
        <f>COUNTIFS(#REF!,"&lt;100",#REF!,"&gt;=50",#REF!,$B229,#REF!,"&gt;=2.5")</f>
        <v>#REF!</v>
      </c>
      <c r="H229" s="6" t="e">
        <f>COUNTIFS(#REF!,"&lt;100",#REF!,"&gt;=50",#REF!,$B229,#REF!,"&gt;=2.6")</f>
        <v>#REF!</v>
      </c>
      <c r="I229" s="15" t="e">
        <f>COUNTIFS(#REF!,"&lt;100",#REF!,"&gt;=50",#REF!,$B229,#REF!,"&gt;=2.7")</f>
        <v>#REF!</v>
      </c>
      <c r="K229" s="9" t="s">
        <v>52</v>
      </c>
      <c r="L229" s="6"/>
      <c r="M229" s="6" t="e">
        <f>COUNTIFS(#REF!,"&gt;=100",#REF!,"&lt;150",#REF!,$B229)</f>
        <v>#REF!</v>
      </c>
      <c r="N229" s="6" t="e">
        <f>COUNTIFS(#REF!,"&gt;=100",#REF!,"&lt;150",#REF!,$B229,#REF!,"&gt;=2.4")</f>
        <v>#REF!</v>
      </c>
      <c r="O229" s="6" t="e">
        <f>COUNTIFS(#REF!,"&gt;=100",#REF!,"&lt;150",#REF!,$B229,#REF!,"&gt;=2.5")</f>
        <v>#REF!</v>
      </c>
      <c r="P229" s="6" t="e">
        <f>COUNTIFS(#REF!,"&gt;=100",#REF!,"&lt;150",#REF!,$B229,#REF!,"&gt;=2.6")</f>
        <v>#REF!</v>
      </c>
      <c r="Q229" s="6" t="e">
        <f>COUNTIFS(#REF!,"&gt;=100",#REF!,"&lt;150",#REF!,$B229,#REF!,"&gt;=3.0")</f>
        <v>#REF!</v>
      </c>
      <c r="R229" s="15" t="e">
        <f>COUNTIFS(#REF!,"&gt;=100",#REF!,"&lt;150",#REF!,$B229,#REF!,"&gt;=3.5")</f>
        <v>#REF!</v>
      </c>
      <c r="T229" s="9" t="s">
        <v>52</v>
      </c>
      <c r="U229" s="6"/>
      <c r="V229" s="6" t="e">
        <f>COUNTIFS(#REF!,"&gt;=150",#REF!,"&lt;200",#REF!,$B229)</f>
        <v>#REF!</v>
      </c>
      <c r="W229" s="6" t="e">
        <f>COUNTIFS(#REF!,"&lt;=1",#REF!,"&gt;=150",#REF!,"&lt;200",#REF!,$B229,#REF!,"&gt;=2.5")</f>
        <v>#REF!</v>
      </c>
      <c r="X229" s="6" t="e">
        <f>COUNTIFS(#REF!,"&lt;=1",#REF!,"&gt;=150",#REF!,"&lt;200",#REF!,$B229,#REF!,"&gt;=2.8")</f>
        <v>#REF!</v>
      </c>
      <c r="Y229" s="6" t="e">
        <f>COUNTIFS(#REF!,"&lt;=1",#REF!,"&gt;=150",#REF!,"&lt;200",#REF!,$B229,#REF!,"&gt;=3")</f>
        <v>#REF!</v>
      </c>
      <c r="Z229" s="6" t="e">
        <f>COUNTIFS(#REF!,"&lt;=1",#REF!,"&gt;=150",#REF!,"&lt;200",#REF!,$B229,#REF!,"&gt;=3.5")</f>
        <v>#REF!</v>
      </c>
      <c r="AA229" s="15" t="e">
        <f>COUNTIFS(#REF!,"&lt;=1",#REF!,"&gt;=150",#REF!,"&lt;200",#REF!,$B229,#REF!,"&gt;=4")</f>
        <v>#REF!</v>
      </c>
      <c r="AC229" s="9" t="s">
        <v>52</v>
      </c>
      <c r="AD229" s="6"/>
      <c r="AE229" s="6" t="e">
        <f>COUNTIFS(#REF!,"&gt;=200",#REF!,$B229)</f>
        <v>#REF!</v>
      </c>
      <c r="AF229" s="6" t="e">
        <f>COUNTIFS(#REF!,"&lt;=1",#REF!,"&gt;=200",#REF!,$B229,#REF!,"&gt;=2.5")</f>
        <v>#REF!</v>
      </c>
      <c r="AG229" s="6" t="e">
        <f>COUNTIFS(#REF!,"&lt;=1",#REF!,"&gt;=200",#REF!,$B229,#REF!,"&gt;=2.8")</f>
        <v>#REF!</v>
      </c>
      <c r="AH229" s="6" t="e">
        <f>COUNTIFS(#REF!,"&lt;=1",#REF!,"&gt;=200",#REF!,$B229,#REF!,"&gt;=3")</f>
        <v>#REF!</v>
      </c>
      <c r="AI229" s="6" t="e">
        <f>COUNTIFS(#REF!,"&lt;=1",#REF!,"&gt;=200",#REF!,$B229,#REF!,"&gt;=3.5")</f>
        <v>#REF!</v>
      </c>
      <c r="AJ229" s="15" t="e">
        <f>COUNTIFS(#REF!,"&lt;=1",#REF!,"&gt;=200",#REF!,$B229,#REF!,"&gt;=4")</f>
        <v>#REF!</v>
      </c>
      <c r="AL229" s="9" t="s">
        <v>52</v>
      </c>
      <c r="AM229" s="6"/>
      <c r="AN229" s="42" t="e">
        <f t="shared" si="92"/>
        <v>#REF!</v>
      </c>
      <c r="AO229" s="42" t="e">
        <f t="shared" si="87"/>
        <v>#REF!</v>
      </c>
      <c r="AP229" s="42" t="e">
        <f t="shared" si="88"/>
        <v>#REF!</v>
      </c>
      <c r="AQ229" s="42" t="e">
        <f t="shared" si="89"/>
        <v>#REF!</v>
      </c>
      <c r="AR229" s="42" t="e">
        <f t="shared" si="90"/>
        <v>#REF!</v>
      </c>
      <c r="AS229" s="42" t="e">
        <f t="shared" si="91"/>
        <v>#REF!</v>
      </c>
    </row>
    <row r="230" spans="2:45" hidden="1" outlineLevel="1" x14ac:dyDescent="0.25">
      <c r="B230" s="9" t="s">
        <v>51</v>
      </c>
      <c r="C230" s="6"/>
      <c r="D230" s="6" t="e">
        <f>COUNTIFS(#REF!,"&lt;100",#REF!,"&gt;=50",#REF!,$B230)</f>
        <v>#REF!</v>
      </c>
      <c r="E230" s="6" t="e">
        <f>COUNTIFS(#REF!,"&lt;100",#REF!,"&gt;=50",#REF!,$B230,#REF!,"&gt;=2.3")</f>
        <v>#REF!</v>
      </c>
      <c r="F230" s="6" t="e">
        <f>COUNTIFS(#REF!,"&lt;100",#REF!,"&gt;=50",#REF!,$B230,#REF!,"&gt;=2.4")</f>
        <v>#REF!</v>
      </c>
      <c r="G230" s="6" t="e">
        <f>COUNTIFS(#REF!,"&lt;100",#REF!,"&gt;=50",#REF!,$B230,#REF!,"&gt;=2.5")</f>
        <v>#REF!</v>
      </c>
      <c r="H230" s="6" t="e">
        <f>COUNTIFS(#REF!,"&lt;100",#REF!,"&gt;=50",#REF!,$B230,#REF!,"&gt;=2.6")</f>
        <v>#REF!</v>
      </c>
      <c r="I230" s="15" t="e">
        <f>COUNTIFS(#REF!,"&lt;100",#REF!,"&gt;=50",#REF!,$B230,#REF!,"&gt;=2.7")</f>
        <v>#REF!</v>
      </c>
      <c r="K230" s="9" t="s">
        <v>51</v>
      </c>
      <c r="L230" s="6"/>
      <c r="M230" s="6" t="e">
        <f>COUNTIFS(#REF!,"&gt;=100",#REF!,"&lt;150",#REF!,$B230)</f>
        <v>#REF!</v>
      </c>
      <c r="N230" s="6" t="e">
        <f>COUNTIFS(#REF!,"&gt;=100",#REF!,"&lt;150",#REF!,$B230,#REF!,"&gt;=2.4")</f>
        <v>#REF!</v>
      </c>
      <c r="O230" s="6" t="e">
        <f>COUNTIFS(#REF!,"&gt;=100",#REF!,"&lt;150",#REF!,$B230,#REF!,"&gt;=2.5")</f>
        <v>#REF!</v>
      </c>
      <c r="P230" s="6" t="e">
        <f>COUNTIFS(#REF!,"&gt;=100",#REF!,"&lt;150",#REF!,$B230,#REF!,"&gt;=2.6")</f>
        <v>#REF!</v>
      </c>
      <c r="Q230" s="6" t="e">
        <f>COUNTIFS(#REF!,"&gt;=100",#REF!,"&lt;150",#REF!,$B230,#REF!,"&gt;=3.0")</f>
        <v>#REF!</v>
      </c>
      <c r="R230" s="15" t="e">
        <f>COUNTIFS(#REF!,"&gt;=100",#REF!,"&lt;150",#REF!,$B230,#REF!,"&gt;=3.5")</f>
        <v>#REF!</v>
      </c>
      <c r="T230" s="9" t="s">
        <v>51</v>
      </c>
      <c r="U230" s="6"/>
      <c r="V230" s="6" t="e">
        <f>COUNTIFS(#REF!,"&gt;=150",#REF!,"&lt;200",#REF!,$B230)</f>
        <v>#REF!</v>
      </c>
      <c r="W230" s="6" t="e">
        <f>COUNTIFS(#REF!,"&lt;=1",#REF!,"&gt;=150",#REF!,"&lt;200",#REF!,$B230,#REF!,"&gt;=2.5")</f>
        <v>#REF!</v>
      </c>
      <c r="X230" s="6" t="e">
        <f>COUNTIFS(#REF!,"&lt;=1",#REF!,"&gt;=150",#REF!,"&lt;200",#REF!,$B230,#REF!,"&gt;=2.8")</f>
        <v>#REF!</v>
      </c>
      <c r="Y230" s="6" t="e">
        <f>COUNTIFS(#REF!,"&lt;=1",#REF!,"&gt;=150",#REF!,"&lt;200",#REF!,$B230,#REF!,"&gt;=3")</f>
        <v>#REF!</v>
      </c>
      <c r="Z230" s="6" t="e">
        <f>COUNTIFS(#REF!,"&lt;=1",#REF!,"&gt;=150",#REF!,"&lt;200",#REF!,$B230,#REF!,"&gt;=3.5")</f>
        <v>#REF!</v>
      </c>
      <c r="AA230" s="15" t="e">
        <f>COUNTIFS(#REF!,"&lt;=1",#REF!,"&gt;=150",#REF!,"&lt;200",#REF!,$B230,#REF!,"&gt;=4")</f>
        <v>#REF!</v>
      </c>
      <c r="AC230" s="9" t="s">
        <v>51</v>
      </c>
      <c r="AD230" s="6"/>
      <c r="AE230" s="6" t="e">
        <f>COUNTIFS(#REF!,"&gt;=200",#REF!,$B230)</f>
        <v>#REF!</v>
      </c>
      <c r="AF230" s="6" t="e">
        <f>COUNTIFS(#REF!,"&lt;=1",#REF!,"&gt;=200",#REF!,$B230,#REF!,"&gt;=2.5")</f>
        <v>#REF!</v>
      </c>
      <c r="AG230" s="6" t="e">
        <f>COUNTIFS(#REF!,"&lt;=1",#REF!,"&gt;=200",#REF!,$B230,#REF!,"&gt;=2.8")</f>
        <v>#REF!</v>
      </c>
      <c r="AH230" s="6" t="e">
        <f>COUNTIFS(#REF!,"&lt;=1",#REF!,"&gt;=200",#REF!,$B230,#REF!,"&gt;=3")</f>
        <v>#REF!</v>
      </c>
      <c r="AI230" s="6" t="e">
        <f>COUNTIFS(#REF!,"&lt;=1",#REF!,"&gt;=200",#REF!,$B230,#REF!,"&gt;=3.5")</f>
        <v>#REF!</v>
      </c>
      <c r="AJ230" s="15" t="e">
        <f>COUNTIFS(#REF!,"&lt;=1",#REF!,"&gt;=200",#REF!,$B230,#REF!,"&gt;=4")</f>
        <v>#REF!</v>
      </c>
      <c r="AL230" s="9" t="s">
        <v>51</v>
      </c>
      <c r="AM230" s="6"/>
      <c r="AN230" s="42" t="e">
        <f t="shared" si="92"/>
        <v>#REF!</v>
      </c>
      <c r="AO230" s="42" t="e">
        <f t="shared" si="87"/>
        <v>#REF!</v>
      </c>
      <c r="AP230" s="42" t="e">
        <f t="shared" si="88"/>
        <v>#REF!</v>
      </c>
      <c r="AQ230" s="42" t="e">
        <f t="shared" si="89"/>
        <v>#REF!</v>
      </c>
      <c r="AR230" s="42" t="e">
        <f t="shared" si="90"/>
        <v>#REF!</v>
      </c>
      <c r="AS230" s="42" t="e">
        <f t="shared" si="91"/>
        <v>#REF!</v>
      </c>
    </row>
    <row r="231" spans="2:45" hidden="1" outlineLevel="1" x14ac:dyDescent="0.25">
      <c r="B231" s="9" t="s">
        <v>39</v>
      </c>
      <c r="C231" s="6"/>
      <c r="D231" s="6" t="e">
        <f>COUNTIFS(#REF!,"&lt;100",#REF!,"&gt;=50",#REF!,$B231)</f>
        <v>#REF!</v>
      </c>
      <c r="E231" s="6" t="e">
        <f>COUNTIFS(#REF!,"&lt;100",#REF!,"&gt;=50",#REF!,$B231,#REF!,"&gt;=2.3")</f>
        <v>#REF!</v>
      </c>
      <c r="F231" s="6" t="e">
        <f>COUNTIFS(#REF!,"&lt;100",#REF!,"&gt;=50",#REF!,$B231,#REF!,"&gt;=2.4")</f>
        <v>#REF!</v>
      </c>
      <c r="G231" s="6" t="e">
        <f>COUNTIFS(#REF!,"&lt;100",#REF!,"&gt;=50",#REF!,$B231,#REF!,"&gt;=2.5")</f>
        <v>#REF!</v>
      </c>
      <c r="H231" s="6" t="e">
        <f>COUNTIFS(#REF!,"&lt;100",#REF!,"&gt;=50",#REF!,$B231,#REF!,"&gt;=2.6")</f>
        <v>#REF!</v>
      </c>
      <c r="I231" s="15" t="e">
        <f>COUNTIFS(#REF!,"&lt;100",#REF!,"&gt;=50",#REF!,$B231,#REF!,"&gt;=2.7")</f>
        <v>#REF!</v>
      </c>
      <c r="K231" s="9" t="s">
        <v>39</v>
      </c>
      <c r="L231" s="6"/>
      <c r="M231" s="6" t="e">
        <f>COUNTIFS(#REF!,"&gt;=100",#REF!,"&lt;150",#REF!,$B231)</f>
        <v>#REF!</v>
      </c>
      <c r="N231" s="6" t="e">
        <f>COUNTIFS(#REF!,"&gt;=100",#REF!,"&lt;150",#REF!,$B231,#REF!,"&gt;=2.4")</f>
        <v>#REF!</v>
      </c>
      <c r="O231" s="6" t="e">
        <f>COUNTIFS(#REF!,"&gt;=100",#REF!,"&lt;150",#REF!,$B231,#REF!,"&gt;=2.5")</f>
        <v>#REF!</v>
      </c>
      <c r="P231" s="6" t="e">
        <f>COUNTIFS(#REF!,"&gt;=100",#REF!,"&lt;150",#REF!,$B231,#REF!,"&gt;=2.6")</f>
        <v>#REF!</v>
      </c>
      <c r="Q231" s="6" t="e">
        <f>COUNTIFS(#REF!,"&gt;=100",#REF!,"&lt;150",#REF!,$B231,#REF!,"&gt;=3.0")</f>
        <v>#REF!</v>
      </c>
      <c r="R231" s="15" t="e">
        <f>COUNTIFS(#REF!,"&gt;=100",#REF!,"&lt;150",#REF!,$B231,#REF!,"&gt;=3.5")</f>
        <v>#REF!</v>
      </c>
      <c r="T231" s="9" t="s">
        <v>39</v>
      </c>
      <c r="U231" s="6"/>
      <c r="V231" s="6" t="e">
        <f>COUNTIFS(#REF!,"&gt;=150",#REF!,"&lt;200",#REF!,$B231)</f>
        <v>#REF!</v>
      </c>
      <c r="W231" s="6" t="e">
        <f>COUNTIFS(#REF!,"&lt;=1",#REF!,"&gt;=150",#REF!,"&lt;200",#REF!,$B231,#REF!,"&gt;=2.5")</f>
        <v>#REF!</v>
      </c>
      <c r="X231" s="6" t="e">
        <f>COUNTIFS(#REF!,"&lt;=1",#REF!,"&gt;=150",#REF!,"&lt;200",#REF!,$B231,#REF!,"&gt;=2.8")</f>
        <v>#REF!</v>
      </c>
      <c r="Y231" s="6" t="e">
        <f>COUNTIFS(#REF!,"&lt;=1",#REF!,"&gt;=150",#REF!,"&lt;200",#REF!,$B231,#REF!,"&gt;=3")</f>
        <v>#REF!</v>
      </c>
      <c r="Z231" s="6" t="e">
        <f>COUNTIFS(#REF!,"&lt;=1",#REF!,"&gt;=150",#REF!,"&lt;200",#REF!,$B231,#REF!,"&gt;=3.5")</f>
        <v>#REF!</v>
      </c>
      <c r="AA231" s="15" t="e">
        <f>COUNTIFS(#REF!,"&lt;=1",#REF!,"&gt;=150",#REF!,"&lt;200",#REF!,$B231,#REF!,"&gt;=4")</f>
        <v>#REF!</v>
      </c>
      <c r="AC231" s="9" t="s">
        <v>39</v>
      </c>
      <c r="AD231" s="6"/>
      <c r="AE231" s="6" t="e">
        <f>COUNTIFS(#REF!,"&gt;=200",#REF!,$B231)</f>
        <v>#REF!</v>
      </c>
      <c r="AF231" s="6" t="e">
        <f>COUNTIFS(#REF!,"&lt;=1",#REF!,"&gt;=200",#REF!,$B231,#REF!,"&gt;=2.5")</f>
        <v>#REF!</v>
      </c>
      <c r="AG231" s="6" t="e">
        <f>COUNTIFS(#REF!,"&lt;=1",#REF!,"&gt;=200",#REF!,$B231,#REF!,"&gt;=2.8")</f>
        <v>#REF!</v>
      </c>
      <c r="AH231" s="6" t="e">
        <f>COUNTIFS(#REF!,"&lt;=1",#REF!,"&gt;=200",#REF!,$B231,#REF!,"&gt;=3")</f>
        <v>#REF!</v>
      </c>
      <c r="AI231" s="6" t="e">
        <f>COUNTIFS(#REF!,"&lt;=1",#REF!,"&gt;=200",#REF!,$B231,#REF!,"&gt;=3.5")</f>
        <v>#REF!</v>
      </c>
      <c r="AJ231" s="15" t="e">
        <f>COUNTIFS(#REF!,"&lt;=1",#REF!,"&gt;=200",#REF!,$B231,#REF!,"&gt;=4")</f>
        <v>#REF!</v>
      </c>
      <c r="AL231" s="9" t="s">
        <v>39</v>
      </c>
      <c r="AM231" s="6"/>
      <c r="AN231" s="42" t="e">
        <f t="shared" si="92"/>
        <v>#REF!</v>
      </c>
      <c r="AO231" s="42" t="e">
        <f t="shared" si="87"/>
        <v>#REF!</v>
      </c>
      <c r="AP231" s="42" t="e">
        <f t="shared" si="88"/>
        <v>#REF!</v>
      </c>
      <c r="AQ231" s="42" t="e">
        <f t="shared" si="89"/>
        <v>#REF!</v>
      </c>
      <c r="AR231" s="42" t="e">
        <f t="shared" si="90"/>
        <v>#REF!</v>
      </c>
      <c r="AS231" s="42" t="e">
        <f t="shared" si="91"/>
        <v>#REF!</v>
      </c>
    </row>
    <row r="232" spans="2:45" hidden="1" outlineLevel="1" x14ac:dyDescent="0.25">
      <c r="B232" s="9" t="s">
        <v>47</v>
      </c>
      <c r="C232" s="6"/>
      <c r="D232" s="6" t="e">
        <f>COUNTIFS(#REF!,"&lt;100",#REF!,"&gt;=50",#REF!,$B232)</f>
        <v>#REF!</v>
      </c>
      <c r="E232" s="6" t="e">
        <f>COUNTIFS(#REF!,"&lt;100",#REF!,"&gt;=50",#REF!,$B232,#REF!,"&gt;=2.3")</f>
        <v>#REF!</v>
      </c>
      <c r="F232" s="6" t="e">
        <f>COUNTIFS(#REF!,"&lt;100",#REF!,"&gt;=50",#REF!,$B232,#REF!,"&gt;=2.4")</f>
        <v>#REF!</v>
      </c>
      <c r="G232" s="6" t="e">
        <f>COUNTIFS(#REF!,"&lt;100",#REF!,"&gt;=50",#REF!,$B232,#REF!,"&gt;=2.5")</f>
        <v>#REF!</v>
      </c>
      <c r="H232" s="6" t="e">
        <f>COUNTIFS(#REF!,"&lt;100",#REF!,"&gt;=50",#REF!,$B232,#REF!,"&gt;=2.6")</f>
        <v>#REF!</v>
      </c>
      <c r="I232" s="15" t="e">
        <f>COUNTIFS(#REF!,"&lt;100",#REF!,"&gt;=50",#REF!,$B232,#REF!,"&gt;=2.7")</f>
        <v>#REF!</v>
      </c>
      <c r="K232" s="9" t="s">
        <v>47</v>
      </c>
      <c r="L232" s="6"/>
      <c r="M232" s="6" t="e">
        <f>COUNTIFS(#REF!,"&gt;=100",#REF!,"&lt;150",#REF!,$B232)</f>
        <v>#REF!</v>
      </c>
      <c r="N232" s="6" t="e">
        <f>COUNTIFS(#REF!,"&gt;=100",#REF!,"&lt;150",#REF!,$B232,#REF!,"&gt;=2.4")</f>
        <v>#REF!</v>
      </c>
      <c r="O232" s="6" t="e">
        <f>COUNTIFS(#REF!,"&gt;=100",#REF!,"&lt;150",#REF!,$B232,#REF!,"&gt;=2.5")</f>
        <v>#REF!</v>
      </c>
      <c r="P232" s="6" t="e">
        <f>COUNTIFS(#REF!,"&gt;=100",#REF!,"&lt;150",#REF!,$B232,#REF!,"&gt;=2.6")</f>
        <v>#REF!</v>
      </c>
      <c r="Q232" s="6" t="e">
        <f>COUNTIFS(#REF!,"&gt;=100",#REF!,"&lt;150",#REF!,$B232,#REF!,"&gt;=3.0")</f>
        <v>#REF!</v>
      </c>
      <c r="R232" s="15" t="e">
        <f>COUNTIFS(#REF!,"&gt;=100",#REF!,"&lt;150",#REF!,$B232,#REF!,"&gt;=3.5")</f>
        <v>#REF!</v>
      </c>
      <c r="T232" s="9" t="s">
        <v>47</v>
      </c>
      <c r="U232" s="6"/>
      <c r="V232" s="6" t="e">
        <f>COUNTIFS(#REF!,"&gt;=150",#REF!,"&lt;200",#REF!,$B232)</f>
        <v>#REF!</v>
      </c>
      <c r="W232" s="6" t="e">
        <f>COUNTIFS(#REF!,"&lt;=1",#REF!,"&gt;=150",#REF!,"&lt;200",#REF!,$B232,#REF!,"&gt;=2.5")</f>
        <v>#REF!</v>
      </c>
      <c r="X232" s="6" t="e">
        <f>COUNTIFS(#REF!,"&lt;=1",#REF!,"&gt;=150",#REF!,"&lt;200",#REF!,$B232,#REF!,"&gt;=2.8")</f>
        <v>#REF!</v>
      </c>
      <c r="Y232" s="6" t="e">
        <f>COUNTIFS(#REF!,"&lt;=1",#REF!,"&gt;=150",#REF!,"&lt;200",#REF!,$B232,#REF!,"&gt;=3")</f>
        <v>#REF!</v>
      </c>
      <c r="Z232" s="6" t="e">
        <f>COUNTIFS(#REF!,"&lt;=1",#REF!,"&gt;=150",#REF!,"&lt;200",#REF!,$B232,#REF!,"&gt;=3.5")</f>
        <v>#REF!</v>
      </c>
      <c r="AA232" s="15" t="e">
        <f>COUNTIFS(#REF!,"&lt;=1",#REF!,"&gt;=150",#REF!,"&lt;200",#REF!,$B232,#REF!,"&gt;=4")</f>
        <v>#REF!</v>
      </c>
      <c r="AC232" s="9" t="s">
        <v>47</v>
      </c>
      <c r="AD232" s="6"/>
      <c r="AE232" s="6" t="e">
        <f>COUNTIFS(#REF!,"&gt;=200",#REF!,$B232)</f>
        <v>#REF!</v>
      </c>
      <c r="AF232" s="6" t="e">
        <f>COUNTIFS(#REF!,"&lt;=1",#REF!,"&gt;=200",#REF!,$B232,#REF!,"&gt;=2.5")</f>
        <v>#REF!</v>
      </c>
      <c r="AG232" s="6" t="e">
        <f>COUNTIFS(#REF!,"&lt;=1",#REF!,"&gt;=200",#REF!,$B232,#REF!,"&gt;=2.8")</f>
        <v>#REF!</v>
      </c>
      <c r="AH232" s="6" t="e">
        <f>COUNTIFS(#REF!,"&lt;=1",#REF!,"&gt;=200",#REF!,$B232,#REF!,"&gt;=3")</f>
        <v>#REF!</v>
      </c>
      <c r="AI232" s="6" t="e">
        <f>COUNTIFS(#REF!,"&lt;=1",#REF!,"&gt;=200",#REF!,$B232,#REF!,"&gt;=3.5")</f>
        <v>#REF!</v>
      </c>
      <c r="AJ232" s="15" t="e">
        <f>COUNTIFS(#REF!,"&lt;=1",#REF!,"&gt;=200",#REF!,$B232,#REF!,"&gt;=4")</f>
        <v>#REF!</v>
      </c>
      <c r="AL232" s="9" t="s">
        <v>47</v>
      </c>
      <c r="AM232" s="6"/>
      <c r="AN232" s="42" t="e">
        <f t="shared" si="92"/>
        <v>#REF!</v>
      </c>
      <c r="AO232" s="42" t="e">
        <f t="shared" si="87"/>
        <v>#REF!</v>
      </c>
      <c r="AP232" s="42" t="e">
        <f t="shared" si="88"/>
        <v>#REF!</v>
      </c>
      <c r="AQ232" s="42" t="e">
        <f t="shared" si="89"/>
        <v>#REF!</v>
      </c>
      <c r="AR232" s="42" t="e">
        <f t="shared" si="90"/>
        <v>#REF!</v>
      </c>
      <c r="AS232" s="42" t="e">
        <f t="shared" si="91"/>
        <v>#REF!</v>
      </c>
    </row>
    <row r="233" spans="2:45" hidden="1" outlineLevel="1" x14ac:dyDescent="0.25">
      <c r="B233" s="9" t="s">
        <v>48</v>
      </c>
      <c r="C233" s="6"/>
      <c r="D233" s="6" t="e">
        <f>COUNTIFS(#REF!,"&lt;100",#REF!,"&gt;=50",#REF!,$B233)</f>
        <v>#REF!</v>
      </c>
      <c r="E233" s="6" t="e">
        <f>COUNTIFS(#REF!,"&lt;100",#REF!,"&gt;=50",#REF!,$B233,#REF!,"&gt;=2.3")</f>
        <v>#REF!</v>
      </c>
      <c r="F233" s="6" t="e">
        <f>COUNTIFS(#REF!,"&lt;100",#REF!,"&gt;=50",#REF!,$B233,#REF!,"&gt;=2.4")</f>
        <v>#REF!</v>
      </c>
      <c r="G233" s="6" t="e">
        <f>COUNTIFS(#REF!,"&lt;100",#REF!,"&gt;=50",#REF!,$B233,#REF!,"&gt;=2.5")</f>
        <v>#REF!</v>
      </c>
      <c r="H233" s="6" t="e">
        <f>COUNTIFS(#REF!,"&lt;100",#REF!,"&gt;=50",#REF!,$B233,#REF!,"&gt;=2.6")</f>
        <v>#REF!</v>
      </c>
      <c r="I233" s="15" t="e">
        <f>COUNTIFS(#REF!,"&lt;100",#REF!,"&gt;=50",#REF!,$B233,#REF!,"&gt;=2.7")</f>
        <v>#REF!</v>
      </c>
      <c r="K233" s="9" t="s">
        <v>48</v>
      </c>
      <c r="L233" s="6"/>
      <c r="M233" s="6" t="e">
        <f>COUNTIFS(#REF!,"&gt;=100",#REF!,"&lt;150",#REF!,$B233)</f>
        <v>#REF!</v>
      </c>
      <c r="N233" s="6" t="e">
        <f>COUNTIFS(#REF!,"&gt;=100",#REF!,"&lt;150",#REF!,$B233,#REF!,"&gt;=2.4")</f>
        <v>#REF!</v>
      </c>
      <c r="O233" s="6" t="e">
        <f>COUNTIFS(#REF!,"&gt;=100",#REF!,"&lt;150",#REF!,$B233,#REF!,"&gt;=2.5")</f>
        <v>#REF!</v>
      </c>
      <c r="P233" s="6" t="e">
        <f>COUNTIFS(#REF!,"&gt;=100",#REF!,"&lt;150",#REF!,$B233,#REF!,"&gt;=2.6")</f>
        <v>#REF!</v>
      </c>
      <c r="Q233" s="6" t="e">
        <f>COUNTIFS(#REF!,"&gt;=100",#REF!,"&lt;150",#REF!,$B233,#REF!,"&gt;=3.0")</f>
        <v>#REF!</v>
      </c>
      <c r="R233" s="15" t="e">
        <f>COUNTIFS(#REF!,"&gt;=100",#REF!,"&lt;150",#REF!,$B233,#REF!,"&gt;=3.5")</f>
        <v>#REF!</v>
      </c>
      <c r="T233" s="9" t="s">
        <v>48</v>
      </c>
      <c r="U233" s="6"/>
      <c r="V233" s="6" t="e">
        <f>COUNTIFS(#REF!,"&gt;=150",#REF!,"&lt;200",#REF!,$B233)</f>
        <v>#REF!</v>
      </c>
      <c r="W233" s="6" t="e">
        <f>COUNTIFS(#REF!,"&lt;=1",#REF!,"&gt;=150",#REF!,"&lt;200",#REF!,$B233,#REF!,"&gt;=2.5")</f>
        <v>#REF!</v>
      </c>
      <c r="X233" s="6" t="e">
        <f>COUNTIFS(#REF!,"&lt;=1",#REF!,"&gt;=150",#REF!,"&lt;200",#REF!,$B233,#REF!,"&gt;=2.8")</f>
        <v>#REF!</v>
      </c>
      <c r="Y233" s="6" t="e">
        <f>COUNTIFS(#REF!,"&lt;=1",#REF!,"&gt;=150",#REF!,"&lt;200",#REF!,$B233,#REF!,"&gt;=3")</f>
        <v>#REF!</v>
      </c>
      <c r="Z233" s="6" t="e">
        <f>COUNTIFS(#REF!,"&lt;=1",#REF!,"&gt;=150",#REF!,"&lt;200",#REF!,$B233,#REF!,"&gt;=3.5")</f>
        <v>#REF!</v>
      </c>
      <c r="AA233" s="15" t="e">
        <f>COUNTIFS(#REF!,"&lt;=1",#REF!,"&gt;=150",#REF!,"&lt;200",#REF!,$B233,#REF!,"&gt;=4")</f>
        <v>#REF!</v>
      </c>
      <c r="AC233" s="9" t="s">
        <v>48</v>
      </c>
      <c r="AD233" s="6"/>
      <c r="AE233" s="6" t="e">
        <f>COUNTIFS(#REF!,"&gt;=200",#REF!,$B233)</f>
        <v>#REF!</v>
      </c>
      <c r="AF233" s="6" t="e">
        <f>COUNTIFS(#REF!,"&lt;=1",#REF!,"&gt;=200",#REF!,$B233,#REF!,"&gt;=2.5")</f>
        <v>#REF!</v>
      </c>
      <c r="AG233" s="6" t="e">
        <f>COUNTIFS(#REF!,"&lt;=1",#REF!,"&gt;=200",#REF!,$B233,#REF!,"&gt;=2.8")</f>
        <v>#REF!</v>
      </c>
      <c r="AH233" s="6" t="e">
        <f>COUNTIFS(#REF!,"&lt;=1",#REF!,"&gt;=200",#REF!,$B233,#REF!,"&gt;=3")</f>
        <v>#REF!</v>
      </c>
      <c r="AI233" s="6" t="e">
        <f>COUNTIFS(#REF!,"&lt;=1",#REF!,"&gt;=200",#REF!,$B233,#REF!,"&gt;=3.5")</f>
        <v>#REF!</v>
      </c>
      <c r="AJ233" s="15" t="e">
        <f>COUNTIFS(#REF!,"&lt;=1",#REF!,"&gt;=200",#REF!,$B233,#REF!,"&gt;=4")</f>
        <v>#REF!</v>
      </c>
      <c r="AL233" s="9" t="s">
        <v>48</v>
      </c>
      <c r="AM233" s="6"/>
      <c r="AN233" s="42" t="e">
        <f t="shared" si="92"/>
        <v>#REF!</v>
      </c>
      <c r="AO233" s="42" t="e">
        <f t="shared" si="87"/>
        <v>#REF!</v>
      </c>
      <c r="AP233" s="42" t="e">
        <f t="shared" si="88"/>
        <v>#REF!</v>
      </c>
      <c r="AQ233" s="42" t="e">
        <f t="shared" si="89"/>
        <v>#REF!</v>
      </c>
      <c r="AR233" s="42" t="e">
        <f t="shared" si="90"/>
        <v>#REF!</v>
      </c>
      <c r="AS233" s="42" t="e">
        <f t="shared" si="91"/>
        <v>#REF!</v>
      </c>
    </row>
    <row r="234" spans="2:45" hidden="1" outlineLevel="1" x14ac:dyDescent="0.25">
      <c r="B234" s="9" t="s">
        <v>33</v>
      </c>
      <c r="C234" s="6"/>
      <c r="D234" s="6" t="e">
        <f>COUNTIFS(#REF!,"&lt;100",#REF!,"&gt;=50",#REF!,$B234)</f>
        <v>#REF!</v>
      </c>
      <c r="E234" s="6" t="e">
        <f>COUNTIFS(#REF!,"&lt;100",#REF!,"&gt;=50",#REF!,$B234,#REF!,"&gt;=2.3")</f>
        <v>#REF!</v>
      </c>
      <c r="F234" s="6" t="e">
        <f>COUNTIFS(#REF!,"&lt;100",#REF!,"&gt;=50",#REF!,$B234,#REF!,"&gt;=2.4")</f>
        <v>#REF!</v>
      </c>
      <c r="G234" s="6" t="e">
        <f>COUNTIFS(#REF!,"&lt;100",#REF!,"&gt;=50",#REF!,$B234,#REF!,"&gt;=2.5")</f>
        <v>#REF!</v>
      </c>
      <c r="H234" s="6" t="e">
        <f>COUNTIFS(#REF!,"&lt;100",#REF!,"&gt;=50",#REF!,$B234,#REF!,"&gt;=2.6")</f>
        <v>#REF!</v>
      </c>
      <c r="I234" s="15" t="e">
        <f>COUNTIFS(#REF!,"&lt;100",#REF!,"&gt;=50",#REF!,$B234,#REF!,"&gt;=2.7")</f>
        <v>#REF!</v>
      </c>
      <c r="K234" s="9" t="s">
        <v>33</v>
      </c>
      <c r="L234" s="6"/>
      <c r="M234" s="6" t="e">
        <f>COUNTIFS(#REF!,"&gt;=100",#REF!,"&lt;150",#REF!,$B234)</f>
        <v>#REF!</v>
      </c>
      <c r="N234" s="6" t="e">
        <f>COUNTIFS(#REF!,"&gt;=100",#REF!,"&lt;150",#REF!,$B234,#REF!,"&gt;=2.4")</f>
        <v>#REF!</v>
      </c>
      <c r="O234" s="6" t="e">
        <f>COUNTIFS(#REF!,"&gt;=100",#REF!,"&lt;150",#REF!,$B234,#REF!,"&gt;=2.5")</f>
        <v>#REF!</v>
      </c>
      <c r="P234" s="6" t="e">
        <f>COUNTIFS(#REF!,"&gt;=100",#REF!,"&lt;150",#REF!,$B234,#REF!,"&gt;=2.6")</f>
        <v>#REF!</v>
      </c>
      <c r="Q234" s="6" t="e">
        <f>COUNTIFS(#REF!,"&gt;=100",#REF!,"&lt;150",#REF!,$B234,#REF!,"&gt;=3.0")</f>
        <v>#REF!</v>
      </c>
      <c r="R234" s="15" t="e">
        <f>COUNTIFS(#REF!,"&gt;=100",#REF!,"&lt;150",#REF!,$B234,#REF!,"&gt;=3.5")</f>
        <v>#REF!</v>
      </c>
      <c r="T234" s="9" t="s">
        <v>33</v>
      </c>
      <c r="U234" s="6"/>
      <c r="V234" s="6" t="e">
        <f>COUNTIFS(#REF!,"&gt;=150",#REF!,"&lt;200",#REF!,$B234)</f>
        <v>#REF!</v>
      </c>
      <c r="W234" s="6" t="e">
        <f>COUNTIFS(#REF!,"&lt;=1",#REF!,"&gt;=150",#REF!,"&lt;200",#REF!,$B234,#REF!,"&gt;=2.5")</f>
        <v>#REF!</v>
      </c>
      <c r="X234" s="6" t="e">
        <f>COUNTIFS(#REF!,"&lt;=1",#REF!,"&gt;=150",#REF!,"&lt;200",#REF!,$B234,#REF!,"&gt;=2.8")</f>
        <v>#REF!</v>
      </c>
      <c r="Y234" s="6" t="e">
        <f>COUNTIFS(#REF!,"&lt;=1",#REF!,"&gt;=150",#REF!,"&lt;200",#REF!,$B234,#REF!,"&gt;=3")</f>
        <v>#REF!</v>
      </c>
      <c r="Z234" s="6" t="e">
        <f>COUNTIFS(#REF!,"&lt;=1",#REF!,"&gt;=150",#REF!,"&lt;200",#REF!,$B234,#REF!,"&gt;=3.5")</f>
        <v>#REF!</v>
      </c>
      <c r="AA234" s="15" t="e">
        <f>COUNTIFS(#REF!,"&lt;=1",#REF!,"&gt;=150",#REF!,"&lt;200",#REF!,$B234,#REF!,"&gt;=4")</f>
        <v>#REF!</v>
      </c>
      <c r="AC234" s="9" t="s">
        <v>33</v>
      </c>
      <c r="AD234" s="6"/>
      <c r="AE234" s="6" t="e">
        <f>COUNTIFS(#REF!,"&gt;=200",#REF!,$B234)</f>
        <v>#REF!</v>
      </c>
      <c r="AF234" s="6" t="e">
        <f>COUNTIFS(#REF!,"&lt;=1",#REF!,"&gt;=200",#REF!,$B234,#REF!,"&gt;=2.5")</f>
        <v>#REF!</v>
      </c>
      <c r="AG234" s="6" t="e">
        <f>COUNTIFS(#REF!,"&lt;=1",#REF!,"&gt;=200",#REF!,$B234,#REF!,"&gt;=2.8")</f>
        <v>#REF!</v>
      </c>
      <c r="AH234" s="6" t="e">
        <f>COUNTIFS(#REF!,"&lt;=1",#REF!,"&gt;=200",#REF!,$B234,#REF!,"&gt;=3")</f>
        <v>#REF!</v>
      </c>
      <c r="AI234" s="6" t="e">
        <f>COUNTIFS(#REF!,"&lt;=1",#REF!,"&gt;=200",#REF!,$B234,#REF!,"&gt;=3.5")</f>
        <v>#REF!</v>
      </c>
      <c r="AJ234" s="15" t="e">
        <f>COUNTIFS(#REF!,"&lt;=1",#REF!,"&gt;=200",#REF!,$B234,#REF!,"&gt;=4")</f>
        <v>#REF!</v>
      </c>
      <c r="AL234" s="9" t="s">
        <v>33</v>
      </c>
      <c r="AM234" s="6"/>
      <c r="AN234" s="42" t="e">
        <f t="shared" si="92"/>
        <v>#REF!</v>
      </c>
      <c r="AO234" s="42" t="e">
        <f t="shared" si="87"/>
        <v>#REF!</v>
      </c>
      <c r="AP234" s="42" t="e">
        <f t="shared" si="88"/>
        <v>#REF!</v>
      </c>
      <c r="AQ234" s="42" t="e">
        <f t="shared" si="89"/>
        <v>#REF!</v>
      </c>
      <c r="AR234" s="42" t="e">
        <f t="shared" si="90"/>
        <v>#REF!</v>
      </c>
      <c r="AS234" s="42" t="e">
        <f t="shared" si="91"/>
        <v>#REF!</v>
      </c>
    </row>
    <row r="235" spans="2:45" hidden="1" outlineLevel="1" x14ac:dyDescent="0.25">
      <c r="B235" s="9" t="s">
        <v>43</v>
      </c>
      <c r="C235" s="6"/>
      <c r="D235" s="6" t="e">
        <f>COUNTIFS(#REF!,"&lt;100",#REF!,"&gt;=50",#REF!,$B235)</f>
        <v>#REF!</v>
      </c>
      <c r="E235" s="6" t="e">
        <f>COUNTIFS(#REF!,"&lt;100",#REF!,"&gt;=50",#REF!,$B235,#REF!,"&gt;=2.3")</f>
        <v>#REF!</v>
      </c>
      <c r="F235" s="6" t="e">
        <f>COUNTIFS(#REF!,"&lt;100",#REF!,"&gt;=50",#REF!,$B235,#REF!,"&gt;=2.4")</f>
        <v>#REF!</v>
      </c>
      <c r="G235" s="6" t="e">
        <f>COUNTIFS(#REF!,"&lt;100",#REF!,"&gt;=50",#REF!,$B235,#REF!,"&gt;=2.5")</f>
        <v>#REF!</v>
      </c>
      <c r="H235" s="6" t="e">
        <f>COUNTIFS(#REF!,"&lt;100",#REF!,"&gt;=50",#REF!,$B235,#REF!,"&gt;=2.6")</f>
        <v>#REF!</v>
      </c>
      <c r="I235" s="15" t="e">
        <f>COUNTIFS(#REF!,"&lt;100",#REF!,"&gt;=50",#REF!,$B235,#REF!,"&gt;=2.7")</f>
        <v>#REF!</v>
      </c>
      <c r="K235" s="9" t="s">
        <v>43</v>
      </c>
      <c r="L235" s="6"/>
      <c r="M235" s="6" t="e">
        <f>COUNTIFS(#REF!,"&gt;=100",#REF!,"&lt;150",#REF!,$B235)</f>
        <v>#REF!</v>
      </c>
      <c r="N235" s="6" t="e">
        <f>COUNTIFS(#REF!,"&gt;=100",#REF!,"&lt;150",#REF!,$B235,#REF!,"&gt;=2.4")</f>
        <v>#REF!</v>
      </c>
      <c r="O235" s="6" t="e">
        <f>COUNTIFS(#REF!,"&gt;=100",#REF!,"&lt;150",#REF!,$B235,#REF!,"&gt;=2.5")</f>
        <v>#REF!</v>
      </c>
      <c r="P235" s="6" t="e">
        <f>COUNTIFS(#REF!,"&gt;=100",#REF!,"&lt;150",#REF!,$B235,#REF!,"&gt;=2.6")</f>
        <v>#REF!</v>
      </c>
      <c r="Q235" s="6" t="e">
        <f>COUNTIFS(#REF!,"&gt;=100",#REF!,"&lt;150",#REF!,$B235,#REF!,"&gt;=3.0")</f>
        <v>#REF!</v>
      </c>
      <c r="R235" s="15" t="e">
        <f>COUNTIFS(#REF!,"&gt;=100",#REF!,"&lt;150",#REF!,$B235,#REF!,"&gt;=3.5")</f>
        <v>#REF!</v>
      </c>
      <c r="T235" s="9" t="s">
        <v>43</v>
      </c>
      <c r="U235" s="6"/>
      <c r="V235" s="6" t="e">
        <f>COUNTIFS(#REF!,"&gt;=150",#REF!,"&lt;200",#REF!,$B235)</f>
        <v>#REF!</v>
      </c>
      <c r="W235" s="6" t="e">
        <f>COUNTIFS(#REF!,"&lt;=1",#REF!,"&gt;=150",#REF!,"&lt;200",#REF!,$B235,#REF!,"&gt;=2.5")</f>
        <v>#REF!</v>
      </c>
      <c r="X235" s="6" t="e">
        <f>COUNTIFS(#REF!,"&lt;=1",#REF!,"&gt;=150",#REF!,"&lt;200",#REF!,$B235,#REF!,"&gt;=2.8")</f>
        <v>#REF!</v>
      </c>
      <c r="Y235" s="6" t="e">
        <f>COUNTIFS(#REF!,"&lt;=1",#REF!,"&gt;=150",#REF!,"&lt;200",#REF!,$B235,#REF!,"&gt;=3")</f>
        <v>#REF!</v>
      </c>
      <c r="Z235" s="6" t="e">
        <f>COUNTIFS(#REF!,"&lt;=1",#REF!,"&gt;=150",#REF!,"&lt;200",#REF!,$B235,#REF!,"&gt;=3.5")</f>
        <v>#REF!</v>
      </c>
      <c r="AA235" s="15" t="e">
        <f>COUNTIFS(#REF!,"&lt;=1",#REF!,"&gt;=150",#REF!,"&lt;200",#REF!,$B235,#REF!,"&gt;=4")</f>
        <v>#REF!</v>
      </c>
      <c r="AC235" s="9" t="s">
        <v>43</v>
      </c>
      <c r="AD235" s="6"/>
      <c r="AE235" s="6" t="e">
        <f>COUNTIFS(#REF!,"&gt;=200",#REF!,$B235)</f>
        <v>#REF!</v>
      </c>
      <c r="AF235" s="6" t="e">
        <f>COUNTIFS(#REF!,"&lt;=1",#REF!,"&gt;=200",#REF!,$B235,#REF!,"&gt;=2.5")</f>
        <v>#REF!</v>
      </c>
      <c r="AG235" s="6" t="e">
        <f>COUNTIFS(#REF!,"&lt;=1",#REF!,"&gt;=200",#REF!,$B235,#REF!,"&gt;=2.8")</f>
        <v>#REF!</v>
      </c>
      <c r="AH235" s="6" t="e">
        <f>COUNTIFS(#REF!,"&lt;=1",#REF!,"&gt;=200",#REF!,$B235,#REF!,"&gt;=3")</f>
        <v>#REF!</v>
      </c>
      <c r="AI235" s="6" t="e">
        <f>COUNTIFS(#REF!,"&lt;=1",#REF!,"&gt;=200",#REF!,$B235,#REF!,"&gt;=3.5")</f>
        <v>#REF!</v>
      </c>
      <c r="AJ235" s="15" t="e">
        <f>COUNTIFS(#REF!,"&lt;=1",#REF!,"&gt;=200",#REF!,$B235,#REF!,"&gt;=4")</f>
        <v>#REF!</v>
      </c>
      <c r="AL235" s="9" t="s">
        <v>43</v>
      </c>
      <c r="AM235" s="6"/>
      <c r="AN235" s="42" t="e">
        <f t="shared" si="92"/>
        <v>#REF!</v>
      </c>
      <c r="AO235" s="42" t="e">
        <f t="shared" si="87"/>
        <v>#REF!</v>
      </c>
      <c r="AP235" s="42" t="e">
        <f t="shared" si="88"/>
        <v>#REF!</v>
      </c>
      <c r="AQ235" s="42" t="e">
        <f t="shared" si="89"/>
        <v>#REF!</v>
      </c>
      <c r="AR235" s="42" t="e">
        <f t="shared" si="90"/>
        <v>#REF!</v>
      </c>
      <c r="AS235" s="42" t="e">
        <f t="shared" si="91"/>
        <v>#REF!</v>
      </c>
    </row>
    <row r="236" spans="2:45" hidden="1" outlineLevel="1" x14ac:dyDescent="0.25">
      <c r="B236" s="9" t="s">
        <v>46</v>
      </c>
      <c r="C236" s="6"/>
      <c r="D236" s="6" t="e">
        <f>COUNTIFS(#REF!,"&lt;100",#REF!,"&gt;=50",#REF!,$B236)</f>
        <v>#REF!</v>
      </c>
      <c r="E236" s="6" t="e">
        <f>COUNTIFS(#REF!,"&lt;100",#REF!,"&gt;=50",#REF!,$B236,#REF!,"&gt;=2.3")</f>
        <v>#REF!</v>
      </c>
      <c r="F236" s="6" t="e">
        <f>COUNTIFS(#REF!,"&lt;100",#REF!,"&gt;=50",#REF!,$B236,#REF!,"&gt;=2.4")</f>
        <v>#REF!</v>
      </c>
      <c r="G236" s="6" t="e">
        <f>COUNTIFS(#REF!,"&lt;100",#REF!,"&gt;=50",#REF!,$B236,#REF!,"&gt;=2.5")</f>
        <v>#REF!</v>
      </c>
      <c r="H236" s="6" t="e">
        <f>COUNTIFS(#REF!,"&lt;100",#REF!,"&gt;=50",#REF!,$B236,#REF!,"&gt;=2.6")</f>
        <v>#REF!</v>
      </c>
      <c r="I236" s="15" t="e">
        <f>COUNTIFS(#REF!,"&lt;100",#REF!,"&gt;=50",#REF!,$B236,#REF!,"&gt;=2.7")</f>
        <v>#REF!</v>
      </c>
      <c r="K236" s="9" t="s">
        <v>46</v>
      </c>
      <c r="L236" s="6"/>
      <c r="M236" s="6" t="e">
        <f>COUNTIFS(#REF!,"&gt;=100",#REF!,"&lt;150",#REF!,$B236)</f>
        <v>#REF!</v>
      </c>
      <c r="N236" s="6" t="e">
        <f>COUNTIFS(#REF!,"&gt;=100",#REF!,"&lt;150",#REF!,$B236,#REF!,"&gt;=2.4")</f>
        <v>#REF!</v>
      </c>
      <c r="O236" s="6" t="e">
        <f>COUNTIFS(#REF!,"&gt;=100",#REF!,"&lt;150",#REF!,$B236,#REF!,"&gt;=2.5")</f>
        <v>#REF!</v>
      </c>
      <c r="P236" s="6" t="e">
        <f>COUNTIFS(#REF!,"&gt;=100",#REF!,"&lt;150",#REF!,$B236,#REF!,"&gt;=2.6")</f>
        <v>#REF!</v>
      </c>
      <c r="Q236" s="6" t="e">
        <f>COUNTIFS(#REF!,"&gt;=100",#REF!,"&lt;150",#REF!,$B236,#REF!,"&gt;=3.0")</f>
        <v>#REF!</v>
      </c>
      <c r="R236" s="15" t="e">
        <f>COUNTIFS(#REF!,"&gt;=100",#REF!,"&lt;150",#REF!,$B236,#REF!,"&gt;=3.5")</f>
        <v>#REF!</v>
      </c>
      <c r="T236" s="9" t="s">
        <v>46</v>
      </c>
      <c r="U236" s="6"/>
      <c r="V236" s="6" t="e">
        <f>COUNTIFS(#REF!,"&gt;=150",#REF!,"&lt;200",#REF!,$B236)</f>
        <v>#REF!</v>
      </c>
      <c r="W236" s="6" t="e">
        <f>COUNTIFS(#REF!,"&lt;=1",#REF!,"&gt;=150",#REF!,"&lt;200",#REF!,$B236,#REF!,"&gt;=2.5")</f>
        <v>#REF!</v>
      </c>
      <c r="X236" s="6" t="e">
        <f>COUNTIFS(#REF!,"&lt;=1",#REF!,"&gt;=150",#REF!,"&lt;200",#REF!,$B236,#REF!,"&gt;=2.8")</f>
        <v>#REF!</v>
      </c>
      <c r="Y236" s="6" t="e">
        <f>COUNTIFS(#REF!,"&lt;=1",#REF!,"&gt;=150",#REF!,"&lt;200",#REF!,$B236,#REF!,"&gt;=3")</f>
        <v>#REF!</v>
      </c>
      <c r="Z236" s="6" t="e">
        <f>COUNTIFS(#REF!,"&lt;=1",#REF!,"&gt;=150",#REF!,"&lt;200",#REF!,$B236,#REF!,"&gt;=3.5")</f>
        <v>#REF!</v>
      </c>
      <c r="AA236" s="15" t="e">
        <f>COUNTIFS(#REF!,"&lt;=1",#REF!,"&gt;=150",#REF!,"&lt;200",#REF!,$B236,#REF!,"&gt;=4")</f>
        <v>#REF!</v>
      </c>
      <c r="AC236" s="9" t="s">
        <v>46</v>
      </c>
      <c r="AD236" s="6"/>
      <c r="AE236" s="6" t="e">
        <f>COUNTIFS(#REF!,"&gt;=200",#REF!,$B236)</f>
        <v>#REF!</v>
      </c>
      <c r="AF236" s="6" t="e">
        <f>COUNTIFS(#REF!,"&lt;=1",#REF!,"&gt;=200",#REF!,$B236,#REF!,"&gt;=2.5")</f>
        <v>#REF!</v>
      </c>
      <c r="AG236" s="6" t="e">
        <f>COUNTIFS(#REF!,"&lt;=1",#REF!,"&gt;=200",#REF!,$B236,#REF!,"&gt;=2.8")</f>
        <v>#REF!</v>
      </c>
      <c r="AH236" s="6" t="e">
        <f>COUNTIFS(#REF!,"&lt;=1",#REF!,"&gt;=200",#REF!,$B236,#REF!,"&gt;=3")</f>
        <v>#REF!</v>
      </c>
      <c r="AI236" s="6" t="e">
        <f>COUNTIFS(#REF!,"&lt;=1",#REF!,"&gt;=200",#REF!,$B236,#REF!,"&gt;=3.5")</f>
        <v>#REF!</v>
      </c>
      <c r="AJ236" s="15" t="e">
        <f>COUNTIFS(#REF!,"&lt;=1",#REF!,"&gt;=200",#REF!,$B236,#REF!,"&gt;=4")</f>
        <v>#REF!</v>
      </c>
      <c r="AL236" s="9" t="s">
        <v>46</v>
      </c>
      <c r="AM236" s="6"/>
      <c r="AN236" s="42" t="e">
        <f t="shared" si="92"/>
        <v>#REF!</v>
      </c>
      <c r="AO236" s="42" t="e">
        <f t="shared" si="87"/>
        <v>#REF!</v>
      </c>
      <c r="AP236" s="42" t="e">
        <f t="shared" si="88"/>
        <v>#REF!</v>
      </c>
      <c r="AQ236" s="42" t="e">
        <f t="shared" si="89"/>
        <v>#REF!</v>
      </c>
      <c r="AR236" s="42" t="e">
        <f t="shared" si="90"/>
        <v>#REF!</v>
      </c>
      <c r="AS236" s="42" t="e">
        <f t="shared" si="91"/>
        <v>#REF!</v>
      </c>
    </row>
    <row r="237" spans="2:45" hidden="1" outlineLevel="1" x14ac:dyDescent="0.25">
      <c r="B237" s="9" t="s">
        <v>53</v>
      </c>
      <c r="C237" s="6"/>
      <c r="D237" s="6" t="e">
        <f>COUNTIFS(#REF!,"&lt;100",#REF!,"&gt;=50",#REF!,$B237)</f>
        <v>#REF!</v>
      </c>
      <c r="E237" s="6" t="e">
        <f>COUNTIFS(#REF!,"&lt;100",#REF!,"&gt;=50",#REF!,$B237,#REF!,"&gt;=2.3")</f>
        <v>#REF!</v>
      </c>
      <c r="F237" s="6" t="e">
        <f>COUNTIFS(#REF!,"&lt;100",#REF!,"&gt;=50",#REF!,$B237,#REF!,"&gt;=2.4")</f>
        <v>#REF!</v>
      </c>
      <c r="G237" s="6" t="e">
        <f>COUNTIFS(#REF!,"&lt;100",#REF!,"&gt;=50",#REF!,$B237,#REF!,"&gt;=2.5")</f>
        <v>#REF!</v>
      </c>
      <c r="H237" s="6" t="e">
        <f>COUNTIFS(#REF!,"&lt;100",#REF!,"&gt;=50",#REF!,$B237,#REF!,"&gt;=2.6")</f>
        <v>#REF!</v>
      </c>
      <c r="I237" s="15" t="e">
        <f>COUNTIFS(#REF!,"&lt;100",#REF!,"&gt;=50",#REF!,$B237,#REF!,"&gt;=2.7")</f>
        <v>#REF!</v>
      </c>
      <c r="K237" s="9" t="s">
        <v>53</v>
      </c>
      <c r="L237" s="6"/>
      <c r="M237" s="6" t="e">
        <f>COUNTIFS(#REF!,"&gt;=100",#REF!,"&lt;150",#REF!,$B237)</f>
        <v>#REF!</v>
      </c>
      <c r="N237" s="6" t="e">
        <f>COUNTIFS(#REF!,"&gt;=100",#REF!,"&lt;150",#REF!,$B237,#REF!,"&gt;=2.4")</f>
        <v>#REF!</v>
      </c>
      <c r="O237" s="6" t="e">
        <f>COUNTIFS(#REF!,"&gt;=100",#REF!,"&lt;150",#REF!,$B237,#REF!,"&gt;=2.5")</f>
        <v>#REF!</v>
      </c>
      <c r="P237" s="6" t="e">
        <f>COUNTIFS(#REF!,"&gt;=100",#REF!,"&lt;150",#REF!,$B237,#REF!,"&gt;=2.6")</f>
        <v>#REF!</v>
      </c>
      <c r="Q237" s="6" t="e">
        <f>COUNTIFS(#REF!,"&gt;=100",#REF!,"&lt;150",#REF!,$B237,#REF!,"&gt;=3.0")</f>
        <v>#REF!</v>
      </c>
      <c r="R237" s="15" t="e">
        <f>COUNTIFS(#REF!,"&gt;=100",#REF!,"&lt;150",#REF!,$B237,#REF!,"&gt;=3.5")</f>
        <v>#REF!</v>
      </c>
      <c r="T237" s="9" t="s">
        <v>53</v>
      </c>
      <c r="U237" s="6"/>
      <c r="V237" s="6" t="e">
        <f>COUNTIFS(#REF!,"&gt;=150",#REF!,"&lt;200",#REF!,$B237)</f>
        <v>#REF!</v>
      </c>
      <c r="W237" s="6" t="e">
        <f>COUNTIFS(#REF!,"&lt;=1",#REF!,"&gt;=150",#REF!,"&lt;200",#REF!,$B237,#REF!,"&gt;=2.5")</f>
        <v>#REF!</v>
      </c>
      <c r="X237" s="6" t="e">
        <f>COUNTIFS(#REF!,"&lt;=1",#REF!,"&gt;=150",#REF!,"&lt;200",#REF!,$B237,#REF!,"&gt;=2.8")</f>
        <v>#REF!</v>
      </c>
      <c r="Y237" s="6" t="e">
        <f>COUNTIFS(#REF!,"&lt;=1",#REF!,"&gt;=150",#REF!,"&lt;200",#REF!,$B237,#REF!,"&gt;=3")</f>
        <v>#REF!</v>
      </c>
      <c r="Z237" s="6" t="e">
        <f>COUNTIFS(#REF!,"&lt;=1",#REF!,"&gt;=150",#REF!,"&lt;200",#REF!,$B237,#REF!,"&gt;=3.5")</f>
        <v>#REF!</v>
      </c>
      <c r="AA237" s="15" t="e">
        <f>COUNTIFS(#REF!,"&lt;=1",#REF!,"&gt;=150",#REF!,"&lt;200",#REF!,$B237,#REF!,"&gt;=4")</f>
        <v>#REF!</v>
      </c>
      <c r="AC237" s="9" t="s">
        <v>53</v>
      </c>
      <c r="AD237" s="6"/>
      <c r="AE237" s="6" t="e">
        <f>COUNTIFS(#REF!,"&gt;=200",#REF!,$B237)</f>
        <v>#REF!</v>
      </c>
      <c r="AF237" s="6" t="e">
        <f>COUNTIFS(#REF!,"&lt;=1",#REF!,"&gt;=200",#REF!,$B237,#REF!,"&gt;=2.5")</f>
        <v>#REF!</v>
      </c>
      <c r="AG237" s="6" t="e">
        <f>COUNTIFS(#REF!,"&lt;=1",#REF!,"&gt;=200",#REF!,$B237,#REF!,"&gt;=2.8")</f>
        <v>#REF!</v>
      </c>
      <c r="AH237" s="6" t="e">
        <f>COUNTIFS(#REF!,"&lt;=1",#REF!,"&gt;=200",#REF!,$B237,#REF!,"&gt;=3")</f>
        <v>#REF!</v>
      </c>
      <c r="AI237" s="6" t="e">
        <f>COUNTIFS(#REF!,"&lt;=1",#REF!,"&gt;=200",#REF!,$B237,#REF!,"&gt;=3.5")</f>
        <v>#REF!</v>
      </c>
      <c r="AJ237" s="15" t="e">
        <f>COUNTIFS(#REF!,"&lt;=1",#REF!,"&gt;=200",#REF!,$B237,#REF!,"&gt;=4")</f>
        <v>#REF!</v>
      </c>
      <c r="AL237" s="9" t="s">
        <v>53</v>
      </c>
      <c r="AM237" s="6"/>
      <c r="AN237" s="42" t="e">
        <f t="shared" si="92"/>
        <v>#REF!</v>
      </c>
      <c r="AO237" s="42" t="e">
        <f t="shared" si="87"/>
        <v>#REF!</v>
      </c>
      <c r="AP237" s="42" t="e">
        <f t="shared" si="88"/>
        <v>#REF!</v>
      </c>
      <c r="AQ237" s="42" t="e">
        <f t="shared" si="89"/>
        <v>#REF!</v>
      </c>
      <c r="AR237" s="42" t="e">
        <f t="shared" si="90"/>
        <v>#REF!</v>
      </c>
      <c r="AS237" s="42" t="e">
        <f t="shared" si="91"/>
        <v>#REF!</v>
      </c>
    </row>
    <row r="238" spans="2:45" hidden="1" outlineLevel="1" x14ac:dyDescent="0.25">
      <c r="B238" s="9" t="s">
        <v>49</v>
      </c>
      <c r="C238" s="6"/>
      <c r="D238" s="6" t="e">
        <f>COUNTIFS(#REF!,"&lt;100",#REF!,"&gt;=50",#REF!,$B238)</f>
        <v>#REF!</v>
      </c>
      <c r="E238" s="6" t="e">
        <f>COUNTIFS(#REF!,"&lt;100",#REF!,"&gt;=50",#REF!,$B238,#REF!,"&gt;=2.3")</f>
        <v>#REF!</v>
      </c>
      <c r="F238" s="6" t="e">
        <f>COUNTIFS(#REF!,"&lt;100",#REF!,"&gt;=50",#REF!,$B238,#REF!,"&gt;=2.4")</f>
        <v>#REF!</v>
      </c>
      <c r="G238" s="6" t="e">
        <f>COUNTIFS(#REF!,"&lt;100",#REF!,"&gt;=50",#REF!,$B238,#REF!,"&gt;=2.5")</f>
        <v>#REF!</v>
      </c>
      <c r="H238" s="6" t="e">
        <f>COUNTIFS(#REF!,"&lt;100",#REF!,"&gt;=50",#REF!,$B238,#REF!,"&gt;=2.6")</f>
        <v>#REF!</v>
      </c>
      <c r="I238" s="15" t="e">
        <f>COUNTIFS(#REF!,"&lt;100",#REF!,"&gt;=50",#REF!,$B238,#REF!,"&gt;=2.7")</f>
        <v>#REF!</v>
      </c>
      <c r="K238" s="9" t="s">
        <v>49</v>
      </c>
      <c r="L238" s="6"/>
      <c r="M238" s="6" t="e">
        <f>COUNTIFS(#REF!,"&gt;=100",#REF!,"&lt;150",#REF!,$B238)</f>
        <v>#REF!</v>
      </c>
      <c r="N238" s="6" t="e">
        <f>COUNTIFS(#REF!,"&gt;=100",#REF!,"&lt;150",#REF!,$B238,#REF!,"&gt;=2.4")</f>
        <v>#REF!</v>
      </c>
      <c r="O238" s="6" t="e">
        <f>COUNTIFS(#REF!,"&gt;=100",#REF!,"&lt;150",#REF!,$B238,#REF!,"&gt;=2.5")</f>
        <v>#REF!</v>
      </c>
      <c r="P238" s="6" t="e">
        <f>COUNTIFS(#REF!,"&gt;=100",#REF!,"&lt;150",#REF!,$B238,#REF!,"&gt;=2.6")</f>
        <v>#REF!</v>
      </c>
      <c r="Q238" s="6" t="e">
        <f>COUNTIFS(#REF!,"&gt;=100",#REF!,"&lt;150",#REF!,$B238,#REF!,"&gt;=3.0")</f>
        <v>#REF!</v>
      </c>
      <c r="R238" s="15" t="e">
        <f>COUNTIFS(#REF!,"&gt;=100",#REF!,"&lt;150",#REF!,$B238,#REF!,"&gt;=3.5")</f>
        <v>#REF!</v>
      </c>
      <c r="T238" s="9" t="s">
        <v>49</v>
      </c>
      <c r="U238" s="6"/>
      <c r="V238" s="6" t="e">
        <f>COUNTIFS(#REF!,"&gt;=150",#REF!,"&lt;200",#REF!,$B238)</f>
        <v>#REF!</v>
      </c>
      <c r="W238" s="6" t="e">
        <f>COUNTIFS(#REF!,"&lt;=1",#REF!,"&gt;=150",#REF!,"&lt;200",#REF!,$B238,#REF!,"&gt;=2.5")</f>
        <v>#REF!</v>
      </c>
      <c r="X238" s="6" t="e">
        <f>COUNTIFS(#REF!,"&lt;=1",#REF!,"&gt;=150",#REF!,"&lt;200",#REF!,$B238,#REF!,"&gt;=2.8")</f>
        <v>#REF!</v>
      </c>
      <c r="Y238" s="6" t="e">
        <f>COUNTIFS(#REF!,"&lt;=1",#REF!,"&gt;=150",#REF!,"&lt;200",#REF!,$B238,#REF!,"&gt;=3")</f>
        <v>#REF!</v>
      </c>
      <c r="Z238" s="6" t="e">
        <f>COUNTIFS(#REF!,"&lt;=1",#REF!,"&gt;=150",#REF!,"&lt;200",#REF!,$B238,#REF!,"&gt;=3.5")</f>
        <v>#REF!</v>
      </c>
      <c r="AA238" s="15" t="e">
        <f>COUNTIFS(#REF!,"&lt;=1",#REF!,"&gt;=150",#REF!,"&lt;200",#REF!,$B238,#REF!,"&gt;=4")</f>
        <v>#REF!</v>
      </c>
      <c r="AC238" s="9" t="s">
        <v>49</v>
      </c>
      <c r="AD238" s="6"/>
      <c r="AE238" s="6" t="e">
        <f>COUNTIFS(#REF!,"&gt;=200",#REF!,$B238)</f>
        <v>#REF!</v>
      </c>
      <c r="AF238" s="6" t="e">
        <f>COUNTIFS(#REF!,"&lt;=1",#REF!,"&gt;=200",#REF!,$B238,#REF!,"&gt;=2.5")</f>
        <v>#REF!</v>
      </c>
      <c r="AG238" s="6" t="e">
        <f>COUNTIFS(#REF!,"&lt;=1",#REF!,"&gt;=200",#REF!,$B238,#REF!,"&gt;=2.8")</f>
        <v>#REF!</v>
      </c>
      <c r="AH238" s="6" t="e">
        <f>COUNTIFS(#REF!,"&lt;=1",#REF!,"&gt;=200",#REF!,$B238,#REF!,"&gt;=3")</f>
        <v>#REF!</v>
      </c>
      <c r="AI238" s="6" t="e">
        <f>COUNTIFS(#REF!,"&lt;=1",#REF!,"&gt;=200",#REF!,$B238,#REF!,"&gt;=3.5")</f>
        <v>#REF!</v>
      </c>
      <c r="AJ238" s="15" t="e">
        <f>COUNTIFS(#REF!,"&lt;=1",#REF!,"&gt;=200",#REF!,$B238,#REF!,"&gt;=4")</f>
        <v>#REF!</v>
      </c>
      <c r="AL238" s="9" t="s">
        <v>49</v>
      </c>
      <c r="AM238" s="6"/>
      <c r="AN238" s="42" t="e">
        <f t="shared" si="92"/>
        <v>#REF!</v>
      </c>
      <c r="AO238" s="42" t="e">
        <f t="shared" si="87"/>
        <v>#REF!</v>
      </c>
      <c r="AP238" s="42" t="e">
        <f t="shared" si="88"/>
        <v>#REF!</v>
      </c>
      <c r="AQ238" s="42" t="e">
        <f t="shared" si="89"/>
        <v>#REF!</v>
      </c>
      <c r="AR238" s="42" t="e">
        <f t="shared" si="90"/>
        <v>#REF!</v>
      </c>
      <c r="AS238" s="42" t="e">
        <f t="shared" si="91"/>
        <v>#REF!</v>
      </c>
    </row>
    <row r="239" spans="2:45" hidden="1" outlineLevel="1" x14ac:dyDescent="0.25">
      <c r="B239" s="9" t="s">
        <v>50</v>
      </c>
      <c r="C239" s="6"/>
      <c r="D239" s="6" t="e">
        <f>COUNTIFS(#REF!,"&lt;100",#REF!,"&gt;=50",#REF!,$B239)</f>
        <v>#REF!</v>
      </c>
      <c r="E239" s="6" t="e">
        <f>COUNTIFS(#REF!,"&lt;100",#REF!,"&gt;=50",#REF!,$B239,#REF!,"&gt;=2.3")</f>
        <v>#REF!</v>
      </c>
      <c r="F239" s="6" t="e">
        <f>COUNTIFS(#REF!,"&lt;100",#REF!,"&gt;=50",#REF!,$B239,#REF!,"&gt;=2.4")</f>
        <v>#REF!</v>
      </c>
      <c r="G239" s="6" t="e">
        <f>COUNTIFS(#REF!,"&lt;100",#REF!,"&gt;=50",#REF!,$B239,#REF!,"&gt;=2.5")</f>
        <v>#REF!</v>
      </c>
      <c r="H239" s="6" t="e">
        <f>COUNTIFS(#REF!,"&lt;100",#REF!,"&gt;=50",#REF!,$B239,#REF!,"&gt;=2.6")</f>
        <v>#REF!</v>
      </c>
      <c r="I239" s="15" t="e">
        <f>COUNTIFS(#REF!,"&lt;100",#REF!,"&gt;=50",#REF!,$B239,#REF!,"&gt;=2.7")</f>
        <v>#REF!</v>
      </c>
      <c r="K239" s="9" t="s">
        <v>50</v>
      </c>
      <c r="L239" s="6"/>
      <c r="M239" s="6" t="e">
        <f>COUNTIFS(#REF!,"&gt;=100",#REF!,"&lt;150",#REF!,$B239)</f>
        <v>#REF!</v>
      </c>
      <c r="N239" s="6" t="e">
        <f>COUNTIFS(#REF!,"&gt;=100",#REF!,"&lt;150",#REF!,$B239,#REF!,"&gt;=2.4")</f>
        <v>#REF!</v>
      </c>
      <c r="O239" s="6" t="e">
        <f>COUNTIFS(#REF!,"&gt;=100",#REF!,"&lt;150",#REF!,$B239,#REF!,"&gt;=2.5")</f>
        <v>#REF!</v>
      </c>
      <c r="P239" s="6" t="e">
        <f>COUNTIFS(#REF!,"&gt;=100",#REF!,"&lt;150",#REF!,$B239,#REF!,"&gt;=2.6")</f>
        <v>#REF!</v>
      </c>
      <c r="Q239" s="6" t="e">
        <f>COUNTIFS(#REF!,"&gt;=100",#REF!,"&lt;150",#REF!,$B239,#REF!,"&gt;=3.0")</f>
        <v>#REF!</v>
      </c>
      <c r="R239" s="15" t="e">
        <f>COUNTIFS(#REF!,"&gt;=100",#REF!,"&lt;150",#REF!,$B239,#REF!,"&gt;=3.5")</f>
        <v>#REF!</v>
      </c>
      <c r="T239" s="9" t="s">
        <v>50</v>
      </c>
      <c r="U239" s="6"/>
      <c r="V239" s="6" t="e">
        <f>COUNTIFS(#REF!,"&gt;=150",#REF!,"&lt;200",#REF!,$B239)</f>
        <v>#REF!</v>
      </c>
      <c r="W239" s="6" t="e">
        <f>COUNTIFS(#REF!,"&lt;=1",#REF!,"&gt;=150",#REF!,"&lt;200",#REF!,$B239,#REF!,"&gt;=2.5")</f>
        <v>#REF!</v>
      </c>
      <c r="X239" s="6" t="e">
        <f>COUNTIFS(#REF!,"&lt;=1",#REF!,"&gt;=150",#REF!,"&lt;200",#REF!,$B239,#REF!,"&gt;=2.8")</f>
        <v>#REF!</v>
      </c>
      <c r="Y239" s="6" t="e">
        <f>COUNTIFS(#REF!,"&lt;=1",#REF!,"&gt;=150",#REF!,"&lt;200",#REF!,$B239,#REF!,"&gt;=3")</f>
        <v>#REF!</v>
      </c>
      <c r="Z239" s="6" t="e">
        <f>COUNTIFS(#REF!,"&lt;=1",#REF!,"&gt;=150",#REF!,"&lt;200",#REF!,$B239,#REF!,"&gt;=3.5")</f>
        <v>#REF!</v>
      </c>
      <c r="AA239" s="15" t="e">
        <f>COUNTIFS(#REF!,"&lt;=1",#REF!,"&gt;=150",#REF!,"&lt;200",#REF!,$B239,#REF!,"&gt;=4")</f>
        <v>#REF!</v>
      </c>
      <c r="AC239" s="9" t="s">
        <v>50</v>
      </c>
      <c r="AD239" s="6"/>
      <c r="AE239" s="6" t="e">
        <f>COUNTIFS(#REF!,"&gt;=200",#REF!,$B239)</f>
        <v>#REF!</v>
      </c>
      <c r="AF239" s="6" t="e">
        <f>COUNTIFS(#REF!,"&lt;=1",#REF!,"&gt;=200",#REF!,$B239,#REF!,"&gt;=2.5")</f>
        <v>#REF!</v>
      </c>
      <c r="AG239" s="6" t="e">
        <f>COUNTIFS(#REF!,"&lt;=1",#REF!,"&gt;=200",#REF!,$B239,#REF!,"&gt;=2.8")</f>
        <v>#REF!</v>
      </c>
      <c r="AH239" s="6" t="e">
        <f>COUNTIFS(#REF!,"&lt;=1",#REF!,"&gt;=200",#REF!,$B239,#REF!,"&gt;=3")</f>
        <v>#REF!</v>
      </c>
      <c r="AI239" s="6" t="e">
        <f>COUNTIFS(#REF!,"&lt;=1",#REF!,"&gt;=200",#REF!,$B239,#REF!,"&gt;=3.5")</f>
        <v>#REF!</v>
      </c>
      <c r="AJ239" s="15" t="e">
        <f>COUNTIFS(#REF!,"&lt;=1",#REF!,"&gt;=200",#REF!,$B239,#REF!,"&gt;=4")</f>
        <v>#REF!</v>
      </c>
      <c r="AL239" s="9" t="s">
        <v>50</v>
      </c>
      <c r="AM239" s="6"/>
      <c r="AN239" s="42" t="e">
        <f t="shared" si="92"/>
        <v>#REF!</v>
      </c>
      <c r="AO239" s="42" t="e">
        <f t="shared" si="87"/>
        <v>#REF!</v>
      </c>
      <c r="AP239" s="42" t="e">
        <f t="shared" si="88"/>
        <v>#REF!</v>
      </c>
      <c r="AQ239" s="42" t="e">
        <f t="shared" si="89"/>
        <v>#REF!</v>
      </c>
      <c r="AR239" s="42" t="e">
        <f t="shared" si="90"/>
        <v>#REF!</v>
      </c>
      <c r="AS239" s="42" t="e">
        <f t="shared" si="91"/>
        <v>#REF!</v>
      </c>
    </row>
    <row r="240" spans="2:45" hidden="1" outlineLevel="1" x14ac:dyDescent="0.25">
      <c r="B240" s="9" t="s">
        <v>18</v>
      </c>
      <c r="C240" s="6"/>
      <c r="D240" s="6" t="e">
        <f>COUNTIFS(#REF!,"&lt;100",#REF!,"&gt;=50",#REF!,$B240)</f>
        <v>#REF!</v>
      </c>
      <c r="E240" s="6" t="e">
        <f>COUNTIFS(#REF!,"&lt;100",#REF!,"&gt;=50",#REF!,$B240,#REF!,"&gt;=2.3")</f>
        <v>#REF!</v>
      </c>
      <c r="F240" s="6" t="e">
        <f>COUNTIFS(#REF!,"&lt;100",#REF!,"&gt;=50",#REF!,$B240,#REF!,"&gt;=2.4")</f>
        <v>#REF!</v>
      </c>
      <c r="G240" s="6" t="e">
        <f>COUNTIFS(#REF!,"&lt;100",#REF!,"&gt;=50",#REF!,$B240,#REF!,"&gt;=2.5")</f>
        <v>#REF!</v>
      </c>
      <c r="H240" s="6" t="e">
        <f>COUNTIFS(#REF!,"&lt;100",#REF!,"&gt;=50",#REF!,$B240,#REF!,"&gt;=2.6")</f>
        <v>#REF!</v>
      </c>
      <c r="I240" s="15" t="e">
        <f>COUNTIFS(#REF!,"&lt;100",#REF!,"&gt;=50",#REF!,$B240,#REF!,"&gt;=2.7")</f>
        <v>#REF!</v>
      </c>
      <c r="K240" s="9" t="s">
        <v>18</v>
      </c>
      <c r="L240" s="6"/>
      <c r="M240" s="6" t="e">
        <f>COUNTIFS(#REF!,"&gt;=100",#REF!,"&lt;150",#REF!,$B240)</f>
        <v>#REF!</v>
      </c>
      <c r="N240" s="6" t="e">
        <f>COUNTIFS(#REF!,"&gt;=100",#REF!,"&lt;150",#REF!,$B240,#REF!,"&gt;=2.4")</f>
        <v>#REF!</v>
      </c>
      <c r="O240" s="6" t="e">
        <f>COUNTIFS(#REF!,"&gt;=100",#REF!,"&lt;150",#REF!,$B240,#REF!,"&gt;=2.5")</f>
        <v>#REF!</v>
      </c>
      <c r="P240" s="6" t="e">
        <f>COUNTIFS(#REF!,"&gt;=100",#REF!,"&lt;150",#REF!,$B240,#REF!,"&gt;=2.6")</f>
        <v>#REF!</v>
      </c>
      <c r="Q240" s="6" t="e">
        <f>COUNTIFS(#REF!,"&gt;=100",#REF!,"&lt;150",#REF!,$B240,#REF!,"&gt;=3.0")</f>
        <v>#REF!</v>
      </c>
      <c r="R240" s="15" t="e">
        <f>COUNTIFS(#REF!,"&gt;=100",#REF!,"&lt;150",#REF!,$B240,#REF!,"&gt;=3.5")</f>
        <v>#REF!</v>
      </c>
      <c r="T240" s="9" t="s">
        <v>18</v>
      </c>
      <c r="U240" s="6"/>
      <c r="V240" s="6" t="e">
        <f>COUNTIFS(#REF!,"&gt;=150",#REF!,"&lt;200",#REF!,$B240)</f>
        <v>#REF!</v>
      </c>
      <c r="W240" s="6" t="e">
        <f>COUNTIFS(#REF!,"&lt;=1",#REF!,"&gt;=150",#REF!,"&lt;200",#REF!,$B240,#REF!,"&gt;=2.5")</f>
        <v>#REF!</v>
      </c>
      <c r="X240" s="6" t="e">
        <f>COUNTIFS(#REF!,"&lt;=1",#REF!,"&gt;=150",#REF!,"&lt;200",#REF!,$B240,#REF!,"&gt;=2.8")</f>
        <v>#REF!</v>
      </c>
      <c r="Y240" s="6" t="e">
        <f>COUNTIFS(#REF!,"&lt;=1",#REF!,"&gt;=150",#REF!,"&lt;200",#REF!,$B240,#REF!,"&gt;=3")</f>
        <v>#REF!</v>
      </c>
      <c r="Z240" s="6" t="e">
        <f>COUNTIFS(#REF!,"&lt;=1",#REF!,"&gt;=150",#REF!,"&lt;200",#REF!,$B240,#REF!,"&gt;=3.5")</f>
        <v>#REF!</v>
      </c>
      <c r="AA240" s="15" t="e">
        <f>COUNTIFS(#REF!,"&lt;=1",#REF!,"&gt;=150",#REF!,"&lt;200",#REF!,$B240,#REF!,"&gt;=4")</f>
        <v>#REF!</v>
      </c>
      <c r="AC240" s="9" t="s">
        <v>18</v>
      </c>
      <c r="AD240" s="6"/>
      <c r="AE240" s="6" t="e">
        <f>COUNTIFS(#REF!,"&gt;=200",#REF!,$B240)</f>
        <v>#REF!</v>
      </c>
      <c r="AF240" s="6" t="e">
        <f>COUNTIFS(#REF!,"&lt;=1",#REF!,"&gt;=200",#REF!,$B240,#REF!,"&gt;=2.5")</f>
        <v>#REF!</v>
      </c>
      <c r="AG240" s="6" t="e">
        <f>COUNTIFS(#REF!,"&lt;=1",#REF!,"&gt;=200",#REF!,$B240,#REF!,"&gt;=2.8")</f>
        <v>#REF!</v>
      </c>
      <c r="AH240" s="6" t="e">
        <f>COUNTIFS(#REF!,"&lt;=1",#REF!,"&gt;=200",#REF!,$B240,#REF!,"&gt;=3")</f>
        <v>#REF!</v>
      </c>
      <c r="AI240" s="6" t="e">
        <f>COUNTIFS(#REF!,"&lt;=1",#REF!,"&gt;=200",#REF!,$B240,#REF!,"&gt;=3.5")</f>
        <v>#REF!</v>
      </c>
      <c r="AJ240" s="15" t="e">
        <f>COUNTIFS(#REF!,"&lt;=1",#REF!,"&gt;=200",#REF!,$B240,#REF!,"&gt;=4")</f>
        <v>#REF!</v>
      </c>
      <c r="AL240" s="9" t="s">
        <v>18</v>
      </c>
      <c r="AM240" s="6"/>
      <c r="AN240" s="42" t="e">
        <f t="shared" si="92"/>
        <v>#REF!</v>
      </c>
      <c r="AO240" s="42" t="e">
        <f t="shared" si="87"/>
        <v>#REF!</v>
      </c>
      <c r="AP240" s="42" t="e">
        <f t="shared" si="88"/>
        <v>#REF!</v>
      </c>
      <c r="AQ240" s="42" t="e">
        <f t="shared" si="89"/>
        <v>#REF!</v>
      </c>
      <c r="AR240" s="42" t="e">
        <f t="shared" si="90"/>
        <v>#REF!</v>
      </c>
      <c r="AS240" s="42" t="e">
        <f t="shared" si="91"/>
        <v>#REF!</v>
      </c>
    </row>
    <row r="241" spans="2:45" hidden="1" outlineLevel="1" x14ac:dyDescent="0.25">
      <c r="B241" s="9" t="s">
        <v>20</v>
      </c>
      <c r="C241" s="6"/>
      <c r="D241" s="6" t="e">
        <f>COUNTIFS(#REF!,"&lt;100",#REF!,"&gt;=50",#REF!,$B241)</f>
        <v>#REF!</v>
      </c>
      <c r="E241" s="6" t="e">
        <f>COUNTIFS(#REF!,"&lt;100",#REF!,"&gt;=50",#REF!,$B241,#REF!,"&gt;=2.3")</f>
        <v>#REF!</v>
      </c>
      <c r="F241" s="6" t="e">
        <f>COUNTIFS(#REF!,"&lt;100",#REF!,"&gt;=50",#REF!,$B241,#REF!,"&gt;=2.4")</f>
        <v>#REF!</v>
      </c>
      <c r="G241" s="6" t="e">
        <f>COUNTIFS(#REF!,"&lt;100",#REF!,"&gt;=50",#REF!,$B241,#REF!,"&gt;=2.5")</f>
        <v>#REF!</v>
      </c>
      <c r="H241" s="6" t="e">
        <f>COUNTIFS(#REF!,"&lt;100",#REF!,"&gt;=50",#REF!,$B241,#REF!,"&gt;=2.6")</f>
        <v>#REF!</v>
      </c>
      <c r="I241" s="15" t="e">
        <f>COUNTIFS(#REF!,"&lt;100",#REF!,"&gt;=50",#REF!,$B241,#REF!,"&gt;=2.7")</f>
        <v>#REF!</v>
      </c>
      <c r="K241" s="9" t="s">
        <v>20</v>
      </c>
      <c r="L241" s="6"/>
      <c r="M241" s="6" t="e">
        <f>COUNTIFS(#REF!,"&gt;=100",#REF!,"&lt;150",#REF!,$B241)</f>
        <v>#REF!</v>
      </c>
      <c r="N241" s="6" t="e">
        <f>COUNTIFS(#REF!,"&gt;=100",#REF!,"&lt;150",#REF!,$B241,#REF!,"&gt;=2.4")</f>
        <v>#REF!</v>
      </c>
      <c r="O241" s="6" t="e">
        <f>COUNTIFS(#REF!,"&gt;=100",#REF!,"&lt;150",#REF!,$B241,#REF!,"&gt;=2.5")</f>
        <v>#REF!</v>
      </c>
      <c r="P241" s="6" t="e">
        <f>COUNTIFS(#REF!,"&gt;=100",#REF!,"&lt;150",#REF!,$B241,#REF!,"&gt;=2.6")</f>
        <v>#REF!</v>
      </c>
      <c r="Q241" s="6" t="e">
        <f>COUNTIFS(#REF!,"&gt;=100",#REF!,"&lt;150",#REF!,$B241,#REF!,"&gt;=3.0")</f>
        <v>#REF!</v>
      </c>
      <c r="R241" s="15" t="e">
        <f>COUNTIFS(#REF!,"&gt;=100",#REF!,"&lt;150",#REF!,$B241,#REF!,"&gt;=3.5")</f>
        <v>#REF!</v>
      </c>
      <c r="T241" s="9" t="s">
        <v>20</v>
      </c>
      <c r="U241" s="6"/>
      <c r="V241" s="6" t="e">
        <f>COUNTIFS(#REF!,"&gt;=150",#REF!,"&lt;200",#REF!,$B241)</f>
        <v>#REF!</v>
      </c>
      <c r="W241" s="6" t="e">
        <f>COUNTIFS(#REF!,"&lt;=1",#REF!,"&gt;=150",#REF!,"&lt;200",#REF!,$B241,#REF!,"&gt;=2.5")</f>
        <v>#REF!</v>
      </c>
      <c r="X241" s="6" t="e">
        <f>COUNTIFS(#REF!,"&lt;=1",#REF!,"&gt;=150",#REF!,"&lt;200",#REF!,$B241,#REF!,"&gt;=2.8")</f>
        <v>#REF!</v>
      </c>
      <c r="Y241" s="6" t="e">
        <f>COUNTIFS(#REF!,"&lt;=1",#REF!,"&gt;=150",#REF!,"&lt;200",#REF!,$B241,#REF!,"&gt;=3")</f>
        <v>#REF!</v>
      </c>
      <c r="Z241" s="6" t="e">
        <f>COUNTIFS(#REF!,"&lt;=1",#REF!,"&gt;=150",#REF!,"&lt;200",#REF!,$B241,#REF!,"&gt;=3.5")</f>
        <v>#REF!</v>
      </c>
      <c r="AA241" s="15" t="e">
        <f>COUNTIFS(#REF!,"&lt;=1",#REF!,"&gt;=150",#REF!,"&lt;200",#REF!,$B241,#REF!,"&gt;=4")</f>
        <v>#REF!</v>
      </c>
      <c r="AC241" s="9" t="s">
        <v>20</v>
      </c>
      <c r="AD241" s="6"/>
      <c r="AE241" s="6" t="e">
        <f>COUNTIFS(#REF!,"&gt;=200",#REF!,$B241)</f>
        <v>#REF!</v>
      </c>
      <c r="AF241" s="6" t="e">
        <f>COUNTIFS(#REF!,"&lt;=1",#REF!,"&gt;=200",#REF!,$B241,#REF!,"&gt;=2.5")</f>
        <v>#REF!</v>
      </c>
      <c r="AG241" s="6" t="e">
        <f>COUNTIFS(#REF!,"&lt;=1",#REF!,"&gt;=200",#REF!,$B241,#REF!,"&gt;=2.8")</f>
        <v>#REF!</v>
      </c>
      <c r="AH241" s="6" t="e">
        <f>COUNTIFS(#REF!,"&lt;=1",#REF!,"&gt;=200",#REF!,$B241,#REF!,"&gt;=3")</f>
        <v>#REF!</v>
      </c>
      <c r="AI241" s="6" t="e">
        <f>COUNTIFS(#REF!,"&lt;=1",#REF!,"&gt;=200",#REF!,$B241,#REF!,"&gt;=3.5")</f>
        <v>#REF!</v>
      </c>
      <c r="AJ241" s="15" t="e">
        <f>COUNTIFS(#REF!,"&lt;=1",#REF!,"&gt;=200",#REF!,$B241,#REF!,"&gt;=4")</f>
        <v>#REF!</v>
      </c>
      <c r="AL241" s="9" t="s">
        <v>20</v>
      </c>
      <c r="AM241" s="6"/>
      <c r="AN241" s="42" t="e">
        <f t="shared" si="92"/>
        <v>#REF!</v>
      </c>
      <c r="AO241" s="42" t="e">
        <f t="shared" si="87"/>
        <v>#REF!</v>
      </c>
      <c r="AP241" s="42" t="e">
        <f t="shared" si="88"/>
        <v>#REF!</v>
      </c>
      <c r="AQ241" s="42" t="e">
        <f t="shared" si="89"/>
        <v>#REF!</v>
      </c>
      <c r="AR241" s="42" t="e">
        <f t="shared" si="90"/>
        <v>#REF!</v>
      </c>
      <c r="AS241" s="42" t="e">
        <f t="shared" si="91"/>
        <v>#REF!</v>
      </c>
    </row>
    <row r="242" spans="2:45" hidden="1" outlineLevel="1" x14ac:dyDescent="0.25">
      <c r="B242" s="9" t="s">
        <v>21</v>
      </c>
      <c r="C242" s="6"/>
      <c r="D242" s="6" t="e">
        <f>COUNTIFS(#REF!,"&lt;100",#REF!,"&gt;=50",#REF!,$B242)</f>
        <v>#REF!</v>
      </c>
      <c r="E242" s="6" t="e">
        <f>COUNTIFS(#REF!,"&lt;100",#REF!,"&gt;=50",#REF!,$B242,#REF!,"&gt;=2.3")</f>
        <v>#REF!</v>
      </c>
      <c r="F242" s="6" t="e">
        <f>COUNTIFS(#REF!,"&lt;100",#REF!,"&gt;=50",#REF!,$B242,#REF!,"&gt;=2.4")</f>
        <v>#REF!</v>
      </c>
      <c r="G242" s="6" t="e">
        <f>COUNTIFS(#REF!,"&lt;100",#REF!,"&gt;=50",#REF!,$B242,#REF!,"&gt;=2.5")</f>
        <v>#REF!</v>
      </c>
      <c r="H242" s="6" t="e">
        <f>COUNTIFS(#REF!,"&lt;100",#REF!,"&gt;=50",#REF!,$B242,#REF!,"&gt;=2.6")</f>
        <v>#REF!</v>
      </c>
      <c r="I242" s="15" t="e">
        <f>COUNTIFS(#REF!,"&lt;100",#REF!,"&gt;=50",#REF!,$B242,#REF!,"&gt;=2.7")</f>
        <v>#REF!</v>
      </c>
      <c r="K242" s="9" t="s">
        <v>21</v>
      </c>
      <c r="L242" s="6"/>
      <c r="M242" s="6" t="e">
        <f>COUNTIFS(#REF!,"&gt;=100",#REF!,"&lt;150",#REF!,$B242)</f>
        <v>#REF!</v>
      </c>
      <c r="N242" s="6" t="e">
        <f>COUNTIFS(#REF!,"&gt;=100",#REF!,"&lt;150",#REF!,$B242,#REF!,"&gt;=2.4")</f>
        <v>#REF!</v>
      </c>
      <c r="O242" s="6" t="e">
        <f>COUNTIFS(#REF!,"&gt;=100",#REF!,"&lt;150",#REF!,$B242,#REF!,"&gt;=2.5")</f>
        <v>#REF!</v>
      </c>
      <c r="P242" s="6" t="e">
        <f>COUNTIFS(#REF!,"&gt;=100",#REF!,"&lt;150",#REF!,$B242,#REF!,"&gt;=2.6")</f>
        <v>#REF!</v>
      </c>
      <c r="Q242" s="6" t="e">
        <f>COUNTIFS(#REF!,"&gt;=100",#REF!,"&lt;150",#REF!,$B242,#REF!,"&gt;=3.0")</f>
        <v>#REF!</v>
      </c>
      <c r="R242" s="15" t="e">
        <f>COUNTIFS(#REF!,"&gt;=100",#REF!,"&lt;150",#REF!,$B242,#REF!,"&gt;=3.5")</f>
        <v>#REF!</v>
      </c>
      <c r="T242" s="9" t="s">
        <v>21</v>
      </c>
      <c r="U242" s="6"/>
      <c r="V242" s="6" t="e">
        <f>COUNTIFS(#REF!,"&gt;=150",#REF!,"&lt;200",#REF!,$B242)</f>
        <v>#REF!</v>
      </c>
      <c r="W242" s="6" t="e">
        <f>COUNTIFS(#REF!,"&lt;=1",#REF!,"&gt;=150",#REF!,"&lt;200",#REF!,$B242,#REF!,"&gt;=2.5")</f>
        <v>#REF!</v>
      </c>
      <c r="X242" s="6" t="e">
        <f>COUNTIFS(#REF!,"&lt;=1",#REF!,"&gt;=150",#REF!,"&lt;200",#REF!,$B242,#REF!,"&gt;=2.8")</f>
        <v>#REF!</v>
      </c>
      <c r="Y242" s="6" t="e">
        <f>COUNTIFS(#REF!,"&lt;=1",#REF!,"&gt;=150",#REF!,"&lt;200",#REF!,$B242,#REF!,"&gt;=3")</f>
        <v>#REF!</v>
      </c>
      <c r="Z242" s="6" t="e">
        <f>COUNTIFS(#REF!,"&lt;=1",#REF!,"&gt;=150",#REF!,"&lt;200",#REF!,$B242,#REF!,"&gt;=3.5")</f>
        <v>#REF!</v>
      </c>
      <c r="AA242" s="15" t="e">
        <f>COUNTIFS(#REF!,"&lt;=1",#REF!,"&gt;=150",#REF!,"&lt;200",#REF!,$B242,#REF!,"&gt;=4")</f>
        <v>#REF!</v>
      </c>
      <c r="AC242" s="9" t="s">
        <v>21</v>
      </c>
      <c r="AD242" s="6"/>
      <c r="AE242" s="6" t="e">
        <f>COUNTIFS(#REF!,"&gt;=200",#REF!,$B242)</f>
        <v>#REF!</v>
      </c>
      <c r="AF242" s="6" t="e">
        <f>COUNTIFS(#REF!,"&lt;=1",#REF!,"&gt;=200",#REF!,$B242,#REF!,"&gt;=2.5")</f>
        <v>#REF!</v>
      </c>
      <c r="AG242" s="6" t="e">
        <f>COUNTIFS(#REF!,"&lt;=1",#REF!,"&gt;=200",#REF!,$B242,#REF!,"&gt;=2.8")</f>
        <v>#REF!</v>
      </c>
      <c r="AH242" s="6" t="e">
        <f>COUNTIFS(#REF!,"&lt;=1",#REF!,"&gt;=200",#REF!,$B242,#REF!,"&gt;=3")</f>
        <v>#REF!</v>
      </c>
      <c r="AI242" s="6" t="e">
        <f>COUNTIFS(#REF!,"&lt;=1",#REF!,"&gt;=200",#REF!,$B242,#REF!,"&gt;=3.5")</f>
        <v>#REF!</v>
      </c>
      <c r="AJ242" s="15" t="e">
        <f>COUNTIFS(#REF!,"&lt;=1",#REF!,"&gt;=200",#REF!,$B242,#REF!,"&gt;=4")</f>
        <v>#REF!</v>
      </c>
      <c r="AL242" s="9" t="s">
        <v>21</v>
      </c>
      <c r="AM242" s="6"/>
      <c r="AN242" s="42" t="e">
        <f t="shared" si="92"/>
        <v>#REF!</v>
      </c>
      <c r="AO242" s="42" t="e">
        <f t="shared" si="87"/>
        <v>#REF!</v>
      </c>
      <c r="AP242" s="42" t="e">
        <f t="shared" si="88"/>
        <v>#REF!</v>
      </c>
      <c r="AQ242" s="42" t="e">
        <f t="shared" si="89"/>
        <v>#REF!</v>
      </c>
      <c r="AR242" s="42" t="e">
        <f t="shared" si="90"/>
        <v>#REF!</v>
      </c>
      <c r="AS242" s="42" t="e">
        <f t="shared" si="91"/>
        <v>#REF!</v>
      </c>
    </row>
    <row r="243" spans="2:45" hidden="1" outlineLevel="1" x14ac:dyDescent="0.25">
      <c r="B243" s="9" t="s">
        <v>16</v>
      </c>
      <c r="C243" s="6"/>
      <c r="D243" s="6" t="e">
        <f>COUNTIFS(#REF!,"&lt;100",#REF!,"&gt;=50",#REF!,$B243)</f>
        <v>#REF!</v>
      </c>
      <c r="E243" s="6" t="e">
        <f>COUNTIFS(#REF!,"&lt;100",#REF!,"&gt;=50",#REF!,$B243,#REF!,"&gt;=2.3")</f>
        <v>#REF!</v>
      </c>
      <c r="F243" s="6" t="e">
        <f>COUNTIFS(#REF!,"&lt;100",#REF!,"&gt;=50",#REF!,$B243,#REF!,"&gt;=2.4")</f>
        <v>#REF!</v>
      </c>
      <c r="G243" s="6" t="e">
        <f>COUNTIFS(#REF!,"&lt;100",#REF!,"&gt;=50",#REF!,$B243,#REF!,"&gt;=2.5")</f>
        <v>#REF!</v>
      </c>
      <c r="H243" s="6" t="e">
        <f>COUNTIFS(#REF!,"&lt;100",#REF!,"&gt;=50",#REF!,$B243,#REF!,"&gt;=2.6")</f>
        <v>#REF!</v>
      </c>
      <c r="I243" s="15" t="e">
        <f>COUNTIFS(#REF!,"&lt;100",#REF!,"&gt;=50",#REF!,$B243,#REF!,"&gt;=2.7")</f>
        <v>#REF!</v>
      </c>
      <c r="K243" s="9" t="s">
        <v>16</v>
      </c>
      <c r="L243" s="6"/>
      <c r="M243" s="6" t="e">
        <f>COUNTIFS(#REF!,"&gt;=100",#REF!,"&lt;150",#REF!,$B243)</f>
        <v>#REF!</v>
      </c>
      <c r="N243" s="6" t="e">
        <f>COUNTIFS(#REF!,"&gt;=100",#REF!,"&lt;150",#REF!,$B243,#REF!,"&gt;=2.4")</f>
        <v>#REF!</v>
      </c>
      <c r="O243" s="6" t="e">
        <f>COUNTIFS(#REF!,"&gt;=100",#REF!,"&lt;150",#REF!,$B243,#REF!,"&gt;=2.5")</f>
        <v>#REF!</v>
      </c>
      <c r="P243" s="6" t="e">
        <f>COUNTIFS(#REF!,"&gt;=100",#REF!,"&lt;150",#REF!,$B243,#REF!,"&gt;=2.6")</f>
        <v>#REF!</v>
      </c>
      <c r="Q243" s="6" t="e">
        <f>COUNTIFS(#REF!,"&gt;=100",#REF!,"&lt;150",#REF!,$B243,#REF!,"&gt;=3.0")</f>
        <v>#REF!</v>
      </c>
      <c r="R243" s="15" t="e">
        <f>COUNTIFS(#REF!,"&gt;=100",#REF!,"&lt;150",#REF!,$B243,#REF!,"&gt;=3.5")</f>
        <v>#REF!</v>
      </c>
      <c r="T243" s="9" t="s">
        <v>16</v>
      </c>
      <c r="U243" s="6"/>
      <c r="V243" s="6" t="e">
        <f>COUNTIFS(#REF!,"&gt;=150",#REF!,"&lt;200",#REF!,$B243)</f>
        <v>#REF!</v>
      </c>
      <c r="W243" s="6" t="e">
        <f>COUNTIFS(#REF!,"&lt;=1",#REF!,"&gt;=150",#REF!,"&lt;200",#REF!,$B243,#REF!,"&gt;=2.5")</f>
        <v>#REF!</v>
      </c>
      <c r="X243" s="6" t="e">
        <f>COUNTIFS(#REF!,"&lt;=1",#REF!,"&gt;=150",#REF!,"&lt;200",#REF!,$B243,#REF!,"&gt;=2.8")</f>
        <v>#REF!</v>
      </c>
      <c r="Y243" s="6" t="e">
        <f>COUNTIFS(#REF!,"&lt;=1",#REF!,"&gt;=150",#REF!,"&lt;200",#REF!,$B243,#REF!,"&gt;=3")</f>
        <v>#REF!</v>
      </c>
      <c r="Z243" s="6" t="e">
        <f>COUNTIFS(#REF!,"&lt;=1",#REF!,"&gt;=150",#REF!,"&lt;200",#REF!,$B243,#REF!,"&gt;=3.5")</f>
        <v>#REF!</v>
      </c>
      <c r="AA243" s="15" t="e">
        <f>COUNTIFS(#REF!,"&lt;=1",#REF!,"&gt;=150",#REF!,"&lt;200",#REF!,$B243,#REF!,"&gt;=4")</f>
        <v>#REF!</v>
      </c>
      <c r="AC243" s="9" t="s">
        <v>16</v>
      </c>
      <c r="AD243" s="6"/>
      <c r="AE243" s="6" t="e">
        <f>COUNTIFS(#REF!,"&gt;=200",#REF!,$B243)</f>
        <v>#REF!</v>
      </c>
      <c r="AF243" s="6" t="e">
        <f>COUNTIFS(#REF!,"&lt;=1",#REF!,"&gt;=200",#REF!,$B243,#REF!,"&gt;=2.5")</f>
        <v>#REF!</v>
      </c>
      <c r="AG243" s="6" t="e">
        <f>COUNTIFS(#REF!,"&lt;=1",#REF!,"&gt;=200",#REF!,$B243,#REF!,"&gt;=2.8")</f>
        <v>#REF!</v>
      </c>
      <c r="AH243" s="6" t="e">
        <f>COUNTIFS(#REF!,"&lt;=1",#REF!,"&gt;=200",#REF!,$B243,#REF!,"&gt;=3")</f>
        <v>#REF!</v>
      </c>
      <c r="AI243" s="6" t="e">
        <f>COUNTIFS(#REF!,"&lt;=1",#REF!,"&gt;=200",#REF!,$B243,#REF!,"&gt;=3.5")</f>
        <v>#REF!</v>
      </c>
      <c r="AJ243" s="15" t="e">
        <f>COUNTIFS(#REF!,"&lt;=1",#REF!,"&gt;=200",#REF!,$B243,#REF!,"&gt;=4")</f>
        <v>#REF!</v>
      </c>
      <c r="AL243" s="9" t="s">
        <v>16</v>
      </c>
      <c r="AM243" s="6"/>
      <c r="AN243" s="42" t="e">
        <f t="shared" si="92"/>
        <v>#REF!</v>
      </c>
      <c r="AO243" s="42" t="e">
        <f t="shared" si="87"/>
        <v>#REF!</v>
      </c>
      <c r="AP243" s="42" t="e">
        <f t="shared" si="88"/>
        <v>#REF!</v>
      </c>
      <c r="AQ243" s="42" t="e">
        <f t="shared" si="89"/>
        <v>#REF!</v>
      </c>
      <c r="AR243" s="42" t="e">
        <f t="shared" si="90"/>
        <v>#REF!</v>
      </c>
      <c r="AS243" s="42" t="e">
        <f t="shared" si="91"/>
        <v>#REF!</v>
      </c>
    </row>
    <row r="244" spans="2:45" hidden="1" outlineLevel="1" x14ac:dyDescent="0.25">
      <c r="B244" s="9" t="s">
        <v>54</v>
      </c>
      <c r="C244" s="6"/>
      <c r="D244" s="6" t="e">
        <f>COUNTIFS(#REF!,"&lt;100",#REF!,"&gt;=50",#REF!,$B244)</f>
        <v>#REF!</v>
      </c>
      <c r="E244" s="6" t="e">
        <f>COUNTIFS(#REF!,"&lt;100",#REF!,"&gt;=50",#REF!,$B244,#REF!,"&gt;=2.3")</f>
        <v>#REF!</v>
      </c>
      <c r="F244" s="6" t="e">
        <f>COUNTIFS(#REF!,"&lt;100",#REF!,"&gt;=50",#REF!,$B244,#REF!,"&gt;=2.4")</f>
        <v>#REF!</v>
      </c>
      <c r="G244" s="6" t="e">
        <f>COUNTIFS(#REF!,"&lt;100",#REF!,"&gt;=50",#REF!,$B244,#REF!,"&gt;=2.5")</f>
        <v>#REF!</v>
      </c>
      <c r="H244" s="6" t="e">
        <f>COUNTIFS(#REF!,"&lt;100",#REF!,"&gt;=50",#REF!,$B244,#REF!,"&gt;=2.6")</f>
        <v>#REF!</v>
      </c>
      <c r="I244" s="15" t="e">
        <f>COUNTIFS(#REF!,"&lt;100",#REF!,"&gt;=50",#REF!,$B244,#REF!,"&gt;=2.7")</f>
        <v>#REF!</v>
      </c>
      <c r="K244" s="9" t="s">
        <v>54</v>
      </c>
      <c r="L244" s="6"/>
      <c r="M244" s="6" t="e">
        <f>COUNTIFS(#REF!,"&gt;=100",#REF!,"&lt;150",#REF!,$B244)</f>
        <v>#REF!</v>
      </c>
      <c r="N244" s="6" t="e">
        <f>COUNTIFS(#REF!,"&gt;=100",#REF!,"&lt;150",#REF!,$B244,#REF!,"&gt;=2.4")</f>
        <v>#REF!</v>
      </c>
      <c r="O244" s="6" t="e">
        <f>COUNTIFS(#REF!,"&gt;=100",#REF!,"&lt;150",#REF!,$B244,#REF!,"&gt;=2.5")</f>
        <v>#REF!</v>
      </c>
      <c r="P244" s="6" t="e">
        <f>COUNTIFS(#REF!,"&gt;=100",#REF!,"&lt;150",#REF!,$B244,#REF!,"&gt;=2.6")</f>
        <v>#REF!</v>
      </c>
      <c r="Q244" s="6" t="e">
        <f>COUNTIFS(#REF!,"&gt;=100",#REF!,"&lt;150",#REF!,$B244,#REF!,"&gt;=3.0")</f>
        <v>#REF!</v>
      </c>
      <c r="R244" s="15" t="e">
        <f>COUNTIFS(#REF!,"&gt;=100",#REF!,"&lt;150",#REF!,$B244,#REF!,"&gt;=3.5")</f>
        <v>#REF!</v>
      </c>
      <c r="T244" s="9" t="s">
        <v>54</v>
      </c>
      <c r="U244" s="6"/>
      <c r="V244" s="6" t="e">
        <f>COUNTIFS(#REF!,"&gt;=150",#REF!,"&lt;200",#REF!,$B244)</f>
        <v>#REF!</v>
      </c>
      <c r="W244" s="6" t="e">
        <f>COUNTIFS(#REF!,"&lt;=1",#REF!,"&gt;=150",#REF!,"&lt;200",#REF!,$B244,#REF!,"&gt;=2.5")</f>
        <v>#REF!</v>
      </c>
      <c r="X244" s="6" t="e">
        <f>COUNTIFS(#REF!,"&lt;=1",#REF!,"&gt;=150",#REF!,"&lt;200",#REF!,$B244,#REF!,"&gt;=2.8")</f>
        <v>#REF!</v>
      </c>
      <c r="Y244" s="6" t="e">
        <f>COUNTIFS(#REF!,"&lt;=1",#REF!,"&gt;=150",#REF!,"&lt;200",#REF!,$B244,#REF!,"&gt;=3")</f>
        <v>#REF!</v>
      </c>
      <c r="Z244" s="6" t="e">
        <f>COUNTIFS(#REF!,"&lt;=1",#REF!,"&gt;=150",#REF!,"&lt;200",#REF!,$B244,#REF!,"&gt;=3.5")</f>
        <v>#REF!</v>
      </c>
      <c r="AA244" s="15" t="e">
        <f>COUNTIFS(#REF!,"&lt;=1",#REF!,"&gt;=150",#REF!,"&lt;200",#REF!,$B244,#REF!,"&gt;=4")</f>
        <v>#REF!</v>
      </c>
      <c r="AC244" s="9" t="s">
        <v>54</v>
      </c>
      <c r="AD244" s="6"/>
      <c r="AE244" s="6" t="e">
        <f>COUNTIFS(#REF!,"&gt;=200",#REF!,$B244)</f>
        <v>#REF!</v>
      </c>
      <c r="AF244" s="6" t="e">
        <f>COUNTIFS(#REF!,"&lt;=1",#REF!,"&gt;=200",#REF!,$B244,#REF!,"&gt;=2.5")</f>
        <v>#REF!</v>
      </c>
      <c r="AG244" s="6" t="e">
        <f>COUNTIFS(#REF!,"&lt;=1",#REF!,"&gt;=200",#REF!,$B244,#REF!,"&gt;=2.8")</f>
        <v>#REF!</v>
      </c>
      <c r="AH244" s="6" t="e">
        <f>COUNTIFS(#REF!,"&lt;=1",#REF!,"&gt;=200",#REF!,$B244,#REF!,"&gt;=3")</f>
        <v>#REF!</v>
      </c>
      <c r="AI244" s="6" t="e">
        <f>COUNTIFS(#REF!,"&lt;=1",#REF!,"&gt;=200",#REF!,$B244,#REF!,"&gt;=3.5")</f>
        <v>#REF!</v>
      </c>
      <c r="AJ244" s="15" t="e">
        <f>COUNTIFS(#REF!,"&lt;=1",#REF!,"&gt;=200",#REF!,$B244,#REF!,"&gt;=4")</f>
        <v>#REF!</v>
      </c>
      <c r="AL244" s="9" t="s">
        <v>54</v>
      </c>
      <c r="AM244" s="6"/>
      <c r="AN244" s="42" t="e">
        <f t="shared" si="92"/>
        <v>#REF!</v>
      </c>
      <c r="AO244" s="42" t="e">
        <f t="shared" si="87"/>
        <v>#REF!</v>
      </c>
      <c r="AP244" s="42" t="e">
        <f t="shared" si="88"/>
        <v>#REF!</v>
      </c>
      <c r="AQ244" s="42" t="e">
        <f t="shared" si="89"/>
        <v>#REF!</v>
      </c>
      <c r="AR244" s="42" t="e">
        <f t="shared" si="90"/>
        <v>#REF!</v>
      </c>
      <c r="AS244" s="42" t="e">
        <f t="shared" si="91"/>
        <v>#REF!</v>
      </c>
    </row>
    <row r="245" spans="2:45" hidden="1" outlineLevel="1" x14ac:dyDescent="0.25">
      <c r="B245" s="9" t="s">
        <v>55</v>
      </c>
      <c r="C245" s="6"/>
      <c r="D245" s="6" t="e">
        <f>COUNTIFS(#REF!,"&lt;100",#REF!,"&gt;=50",#REF!,$B245)</f>
        <v>#REF!</v>
      </c>
      <c r="E245" s="6" t="e">
        <f>COUNTIFS(#REF!,"&lt;100",#REF!,"&gt;=50",#REF!,$B245,#REF!,"&gt;=2.3")</f>
        <v>#REF!</v>
      </c>
      <c r="F245" s="6" t="e">
        <f>COUNTIFS(#REF!,"&lt;100",#REF!,"&gt;=50",#REF!,$B245,#REF!,"&gt;=2.4")</f>
        <v>#REF!</v>
      </c>
      <c r="G245" s="6" t="e">
        <f>COUNTIFS(#REF!,"&lt;100",#REF!,"&gt;=50",#REF!,$B245,#REF!,"&gt;=2.5")</f>
        <v>#REF!</v>
      </c>
      <c r="H245" s="6" t="e">
        <f>COUNTIFS(#REF!,"&lt;100",#REF!,"&gt;=50",#REF!,$B245,#REF!,"&gt;=2.6")</f>
        <v>#REF!</v>
      </c>
      <c r="I245" s="15" t="e">
        <f>COUNTIFS(#REF!,"&lt;100",#REF!,"&gt;=50",#REF!,$B245,#REF!,"&gt;=2.7")</f>
        <v>#REF!</v>
      </c>
      <c r="K245" s="9" t="s">
        <v>55</v>
      </c>
      <c r="L245" s="6"/>
      <c r="M245" s="6" t="e">
        <f>COUNTIFS(#REF!,"&gt;=100",#REF!,"&lt;150",#REF!,$B245)</f>
        <v>#REF!</v>
      </c>
      <c r="N245" s="6" t="e">
        <f>COUNTIFS(#REF!,"&gt;=100",#REF!,"&lt;150",#REF!,$B245,#REF!,"&gt;=2.4")</f>
        <v>#REF!</v>
      </c>
      <c r="O245" s="6" t="e">
        <f>COUNTIFS(#REF!,"&gt;=100",#REF!,"&lt;150",#REF!,$B245,#REF!,"&gt;=2.5")</f>
        <v>#REF!</v>
      </c>
      <c r="P245" s="6" t="e">
        <f>COUNTIFS(#REF!,"&gt;=100",#REF!,"&lt;150",#REF!,$B245,#REF!,"&gt;=2.6")</f>
        <v>#REF!</v>
      </c>
      <c r="Q245" s="6" t="e">
        <f>COUNTIFS(#REF!,"&gt;=100",#REF!,"&lt;150",#REF!,$B245,#REF!,"&gt;=3.0")</f>
        <v>#REF!</v>
      </c>
      <c r="R245" s="15" t="e">
        <f>COUNTIFS(#REF!,"&gt;=100",#REF!,"&lt;150",#REF!,$B245,#REF!,"&gt;=3.5")</f>
        <v>#REF!</v>
      </c>
      <c r="T245" s="9" t="s">
        <v>55</v>
      </c>
      <c r="U245" s="6"/>
      <c r="V245" s="6" t="e">
        <f>COUNTIFS(#REF!,"&gt;=150",#REF!,"&lt;200",#REF!,$B245)</f>
        <v>#REF!</v>
      </c>
      <c r="W245" s="6" t="e">
        <f>COUNTIFS(#REF!,"&lt;=1",#REF!,"&gt;=150",#REF!,"&lt;200",#REF!,$B245,#REF!,"&gt;=2.5")</f>
        <v>#REF!</v>
      </c>
      <c r="X245" s="6" t="e">
        <f>COUNTIFS(#REF!,"&lt;=1",#REF!,"&gt;=150",#REF!,"&lt;200",#REF!,$B245,#REF!,"&gt;=2.8")</f>
        <v>#REF!</v>
      </c>
      <c r="Y245" s="6" t="e">
        <f>COUNTIFS(#REF!,"&lt;=1",#REF!,"&gt;=150",#REF!,"&lt;200",#REF!,$B245,#REF!,"&gt;=3")</f>
        <v>#REF!</v>
      </c>
      <c r="Z245" s="6" t="e">
        <f>COUNTIFS(#REF!,"&lt;=1",#REF!,"&gt;=150",#REF!,"&lt;200",#REF!,$B245,#REF!,"&gt;=3.5")</f>
        <v>#REF!</v>
      </c>
      <c r="AA245" s="15" t="e">
        <f>COUNTIFS(#REF!,"&lt;=1",#REF!,"&gt;=150",#REF!,"&lt;200",#REF!,$B245,#REF!,"&gt;=4")</f>
        <v>#REF!</v>
      </c>
      <c r="AC245" s="9" t="s">
        <v>55</v>
      </c>
      <c r="AD245" s="6"/>
      <c r="AE245" s="6" t="e">
        <f>COUNTIFS(#REF!,"&gt;=200",#REF!,$B245)</f>
        <v>#REF!</v>
      </c>
      <c r="AF245" s="6" t="e">
        <f>COUNTIFS(#REF!,"&lt;=1",#REF!,"&gt;=200",#REF!,$B245,#REF!,"&gt;=2.5")</f>
        <v>#REF!</v>
      </c>
      <c r="AG245" s="6" t="e">
        <f>COUNTIFS(#REF!,"&lt;=1",#REF!,"&gt;=200",#REF!,$B245,#REF!,"&gt;=2.8")</f>
        <v>#REF!</v>
      </c>
      <c r="AH245" s="6" t="e">
        <f>COUNTIFS(#REF!,"&lt;=1",#REF!,"&gt;=200",#REF!,$B245,#REF!,"&gt;=3")</f>
        <v>#REF!</v>
      </c>
      <c r="AI245" s="6" t="e">
        <f>COUNTIFS(#REF!,"&lt;=1",#REF!,"&gt;=200",#REF!,$B245,#REF!,"&gt;=3.5")</f>
        <v>#REF!</v>
      </c>
      <c r="AJ245" s="15" t="e">
        <f>COUNTIFS(#REF!,"&lt;=1",#REF!,"&gt;=200",#REF!,$B245,#REF!,"&gt;=4")</f>
        <v>#REF!</v>
      </c>
      <c r="AL245" s="9" t="s">
        <v>55</v>
      </c>
      <c r="AM245" s="6"/>
      <c r="AN245" s="42" t="e">
        <f t="shared" si="92"/>
        <v>#REF!</v>
      </c>
      <c r="AO245" s="42" t="e">
        <f t="shared" si="87"/>
        <v>#REF!</v>
      </c>
      <c r="AP245" s="42" t="e">
        <f t="shared" si="88"/>
        <v>#REF!</v>
      </c>
      <c r="AQ245" s="42" t="e">
        <f t="shared" si="89"/>
        <v>#REF!</v>
      </c>
      <c r="AR245" s="42" t="e">
        <f t="shared" si="90"/>
        <v>#REF!</v>
      </c>
      <c r="AS245" s="42" t="e">
        <f t="shared" si="91"/>
        <v>#REF!</v>
      </c>
    </row>
    <row r="246" spans="2:45" hidden="1" outlineLevel="1" x14ac:dyDescent="0.25">
      <c r="B246" s="9" t="s">
        <v>57</v>
      </c>
      <c r="C246" s="6"/>
      <c r="D246" s="6" t="e">
        <f>COUNTIFS(#REF!,"&lt;100",#REF!,"&gt;=50",#REF!,$B246)</f>
        <v>#REF!</v>
      </c>
      <c r="E246" s="6" t="e">
        <f>COUNTIFS(#REF!,"&lt;100",#REF!,"&gt;=50",#REF!,$B246,#REF!,"&gt;=2.3")</f>
        <v>#REF!</v>
      </c>
      <c r="F246" s="6" t="e">
        <f>COUNTIFS(#REF!,"&lt;100",#REF!,"&gt;=50",#REF!,$B246,#REF!,"&gt;=2.4")</f>
        <v>#REF!</v>
      </c>
      <c r="G246" s="6" t="e">
        <f>COUNTIFS(#REF!,"&lt;100",#REF!,"&gt;=50",#REF!,$B246,#REF!,"&gt;=2.5")</f>
        <v>#REF!</v>
      </c>
      <c r="H246" s="6" t="e">
        <f>COUNTIFS(#REF!,"&lt;100",#REF!,"&gt;=50",#REF!,$B246,#REF!,"&gt;=2.6")</f>
        <v>#REF!</v>
      </c>
      <c r="I246" s="15" t="e">
        <f>COUNTIFS(#REF!,"&lt;100",#REF!,"&gt;=50",#REF!,$B246,#REF!,"&gt;=2.7")</f>
        <v>#REF!</v>
      </c>
      <c r="K246" s="9" t="s">
        <v>57</v>
      </c>
      <c r="L246" s="6"/>
      <c r="M246" s="6" t="e">
        <f>COUNTIFS(#REF!,"&gt;=100",#REF!,"&lt;150",#REF!,$B246)</f>
        <v>#REF!</v>
      </c>
      <c r="N246" s="6" t="e">
        <f>COUNTIFS(#REF!,"&gt;=100",#REF!,"&lt;150",#REF!,$B246,#REF!,"&gt;=2.4")</f>
        <v>#REF!</v>
      </c>
      <c r="O246" s="6" t="e">
        <f>COUNTIFS(#REF!,"&gt;=100",#REF!,"&lt;150",#REF!,$B246,#REF!,"&gt;=2.5")</f>
        <v>#REF!</v>
      </c>
      <c r="P246" s="6" t="e">
        <f>COUNTIFS(#REF!,"&gt;=100",#REF!,"&lt;150",#REF!,$B246,#REF!,"&gt;=2.6")</f>
        <v>#REF!</v>
      </c>
      <c r="Q246" s="6" t="e">
        <f>COUNTIFS(#REF!,"&gt;=100",#REF!,"&lt;150",#REF!,$B246,#REF!,"&gt;=3.0")</f>
        <v>#REF!</v>
      </c>
      <c r="R246" s="15" t="e">
        <f>COUNTIFS(#REF!,"&gt;=100",#REF!,"&lt;150",#REF!,$B246,#REF!,"&gt;=3.5")</f>
        <v>#REF!</v>
      </c>
      <c r="T246" s="9" t="s">
        <v>57</v>
      </c>
      <c r="U246" s="6"/>
      <c r="V246" s="6" t="e">
        <f>COUNTIFS(#REF!,"&gt;=150",#REF!,"&lt;200",#REF!,$B246)</f>
        <v>#REF!</v>
      </c>
      <c r="W246" s="6" t="e">
        <f>COUNTIFS(#REF!,"&lt;=1",#REF!,"&gt;=150",#REF!,"&lt;200",#REF!,$B246,#REF!,"&gt;=2.5")</f>
        <v>#REF!</v>
      </c>
      <c r="X246" s="6" t="e">
        <f>COUNTIFS(#REF!,"&lt;=1",#REF!,"&gt;=150",#REF!,"&lt;200",#REF!,$B246,#REF!,"&gt;=2.8")</f>
        <v>#REF!</v>
      </c>
      <c r="Y246" s="6" t="e">
        <f>COUNTIFS(#REF!,"&lt;=1",#REF!,"&gt;=150",#REF!,"&lt;200",#REF!,$B246,#REF!,"&gt;=3")</f>
        <v>#REF!</v>
      </c>
      <c r="Z246" s="6" t="e">
        <f>COUNTIFS(#REF!,"&lt;=1",#REF!,"&gt;=150",#REF!,"&lt;200",#REF!,$B246,#REF!,"&gt;=3.5")</f>
        <v>#REF!</v>
      </c>
      <c r="AA246" s="15" t="e">
        <f>COUNTIFS(#REF!,"&lt;=1",#REF!,"&gt;=150",#REF!,"&lt;200",#REF!,$B246,#REF!,"&gt;=4")</f>
        <v>#REF!</v>
      </c>
      <c r="AC246" s="9" t="s">
        <v>57</v>
      </c>
      <c r="AD246" s="6"/>
      <c r="AE246" s="6" t="e">
        <f>COUNTIFS(#REF!,"&gt;=200",#REF!,$B246)</f>
        <v>#REF!</v>
      </c>
      <c r="AF246" s="6" t="e">
        <f>COUNTIFS(#REF!,"&lt;=1",#REF!,"&gt;=200",#REF!,$B246,#REF!,"&gt;=2.5")</f>
        <v>#REF!</v>
      </c>
      <c r="AG246" s="6" t="e">
        <f>COUNTIFS(#REF!,"&lt;=1",#REF!,"&gt;=200",#REF!,$B246,#REF!,"&gt;=2.8")</f>
        <v>#REF!</v>
      </c>
      <c r="AH246" s="6" t="e">
        <f>COUNTIFS(#REF!,"&lt;=1",#REF!,"&gt;=200",#REF!,$B246,#REF!,"&gt;=3")</f>
        <v>#REF!</v>
      </c>
      <c r="AI246" s="6" t="e">
        <f>COUNTIFS(#REF!,"&lt;=1",#REF!,"&gt;=200",#REF!,$B246,#REF!,"&gt;=3.5")</f>
        <v>#REF!</v>
      </c>
      <c r="AJ246" s="15" t="e">
        <f>COUNTIFS(#REF!,"&lt;=1",#REF!,"&gt;=200",#REF!,$B246,#REF!,"&gt;=4")</f>
        <v>#REF!</v>
      </c>
      <c r="AL246" s="9" t="s">
        <v>57</v>
      </c>
      <c r="AM246" s="6"/>
      <c r="AN246" s="42" t="e">
        <f t="shared" si="92"/>
        <v>#REF!</v>
      </c>
      <c r="AO246" s="42" t="e">
        <f t="shared" si="87"/>
        <v>#REF!</v>
      </c>
      <c r="AP246" s="42" t="e">
        <f t="shared" si="88"/>
        <v>#REF!</v>
      </c>
      <c r="AQ246" s="42" t="e">
        <f t="shared" si="89"/>
        <v>#REF!</v>
      </c>
      <c r="AR246" s="42" t="e">
        <f t="shared" si="90"/>
        <v>#REF!</v>
      </c>
      <c r="AS246" s="42" t="e">
        <f t="shared" si="91"/>
        <v>#REF!</v>
      </c>
    </row>
    <row r="247" spans="2:45" hidden="1" outlineLevel="1" x14ac:dyDescent="0.25">
      <c r="B247" s="9" t="s">
        <v>67</v>
      </c>
      <c r="C247" s="6"/>
      <c r="D247" s="6" t="e">
        <f>COUNTIFS(#REF!,"&lt;100",#REF!,"&gt;=50",#REF!,$B247)</f>
        <v>#REF!</v>
      </c>
      <c r="E247" s="6" t="e">
        <f>COUNTIFS(#REF!,"&lt;100",#REF!,"&gt;=50",#REF!,$B247,#REF!,"&gt;=2.3")</f>
        <v>#REF!</v>
      </c>
      <c r="F247" s="6" t="e">
        <f>COUNTIFS(#REF!,"&lt;100",#REF!,"&gt;=50",#REF!,$B247,#REF!,"&gt;=2.4")</f>
        <v>#REF!</v>
      </c>
      <c r="G247" s="6" t="e">
        <f>COUNTIFS(#REF!,"&lt;100",#REF!,"&gt;=50",#REF!,$B247,#REF!,"&gt;=2.5")</f>
        <v>#REF!</v>
      </c>
      <c r="H247" s="6" t="e">
        <f>COUNTIFS(#REF!,"&lt;100",#REF!,"&gt;=50",#REF!,$B247,#REF!,"&gt;=2.6")</f>
        <v>#REF!</v>
      </c>
      <c r="I247" s="15" t="e">
        <f>COUNTIFS(#REF!,"&lt;100",#REF!,"&gt;=50",#REF!,$B247,#REF!,"&gt;=2.7")</f>
        <v>#REF!</v>
      </c>
      <c r="K247" s="9" t="s">
        <v>67</v>
      </c>
      <c r="L247" s="6"/>
      <c r="M247" s="6" t="e">
        <f>COUNTIFS(#REF!,"&gt;=100",#REF!,"&lt;150",#REF!,$B247)</f>
        <v>#REF!</v>
      </c>
      <c r="N247" s="6" t="e">
        <f>COUNTIFS(#REF!,"&gt;=100",#REF!,"&lt;150",#REF!,$B247,#REF!,"&gt;=2.4")</f>
        <v>#REF!</v>
      </c>
      <c r="O247" s="6" t="e">
        <f>COUNTIFS(#REF!,"&gt;=100",#REF!,"&lt;150",#REF!,$B247,#REF!,"&gt;=2.5")</f>
        <v>#REF!</v>
      </c>
      <c r="P247" s="6" t="e">
        <f>COUNTIFS(#REF!,"&gt;=100",#REF!,"&lt;150",#REF!,$B247,#REF!,"&gt;=2.6")</f>
        <v>#REF!</v>
      </c>
      <c r="Q247" s="6" t="e">
        <f>COUNTIFS(#REF!,"&gt;=100",#REF!,"&lt;150",#REF!,$B247,#REF!,"&gt;=3.0")</f>
        <v>#REF!</v>
      </c>
      <c r="R247" s="15" t="e">
        <f>COUNTIFS(#REF!,"&gt;=100",#REF!,"&lt;150",#REF!,$B247,#REF!,"&gt;=3.5")</f>
        <v>#REF!</v>
      </c>
      <c r="T247" s="9" t="s">
        <v>67</v>
      </c>
      <c r="U247" s="6"/>
      <c r="V247" s="6" t="e">
        <f>COUNTIFS(#REF!,"&gt;=150",#REF!,"&lt;200",#REF!,$B247)</f>
        <v>#REF!</v>
      </c>
      <c r="W247" s="6" t="e">
        <f>COUNTIFS(#REF!,"&lt;=1",#REF!,"&gt;=150",#REF!,"&lt;200",#REF!,$B247,#REF!,"&gt;=2.5")</f>
        <v>#REF!</v>
      </c>
      <c r="X247" s="6" t="e">
        <f>COUNTIFS(#REF!,"&lt;=1",#REF!,"&gt;=150",#REF!,"&lt;200",#REF!,$B247,#REF!,"&gt;=2.8")</f>
        <v>#REF!</v>
      </c>
      <c r="Y247" s="6" t="e">
        <f>COUNTIFS(#REF!,"&lt;=1",#REF!,"&gt;=150",#REF!,"&lt;200",#REF!,$B247,#REF!,"&gt;=3")</f>
        <v>#REF!</v>
      </c>
      <c r="Z247" s="6" t="e">
        <f>COUNTIFS(#REF!,"&lt;=1",#REF!,"&gt;=150",#REF!,"&lt;200",#REF!,$B247,#REF!,"&gt;=3.5")</f>
        <v>#REF!</v>
      </c>
      <c r="AA247" s="15" t="e">
        <f>COUNTIFS(#REF!,"&lt;=1",#REF!,"&gt;=150",#REF!,"&lt;200",#REF!,$B247,#REF!,"&gt;=4")</f>
        <v>#REF!</v>
      </c>
      <c r="AC247" s="9" t="s">
        <v>67</v>
      </c>
      <c r="AD247" s="6"/>
      <c r="AE247" s="6" t="e">
        <f>COUNTIFS(#REF!,"&gt;=200",#REF!,$B247)</f>
        <v>#REF!</v>
      </c>
      <c r="AF247" s="6" t="e">
        <f>COUNTIFS(#REF!,"&lt;=1",#REF!,"&gt;=200",#REF!,$B247,#REF!,"&gt;=2.5")</f>
        <v>#REF!</v>
      </c>
      <c r="AG247" s="6" t="e">
        <f>COUNTIFS(#REF!,"&lt;=1",#REF!,"&gt;=200",#REF!,$B247,#REF!,"&gt;=2.8")</f>
        <v>#REF!</v>
      </c>
      <c r="AH247" s="6" t="e">
        <f>COUNTIFS(#REF!,"&lt;=1",#REF!,"&gt;=200",#REF!,$B247,#REF!,"&gt;=3")</f>
        <v>#REF!</v>
      </c>
      <c r="AI247" s="6" t="e">
        <f>COUNTIFS(#REF!,"&lt;=1",#REF!,"&gt;=200",#REF!,$B247,#REF!,"&gt;=3.5")</f>
        <v>#REF!</v>
      </c>
      <c r="AJ247" s="15" t="e">
        <f>COUNTIFS(#REF!,"&lt;=1",#REF!,"&gt;=200",#REF!,$B247,#REF!,"&gt;=4")</f>
        <v>#REF!</v>
      </c>
      <c r="AL247" s="9" t="s">
        <v>67</v>
      </c>
      <c r="AM247" s="6"/>
      <c r="AN247" s="42" t="e">
        <f t="shared" si="92"/>
        <v>#REF!</v>
      </c>
      <c r="AO247" s="42" t="e">
        <f t="shared" si="87"/>
        <v>#REF!</v>
      </c>
      <c r="AP247" s="42" t="e">
        <f t="shared" si="88"/>
        <v>#REF!</v>
      </c>
      <c r="AQ247" s="42" t="e">
        <f t="shared" si="89"/>
        <v>#REF!</v>
      </c>
      <c r="AR247" s="42" t="e">
        <f t="shared" si="90"/>
        <v>#REF!</v>
      </c>
      <c r="AS247" s="42" t="e">
        <f t="shared" si="91"/>
        <v>#REF!</v>
      </c>
    </row>
    <row r="248" spans="2:45" hidden="1" outlineLevel="1" x14ac:dyDescent="0.25">
      <c r="B248" s="9" t="s">
        <v>24</v>
      </c>
      <c r="C248" s="6"/>
      <c r="D248" s="6" t="e">
        <f>COUNTIFS(#REF!,"&lt;100",#REF!,"&gt;=50",#REF!,$B248)</f>
        <v>#REF!</v>
      </c>
      <c r="E248" s="6" t="e">
        <f>COUNTIFS(#REF!,"&lt;100",#REF!,"&gt;=50",#REF!,$B248,#REF!,"&gt;=2.3")</f>
        <v>#REF!</v>
      </c>
      <c r="F248" s="6" t="e">
        <f>COUNTIFS(#REF!,"&lt;100",#REF!,"&gt;=50",#REF!,$B248,#REF!,"&gt;=2.4")</f>
        <v>#REF!</v>
      </c>
      <c r="G248" s="6" t="e">
        <f>COUNTIFS(#REF!,"&lt;100",#REF!,"&gt;=50",#REF!,$B248,#REF!,"&gt;=2.5")</f>
        <v>#REF!</v>
      </c>
      <c r="H248" s="6" t="e">
        <f>COUNTIFS(#REF!,"&lt;100",#REF!,"&gt;=50",#REF!,$B248,#REF!,"&gt;=2.6")</f>
        <v>#REF!</v>
      </c>
      <c r="I248" s="15" t="e">
        <f>COUNTIFS(#REF!,"&lt;100",#REF!,"&gt;=50",#REF!,$B248,#REF!,"&gt;=2.7")</f>
        <v>#REF!</v>
      </c>
      <c r="K248" s="9" t="s">
        <v>24</v>
      </c>
      <c r="L248" s="6"/>
      <c r="M248" s="6" t="e">
        <f>COUNTIFS(#REF!,"&gt;=100",#REF!,"&lt;150",#REF!,$B248)</f>
        <v>#REF!</v>
      </c>
      <c r="N248" s="6" t="e">
        <f>COUNTIFS(#REF!,"&gt;=100",#REF!,"&lt;150",#REF!,$B248,#REF!,"&gt;=2.4")</f>
        <v>#REF!</v>
      </c>
      <c r="O248" s="6" t="e">
        <f>COUNTIFS(#REF!,"&gt;=100",#REF!,"&lt;150",#REF!,$B248,#REF!,"&gt;=2.5")</f>
        <v>#REF!</v>
      </c>
      <c r="P248" s="6" t="e">
        <f>COUNTIFS(#REF!,"&gt;=100",#REF!,"&lt;150",#REF!,$B248,#REF!,"&gt;=2.6")</f>
        <v>#REF!</v>
      </c>
      <c r="Q248" s="6" t="e">
        <f>COUNTIFS(#REF!,"&gt;=100",#REF!,"&lt;150",#REF!,$B248,#REF!,"&gt;=3.0")</f>
        <v>#REF!</v>
      </c>
      <c r="R248" s="15" t="e">
        <f>COUNTIFS(#REF!,"&gt;=100",#REF!,"&lt;150",#REF!,$B248,#REF!,"&gt;=3.5")</f>
        <v>#REF!</v>
      </c>
      <c r="T248" s="9" t="s">
        <v>24</v>
      </c>
      <c r="U248" s="6"/>
      <c r="V248" s="6" t="e">
        <f>COUNTIFS(#REF!,"&gt;=150",#REF!,"&lt;200",#REF!,$B248)</f>
        <v>#REF!</v>
      </c>
      <c r="W248" s="6" t="e">
        <f>COUNTIFS(#REF!,"&lt;=1",#REF!,"&gt;=150",#REF!,"&lt;200",#REF!,$B248,#REF!,"&gt;=2.5")</f>
        <v>#REF!</v>
      </c>
      <c r="X248" s="6" t="e">
        <f>COUNTIFS(#REF!,"&lt;=1",#REF!,"&gt;=150",#REF!,"&lt;200",#REF!,$B248,#REF!,"&gt;=2.8")</f>
        <v>#REF!</v>
      </c>
      <c r="Y248" s="6" t="e">
        <f>COUNTIFS(#REF!,"&lt;=1",#REF!,"&gt;=150",#REF!,"&lt;200",#REF!,$B248,#REF!,"&gt;=3")</f>
        <v>#REF!</v>
      </c>
      <c r="Z248" s="6" t="e">
        <f>COUNTIFS(#REF!,"&lt;=1",#REF!,"&gt;=150",#REF!,"&lt;200",#REF!,$B248,#REF!,"&gt;=3.5")</f>
        <v>#REF!</v>
      </c>
      <c r="AA248" s="15" t="e">
        <f>COUNTIFS(#REF!,"&lt;=1",#REF!,"&gt;=150",#REF!,"&lt;200",#REF!,$B248,#REF!,"&gt;=4")</f>
        <v>#REF!</v>
      </c>
      <c r="AC248" s="9" t="s">
        <v>24</v>
      </c>
      <c r="AD248" s="6"/>
      <c r="AE248" s="6" t="e">
        <f>COUNTIFS(#REF!,"&gt;=200",#REF!,$B248)</f>
        <v>#REF!</v>
      </c>
      <c r="AF248" s="6" t="e">
        <f>COUNTIFS(#REF!,"&lt;=1",#REF!,"&gt;=200",#REF!,$B248,#REF!,"&gt;=2.5")</f>
        <v>#REF!</v>
      </c>
      <c r="AG248" s="6" t="e">
        <f>COUNTIFS(#REF!,"&lt;=1",#REF!,"&gt;=200",#REF!,$B248,#REF!,"&gt;=2.8")</f>
        <v>#REF!</v>
      </c>
      <c r="AH248" s="6" t="e">
        <f>COUNTIFS(#REF!,"&lt;=1",#REF!,"&gt;=200",#REF!,$B248,#REF!,"&gt;=3")</f>
        <v>#REF!</v>
      </c>
      <c r="AI248" s="6" t="e">
        <f>COUNTIFS(#REF!,"&lt;=1",#REF!,"&gt;=200",#REF!,$B248,#REF!,"&gt;=3.5")</f>
        <v>#REF!</v>
      </c>
      <c r="AJ248" s="15" t="e">
        <f>COUNTIFS(#REF!,"&lt;=1",#REF!,"&gt;=200",#REF!,$B248,#REF!,"&gt;=4")</f>
        <v>#REF!</v>
      </c>
      <c r="AL248" s="9" t="s">
        <v>24</v>
      </c>
      <c r="AM248" s="6"/>
      <c r="AN248" s="42" t="e">
        <f t="shared" si="92"/>
        <v>#REF!</v>
      </c>
      <c r="AO248" s="42" t="e">
        <f t="shared" si="87"/>
        <v>#REF!</v>
      </c>
      <c r="AP248" s="42" t="e">
        <f t="shared" si="88"/>
        <v>#REF!</v>
      </c>
      <c r="AQ248" s="42" t="e">
        <f t="shared" si="89"/>
        <v>#REF!</v>
      </c>
      <c r="AR248" s="42" t="e">
        <f t="shared" si="90"/>
        <v>#REF!</v>
      </c>
      <c r="AS248" s="42" t="e">
        <f t="shared" si="91"/>
        <v>#REF!</v>
      </c>
    </row>
    <row r="249" spans="2:45" hidden="1" outlineLevel="1" x14ac:dyDescent="0.25">
      <c r="B249" s="9" t="s">
        <v>74</v>
      </c>
      <c r="C249" s="6"/>
      <c r="D249" s="6" t="e">
        <f>COUNTIFS(#REF!,"&lt;100",#REF!,"&gt;=50",#REF!,$B249)</f>
        <v>#REF!</v>
      </c>
      <c r="E249" s="6" t="e">
        <f>COUNTIFS(#REF!,"&lt;100",#REF!,"&gt;=50",#REF!,$B249,#REF!,"&gt;=2.3")</f>
        <v>#REF!</v>
      </c>
      <c r="F249" s="6" t="e">
        <f>COUNTIFS(#REF!,"&lt;100",#REF!,"&gt;=50",#REF!,$B249,#REF!,"&gt;=2.4")</f>
        <v>#REF!</v>
      </c>
      <c r="G249" s="6" t="e">
        <f>COUNTIFS(#REF!,"&lt;100",#REF!,"&gt;=50",#REF!,$B249,#REF!,"&gt;=2.5")</f>
        <v>#REF!</v>
      </c>
      <c r="H249" s="6" t="e">
        <f>COUNTIFS(#REF!,"&lt;100",#REF!,"&gt;=50",#REF!,$B249,#REF!,"&gt;=2.6")</f>
        <v>#REF!</v>
      </c>
      <c r="I249" s="15" t="e">
        <f>COUNTIFS(#REF!,"&lt;100",#REF!,"&gt;=50",#REF!,$B249,#REF!,"&gt;=2.7")</f>
        <v>#REF!</v>
      </c>
      <c r="K249" s="9" t="s">
        <v>74</v>
      </c>
      <c r="L249" s="6"/>
      <c r="M249" s="6" t="e">
        <f>COUNTIFS(#REF!,"&gt;=100",#REF!,"&lt;150",#REF!,$B249)</f>
        <v>#REF!</v>
      </c>
      <c r="N249" s="6" t="e">
        <f>COUNTIFS(#REF!,"&gt;=100",#REF!,"&lt;150",#REF!,$B249,#REF!,"&gt;=2.4")</f>
        <v>#REF!</v>
      </c>
      <c r="O249" s="6" t="e">
        <f>COUNTIFS(#REF!,"&gt;=100",#REF!,"&lt;150",#REF!,$B249,#REF!,"&gt;=2.5")</f>
        <v>#REF!</v>
      </c>
      <c r="P249" s="6" t="e">
        <f>COUNTIFS(#REF!,"&gt;=100",#REF!,"&lt;150",#REF!,$B249,#REF!,"&gt;=2.6")</f>
        <v>#REF!</v>
      </c>
      <c r="Q249" s="6" t="e">
        <f>COUNTIFS(#REF!,"&gt;=100",#REF!,"&lt;150",#REF!,$B249,#REF!,"&gt;=3.0")</f>
        <v>#REF!</v>
      </c>
      <c r="R249" s="15" t="e">
        <f>COUNTIFS(#REF!,"&gt;=100",#REF!,"&lt;150",#REF!,$B249,#REF!,"&gt;=3.5")</f>
        <v>#REF!</v>
      </c>
      <c r="T249" s="9" t="s">
        <v>74</v>
      </c>
      <c r="U249" s="6"/>
      <c r="V249" s="6" t="e">
        <f>COUNTIFS(#REF!,"&gt;=150",#REF!,"&lt;200",#REF!,$B249)</f>
        <v>#REF!</v>
      </c>
      <c r="W249" s="6" t="e">
        <f>COUNTIFS(#REF!,"&lt;=1",#REF!,"&gt;=150",#REF!,"&lt;200",#REF!,$B249,#REF!,"&gt;=2.5")</f>
        <v>#REF!</v>
      </c>
      <c r="X249" s="6" t="e">
        <f>COUNTIFS(#REF!,"&lt;=1",#REF!,"&gt;=150",#REF!,"&lt;200",#REF!,$B249,#REF!,"&gt;=2.8")</f>
        <v>#REF!</v>
      </c>
      <c r="Y249" s="6" t="e">
        <f>COUNTIFS(#REF!,"&lt;=1",#REF!,"&gt;=150",#REF!,"&lt;200",#REF!,$B249,#REF!,"&gt;=3")</f>
        <v>#REF!</v>
      </c>
      <c r="Z249" s="6" t="e">
        <f>COUNTIFS(#REF!,"&lt;=1",#REF!,"&gt;=150",#REF!,"&lt;200",#REF!,$B249,#REF!,"&gt;=3.5")</f>
        <v>#REF!</v>
      </c>
      <c r="AA249" s="15" t="e">
        <f>COUNTIFS(#REF!,"&lt;=1",#REF!,"&gt;=150",#REF!,"&lt;200",#REF!,$B249,#REF!,"&gt;=4")</f>
        <v>#REF!</v>
      </c>
      <c r="AC249" s="9" t="s">
        <v>74</v>
      </c>
      <c r="AD249" s="6"/>
      <c r="AE249" s="6" t="e">
        <f>COUNTIFS(#REF!,"&gt;=200",#REF!,$B249)</f>
        <v>#REF!</v>
      </c>
      <c r="AF249" s="6" t="e">
        <f>COUNTIFS(#REF!,"&lt;=1",#REF!,"&gt;=200",#REF!,$B249,#REF!,"&gt;=2.5")</f>
        <v>#REF!</v>
      </c>
      <c r="AG249" s="6" t="e">
        <f>COUNTIFS(#REF!,"&lt;=1",#REF!,"&gt;=200",#REF!,$B249,#REF!,"&gt;=2.8")</f>
        <v>#REF!</v>
      </c>
      <c r="AH249" s="6" t="e">
        <f>COUNTIFS(#REF!,"&lt;=1",#REF!,"&gt;=200",#REF!,$B249,#REF!,"&gt;=3")</f>
        <v>#REF!</v>
      </c>
      <c r="AI249" s="6" t="e">
        <f>COUNTIFS(#REF!,"&lt;=1",#REF!,"&gt;=200",#REF!,$B249,#REF!,"&gt;=3.5")</f>
        <v>#REF!</v>
      </c>
      <c r="AJ249" s="15" t="e">
        <f>COUNTIFS(#REF!,"&lt;=1",#REF!,"&gt;=200",#REF!,$B249,#REF!,"&gt;=4")</f>
        <v>#REF!</v>
      </c>
      <c r="AL249" s="9" t="s">
        <v>74</v>
      </c>
      <c r="AM249" s="6"/>
      <c r="AN249" s="42" t="e">
        <f t="shared" si="92"/>
        <v>#REF!</v>
      </c>
      <c r="AO249" s="42" t="e">
        <f t="shared" si="87"/>
        <v>#REF!</v>
      </c>
      <c r="AP249" s="42" t="e">
        <f t="shared" si="88"/>
        <v>#REF!</v>
      </c>
      <c r="AQ249" s="42" t="e">
        <f t="shared" si="89"/>
        <v>#REF!</v>
      </c>
      <c r="AR249" s="42" t="e">
        <f t="shared" si="90"/>
        <v>#REF!</v>
      </c>
      <c r="AS249" s="42" t="e">
        <f t="shared" si="91"/>
        <v>#REF!</v>
      </c>
    </row>
    <row r="250" spans="2:45" hidden="1" outlineLevel="1" x14ac:dyDescent="0.25">
      <c r="B250" s="9" t="s">
        <v>56</v>
      </c>
      <c r="C250" s="6"/>
      <c r="D250" s="6" t="e">
        <f>COUNTIFS(#REF!,"&lt;100",#REF!,"&gt;=50",#REF!,$B250)</f>
        <v>#REF!</v>
      </c>
      <c r="E250" s="6" t="e">
        <f>COUNTIFS(#REF!,"&lt;100",#REF!,"&gt;=50",#REF!,$B250,#REF!,"&gt;=2.3")</f>
        <v>#REF!</v>
      </c>
      <c r="F250" s="6" t="e">
        <f>COUNTIFS(#REF!,"&lt;100",#REF!,"&gt;=50",#REF!,$B250,#REF!,"&gt;=2.4")</f>
        <v>#REF!</v>
      </c>
      <c r="G250" s="6" t="e">
        <f>COUNTIFS(#REF!,"&lt;100",#REF!,"&gt;=50",#REF!,$B250,#REF!,"&gt;=2.5")</f>
        <v>#REF!</v>
      </c>
      <c r="H250" s="6" t="e">
        <f>COUNTIFS(#REF!,"&lt;100",#REF!,"&gt;=50",#REF!,$B250,#REF!,"&gt;=2.6")</f>
        <v>#REF!</v>
      </c>
      <c r="I250" s="15" t="e">
        <f>COUNTIFS(#REF!,"&lt;100",#REF!,"&gt;=50",#REF!,$B250,#REF!,"&gt;=2.7")</f>
        <v>#REF!</v>
      </c>
      <c r="K250" s="9" t="s">
        <v>56</v>
      </c>
      <c r="L250" s="6"/>
      <c r="M250" s="6" t="e">
        <f>COUNTIFS(#REF!,"&gt;=100",#REF!,"&lt;150",#REF!,$B250)</f>
        <v>#REF!</v>
      </c>
      <c r="N250" s="6" t="e">
        <f>COUNTIFS(#REF!,"&gt;=100",#REF!,"&lt;150",#REF!,$B250,#REF!,"&gt;=2.4")</f>
        <v>#REF!</v>
      </c>
      <c r="O250" s="6" t="e">
        <f>COUNTIFS(#REF!,"&gt;=100",#REF!,"&lt;150",#REF!,$B250,#REF!,"&gt;=2.5")</f>
        <v>#REF!</v>
      </c>
      <c r="P250" s="6" t="e">
        <f>COUNTIFS(#REF!,"&gt;=100",#REF!,"&lt;150",#REF!,$B250,#REF!,"&gt;=2.6")</f>
        <v>#REF!</v>
      </c>
      <c r="Q250" s="6" t="e">
        <f>COUNTIFS(#REF!,"&gt;=100",#REF!,"&lt;150",#REF!,$B250,#REF!,"&gt;=3.0")</f>
        <v>#REF!</v>
      </c>
      <c r="R250" s="15" t="e">
        <f>COUNTIFS(#REF!,"&gt;=100",#REF!,"&lt;150",#REF!,$B250,#REF!,"&gt;=3.5")</f>
        <v>#REF!</v>
      </c>
      <c r="T250" s="9" t="s">
        <v>56</v>
      </c>
      <c r="U250" s="6"/>
      <c r="V250" s="6" t="e">
        <f>COUNTIFS(#REF!,"&gt;=150",#REF!,"&lt;200",#REF!,$B250)</f>
        <v>#REF!</v>
      </c>
      <c r="W250" s="6" t="e">
        <f>COUNTIFS(#REF!,"&lt;=1",#REF!,"&gt;=150",#REF!,"&lt;200",#REF!,$B250,#REF!,"&gt;=2.5")</f>
        <v>#REF!</v>
      </c>
      <c r="X250" s="6" t="e">
        <f>COUNTIFS(#REF!,"&lt;=1",#REF!,"&gt;=150",#REF!,"&lt;200",#REF!,$B250,#REF!,"&gt;=2.8")</f>
        <v>#REF!</v>
      </c>
      <c r="Y250" s="6" t="e">
        <f>COUNTIFS(#REF!,"&lt;=1",#REF!,"&gt;=150",#REF!,"&lt;200",#REF!,$B250,#REF!,"&gt;=3")</f>
        <v>#REF!</v>
      </c>
      <c r="Z250" s="6" t="e">
        <f>COUNTIFS(#REF!,"&lt;=1",#REF!,"&gt;=150",#REF!,"&lt;200",#REF!,$B250,#REF!,"&gt;=3.5")</f>
        <v>#REF!</v>
      </c>
      <c r="AA250" s="15" t="e">
        <f>COUNTIFS(#REF!,"&lt;=1",#REF!,"&gt;=150",#REF!,"&lt;200",#REF!,$B250,#REF!,"&gt;=4")</f>
        <v>#REF!</v>
      </c>
      <c r="AC250" s="9" t="s">
        <v>56</v>
      </c>
      <c r="AD250" s="6"/>
      <c r="AE250" s="6" t="e">
        <f>COUNTIFS(#REF!,"&gt;=200",#REF!,$B250)</f>
        <v>#REF!</v>
      </c>
      <c r="AF250" s="6" t="e">
        <f>COUNTIFS(#REF!,"&lt;=1",#REF!,"&gt;=200",#REF!,$B250,#REF!,"&gt;=2.5")</f>
        <v>#REF!</v>
      </c>
      <c r="AG250" s="6" t="e">
        <f>COUNTIFS(#REF!,"&lt;=1",#REF!,"&gt;=200",#REF!,$B250,#REF!,"&gt;=2.8")</f>
        <v>#REF!</v>
      </c>
      <c r="AH250" s="6" t="e">
        <f>COUNTIFS(#REF!,"&lt;=1",#REF!,"&gt;=200",#REF!,$B250,#REF!,"&gt;=3")</f>
        <v>#REF!</v>
      </c>
      <c r="AI250" s="6" t="e">
        <f>COUNTIFS(#REF!,"&lt;=1",#REF!,"&gt;=200",#REF!,$B250,#REF!,"&gt;=3.5")</f>
        <v>#REF!</v>
      </c>
      <c r="AJ250" s="15" t="e">
        <f>COUNTIFS(#REF!,"&lt;=1",#REF!,"&gt;=200",#REF!,$B250,#REF!,"&gt;=4")</f>
        <v>#REF!</v>
      </c>
      <c r="AL250" s="9" t="s">
        <v>56</v>
      </c>
      <c r="AM250" s="6"/>
      <c r="AN250" s="42" t="e">
        <f t="shared" si="92"/>
        <v>#REF!</v>
      </c>
      <c r="AO250" s="42" t="e">
        <f t="shared" si="87"/>
        <v>#REF!</v>
      </c>
      <c r="AP250" s="42" t="e">
        <f t="shared" si="88"/>
        <v>#REF!</v>
      </c>
      <c r="AQ250" s="42" t="e">
        <f t="shared" si="89"/>
        <v>#REF!</v>
      </c>
      <c r="AR250" s="42" t="e">
        <f t="shared" si="90"/>
        <v>#REF!</v>
      </c>
      <c r="AS250" s="42" t="e">
        <f t="shared" si="91"/>
        <v>#REF!</v>
      </c>
    </row>
    <row r="251" spans="2:45" hidden="1" outlineLevel="1" x14ac:dyDescent="0.25">
      <c r="B251" s="9" t="s">
        <v>25</v>
      </c>
      <c r="C251" s="6"/>
      <c r="D251" s="6" t="e">
        <f>COUNTIFS(#REF!,"&lt;100",#REF!,"&gt;=50",#REF!,$B251)</f>
        <v>#REF!</v>
      </c>
      <c r="E251" s="6" t="e">
        <f>COUNTIFS(#REF!,"&lt;100",#REF!,"&gt;=50",#REF!,$B251,#REF!,"&gt;=2.3")</f>
        <v>#REF!</v>
      </c>
      <c r="F251" s="6" t="e">
        <f>COUNTIFS(#REF!,"&lt;100",#REF!,"&gt;=50",#REF!,$B251,#REF!,"&gt;=2.4")</f>
        <v>#REF!</v>
      </c>
      <c r="G251" s="6" t="e">
        <f>COUNTIFS(#REF!,"&lt;100",#REF!,"&gt;=50",#REF!,$B251,#REF!,"&gt;=2.5")</f>
        <v>#REF!</v>
      </c>
      <c r="H251" s="6" t="e">
        <f>COUNTIFS(#REF!,"&lt;100",#REF!,"&gt;=50",#REF!,$B251,#REF!,"&gt;=2.6")</f>
        <v>#REF!</v>
      </c>
      <c r="I251" s="15" t="e">
        <f>COUNTIFS(#REF!,"&lt;100",#REF!,"&gt;=50",#REF!,$B251,#REF!,"&gt;=2.7")</f>
        <v>#REF!</v>
      </c>
      <c r="K251" s="9" t="s">
        <v>25</v>
      </c>
      <c r="L251" s="6"/>
      <c r="M251" s="6" t="e">
        <f>COUNTIFS(#REF!,"&gt;=100",#REF!,"&lt;150",#REF!,$B251)</f>
        <v>#REF!</v>
      </c>
      <c r="N251" s="6" t="e">
        <f>COUNTIFS(#REF!,"&gt;=100",#REF!,"&lt;150",#REF!,$B251,#REF!,"&gt;=2.4")</f>
        <v>#REF!</v>
      </c>
      <c r="O251" s="6" t="e">
        <f>COUNTIFS(#REF!,"&gt;=100",#REF!,"&lt;150",#REF!,$B251,#REF!,"&gt;=2.5")</f>
        <v>#REF!</v>
      </c>
      <c r="P251" s="6" t="e">
        <f>COUNTIFS(#REF!,"&gt;=100",#REF!,"&lt;150",#REF!,$B251,#REF!,"&gt;=2.6")</f>
        <v>#REF!</v>
      </c>
      <c r="Q251" s="6" t="e">
        <f>COUNTIFS(#REF!,"&gt;=100",#REF!,"&lt;150",#REF!,$B251,#REF!,"&gt;=3.0")</f>
        <v>#REF!</v>
      </c>
      <c r="R251" s="15" t="e">
        <f>COUNTIFS(#REF!,"&gt;=100",#REF!,"&lt;150",#REF!,$B251,#REF!,"&gt;=3.5")</f>
        <v>#REF!</v>
      </c>
      <c r="T251" s="9" t="s">
        <v>25</v>
      </c>
      <c r="U251" s="6"/>
      <c r="V251" s="6" t="e">
        <f>COUNTIFS(#REF!,"&gt;=150",#REF!,"&lt;200",#REF!,$B251)</f>
        <v>#REF!</v>
      </c>
      <c r="W251" s="6" t="e">
        <f>COUNTIFS(#REF!,"&lt;=1",#REF!,"&gt;=150",#REF!,"&lt;200",#REF!,$B251,#REF!,"&gt;=2.5")</f>
        <v>#REF!</v>
      </c>
      <c r="X251" s="6" t="e">
        <f>COUNTIFS(#REF!,"&lt;=1",#REF!,"&gt;=150",#REF!,"&lt;200",#REF!,$B251,#REF!,"&gt;=2.8")</f>
        <v>#REF!</v>
      </c>
      <c r="Y251" s="6" t="e">
        <f>COUNTIFS(#REF!,"&lt;=1",#REF!,"&gt;=150",#REF!,"&lt;200",#REF!,$B251,#REF!,"&gt;=3")</f>
        <v>#REF!</v>
      </c>
      <c r="Z251" s="6" t="e">
        <f>COUNTIFS(#REF!,"&lt;=1",#REF!,"&gt;=150",#REF!,"&lt;200",#REF!,$B251,#REF!,"&gt;=3.5")</f>
        <v>#REF!</v>
      </c>
      <c r="AA251" s="15" t="e">
        <f>COUNTIFS(#REF!,"&lt;=1",#REF!,"&gt;=150",#REF!,"&lt;200",#REF!,$B251,#REF!,"&gt;=4")</f>
        <v>#REF!</v>
      </c>
      <c r="AC251" s="9" t="s">
        <v>25</v>
      </c>
      <c r="AD251" s="6"/>
      <c r="AE251" s="6" t="e">
        <f>COUNTIFS(#REF!,"&gt;=200",#REF!,$B251)</f>
        <v>#REF!</v>
      </c>
      <c r="AF251" s="6" t="e">
        <f>COUNTIFS(#REF!,"&lt;=1",#REF!,"&gt;=200",#REF!,$B251,#REF!,"&gt;=2.5")</f>
        <v>#REF!</v>
      </c>
      <c r="AG251" s="6" t="e">
        <f>COUNTIFS(#REF!,"&lt;=1",#REF!,"&gt;=200",#REF!,$B251,#REF!,"&gt;=2.8")</f>
        <v>#REF!</v>
      </c>
      <c r="AH251" s="6" t="e">
        <f>COUNTIFS(#REF!,"&lt;=1",#REF!,"&gt;=200",#REF!,$B251,#REF!,"&gt;=3")</f>
        <v>#REF!</v>
      </c>
      <c r="AI251" s="6" t="e">
        <f>COUNTIFS(#REF!,"&lt;=1",#REF!,"&gt;=200",#REF!,$B251,#REF!,"&gt;=3.5")</f>
        <v>#REF!</v>
      </c>
      <c r="AJ251" s="15" t="e">
        <f>COUNTIFS(#REF!,"&lt;=1",#REF!,"&gt;=200",#REF!,$B251,#REF!,"&gt;=4")</f>
        <v>#REF!</v>
      </c>
      <c r="AL251" s="9" t="s">
        <v>25</v>
      </c>
      <c r="AM251" s="6"/>
      <c r="AN251" s="42" t="e">
        <f t="shared" si="92"/>
        <v>#REF!</v>
      </c>
      <c r="AO251" s="42" t="e">
        <f t="shared" si="87"/>
        <v>#REF!</v>
      </c>
      <c r="AP251" s="42" t="e">
        <f t="shared" si="88"/>
        <v>#REF!</v>
      </c>
      <c r="AQ251" s="42" t="e">
        <f t="shared" si="89"/>
        <v>#REF!</v>
      </c>
      <c r="AR251" s="42" t="e">
        <f t="shared" si="90"/>
        <v>#REF!</v>
      </c>
      <c r="AS251" s="42" t="e">
        <f t="shared" si="91"/>
        <v>#REF!</v>
      </c>
    </row>
    <row r="252" spans="2:45" hidden="1" outlineLevel="1" x14ac:dyDescent="0.25">
      <c r="B252" s="9" t="s">
        <v>37</v>
      </c>
      <c r="C252" s="6"/>
      <c r="D252" s="6" t="e">
        <f>COUNTIFS(#REF!,"&lt;100",#REF!,"&gt;=50",#REF!,$B252)</f>
        <v>#REF!</v>
      </c>
      <c r="E252" s="6" t="e">
        <f>COUNTIFS(#REF!,"&lt;100",#REF!,"&gt;=50",#REF!,$B252,#REF!,"&gt;=2.3")</f>
        <v>#REF!</v>
      </c>
      <c r="F252" s="6" t="e">
        <f>COUNTIFS(#REF!,"&lt;100",#REF!,"&gt;=50",#REF!,$B252,#REF!,"&gt;=2.4")</f>
        <v>#REF!</v>
      </c>
      <c r="G252" s="6" t="e">
        <f>COUNTIFS(#REF!,"&lt;100",#REF!,"&gt;=50",#REF!,$B252,#REF!,"&gt;=2.5")</f>
        <v>#REF!</v>
      </c>
      <c r="H252" s="6" t="e">
        <f>COUNTIFS(#REF!,"&lt;100",#REF!,"&gt;=50",#REF!,$B252,#REF!,"&gt;=2.6")</f>
        <v>#REF!</v>
      </c>
      <c r="I252" s="15" t="e">
        <f>COUNTIFS(#REF!,"&lt;100",#REF!,"&gt;=50",#REF!,$B252,#REF!,"&gt;=2.7")</f>
        <v>#REF!</v>
      </c>
      <c r="K252" s="9" t="s">
        <v>37</v>
      </c>
      <c r="L252" s="6"/>
      <c r="M252" s="6" t="e">
        <f>COUNTIFS(#REF!,"&gt;=100",#REF!,"&lt;150",#REF!,$B252)</f>
        <v>#REF!</v>
      </c>
      <c r="N252" s="6" t="e">
        <f>COUNTIFS(#REF!,"&gt;=100",#REF!,"&lt;150",#REF!,$B252,#REF!,"&gt;=2.4")</f>
        <v>#REF!</v>
      </c>
      <c r="O252" s="6" t="e">
        <f>COUNTIFS(#REF!,"&gt;=100",#REF!,"&lt;150",#REF!,$B252,#REF!,"&gt;=2.5")</f>
        <v>#REF!</v>
      </c>
      <c r="P252" s="6" t="e">
        <f>COUNTIFS(#REF!,"&gt;=100",#REF!,"&lt;150",#REF!,$B252,#REF!,"&gt;=2.6")</f>
        <v>#REF!</v>
      </c>
      <c r="Q252" s="6" t="e">
        <f>COUNTIFS(#REF!,"&gt;=100",#REF!,"&lt;150",#REF!,$B252,#REF!,"&gt;=3.0")</f>
        <v>#REF!</v>
      </c>
      <c r="R252" s="15" t="e">
        <f>COUNTIFS(#REF!,"&gt;=100",#REF!,"&lt;150",#REF!,$B252,#REF!,"&gt;=3.5")</f>
        <v>#REF!</v>
      </c>
      <c r="T252" s="9" t="s">
        <v>37</v>
      </c>
      <c r="U252" s="6"/>
      <c r="V252" s="6" t="e">
        <f>COUNTIFS(#REF!,"&gt;=150",#REF!,"&lt;200",#REF!,$B252)</f>
        <v>#REF!</v>
      </c>
      <c r="W252" s="6" t="e">
        <f>COUNTIFS(#REF!,"&lt;=1",#REF!,"&gt;=150",#REF!,"&lt;200",#REF!,$B252,#REF!,"&gt;=2.5")</f>
        <v>#REF!</v>
      </c>
      <c r="X252" s="6" t="e">
        <f>COUNTIFS(#REF!,"&lt;=1",#REF!,"&gt;=150",#REF!,"&lt;200",#REF!,$B252,#REF!,"&gt;=2.8")</f>
        <v>#REF!</v>
      </c>
      <c r="Y252" s="6" t="e">
        <f>COUNTIFS(#REF!,"&lt;=1",#REF!,"&gt;=150",#REF!,"&lt;200",#REF!,$B252,#REF!,"&gt;=3")</f>
        <v>#REF!</v>
      </c>
      <c r="Z252" s="6" t="e">
        <f>COUNTIFS(#REF!,"&lt;=1",#REF!,"&gt;=150",#REF!,"&lt;200",#REF!,$B252,#REF!,"&gt;=3.5")</f>
        <v>#REF!</v>
      </c>
      <c r="AA252" s="15" t="e">
        <f>COUNTIFS(#REF!,"&lt;=1",#REF!,"&gt;=150",#REF!,"&lt;200",#REF!,$B252,#REF!,"&gt;=4")</f>
        <v>#REF!</v>
      </c>
      <c r="AC252" s="9" t="s">
        <v>37</v>
      </c>
      <c r="AD252" s="6"/>
      <c r="AE252" s="6" t="e">
        <f>COUNTIFS(#REF!,"&gt;=200",#REF!,$B252)</f>
        <v>#REF!</v>
      </c>
      <c r="AF252" s="6" t="e">
        <f>COUNTIFS(#REF!,"&lt;=1",#REF!,"&gt;=200",#REF!,$B252,#REF!,"&gt;=2.5")</f>
        <v>#REF!</v>
      </c>
      <c r="AG252" s="6" t="e">
        <f>COUNTIFS(#REF!,"&lt;=1",#REF!,"&gt;=200",#REF!,$B252,#REF!,"&gt;=2.8")</f>
        <v>#REF!</v>
      </c>
      <c r="AH252" s="6" t="e">
        <f>COUNTIFS(#REF!,"&lt;=1",#REF!,"&gt;=200",#REF!,$B252,#REF!,"&gt;=3")</f>
        <v>#REF!</v>
      </c>
      <c r="AI252" s="6" t="e">
        <f>COUNTIFS(#REF!,"&lt;=1",#REF!,"&gt;=200",#REF!,$B252,#REF!,"&gt;=3.5")</f>
        <v>#REF!</v>
      </c>
      <c r="AJ252" s="15" t="e">
        <f>COUNTIFS(#REF!,"&lt;=1",#REF!,"&gt;=200",#REF!,$B252,#REF!,"&gt;=4")</f>
        <v>#REF!</v>
      </c>
      <c r="AL252" s="9" t="s">
        <v>37</v>
      </c>
      <c r="AM252" s="6"/>
      <c r="AN252" s="42" t="e">
        <f t="shared" si="92"/>
        <v>#REF!</v>
      </c>
      <c r="AO252" s="42" t="e">
        <f t="shared" si="87"/>
        <v>#REF!</v>
      </c>
      <c r="AP252" s="42" t="e">
        <f t="shared" si="88"/>
        <v>#REF!</v>
      </c>
      <c r="AQ252" s="42" t="e">
        <f t="shared" si="89"/>
        <v>#REF!</v>
      </c>
      <c r="AR252" s="42" t="e">
        <f t="shared" si="90"/>
        <v>#REF!</v>
      </c>
      <c r="AS252" s="42" t="e">
        <f t="shared" si="91"/>
        <v>#REF!</v>
      </c>
    </row>
    <row r="253" spans="2:45" hidden="1" outlineLevel="1" x14ac:dyDescent="0.25">
      <c r="B253" s="9" t="s">
        <v>58</v>
      </c>
      <c r="C253" s="6"/>
      <c r="D253" s="6" t="e">
        <f>COUNTIFS(#REF!,"&lt;100",#REF!,"&gt;=50",#REF!,$B253)</f>
        <v>#REF!</v>
      </c>
      <c r="E253" s="6" t="e">
        <f>COUNTIFS(#REF!,"&lt;100",#REF!,"&gt;=50",#REF!,$B253,#REF!,"&gt;=2.3")</f>
        <v>#REF!</v>
      </c>
      <c r="F253" s="6" t="e">
        <f>COUNTIFS(#REF!,"&lt;100",#REF!,"&gt;=50",#REF!,$B253,#REF!,"&gt;=2.4")</f>
        <v>#REF!</v>
      </c>
      <c r="G253" s="6" t="e">
        <f>COUNTIFS(#REF!,"&lt;100",#REF!,"&gt;=50",#REF!,$B253,#REF!,"&gt;=2.5")</f>
        <v>#REF!</v>
      </c>
      <c r="H253" s="6" t="e">
        <f>COUNTIFS(#REF!,"&lt;100",#REF!,"&gt;=50",#REF!,$B253,#REF!,"&gt;=2.6")</f>
        <v>#REF!</v>
      </c>
      <c r="I253" s="15" t="e">
        <f>COUNTIFS(#REF!,"&lt;100",#REF!,"&gt;=50",#REF!,$B253,#REF!,"&gt;=2.7")</f>
        <v>#REF!</v>
      </c>
      <c r="K253" s="9" t="s">
        <v>58</v>
      </c>
      <c r="L253" s="6"/>
      <c r="M253" s="6" t="e">
        <f>COUNTIFS(#REF!,"&gt;=100",#REF!,"&lt;150",#REF!,$B253)</f>
        <v>#REF!</v>
      </c>
      <c r="N253" s="6" t="e">
        <f>COUNTIFS(#REF!,"&gt;=100",#REF!,"&lt;150",#REF!,$B253,#REF!,"&gt;=2.4")</f>
        <v>#REF!</v>
      </c>
      <c r="O253" s="6" t="e">
        <f>COUNTIFS(#REF!,"&gt;=100",#REF!,"&lt;150",#REF!,$B253,#REF!,"&gt;=2.5")</f>
        <v>#REF!</v>
      </c>
      <c r="P253" s="6" t="e">
        <f>COUNTIFS(#REF!,"&gt;=100",#REF!,"&lt;150",#REF!,$B253,#REF!,"&gt;=2.6")</f>
        <v>#REF!</v>
      </c>
      <c r="Q253" s="6" t="e">
        <f>COUNTIFS(#REF!,"&gt;=100",#REF!,"&lt;150",#REF!,$B253,#REF!,"&gt;=3.0")</f>
        <v>#REF!</v>
      </c>
      <c r="R253" s="15" t="e">
        <f>COUNTIFS(#REF!,"&gt;=100",#REF!,"&lt;150",#REF!,$B253,#REF!,"&gt;=3.5")</f>
        <v>#REF!</v>
      </c>
      <c r="T253" s="9" t="s">
        <v>58</v>
      </c>
      <c r="U253" s="6"/>
      <c r="V253" s="6" t="e">
        <f>COUNTIFS(#REF!,"&gt;=150",#REF!,"&lt;200",#REF!,$B253)</f>
        <v>#REF!</v>
      </c>
      <c r="W253" s="6" t="e">
        <f>COUNTIFS(#REF!,"&lt;=1",#REF!,"&gt;=150",#REF!,"&lt;200",#REF!,$B253,#REF!,"&gt;=2.5")</f>
        <v>#REF!</v>
      </c>
      <c r="X253" s="6" t="e">
        <f>COUNTIFS(#REF!,"&lt;=1",#REF!,"&gt;=150",#REF!,"&lt;200",#REF!,$B253,#REF!,"&gt;=2.8")</f>
        <v>#REF!</v>
      </c>
      <c r="Y253" s="6" t="e">
        <f>COUNTIFS(#REF!,"&lt;=1",#REF!,"&gt;=150",#REF!,"&lt;200",#REF!,$B253,#REF!,"&gt;=3")</f>
        <v>#REF!</v>
      </c>
      <c r="Z253" s="6" t="e">
        <f>COUNTIFS(#REF!,"&lt;=1",#REF!,"&gt;=150",#REF!,"&lt;200",#REF!,$B253,#REF!,"&gt;=3.5")</f>
        <v>#REF!</v>
      </c>
      <c r="AA253" s="15" t="e">
        <f>COUNTIFS(#REF!,"&lt;=1",#REF!,"&gt;=150",#REF!,"&lt;200",#REF!,$B253,#REF!,"&gt;=4")</f>
        <v>#REF!</v>
      </c>
      <c r="AC253" s="9" t="s">
        <v>58</v>
      </c>
      <c r="AD253" s="6"/>
      <c r="AE253" s="6" t="e">
        <f>COUNTIFS(#REF!,"&gt;=200",#REF!,$B253)</f>
        <v>#REF!</v>
      </c>
      <c r="AF253" s="6" t="e">
        <f>COUNTIFS(#REF!,"&lt;=1",#REF!,"&gt;=200",#REF!,$B253,#REF!,"&gt;=2.5")</f>
        <v>#REF!</v>
      </c>
      <c r="AG253" s="6" t="e">
        <f>COUNTIFS(#REF!,"&lt;=1",#REF!,"&gt;=200",#REF!,$B253,#REF!,"&gt;=2.8")</f>
        <v>#REF!</v>
      </c>
      <c r="AH253" s="6" t="e">
        <f>COUNTIFS(#REF!,"&lt;=1",#REF!,"&gt;=200",#REF!,$B253,#REF!,"&gt;=3")</f>
        <v>#REF!</v>
      </c>
      <c r="AI253" s="6" t="e">
        <f>COUNTIFS(#REF!,"&lt;=1",#REF!,"&gt;=200",#REF!,$B253,#REF!,"&gt;=3.5")</f>
        <v>#REF!</v>
      </c>
      <c r="AJ253" s="15" t="e">
        <f>COUNTIFS(#REF!,"&lt;=1",#REF!,"&gt;=200",#REF!,$B253,#REF!,"&gt;=4")</f>
        <v>#REF!</v>
      </c>
      <c r="AL253" s="9" t="s">
        <v>58</v>
      </c>
      <c r="AM253" s="6"/>
      <c r="AN253" s="42" t="e">
        <f t="shared" si="92"/>
        <v>#REF!</v>
      </c>
      <c r="AO253" s="42" t="e">
        <f t="shared" si="87"/>
        <v>#REF!</v>
      </c>
      <c r="AP253" s="42" t="e">
        <f t="shared" si="88"/>
        <v>#REF!</v>
      </c>
      <c r="AQ253" s="42" t="e">
        <f t="shared" si="89"/>
        <v>#REF!</v>
      </c>
      <c r="AR253" s="42" t="e">
        <f t="shared" si="90"/>
        <v>#REF!</v>
      </c>
      <c r="AS253" s="42" t="e">
        <f t="shared" si="91"/>
        <v>#REF!</v>
      </c>
    </row>
    <row r="254" spans="2:45" hidden="1" outlineLevel="1" x14ac:dyDescent="0.25">
      <c r="B254" s="9" t="s">
        <v>59</v>
      </c>
      <c r="C254" s="6"/>
      <c r="D254" s="6" t="e">
        <f>COUNTIFS(#REF!,"&lt;100",#REF!,"&gt;=50",#REF!,$B254)</f>
        <v>#REF!</v>
      </c>
      <c r="E254" s="6" t="e">
        <f>COUNTIFS(#REF!,"&lt;100",#REF!,"&gt;=50",#REF!,$B254,#REF!,"&gt;=2.3")</f>
        <v>#REF!</v>
      </c>
      <c r="F254" s="6" t="e">
        <f>COUNTIFS(#REF!,"&lt;100",#REF!,"&gt;=50",#REF!,$B254,#REF!,"&gt;=2.4")</f>
        <v>#REF!</v>
      </c>
      <c r="G254" s="6" t="e">
        <f>COUNTIFS(#REF!,"&lt;100",#REF!,"&gt;=50",#REF!,$B254,#REF!,"&gt;=2.5")</f>
        <v>#REF!</v>
      </c>
      <c r="H254" s="6" t="e">
        <f>COUNTIFS(#REF!,"&lt;100",#REF!,"&gt;=50",#REF!,$B254,#REF!,"&gt;=2.6")</f>
        <v>#REF!</v>
      </c>
      <c r="I254" s="15" t="e">
        <f>COUNTIFS(#REF!,"&lt;100",#REF!,"&gt;=50",#REF!,$B254,#REF!,"&gt;=2.7")</f>
        <v>#REF!</v>
      </c>
      <c r="K254" s="9" t="s">
        <v>59</v>
      </c>
      <c r="L254" s="6"/>
      <c r="M254" s="6" t="e">
        <f>COUNTIFS(#REF!,"&gt;=100",#REF!,"&lt;150",#REF!,$B254)</f>
        <v>#REF!</v>
      </c>
      <c r="N254" s="6" t="e">
        <f>COUNTIFS(#REF!,"&gt;=100",#REF!,"&lt;150",#REF!,$B254,#REF!,"&gt;=2.4")</f>
        <v>#REF!</v>
      </c>
      <c r="O254" s="6" t="e">
        <f>COUNTIFS(#REF!,"&gt;=100",#REF!,"&lt;150",#REF!,$B254,#REF!,"&gt;=2.5")</f>
        <v>#REF!</v>
      </c>
      <c r="P254" s="6" t="e">
        <f>COUNTIFS(#REF!,"&gt;=100",#REF!,"&lt;150",#REF!,$B254,#REF!,"&gt;=2.6")</f>
        <v>#REF!</v>
      </c>
      <c r="Q254" s="6" t="e">
        <f>COUNTIFS(#REF!,"&gt;=100",#REF!,"&lt;150",#REF!,$B254,#REF!,"&gt;=3.0")</f>
        <v>#REF!</v>
      </c>
      <c r="R254" s="15" t="e">
        <f>COUNTIFS(#REF!,"&gt;=100",#REF!,"&lt;150",#REF!,$B254,#REF!,"&gt;=3.5")</f>
        <v>#REF!</v>
      </c>
      <c r="T254" s="9" t="s">
        <v>59</v>
      </c>
      <c r="U254" s="6"/>
      <c r="V254" s="6" t="e">
        <f>COUNTIFS(#REF!,"&gt;=150",#REF!,"&lt;200",#REF!,$B254)</f>
        <v>#REF!</v>
      </c>
      <c r="W254" s="6" t="e">
        <f>COUNTIFS(#REF!,"&lt;=1",#REF!,"&gt;=150",#REF!,"&lt;200",#REF!,$B254,#REF!,"&gt;=2.5")</f>
        <v>#REF!</v>
      </c>
      <c r="X254" s="6" t="e">
        <f>COUNTIFS(#REF!,"&lt;=1",#REF!,"&gt;=150",#REF!,"&lt;200",#REF!,$B254,#REF!,"&gt;=2.8")</f>
        <v>#REF!</v>
      </c>
      <c r="Y254" s="6" t="e">
        <f>COUNTIFS(#REF!,"&lt;=1",#REF!,"&gt;=150",#REF!,"&lt;200",#REF!,$B254,#REF!,"&gt;=3")</f>
        <v>#REF!</v>
      </c>
      <c r="Z254" s="6" t="e">
        <f>COUNTIFS(#REF!,"&lt;=1",#REF!,"&gt;=150",#REF!,"&lt;200",#REF!,$B254,#REF!,"&gt;=3.5")</f>
        <v>#REF!</v>
      </c>
      <c r="AA254" s="15" t="e">
        <f>COUNTIFS(#REF!,"&lt;=1",#REF!,"&gt;=150",#REF!,"&lt;200",#REF!,$B254,#REF!,"&gt;=4")</f>
        <v>#REF!</v>
      </c>
      <c r="AC254" s="9" t="s">
        <v>59</v>
      </c>
      <c r="AD254" s="6"/>
      <c r="AE254" s="6" t="e">
        <f>COUNTIFS(#REF!,"&gt;=200",#REF!,$B254)</f>
        <v>#REF!</v>
      </c>
      <c r="AF254" s="6" t="e">
        <f>COUNTIFS(#REF!,"&lt;=1",#REF!,"&gt;=200",#REF!,$B254,#REF!,"&gt;=2.5")</f>
        <v>#REF!</v>
      </c>
      <c r="AG254" s="6" t="e">
        <f>COUNTIFS(#REF!,"&lt;=1",#REF!,"&gt;=200",#REF!,$B254,#REF!,"&gt;=2.8")</f>
        <v>#REF!</v>
      </c>
      <c r="AH254" s="6" t="e">
        <f>COUNTIFS(#REF!,"&lt;=1",#REF!,"&gt;=200",#REF!,$B254,#REF!,"&gt;=3")</f>
        <v>#REF!</v>
      </c>
      <c r="AI254" s="6" t="e">
        <f>COUNTIFS(#REF!,"&lt;=1",#REF!,"&gt;=200",#REF!,$B254,#REF!,"&gt;=3.5")</f>
        <v>#REF!</v>
      </c>
      <c r="AJ254" s="15" t="e">
        <f>COUNTIFS(#REF!,"&lt;=1",#REF!,"&gt;=200",#REF!,$B254,#REF!,"&gt;=4")</f>
        <v>#REF!</v>
      </c>
      <c r="AL254" s="9" t="s">
        <v>59</v>
      </c>
      <c r="AM254" s="6"/>
      <c r="AN254" s="42" t="e">
        <f t="shared" si="92"/>
        <v>#REF!</v>
      </c>
      <c r="AO254" s="42" t="e">
        <f t="shared" si="87"/>
        <v>#REF!</v>
      </c>
      <c r="AP254" s="42" t="e">
        <f t="shared" si="88"/>
        <v>#REF!</v>
      </c>
      <c r="AQ254" s="42" t="e">
        <f t="shared" si="89"/>
        <v>#REF!</v>
      </c>
      <c r="AR254" s="42" t="e">
        <f t="shared" si="90"/>
        <v>#REF!</v>
      </c>
      <c r="AS254" s="42" t="e">
        <f t="shared" si="91"/>
        <v>#REF!</v>
      </c>
    </row>
    <row r="255" spans="2:45" hidden="1" outlineLevel="1" x14ac:dyDescent="0.25">
      <c r="B255" s="9" t="s">
        <v>34</v>
      </c>
      <c r="C255" s="6"/>
      <c r="D255" s="6" t="e">
        <f>COUNTIFS(#REF!,"&lt;100",#REF!,"&gt;=50",#REF!,$B255)</f>
        <v>#REF!</v>
      </c>
      <c r="E255" s="6" t="e">
        <f>COUNTIFS(#REF!,"&lt;100",#REF!,"&gt;=50",#REF!,$B255,#REF!,"&gt;=2.3")</f>
        <v>#REF!</v>
      </c>
      <c r="F255" s="6" t="e">
        <f>COUNTIFS(#REF!,"&lt;100",#REF!,"&gt;=50",#REF!,$B255,#REF!,"&gt;=2.4")</f>
        <v>#REF!</v>
      </c>
      <c r="G255" s="6" t="e">
        <f>COUNTIFS(#REF!,"&lt;100",#REF!,"&gt;=50",#REF!,$B255,#REF!,"&gt;=2.5")</f>
        <v>#REF!</v>
      </c>
      <c r="H255" s="6" t="e">
        <f>COUNTIFS(#REF!,"&lt;100",#REF!,"&gt;=50",#REF!,$B255,#REF!,"&gt;=2.6")</f>
        <v>#REF!</v>
      </c>
      <c r="I255" s="15" t="e">
        <f>COUNTIFS(#REF!,"&lt;100",#REF!,"&gt;=50",#REF!,$B255,#REF!,"&gt;=2.7")</f>
        <v>#REF!</v>
      </c>
      <c r="K255" s="9" t="s">
        <v>34</v>
      </c>
      <c r="L255" s="6"/>
      <c r="M255" s="6" t="e">
        <f>COUNTIFS(#REF!,"&gt;=100",#REF!,"&lt;150",#REF!,$B255)</f>
        <v>#REF!</v>
      </c>
      <c r="N255" s="6" t="e">
        <f>COUNTIFS(#REF!,"&gt;=100",#REF!,"&lt;150",#REF!,$B255,#REF!,"&gt;=2.4")</f>
        <v>#REF!</v>
      </c>
      <c r="O255" s="6" t="e">
        <f>COUNTIFS(#REF!,"&gt;=100",#REF!,"&lt;150",#REF!,$B255,#REF!,"&gt;=2.5")</f>
        <v>#REF!</v>
      </c>
      <c r="P255" s="6" t="e">
        <f>COUNTIFS(#REF!,"&gt;=100",#REF!,"&lt;150",#REF!,$B255,#REF!,"&gt;=2.6")</f>
        <v>#REF!</v>
      </c>
      <c r="Q255" s="6" t="e">
        <f>COUNTIFS(#REF!,"&gt;=100",#REF!,"&lt;150",#REF!,$B255,#REF!,"&gt;=3.0")</f>
        <v>#REF!</v>
      </c>
      <c r="R255" s="15" t="e">
        <f>COUNTIFS(#REF!,"&gt;=100",#REF!,"&lt;150",#REF!,$B255,#REF!,"&gt;=3.5")</f>
        <v>#REF!</v>
      </c>
      <c r="T255" s="9" t="s">
        <v>34</v>
      </c>
      <c r="U255" s="6"/>
      <c r="V255" s="6" t="e">
        <f>COUNTIFS(#REF!,"&gt;=150",#REF!,"&lt;200",#REF!,$B255)</f>
        <v>#REF!</v>
      </c>
      <c r="W255" s="6" t="e">
        <f>COUNTIFS(#REF!,"&lt;=1",#REF!,"&gt;=150",#REF!,"&lt;200",#REF!,$B255,#REF!,"&gt;=2.5")</f>
        <v>#REF!</v>
      </c>
      <c r="X255" s="6" t="e">
        <f>COUNTIFS(#REF!,"&lt;=1",#REF!,"&gt;=150",#REF!,"&lt;200",#REF!,$B255,#REF!,"&gt;=2.8")</f>
        <v>#REF!</v>
      </c>
      <c r="Y255" s="6" t="e">
        <f>COUNTIFS(#REF!,"&lt;=1",#REF!,"&gt;=150",#REF!,"&lt;200",#REF!,$B255,#REF!,"&gt;=3")</f>
        <v>#REF!</v>
      </c>
      <c r="Z255" s="6" t="e">
        <f>COUNTIFS(#REF!,"&lt;=1",#REF!,"&gt;=150",#REF!,"&lt;200",#REF!,$B255,#REF!,"&gt;=3.5")</f>
        <v>#REF!</v>
      </c>
      <c r="AA255" s="15" t="e">
        <f>COUNTIFS(#REF!,"&lt;=1",#REF!,"&gt;=150",#REF!,"&lt;200",#REF!,$B255,#REF!,"&gt;=4")</f>
        <v>#REF!</v>
      </c>
      <c r="AC255" s="9" t="s">
        <v>34</v>
      </c>
      <c r="AD255" s="6"/>
      <c r="AE255" s="6" t="e">
        <f>COUNTIFS(#REF!,"&gt;=200",#REF!,$B255)</f>
        <v>#REF!</v>
      </c>
      <c r="AF255" s="6" t="e">
        <f>COUNTIFS(#REF!,"&lt;=1",#REF!,"&gt;=200",#REF!,$B255,#REF!,"&gt;=2.5")</f>
        <v>#REF!</v>
      </c>
      <c r="AG255" s="6" t="e">
        <f>COUNTIFS(#REF!,"&lt;=1",#REF!,"&gt;=200",#REF!,$B255,#REF!,"&gt;=2.8")</f>
        <v>#REF!</v>
      </c>
      <c r="AH255" s="6" t="e">
        <f>COUNTIFS(#REF!,"&lt;=1",#REF!,"&gt;=200",#REF!,$B255,#REF!,"&gt;=3")</f>
        <v>#REF!</v>
      </c>
      <c r="AI255" s="6" t="e">
        <f>COUNTIFS(#REF!,"&lt;=1",#REF!,"&gt;=200",#REF!,$B255,#REF!,"&gt;=3.5")</f>
        <v>#REF!</v>
      </c>
      <c r="AJ255" s="15" t="e">
        <f>COUNTIFS(#REF!,"&lt;=1",#REF!,"&gt;=200",#REF!,$B255,#REF!,"&gt;=4")</f>
        <v>#REF!</v>
      </c>
      <c r="AL255" s="9" t="s">
        <v>34</v>
      </c>
      <c r="AM255" s="6"/>
      <c r="AN255" s="42" t="e">
        <f t="shared" si="92"/>
        <v>#REF!</v>
      </c>
      <c r="AO255" s="42" t="e">
        <f t="shared" si="87"/>
        <v>#REF!</v>
      </c>
      <c r="AP255" s="42" t="e">
        <f t="shared" si="88"/>
        <v>#REF!</v>
      </c>
      <c r="AQ255" s="42" t="e">
        <f t="shared" si="89"/>
        <v>#REF!</v>
      </c>
      <c r="AR255" s="42" t="e">
        <f t="shared" si="90"/>
        <v>#REF!</v>
      </c>
      <c r="AS255" s="42" t="e">
        <f t="shared" si="91"/>
        <v>#REF!</v>
      </c>
    </row>
    <row r="256" spans="2:45" hidden="1" outlineLevel="1" x14ac:dyDescent="0.25">
      <c r="B256" s="9" t="s">
        <v>17</v>
      </c>
      <c r="C256" s="6"/>
      <c r="D256" s="6" t="e">
        <f>COUNTIFS(#REF!,"&lt;100",#REF!,"&gt;=50",#REF!,$B256)</f>
        <v>#REF!</v>
      </c>
      <c r="E256" s="6" t="e">
        <f>COUNTIFS(#REF!,"&lt;100",#REF!,"&gt;=50",#REF!,$B256,#REF!,"&gt;=2.3")</f>
        <v>#REF!</v>
      </c>
      <c r="F256" s="6" t="e">
        <f>COUNTIFS(#REF!,"&lt;100",#REF!,"&gt;=50",#REF!,$B256,#REF!,"&gt;=2.4")</f>
        <v>#REF!</v>
      </c>
      <c r="G256" s="6" t="e">
        <f>COUNTIFS(#REF!,"&lt;100",#REF!,"&gt;=50",#REF!,$B256,#REF!,"&gt;=2.5")</f>
        <v>#REF!</v>
      </c>
      <c r="H256" s="6" t="e">
        <f>COUNTIFS(#REF!,"&lt;100",#REF!,"&gt;=50",#REF!,$B256,#REF!,"&gt;=2.6")</f>
        <v>#REF!</v>
      </c>
      <c r="I256" s="15" t="e">
        <f>COUNTIFS(#REF!,"&lt;100",#REF!,"&gt;=50",#REF!,$B256,#REF!,"&gt;=2.7")</f>
        <v>#REF!</v>
      </c>
      <c r="K256" s="9" t="s">
        <v>17</v>
      </c>
      <c r="L256" s="6"/>
      <c r="M256" s="6" t="e">
        <f>COUNTIFS(#REF!,"&gt;=100",#REF!,"&lt;150",#REF!,$B256)</f>
        <v>#REF!</v>
      </c>
      <c r="N256" s="6" t="e">
        <f>COUNTIFS(#REF!,"&gt;=100",#REF!,"&lt;150",#REF!,$B256,#REF!,"&gt;=2.4")</f>
        <v>#REF!</v>
      </c>
      <c r="O256" s="6" t="e">
        <f>COUNTIFS(#REF!,"&gt;=100",#REF!,"&lt;150",#REF!,$B256,#REF!,"&gt;=2.5")</f>
        <v>#REF!</v>
      </c>
      <c r="P256" s="6" t="e">
        <f>COUNTIFS(#REF!,"&gt;=100",#REF!,"&lt;150",#REF!,$B256,#REF!,"&gt;=2.6")</f>
        <v>#REF!</v>
      </c>
      <c r="Q256" s="6" t="e">
        <f>COUNTIFS(#REF!,"&gt;=100",#REF!,"&lt;150",#REF!,$B256,#REF!,"&gt;=3.0")</f>
        <v>#REF!</v>
      </c>
      <c r="R256" s="15" t="e">
        <f>COUNTIFS(#REF!,"&gt;=100",#REF!,"&lt;150",#REF!,$B256,#REF!,"&gt;=3.5")</f>
        <v>#REF!</v>
      </c>
      <c r="T256" s="9" t="s">
        <v>17</v>
      </c>
      <c r="U256" s="6"/>
      <c r="V256" s="6" t="e">
        <f>COUNTIFS(#REF!,"&gt;=150",#REF!,"&lt;200",#REF!,$B256)</f>
        <v>#REF!</v>
      </c>
      <c r="W256" s="6" t="e">
        <f>COUNTIFS(#REF!,"&lt;=1",#REF!,"&gt;=150",#REF!,"&lt;200",#REF!,$B256,#REF!,"&gt;=2.5")</f>
        <v>#REF!</v>
      </c>
      <c r="X256" s="6" t="e">
        <f>COUNTIFS(#REF!,"&lt;=1",#REF!,"&gt;=150",#REF!,"&lt;200",#REF!,$B256,#REF!,"&gt;=2.8")</f>
        <v>#REF!</v>
      </c>
      <c r="Y256" s="6" t="e">
        <f>COUNTIFS(#REF!,"&lt;=1",#REF!,"&gt;=150",#REF!,"&lt;200",#REF!,$B256,#REF!,"&gt;=3")</f>
        <v>#REF!</v>
      </c>
      <c r="Z256" s="6" t="e">
        <f>COUNTIFS(#REF!,"&lt;=1",#REF!,"&gt;=150",#REF!,"&lt;200",#REF!,$B256,#REF!,"&gt;=3.5")</f>
        <v>#REF!</v>
      </c>
      <c r="AA256" s="15" t="e">
        <f>COUNTIFS(#REF!,"&lt;=1",#REF!,"&gt;=150",#REF!,"&lt;200",#REF!,$B256,#REF!,"&gt;=4")</f>
        <v>#REF!</v>
      </c>
      <c r="AC256" s="9" t="s">
        <v>17</v>
      </c>
      <c r="AD256" s="6"/>
      <c r="AE256" s="6" t="e">
        <f>COUNTIFS(#REF!,"&gt;=200",#REF!,$B256)</f>
        <v>#REF!</v>
      </c>
      <c r="AF256" s="6" t="e">
        <f>COUNTIFS(#REF!,"&lt;=1",#REF!,"&gt;=200",#REF!,$B256,#REF!,"&gt;=2.5")</f>
        <v>#REF!</v>
      </c>
      <c r="AG256" s="6" t="e">
        <f>COUNTIFS(#REF!,"&lt;=1",#REF!,"&gt;=200",#REF!,$B256,#REF!,"&gt;=2.8")</f>
        <v>#REF!</v>
      </c>
      <c r="AH256" s="6" t="e">
        <f>COUNTIFS(#REF!,"&lt;=1",#REF!,"&gt;=200",#REF!,$B256,#REF!,"&gt;=3")</f>
        <v>#REF!</v>
      </c>
      <c r="AI256" s="6" t="e">
        <f>COUNTIFS(#REF!,"&lt;=1",#REF!,"&gt;=200",#REF!,$B256,#REF!,"&gt;=3.5")</f>
        <v>#REF!</v>
      </c>
      <c r="AJ256" s="15" t="e">
        <f>COUNTIFS(#REF!,"&lt;=1",#REF!,"&gt;=200",#REF!,$B256,#REF!,"&gt;=4")</f>
        <v>#REF!</v>
      </c>
      <c r="AL256" s="9" t="s">
        <v>17</v>
      </c>
      <c r="AM256" s="6"/>
      <c r="AN256" s="42" t="e">
        <f t="shared" si="92"/>
        <v>#REF!</v>
      </c>
      <c r="AO256" s="42" t="e">
        <f t="shared" si="87"/>
        <v>#REF!</v>
      </c>
      <c r="AP256" s="42" t="e">
        <f t="shared" si="88"/>
        <v>#REF!</v>
      </c>
      <c r="AQ256" s="42" t="e">
        <f t="shared" si="89"/>
        <v>#REF!</v>
      </c>
      <c r="AR256" s="42" t="e">
        <f t="shared" si="90"/>
        <v>#REF!</v>
      </c>
      <c r="AS256" s="42" t="e">
        <f t="shared" si="91"/>
        <v>#REF!</v>
      </c>
    </row>
    <row r="257" spans="2:45" hidden="1" outlineLevel="1" x14ac:dyDescent="0.25">
      <c r="B257" s="9" t="s">
        <v>63</v>
      </c>
      <c r="C257" s="6"/>
      <c r="D257" s="6" t="e">
        <f>COUNTIFS(#REF!,"&lt;100",#REF!,"&gt;=50",#REF!,$B257)</f>
        <v>#REF!</v>
      </c>
      <c r="E257" s="6" t="e">
        <f>COUNTIFS(#REF!,"&lt;100",#REF!,"&gt;=50",#REF!,$B257,#REF!,"&gt;=2.3")</f>
        <v>#REF!</v>
      </c>
      <c r="F257" s="6" t="e">
        <f>COUNTIFS(#REF!,"&lt;100",#REF!,"&gt;=50",#REF!,$B257,#REF!,"&gt;=2.4")</f>
        <v>#REF!</v>
      </c>
      <c r="G257" s="6" t="e">
        <f>COUNTIFS(#REF!,"&lt;100",#REF!,"&gt;=50",#REF!,$B257,#REF!,"&gt;=2.5")</f>
        <v>#REF!</v>
      </c>
      <c r="H257" s="6" t="e">
        <f>COUNTIFS(#REF!,"&lt;100",#REF!,"&gt;=50",#REF!,$B257,#REF!,"&gt;=2.6")</f>
        <v>#REF!</v>
      </c>
      <c r="I257" s="15" t="e">
        <f>COUNTIFS(#REF!,"&lt;100",#REF!,"&gt;=50",#REF!,$B257,#REF!,"&gt;=2.7")</f>
        <v>#REF!</v>
      </c>
      <c r="K257" s="9" t="s">
        <v>63</v>
      </c>
      <c r="L257" s="6"/>
      <c r="M257" s="6" t="e">
        <f>COUNTIFS(#REF!,"&gt;=100",#REF!,"&lt;150",#REF!,$B257)</f>
        <v>#REF!</v>
      </c>
      <c r="N257" s="6" t="e">
        <f>COUNTIFS(#REF!,"&gt;=100",#REF!,"&lt;150",#REF!,$B257,#REF!,"&gt;=2.4")</f>
        <v>#REF!</v>
      </c>
      <c r="O257" s="6" t="e">
        <f>COUNTIFS(#REF!,"&gt;=100",#REF!,"&lt;150",#REF!,$B257,#REF!,"&gt;=2.5")</f>
        <v>#REF!</v>
      </c>
      <c r="P257" s="6" t="e">
        <f>COUNTIFS(#REF!,"&gt;=100",#REF!,"&lt;150",#REF!,$B257,#REF!,"&gt;=2.6")</f>
        <v>#REF!</v>
      </c>
      <c r="Q257" s="6" t="e">
        <f>COUNTIFS(#REF!,"&gt;=100",#REF!,"&lt;150",#REF!,$B257,#REF!,"&gt;=3.0")</f>
        <v>#REF!</v>
      </c>
      <c r="R257" s="15" t="e">
        <f>COUNTIFS(#REF!,"&gt;=100",#REF!,"&lt;150",#REF!,$B257,#REF!,"&gt;=3.5")</f>
        <v>#REF!</v>
      </c>
      <c r="T257" s="9" t="s">
        <v>63</v>
      </c>
      <c r="U257" s="6"/>
      <c r="V257" s="6" t="e">
        <f>COUNTIFS(#REF!,"&gt;=150",#REF!,"&lt;200",#REF!,$B257)</f>
        <v>#REF!</v>
      </c>
      <c r="W257" s="6" t="e">
        <f>COUNTIFS(#REF!,"&lt;=1",#REF!,"&gt;=150",#REF!,"&lt;200",#REF!,$B257,#REF!,"&gt;=2.5")</f>
        <v>#REF!</v>
      </c>
      <c r="X257" s="6" t="e">
        <f>COUNTIFS(#REF!,"&lt;=1",#REF!,"&gt;=150",#REF!,"&lt;200",#REF!,$B257,#REF!,"&gt;=2.8")</f>
        <v>#REF!</v>
      </c>
      <c r="Y257" s="6" t="e">
        <f>COUNTIFS(#REF!,"&lt;=1",#REF!,"&gt;=150",#REF!,"&lt;200",#REF!,$B257,#REF!,"&gt;=3")</f>
        <v>#REF!</v>
      </c>
      <c r="Z257" s="6" t="e">
        <f>COUNTIFS(#REF!,"&lt;=1",#REF!,"&gt;=150",#REF!,"&lt;200",#REF!,$B257,#REF!,"&gt;=3.5")</f>
        <v>#REF!</v>
      </c>
      <c r="AA257" s="15" t="e">
        <f>COUNTIFS(#REF!,"&lt;=1",#REF!,"&gt;=150",#REF!,"&lt;200",#REF!,$B257,#REF!,"&gt;=4")</f>
        <v>#REF!</v>
      </c>
      <c r="AC257" s="9" t="s">
        <v>63</v>
      </c>
      <c r="AD257" s="6"/>
      <c r="AE257" s="6" t="e">
        <f>COUNTIFS(#REF!,"&gt;=200",#REF!,$B257)</f>
        <v>#REF!</v>
      </c>
      <c r="AF257" s="6" t="e">
        <f>COUNTIFS(#REF!,"&lt;=1",#REF!,"&gt;=200",#REF!,$B257,#REF!,"&gt;=2.5")</f>
        <v>#REF!</v>
      </c>
      <c r="AG257" s="6" t="e">
        <f>COUNTIFS(#REF!,"&lt;=1",#REF!,"&gt;=200",#REF!,$B257,#REF!,"&gt;=2.8")</f>
        <v>#REF!</v>
      </c>
      <c r="AH257" s="6" t="e">
        <f>COUNTIFS(#REF!,"&lt;=1",#REF!,"&gt;=200",#REF!,$B257,#REF!,"&gt;=3")</f>
        <v>#REF!</v>
      </c>
      <c r="AI257" s="6" t="e">
        <f>COUNTIFS(#REF!,"&lt;=1",#REF!,"&gt;=200",#REF!,$B257,#REF!,"&gt;=3.5")</f>
        <v>#REF!</v>
      </c>
      <c r="AJ257" s="15" t="e">
        <f>COUNTIFS(#REF!,"&lt;=1",#REF!,"&gt;=200",#REF!,$B257,#REF!,"&gt;=4")</f>
        <v>#REF!</v>
      </c>
      <c r="AL257" s="9" t="s">
        <v>63</v>
      </c>
      <c r="AM257" s="6"/>
      <c r="AN257" s="42" t="e">
        <f t="shared" si="92"/>
        <v>#REF!</v>
      </c>
      <c r="AO257" s="42" t="e">
        <f t="shared" si="87"/>
        <v>#REF!</v>
      </c>
      <c r="AP257" s="42" t="e">
        <f t="shared" si="88"/>
        <v>#REF!</v>
      </c>
      <c r="AQ257" s="42" t="e">
        <f t="shared" si="89"/>
        <v>#REF!</v>
      </c>
      <c r="AR257" s="42" t="e">
        <f t="shared" si="90"/>
        <v>#REF!</v>
      </c>
      <c r="AS257" s="42" t="e">
        <f t="shared" si="91"/>
        <v>#REF!</v>
      </c>
    </row>
    <row r="258" spans="2:45" hidden="1" outlineLevel="1" x14ac:dyDescent="0.25">
      <c r="B258" s="9" t="s">
        <v>62</v>
      </c>
      <c r="C258" s="6"/>
      <c r="D258" s="6" t="e">
        <f>COUNTIFS(#REF!,"&lt;100",#REF!,"&gt;=50",#REF!,$B258)</f>
        <v>#REF!</v>
      </c>
      <c r="E258" s="6" t="e">
        <f>COUNTIFS(#REF!,"&lt;100",#REF!,"&gt;=50",#REF!,$B258,#REF!,"&gt;=2.3")</f>
        <v>#REF!</v>
      </c>
      <c r="F258" s="6" t="e">
        <f>COUNTIFS(#REF!,"&lt;100",#REF!,"&gt;=50",#REF!,$B258,#REF!,"&gt;=2.4")</f>
        <v>#REF!</v>
      </c>
      <c r="G258" s="6" t="e">
        <f>COUNTIFS(#REF!,"&lt;100",#REF!,"&gt;=50",#REF!,$B258,#REF!,"&gt;=2.5")</f>
        <v>#REF!</v>
      </c>
      <c r="H258" s="6" t="e">
        <f>COUNTIFS(#REF!,"&lt;100",#REF!,"&gt;=50",#REF!,$B258,#REF!,"&gt;=2.6")</f>
        <v>#REF!</v>
      </c>
      <c r="I258" s="15" t="e">
        <f>COUNTIFS(#REF!,"&lt;100",#REF!,"&gt;=50",#REF!,$B258,#REF!,"&gt;=2.7")</f>
        <v>#REF!</v>
      </c>
      <c r="K258" s="9" t="s">
        <v>62</v>
      </c>
      <c r="L258" s="6"/>
      <c r="M258" s="6" t="e">
        <f>COUNTIFS(#REF!,"&gt;=100",#REF!,"&lt;150",#REF!,$B258)</f>
        <v>#REF!</v>
      </c>
      <c r="N258" s="6" t="e">
        <f>COUNTIFS(#REF!,"&gt;=100",#REF!,"&lt;150",#REF!,$B258,#REF!,"&gt;=2.4")</f>
        <v>#REF!</v>
      </c>
      <c r="O258" s="6" t="e">
        <f>COUNTIFS(#REF!,"&gt;=100",#REF!,"&lt;150",#REF!,$B258,#REF!,"&gt;=2.5")</f>
        <v>#REF!</v>
      </c>
      <c r="P258" s="6" t="e">
        <f>COUNTIFS(#REF!,"&gt;=100",#REF!,"&lt;150",#REF!,$B258,#REF!,"&gt;=2.6")</f>
        <v>#REF!</v>
      </c>
      <c r="Q258" s="6" t="e">
        <f>COUNTIFS(#REF!,"&gt;=100",#REF!,"&lt;150",#REF!,$B258,#REF!,"&gt;=3.0")</f>
        <v>#REF!</v>
      </c>
      <c r="R258" s="15" t="e">
        <f>COUNTIFS(#REF!,"&gt;=100",#REF!,"&lt;150",#REF!,$B258,#REF!,"&gt;=3.5")</f>
        <v>#REF!</v>
      </c>
      <c r="T258" s="9" t="s">
        <v>62</v>
      </c>
      <c r="U258" s="6"/>
      <c r="V258" s="6" t="e">
        <f>COUNTIFS(#REF!,"&gt;=150",#REF!,"&lt;200",#REF!,$B258)</f>
        <v>#REF!</v>
      </c>
      <c r="W258" s="6" t="e">
        <f>COUNTIFS(#REF!,"&lt;=1",#REF!,"&gt;=150",#REF!,"&lt;200",#REF!,$B258,#REF!,"&gt;=2.5")</f>
        <v>#REF!</v>
      </c>
      <c r="X258" s="6" t="e">
        <f>COUNTIFS(#REF!,"&lt;=1",#REF!,"&gt;=150",#REF!,"&lt;200",#REF!,$B258,#REF!,"&gt;=2.8")</f>
        <v>#REF!</v>
      </c>
      <c r="Y258" s="6" t="e">
        <f>COUNTIFS(#REF!,"&lt;=1",#REF!,"&gt;=150",#REF!,"&lt;200",#REF!,$B258,#REF!,"&gt;=3")</f>
        <v>#REF!</v>
      </c>
      <c r="Z258" s="6" t="e">
        <f>COUNTIFS(#REF!,"&lt;=1",#REF!,"&gt;=150",#REF!,"&lt;200",#REF!,$B258,#REF!,"&gt;=3.5")</f>
        <v>#REF!</v>
      </c>
      <c r="AA258" s="15" t="e">
        <f>COUNTIFS(#REF!,"&lt;=1",#REF!,"&gt;=150",#REF!,"&lt;200",#REF!,$B258,#REF!,"&gt;=4")</f>
        <v>#REF!</v>
      </c>
      <c r="AC258" s="9" t="s">
        <v>62</v>
      </c>
      <c r="AD258" s="6"/>
      <c r="AE258" s="6" t="e">
        <f>COUNTIFS(#REF!,"&gt;=200",#REF!,$B258)</f>
        <v>#REF!</v>
      </c>
      <c r="AF258" s="6" t="e">
        <f>COUNTIFS(#REF!,"&lt;=1",#REF!,"&gt;=200",#REF!,$B258,#REF!,"&gt;=2.5")</f>
        <v>#REF!</v>
      </c>
      <c r="AG258" s="6" t="e">
        <f>COUNTIFS(#REF!,"&lt;=1",#REF!,"&gt;=200",#REF!,$B258,#REF!,"&gt;=2.8")</f>
        <v>#REF!</v>
      </c>
      <c r="AH258" s="6" t="e">
        <f>COUNTIFS(#REF!,"&lt;=1",#REF!,"&gt;=200",#REF!,$B258,#REF!,"&gt;=3")</f>
        <v>#REF!</v>
      </c>
      <c r="AI258" s="6" t="e">
        <f>COUNTIFS(#REF!,"&lt;=1",#REF!,"&gt;=200",#REF!,$B258,#REF!,"&gt;=3.5")</f>
        <v>#REF!</v>
      </c>
      <c r="AJ258" s="15" t="e">
        <f>COUNTIFS(#REF!,"&lt;=1",#REF!,"&gt;=200",#REF!,$B258,#REF!,"&gt;=4")</f>
        <v>#REF!</v>
      </c>
      <c r="AL258" s="9" t="s">
        <v>62</v>
      </c>
      <c r="AM258" s="6"/>
      <c r="AN258" s="42" t="e">
        <f t="shared" si="92"/>
        <v>#REF!</v>
      </c>
      <c r="AO258" s="42" t="e">
        <f t="shared" si="87"/>
        <v>#REF!</v>
      </c>
      <c r="AP258" s="42" t="e">
        <f t="shared" si="88"/>
        <v>#REF!</v>
      </c>
      <c r="AQ258" s="42" t="e">
        <f t="shared" si="89"/>
        <v>#REF!</v>
      </c>
      <c r="AR258" s="42" t="e">
        <f t="shared" si="90"/>
        <v>#REF!</v>
      </c>
      <c r="AS258" s="42" t="e">
        <f t="shared" si="91"/>
        <v>#REF!</v>
      </c>
    </row>
    <row r="259" spans="2:45" hidden="1" outlineLevel="1" x14ac:dyDescent="0.25">
      <c r="B259" s="9"/>
      <c r="C259" s="6"/>
      <c r="D259" s="6"/>
      <c r="E259" s="6"/>
      <c r="F259" s="6"/>
      <c r="G259" s="6"/>
      <c r="H259" s="6"/>
      <c r="I259" s="15"/>
      <c r="K259" s="9"/>
      <c r="L259" s="6"/>
      <c r="M259" s="6"/>
      <c r="N259" s="6"/>
      <c r="O259" s="6"/>
      <c r="P259" s="6"/>
      <c r="Q259" s="6"/>
      <c r="R259" s="15"/>
      <c r="T259" s="9"/>
      <c r="U259" s="6"/>
      <c r="V259" s="6"/>
      <c r="W259" s="6"/>
      <c r="X259" s="6"/>
      <c r="Y259" s="6"/>
      <c r="Z259" s="6"/>
      <c r="AA259" s="15"/>
      <c r="AC259" s="9"/>
      <c r="AD259" s="6"/>
      <c r="AE259" s="6"/>
      <c r="AF259" s="6"/>
      <c r="AG259" s="6"/>
      <c r="AH259" s="6"/>
      <c r="AI259" s="6"/>
      <c r="AJ259" s="15"/>
      <c r="AL259" s="9"/>
      <c r="AM259" s="6"/>
      <c r="AN259" s="6"/>
      <c r="AO259" s="6"/>
      <c r="AP259" s="1"/>
      <c r="AQ259" s="6"/>
      <c r="AR259" s="6"/>
      <c r="AS259" s="15"/>
    </row>
    <row r="260" spans="2:45" hidden="1" outlineLevel="1" x14ac:dyDescent="0.25">
      <c r="B260" s="9" t="s">
        <v>77</v>
      </c>
      <c r="C260" s="6" t="e">
        <f>ROUND((D261/D262)-D261,0)</f>
        <v>#REF!</v>
      </c>
      <c r="D260" s="6" t="e">
        <f>COUNTIFS(#REF!,"&lt;100",#REF!,"&gt;=50",#REF!,$B260)</f>
        <v>#REF!</v>
      </c>
      <c r="E260" s="6" t="e">
        <f>COUNTIFS(#REF!,"&lt;100",#REF!,"&gt;=50",#REF!,$B260,#REF!,"&gt;=2.3")</f>
        <v>#REF!</v>
      </c>
      <c r="F260" s="6" t="e">
        <f>COUNTIFS(#REF!,"&lt;100",#REF!,"&gt;=50",#REF!,$B260,#REF!,"&gt;=2.4")</f>
        <v>#REF!</v>
      </c>
      <c r="G260" s="6" t="e">
        <f>COUNTIFS(#REF!,"&lt;100",#REF!,"&gt;=50",#REF!,$B260,#REF!,"&gt;=2.5")</f>
        <v>#REF!</v>
      </c>
      <c r="H260" s="6" t="e">
        <f>COUNTIFS(#REF!,"&lt;100",#REF!,"&gt;=50",#REF!,$B260,#REF!,"&gt;=2.6")</f>
        <v>#REF!</v>
      </c>
      <c r="I260" s="15" t="e">
        <f>COUNTIFS(#REF!,"&lt;100",#REF!,"&gt;=50",#REF!,$B260,#REF!,"&gt;=2.7")</f>
        <v>#REF!</v>
      </c>
      <c r="K260" s="9" t="s">
        <v>77</v>
      </c>
      <c r="L260" s="6" t="e">
        <f>ROUND((M261/M262)-M261,0)</f>
        <v>#REF!</v>
      </c>
      <c r="M260" s="6" t="e">
        <f>COUNTIFS(#REF!,"&gt;=100",#REF!,"&lt;150",#REF!,$B260)</f>
        <v>#REF!</v>
      </c>
      <c r="N260" s="6" t="e">
        <f>COUNTIFS(#REF!,"&gt;=100",#REF!,"&lt;150",#REF!,$B260,#REF!,"&gt;=2.4")</f>
        <v>#REF!</v>
      </c>
      <c r="O260" s="6" t="e">
        <f>COUNTIFS(#REF!,"&gt;=100",#REF!,"&lt;150",#REF!,$B260,#REF!,"&gt;=2.5")</f>
        <v>#REF!</v>
      </c>
      <c r="P260" s="6" t="e">
        <f>COUNTIFS(#REF!,"&gt;=100",#REF!,"&lt;150",#REF!,$B260,#REF!,"&gt;=2.6")</f>
        <v>#REF!</v>
      </c>
      <c r="Q260" s="6" t="e">
        <f>COUNTIFS(#REF!,"&gt;=100",#REF!,"&lt;150",#REF!,$B260,#REF!,"&gt;=3.0")</f>
        <v>#REF!</v>
      </c>
      <c r="R260" s="15" t="e">
        <f>COUNTIFS(#REF!,"&gt;=100",#REF!,"&lt;150",#REF!,$B260,#REF!,"&gt;=3.5")</f>
        <v>#REF!</v>
      </c>
      <c r="T260" s="9" t="s">
        <v>77</v>
      </c>
      <c r="U260" s="6" t="e">
        <f>ROUND((V261/V262)-V261,0)</f>
        <v>#REF!</v>
      </c>
      <c r="V260" s="6" t="e">
        <f>COUNTIFS(#REF!,"&gt;=100",#REF!,"&lt;=150",#REF!,$B260)</f>
        <v>#REF!</v>
      </c>
      <c r="W260" s="6" t="e">
        <f>COUNTIFS(#REF!,"&gt;=150",#REF!,"&lt;200",#REF!,$B260,#REF!,"&gt;=2.5")</f>
        <v>#REF!</v>
      </c>
      <c r="X260" s="6" t="e">
        <f>COUNTIFS(#REF!,"&gt;=150",#REF!,"&lt;200",#REF!,$B260,#REF!,"&gt;=2.8")</f>
        <v>#REF!</v>
      </c>
      <c r="Y260" s="6" t="e">
        <f>COUNTIFS(#REF!,"&gt;=150",#REF!,"&lt;200",#REF!,$B260,#REF!,"&gt;=3")</f>
        <v>#REF!</v>
      </c>
      <c r="Z260" s="6" t="e">
        <f>COUNTIFS(#REF!,"&gt;=150",#REF!,"&lt;200",#REF!,$B260,#REF!,"&gt;=3.5")</f>
        <v>#REF!</v>
      </c>
      <c r="AA260" s="15" t="e">
        <f>COUNTIFS(#REF!,"&gt;=150",#REF!,"&lt;200",#REF!,$B260,#REF!,"&gt;=4")</f>
        <v>#REF!</v>
      </c>
      <c r="AC260" s="9" t="s">
        <v>77</v>
      </c>
      <c r="AD260" s="6" t="e">
        <f>ROUND((AE261/AE262)-AE261,0)</f>
        <v>#REF!</v>
      </c>
      <c r="AE260" s="6" t="e">
        <f>COUNTIFS(#REF!,"&gt;=100",#REF!,"&lt;=150",#REF!,$B260)</f>
        <v>#REF!</v>
      </c>
      <c r="AF260" s="6" t="e">
        <f>COUNTIFS(#REF!,"&gt;=100",#REF!,"&lt;=150",#REF!,$B260,#REF!,"&gt;=2.2")</f>
        <v>#REF!</v>
      </c>
      <c r="AG260" s="6" t="e">
        <f>COUNTIFS(#REF!,"&gt;=200",#REF!,$B260,#REF!,"&gt;=2.8")</f>
        <v>#REF!</v>
      </c>
      <c r="AH260" s="6" t="e">
        <f>COUNTIFS(#REF!,"&gt;=100",#REF!,"&lt;=150",#REF!,$B260,#REF!,"&gt;=3")</f>
        <v>#REF!</v>
      </c>
      <c r="AI260" s="6" t="e">
        <f>COUNTIFS(#REF!,"&gt;=100",#REF!,"&lt;=150",#REF!,$B260,#REF!,"&gt;=3.5")</f>
        <v>#REF!</v>
      </c>
      <c r="AJ260" s="15" t="e">
        <f>COUNTIFS(#REF!,"&gt;=100",#REF!,"&lt;=150",#REF!,$B260,#REF!,"&gt;=4")</f>
        <v>#REF!</v>
      </c>
      <c r="AL260" s="9" t="s">
        <v>77</v>
      </c>
      <c r="AM260" s="6" t="e">
        <f>ROUND((AN261/AN262)-AN261,0)</f>
        <v>#REF!</v>
      </c>
      <c r="AN260" s="6" t="e">
        <f>COUNTIFS(#REF!,"&gt;=50",#REF!,$B260)</f>
        <v>#REF!</v>
      </c>
      <c r="AO260" s="6" t="e">
        <f>COUNTIFS(#REF!,"&gt;=50",#REF!,$B260,#REF!,"&gt;=2.2")</f>
        <v>#REF!</v>
      </c>
      <c r="AP260" s="1" t="e">
        <f>COUNTIFS(#REF!,"&gt;=50",#REF!,$B260,#REF!,"&gt;=2.5")</f>
        <v>#REF!</v>
      </c>
      <c r="AQ260" s="6" t="e">
        <f>COUNTIFS(#REF!,"&gt;=50",#REF!,$B260,#REF!,"&gt;=3")</f>
        <v>#REF!</v>
      </c>
      <c r="AR260" s="6" t="e">
        <f>COUNTIFS(#REF!,"&gt;=50",#REF!,$B260,#REF!,"&gt;=3.5")</f>
        <v>#REF!</v>
      </c>
      <c r="AS260" s="15" t="e">
        <f>COUNTIFS(#REF!,"&gt;=50",#REF!,$B260,#REF!,"&gt;=4")</f>
        <v>#REF!</v>
      </c>
    </row>
    <row r="261" spans="2:45" collapsed="1" x14ac:dyDescent="0.25">
      <c r="B261" s="8" t="s">
        <v>75</v>
      </c>
      <c r="C261" s="10" t="e">
        <f>ROUND(D261*(1/D262),0)</f>
        <v>#REF!</v>
      </c>
      <c r="D261" s="10" t="e">
        <f t="shared" ref="D261:I261" si="93">SUM(D202:D260)</f>
        <v>#REF!</v>
      </c>
      <c r="E261" s="10" t="e">
        <f t="shared" si="93"/>
        <v>#REF!</v>
      </c>
      <c r="F261" s="10" t="e">
        <f t="shared" si="93"/>
        <v>#REF!</v>
      </c>
      <c r="G261" s="10" t="e">
        <f t="shared" si="93"/>
        <v>#REF!</v>
      </c>
      <c r="H261" s="10" t="e">
        <f t="shared" si="93"/>
        <v>#REF!</v>
      </c>
      <c r="I261" s="16" t="e">
        <f t="shared" si="93"/>
        <v>#REF!</v>
      </c>
      <c r="K261" s="8" t="s">
        <v>75</v>
      </c>
      <c r="L261" s="10" t="e">
        <f>ROUND(M261*(1/M262),0)</f>
        <v>#REF!</v>
      </c>
      <c r="M261" s="10" t="e">
        <f t="shared" ref="M261:R261" si="94">SUM(M202:M260)</f>
        <v>#REF!</v>
      </c>
      <c r="N261" s="10" t="e">
        <f t="shared" si="94"/>
        <v>#REF!</v>
      </c>
      <c r="O261" s="10" t="e">
        <f t="shared" si="94"/>
        <v>#REF!</v>
      </c>
      <c r="P261" s="10" t="e">
        <f t="shared" si="94"/>
        <v>#REF!</v>
      </c>
      <c r="Q261" s="10" t="e">
        <f t="shared" si="94"/>
        <v>#REF!</v>
      </c>
      <c r="R261" s="16" t="e">
        <f t="shared" si="94"/>
        <v>#REF!</v>
      </c>
      <c r="T261" s="8" t="s">
        <v>75</v>
      </c>
      <c r="U261" s="10" t="e">
        <f>ROUND(V261*(1/V262),0)</f>
        <v>#REF!</v>
      </c>
      <c r="V261" s="10" t="e">
        <f t="shared" ref="V261:AA261" si="95">SUM(V202:V260)</f>
        <v>#REF!</v>
      </c>
      <c r="W261" s="10" t="e">
        <f t="shared" si="95"/>
        <v>#REF!</v>
      </c>
      <c r="X261" s="10" t="e">
        <f t="shared" si="95"/>
        <v>#REF!</v>
      </c>
      <c r="Y261" s="10" t="e">
        <f t="shared" si="95"/>
        <v>#REF!</v>
      </c>
      <c r="Z261" s="10" t="e">
        <f t="shared" si="95"/>
        <v>#REF!</v>
      </c>
      <c r="AA261" s="16" t="e">
        <f t="shared" si="95"/>
        <v>#REF!</v>
      </c>
      <c r="AC261" s="8" t="s">
        <v>75</v>
      </c>
      <c r="AD261" s="10" t="e">
        <f>ROUND(AE261*(1/AE262),0)</f>
        <v>#REF!</v>
      </c>
      <c r="AE261" s="10" t="e">
        <f t="shared" ref="AE261:AJ261" si="96">SUM(AE202:AE260)</f>
        <v>#REF!</v>
      </c>
      <c r="AF261" s="10" t="e">
        <f t="shared" si="96"/>
        <v>#REF!</v>
      </c>
      <c r="AG261" s="10" t="e">
        <f t="shared" si="96"/>
        <v>#REF!</v>
      </c>
      <c r="AH261" s="10" t="e">
        <f t="shared" si="96"/>
        <v>#REF!</v>
      </c>
      <c r="AI261" s="10" t="e">
        <f t="shared" si="96"/>
        <v>#REF!</v>
      </c>
      <c r="AJ261" s="16" t="e">
        <f t="shared" si="96"/>
        <v>#REF!</v>
      </c>
      <c r="AL261" s="8" t="s">
        <v>75</v>
      </c>
      <c r="AM261" s="10" t="e">
        <f>ROUND(AN261*(1/AN262),0)</f>
        <v>#REF!</v>
      </c>
      <c r="AN261" s="10" t="e">
        <f t="shared" ref="AN261:AS261" si="97">SUM(AN202:AN260)</f>
        <v>#REF!</v>
      </c>
      <c r="AO261" s="10" t="e">
        <f t="shared" si="97"/>
        <v>#REF!</v>
      </c>
      <c r="AP261" s="37" t="e">
        <f t="shared" si="97"/>
        <v>#REF!</v>
      </c>
      <c r="AQ261" s="10" t="e">
        <f t="shared" si="97"/>
        <v>#REF!</v>
      </c>
      <c r="AR261" s="10" t="e">
        <f t="shared" si="97"/>
        <v>#REF!</v>
      </c>
      <c r="AS261" s="16" t="e">
        <f t="shared" si="97"/>
        <v>#REF!</v>
      </c>
    </row>
    <row r="262" spans="2:45" ht="14.5" x14ac:dyDescent="0.35">
      <c r="B262" s="9" t="s">
        <v>134</v>
      </c>
      <c r="C262" s="11"/>
      <c r="D262" s="12" t="e">
        <f>#REF!</f>
        <v>#REF!</v>
      </c>
      <c r="E262" s="12" t="e">
        <f>E261/C261</f>
        <v>#REF!</v>
      </c>
      <c r="F262" s="23" t="e">
        <f>F261/C261</f>
        <v>#REF!</v>
      </c>
      <c r="G262" s="12" t="e">
        <f>G261/C261</f>
        <v>#REF!</v>
      </c>
      <c r="H262" s="12" t="e">
        <f>H261/C261</f>
        <v>#REF!</v>
      </c>
      <c r="I262" s="17" t="e">
        <f>I261/C261</f>
        <v>#REF!</v>
      </c>
      <c r="K262" s="9" t="s">
        <v>134</v>
      </c>
      <c r="L262" s="11"/>
      <c r="M262" s="12" t="e">
        <f>#REF!</f>
        <v>#REF!</v>
      </c>
      <c r="N262" s="12" t="e">
        <f>N261/L261</f>
        <v>#REF!</v>
      </c>
      <c r="O262" s="23" t="e">
        <f>O261/L261</f>
        <v>#REF!</v>
      </c>
      <c r="P262" s="12" t="e">
        <f>P261/L261</f>
        <v>#REF!</v>
      </c>
      <c r="Q262" s="12" t="e">
        <f>Q261/L261</f>
        <v>#REF!</v>
      </c>
      <c r="R262" s="17" t="e">
        <f>R261/L261</f>
        <v>#REF!</v>
      </c>
      <c r="T262" s="9" t="s">
        <v>134</v>
      </c>
      <c r="U262" s="11"/>
      <c r="V262" s="12" t="e">
        <f>#REF!</f>
        <v>#REF!</v>
      </c>
      <c r="W262" s="12" t="e">
        <f>W261/U261</f>
        <v>#REF!</v>
      </c>
      <c r="X262" s="23" t="e">
        <f>X261/U261</f>
        <v>#REF!</v>
      </c>
      <c r="Y262" s="12" t="e">
        <f>Y261/U261</f>
        <v>#REF!</v>
      </c>
      <c r="Z262" s="12" t="e">
        <f>Z261/U261</f>
        <v>#REF!</v>
      </c>
      <c r="AA262" s="17" t="e">
        <f>AA261/U261</f>
        <v>#REF!</v>
      </c>
      <c r="AC262" s="9" t="s">
        <v>134</v>
      </c>
      <c r="AD262" s="11"/>
      <c r="AE262" s="12" t="e">
        <f>#REF!</f>
        <v>#REF!</v>
      </c>
      <c r="AF262" s="12" t="e">
        <f>AF261/AD261</f>
        <v>#REF!</v>
      </c>
      <c r="AG262" s="23" t="e">
        <f>AG261/AD261</f>
        <v>#REF!</v>
      </c>
      <c r="AH262" s="12" t="e">
        <f>AH261/AD261</f>
        <v>#REF!</v>
      </c>
      <c r="AI262" s="12" t="e">
        <f>AI261/AD261</f>
        <v>#REF!</v>
      </c>
      <c r="AJ262" s="17" t="e">
        <f>AJ261/AD261</f>
        <v>#REF!</v>
      </c>
      <c r="AL262" s="9" t="s">
        <v>134</v>
      </c>
      <c r="AM262" s="11"/>
      <c r="AN262" s="12" t="e">
        <f>#REF!</f>
        <v>#REF!</v>
      </c>
      <c r="AO262" s="12" t="e">
        <f>AO261/AM261</f>
        <v>#REF!</v>
      </c>
      <c r="AP262" s="33" t="e">
        <f>AP261/AM261</f>
        <v>#REF!</v>
      </c>
      <c r="AQ262" s="12" t="e">
        <f>AQ261/AM261</f>
        <v>#REF!</v>
      </c>
      <c r="AR262" s="12" t="e">
        <f>AR261/AM261</f>
        <v>#REF!</v>
      </c>
      <c r="AS262" s="17" t="e">
        <f>AS261/AM261</f>
        <v>#REF!</v>
      </c>
    </row>
    <row r="263" spans="2:45" ht="15" thickBot="1" x14ac:dyDescent="0.4">
      <c r="B263" s="18" t="s">
        <v>76</v>
      </c>
      <c r="C263" s="19"/>
      <c r="D263" s="20">
        <f t="shared" ref="D263:I263" si="98">COUNTIF(D202:D258,"&gt;0")</f>
        <v>0</v>
      </c>
      <c r="E263" s="20">
        <f t="shared" si="98"/>
        <v>0</v>
      </c>
      <c r="F263" s="20">
        <f t="shared" si="98"/>
        <v>0</v>
      </c>
      <c r="G263" s="20">
        <f t="shared" si="98"/>
        <v>0</v>
      </c>
      <c r="H263" s="20">
        <f t="shared" si="98"/>
        <v>0</v>
      </c>
      <c r="I263" s="21">
        <f t="shared" si="98"/>
        <v>0</v>
      </c>
      <c r="K263" s="18" t="s">
        <v>76</v>
      </c>
      <c r="L263" s="19"/>
      <c r="M263" s="20">
        <f t="shared" ref="M263:R263" si="99">COUNTIF(M202:M258,"&gt;0")</f>
        <v>0</v>
      </c>
      <c r="N263" s="20">
        <f t="shared" si="99"/>
        <v>0</v>
      </c>
      <c r="O263" s="20">
        <f t="shared" si="99"/>
        <v>0</v>
      </c>
      <c r="P263" s="20">
        <f t="shared" si="99"/>
        <v>0</v>
      </c>
      <c r="Q263" s="20">
        <f t="shared" si="99"/>
        <v>0</v>
      </c>
      <c r="R263" s="21">
        <f t="shared" si="99"/>
        <v>0</v>
      </c>
      <c r="T263" s="18" t="s">
        <v>76</v>
      </c>
      <c r="U263" s="19"/>
      <c r="V263" s="20">
        <f t="shared" ref="V263:AA263" si="100">COUNTIF(V202:V258,"&gt;0")</f>
        <v>0</v>
      </c>
      <c r="W263" s="20">
        <f t="shared" si="100"/>
        <v>0</v>
      </c>
      <c r="X263" s="20">
        <f t="shared" si="100"/>
        <v>0</v>
      </c>
      <c r="Y263" s="20">
        <f t="shared" si="100"/>
        <v>0</v>
      </c>
      <c r="Z263" s="20">
        <f t="shared" si="100"/>
        <v>0</v>
      </c>
      <c r="AA263" s="21">
        <f t="shared" si="100"/>
        <v>0</v>
      </c>
      <c r="AC263" s="18" t="s">
        <v>76</v>
      </c>
      <c r="AD263" s="19"/>
      <c r="AE263" s="20">
        <f t="shared" ref="AE263:AJ263" si="101">COUNTIF(AE202:AE258,"&gt;0")</f>
        <v>0</v>
      </c>
      <c r="AF263" s="20">
        <f t="shared" si="101"/>
        <v>0</v>
      </c>
      <c r="AG263" s="20">
        <f t="shared" si="101"/>
        <v>0</v>
      </c>
      <c r="AH263" s="20">
        <f t="shared" si="101"/>
        <v>0</v>
      </c>
      <c r="AI263" s="20">
        <f t="shared" si="101"/>
        <v>0</v>
      </c>
      <c r="AJ263" s="21">
        <f t="shared" si="101"/>
        <v>0</v>
      </c>
      <c r="AL263" s="18" t="s">
        <v>76</v>
      </c>
      <c r="AM263" s="19"/>
      <c r="AN263" s="20">
        <f t="shared" ref="AN263:AS263" si="102">COUNTIF(AN202:AN258,"&gt;0")</f>
        <v>0</v>
      </c>
      <c r="AO263" s="20">
        <f t="shared" si="102"/>
        <v>0</v>
      </c>
      <c r="AP263" s="20">
        <f t="shared" si="102"/>
        <v>0</v>
      </c>
      <c r="AQ263" s="20">
        <f t="shared" si="102"/>
        <v>0</v>
      </c>
      <c r="AR263" s="20">
        <f t="shared" si="102"/>
        <v>0</v>
      </c>
      <c r="AS263" s="21">
        <f t="shared" si="102"/>
        <v>0</v>
      </c>
    </row>
    <row r="265" spans="2:45" ht="15" thickBot="1" x14ac:dyDescent="0.4">
      <c r="B265" s="3" t="s">
        <v>110</v>
      </c>
      <c r="C265" s="4"/>
      <c r="D265" s="4"/>
      <c r="E265" s="4"/>
      <c r="F265" s="4"/>
      <c r="G265" s="4"/>
      <c r="H265" s="4"/>
      <c r="I265" s="4"/>
      <c r="K265" s="3" t="str">
        <f>$B265</f>
        <v>Pollen CADR/W (Consistant Proposal Levels)</v>
      </c>
      <c r="L265" s="4"/>
      <c r="M265" s="4"/>
      <c r="N265" s="4"/>
      <c r="O265" s="4"/>
      <c r="P265" s="4"/>
      <c r="Q265" s="4"/>
      <c r="R265" s="4"/>
      <c r="T265" s="3" t="str">
        <f>$B265</f>
        <v>Pollen CADR/W (Consistant Proposal Levels)</v>
      </c>
      <c r="U265" s="4"/>
      <c r="V265" s="4"/>
      <c r="W265" s="4"/>
      <c r="X265" s="4"/>
      <c r="Y265" s="4"/>
      <c r="Z265" s="4"/>
      <c r="AA265" s="4"/>
      <c r="AC265" s="3" t="str">
        <f>$B265</f>
        <v>Pollen CADR/W (Consistant Proposal Levels)</v>
      </c>
      <c r="AD265" s="4"/>
      <c r="AE265" s="4"/>
      <c r="AF265" s="4"/>
      <c r="AG265" s="4"/>
      <c r="AH265" s="4"/>
      <c r="AI265" s="4"/>
      <c r="AJ265" s="4"/>
      <c r="AL265" s="3" t="str">
        <f>$B265</f>
        <v>Pollen CADR/W (Consistant Proposal Levels)</v>
      </c>
      <c r="AM265" s="4"/>
      <c r="AN265" s="4"/>
      <c r="AO265" s="4"/>
      <c r="AP265" s="4"/>
      <c r="AQ265" s="4"/>
      <c r="AR265" s="4"/>
      <c r="AS265" s="4"/>
    </row>
    <row r="266" spans="2:45" ht="14.5" x14ac:dyDescent="0.35">
      <c r="B266" s="143" t="s">
        <v>78</v>
      </c>
      <c r="C266" s="144"/>
      <c r="D266" s="144"/>
      <c r="E266" s="144"/>
      <c r="F266" s="144"/>
      <c r="G266" s="144"/>
      <c r="H266" s="144"/>
      <c r="I266" s="145"/>
      <c r="K266" s="143" t="s">
        <v>83</v>
      </c>
      <c r="L266" s="144"/>
      <c r="M266" s="144"/>
      <c r="N266" s="144"/>
      <c r="O266" s="144"/>
      <c r="P266" s="144"/>
      <c r="Q266" s="144"/>
      <c r="R266" s="145"/>
      <c r="T266" s="143" t="s">
        <v>84</v>
      </c>
      <c r="U266" s="144"/>
      <c r="V266" s="144"/>
      <c r="W266" s="144"/>
      <c r="X266" s="144"/>
      <c r="Y266" s="144"/>
      <c r="Z266" s="144"/>
      <c r="AA266" s="145"/>
      <c r="AC266" s="143" t="s">
        <v>85</v>
      </c>
      <c r="AD266" s="144"/>
      <c r="AE266" s="144"/>
      <c r="AF266" s="144"/>
      <c r="AG266" s="144"/>
      <c r="AH266" s="144"/>
      <c r="AI266" s="144"/>
      <c r="AJ266" s="145"/>
      <c r="AL266" s="143" t="s">
        <v>86</v>
      </c>
      <c r="AM266" s="144"/>
      <c r="AN266" s="144"/>
      <c r="AO266" s="144"/>
      <c r="AP266" s="144"/>
      <c r="AQ266" s="144"/>
      <c r="AR266" s="144"/>
      <c r="AS266" s="145"/>
    </row>
    <row r="267" spans="2:45" customFormat="1" ht="50" x14ac:dyDescent="0.25">
      <c r="B267" s="27" t="s">
        <v>70</v>
      </c>
      <c r="C267" s="28" t="s">
        <v>73</v>
      </c>
      <c r="D267" s="28" t="s">
        <v>69</v>
      </c>
      <c r="E267" s="29" t="s">
        <v>71</v>
      </c>
      <c r="F267" s="29" t="s">
        <v>137</v>
      </c>
      <c r="G267" s="25" t="s">
        <v>138</v>
      </c>
      <c r="H267" s="29" t="s">
        <v>139</v>
      </c>
      <c r="I267" s="30" t="s">
        <v>140</v>
      </c>
      <c r="K267" s="27" t="s">
        <v>70</v>
      </c>
      <c r="L267" s="28" t="s">
        <v>73</v>
      </c>
      <c r="M267" s="28" t="s">
        <v>69</v>
      </c>
      <c r="N267" s="29" t="s">
        <v>71</v>
      </c>
      <c r="O267" s="29" t="s">
        <v>137</v>
      </c>
      <c r="P267" s="25" t="s">
        <v>138</v>
      </c>
      <c r="Q267" s="29" t="s">
        <v>139</v>
      </c>
      <c r="R267" s="30" t="s">
        <v>140</v>
      </c>
      <c r="T267" s="27" t="s">
        <v>70</v>
      </c>
      <c r="U267" s="28" t="s">
        <v>73</v>
      </c>
      <c r="V267" s="28" t="s">
        <v>69</v>
      </c>
      <c r="W267" s="29" t="s">
        <v>71</v>
      </c>
      <c r="X267" s="29" t="s">
        <v>137</v>
      </c>
      <c r="Y267" s="25" t="s">
        <v>138</v>
      </c>
      <c r="Z267" s="29" t="s">
        <v>139</v>
      </c>
      <c r="AA267" s="30" t="s">
        <v>140</v>
      </c>
      <c r="AC267" s="27" t="s">
        <v>70</v>
      </c>
      <c r="AD267" s="28" t="s">
        <v>73</v>
      </c>
      <c r="AE267" s="28" t="s">
        <v>69</v>
      </c>
      <c r="AF267" s="29" t="s">
        <v>71</v>
      </c>
      <c r="AG267" s="29" t="s">
        <v>137</v>
      </c>
      <c r="AH267" s="25" t="s">
        <v>138</v>
      </c>
      <c r="AI267" s="29" t="s">
        <v>139</v>
      </c>
      <c r="AJ267" s="30" t="s">
        <v>140</v>
      </c>
      <c r="AL267" s="27" t="s">
        <v>70</v>
      </c>
      <c r="AM267" s="28" t="s">
        <v>73</v>
      </c>
      <c r="AN267" s="28" t="s">
        <v>69</v>
      </c>
      <c r="AO267" s="29" t="s">
        <v>71</v>
      </c>
      <c r="AP267" s="29" t="s">
        <v>137</v>
      </c>
      <c r="AQ267" s="25" t="s">
        <v>138</v>
      </c>
      <c r="AR267" s="29" t="s">
        <v>139</v>
      </c>
      <c r="AS267" s="30" t="s">
        <v>140</v>
      </c>
    </row>
    <row r="268" spans="2:45" hidden="1" outlineLevel="1" x14ac:dyDescent="0.25">
      <c r="B268" s="9" t="s">
        <v>10</v>
      </c>
      <c r="C268" s="6"/>
      <c r="D268" s="6" t="e">
        <f>COUNTIFS(#REF!,"&lt;100",#REF!,"&gt;=50",#REF!,$B268)</f>
        <v>#REF!</v>
      </c>
      <c r="E268" s="6" t="e">
        <f>COUNTIFS(#REF!,"&lt;100",#REF!,"&gt;=50",#REF!,$B268,#REF!,"&gt;=2.5")</f>
        <v>#REF!</v>
      </c>
      <c r="F268" s="6" t="e">
        <f>COUNTIFS(#REF!,"&lt;100",#REF!,"&gt;=50",#REF!,$B268,#REF!,"&gt;=2.7")</f>
        <v>#REF!</v>
      </c>
      <c r="G268" s="6" t="e">
        <f>COUNTIFS(#REF!,"&lt;100",#REF!,"&gt;=50",#REF!,$B268,#REF!,"&gt;=2.9")</f>
        <v>#REF!</v>
      </c>
      <c r="H268" s="6" t="e">
        <f>COUNTIFS(#REF!,"&lt;100",#REF!,"&gt;=50",#REF!,$B268,#REF!,"&gt;=3.1")</f>
        <v>#REF!</v>
      </c>
      <c r="I268" s="15" t="e">
        <f>COUNTIFS(#REF!,"&lt;100",#REF!,"&gt;=50",#REF!,$B268,#REF!,"&gt;=3.3")</f>
        <v>#REF!</v>
      </c>
      <c r="K268" s="9" t="s">
        <v>10</v>
      </c>
      <c r="L268" s="6"/>
      <c r="M268" s="6" t="e">
        <f>COUNTIFS(#REF!,"&gt;=100",#REF!,"&lt;150",#REF!,$B268)</f>
        <v>#REF!</v>
      </c>
      <c r="N268" s="6" t="e">
        <f>COUNTIFS(#REF!,"&gt;=100",#REF!,"&lt;150",#REF!,$B268,#REF!,"&gt;=2.5")</f>
        <v>#REF!</v>
      </c>
      <c r="O268" s="6" t="e">
        <f>COUNTIFS(#REF!,"&gt;=100",#REF!,"&lt;150",#REF!,$B268,#REF!,"&gt;=2.7")</f>
        <v>#REF!</v>
      </c>
      <c r="P268" s="6" t="e">
        <f>COUNTIFS(#REF!,"&gt;=100",#REF!,"&lt;150",#REF!,$B268,#REF!,"&gt;=2.9")</f>
        <v>#REF!</v>
      </c>
      <c r="Q268" s="6" t="e">
        <f>COUNTIFS(#REF!,"&gt;=100",#REF!,"&lt;150",#REF!,$B268,#REF!,"&gt;=3.1")</f>
        <v>#REF!</v>
      </c>
      <c r="R268" s="15" t="e">
        <f>COUNTIFS(#REF!,"&gt;=100",#REF!,"&lt;150",#REF!,$B268,#REF!,"&gt;=3.3")</f>
        <v>#REF!</v>
      </c>
      <c r="T268" s="9" t="s">
        <v>10</v>
      </c>
      <c r="U268" s="6"/>
      <c r="V268" s="6" t="e">
        <f>COUNTIFS(#REF!,"&gt;=150",#REF!,"&lt;200",#REF!,$B268)</f>
        <v>#REF!</v>
      </c>
      <c r="W268" s="6" t="e">
        <f>COUNTIFS(#REF!,"&gt;=150",#REF!,"&lt;200",#REF!,$B268,#REF!,"&gt;=2.5")</f>
        <v>#REF!</v>
      </c>
      <c r="X268" s="6" t="e">
        <f>COUNTIFS(#REF!,"&gt;=150",#REF!,"&lt;200",#REF!,$B268,#REF!,"&gt;=2.7")</f>
        <v>#REF!</v>
      </c>
      <c r="Y268" s="6" t="e">
        <f>COUNTIFS(#REF!,"&gt;=150",#REF!,"&lt;200",#REF!,$B268,#REF!,"&gt;=2.9")</f>
        <v>#REF!</v>
      </c>
      <c r="Z268" s="6" t="e">
        <f>COUNTIFS(#REF!,"&gt;=150",#REF!,"&lt;200",#REF!,$B268,#REF!,"&gt;=3.1")</f>
        <v>#REF!</v>
      </c>
      <c r="AA268" s="15" t="e">
        <f>COUNTIFS(#REF!,"&gt;=150",#REF!,"&lt;200",#REF!,$B268,#REF!,"&gt;=3.3")</f>
        <v>#REF!</v>
      </c>
      <c r="AC268" s="9" t="s">
        <v>10</v>
      </c>
      <c r="AD268" s="6"/>
      <c r="AE268" s="6" t="e">
        <f>COUNTIFS(#REF!,"&gt;=200",#REF!,$B268)</f>
        <v>#REF!</v>
      </c>
      <c r="AF268" s="6" t="e">
        <f>COUNTIFS(#REF!,"&gt;=200",#REF!,$B268,#REF!,"&gt;=2.5")</f>
        <v>#REF!</v>
      </c>
      <c r="AG268" s="6" t="e">
        <f>COUNTIFS(#REF!,"&gt;=200",#REF!,$B268,#REF!,"&gt;=2.7")</f>
        <v>#REF!</v>
      </c>
      <c r="AH268" s="6" t="e">
        <f>COUNTIFS(#REF!,"&gt;=200",#REF!,$B268,#REF!,"&gt;=2.9")</f>
        <v>#REF!</v>
      </c>
      <c r="AI268" s="6" t="e">
        <f>COUNTIFS(#REF!,"&gt;=200",#REF!,$B268,#REF!,"&gt;=3.1")</f>
        <v>#REF!</v>
      </c>
      <c r="AJ268" s="15" t="e">
        <f>COUNTIFS(#REF!,"&gt;=200",#REF!,$B268,#REF!,"&gt;=3.3")</f>
        <v>#REF!</v>
      </c>
      <c r="AL268" s="9" t="s">
        <v>10</v>
      </c>
      <c r="AM268" s="6"/>
      <c r="AN268" s="6" t="e">
        <f>COUNTIFS(#REF!,"&gt;=50",#REF!,$B268)</f>
        <v>#REF!</v>
      </c>
      <c r="AO268" s="6" t="e">
        <f>COUNTIFS(#REF!,"&gt;=50",#REF!,$B268,#REF!,"&gt;=2.5")</f>
        <v>#REF!</v>
      </c>
      <c r="AP268" s="6" t="e">
        <f>COUNTIFS(#REF!,"&gt;=50",#REF!,$B268,#REF!,"&gt;=2.7")</f>
        <v>#REF!</v>
      </c>
      <c r="AQ268" s="7" t="e">
        <f>COUNTIFS(#REF!,"&gt;=50",#REF!,$B268,#REF!,"&gt;=2.9")</f>
        <v>#REF!</v>
      </c>
      <c r="AR268" s="6" t="e">
        <f>COUNTIFS(#REF!,"&gt;=50",#REF!,$B268,#REF!,"&gt;=3.1")</f>
        <v>#REF!</v>
      </c>
      <c r="AS268" s="15" t="e">
        <f>COUNTIFS(#REF!,"&gt;=50",#REF!,$B268,#REF!,"&gt;=3.3")</f>
        <v>#REF!</v>
      </c>
    </row>
    <row r="269" spans="2:45" hidden="1" outlineLevel="1" x14ac:dyDescent="0.25">
      <c r="B269" s="9" t="s">
        <v>12</v>
      </c>
      <c r="C269" s="6"/>
      <c r="D269" s="6" t="e">
        <f>COUNTIFS(#REF!,"&lt;100",#REF!,"&gt;=50",#REF!,$B269)</f>
        <v>#REF!</v>
      </c>
      <c r="E269" s="6" t="e">
        <f>COUNTIFS(#REF!,"&lt;100",#REF!,"&gt;=50",#REF!,$B269,#REF!,"&gt;=2.5")</f>
        <v>#REF!</v>
      </c>
      <c r="F269" s="6" t="e">
        <f>COUNTIFS(#REF!,"&lt;100",#REF!,"&gt;=50",#REF!,$B269,#REF!,"&gt;=2.7")</f>
        <v>#REF!</v>
      </c>
      <c r="G269" s="6" t="e">
        <f>COUNTIFS(#REF!,"&lt;100",#REF!,"&gt;=50",#REF!,$B269,#REF!,"&gt;=2.9")</f>
        <v>#REF!</v>
      </c>
      <c r="H269" s="6" t="e">
        <f>COUNTIFS(#REF!,"&lt;100",#REF!,"&gt;=50",#REF!,$B269,#REF!,"&gt;=3.1")</f>
        <v>#REF!</v>
      </c>
      <c r="I269" s="15" t="e">
        <f>COUNTIFS(#REF!,"&lt;100",#REF!,"&gt;=50",#REF!,$B269,#REF!,"&gt;=3.3")</f>
        <v>#REF!</v>
      </c>
      <c r="K269" s="9" t="s">
        <v>12</v>
      </c>
      <c r="L269" s="6"/>
      <c r="M269" s="6" t="e">
        <f>COUNTIFS(#REF!,"&gt;=100",#REF!,"&lt;150",#REF!,$B269)</f>
        <v>#REF!</v>
      </c>
      <c r="N269" s="6" t="e">
        <f>COUNTIFS(#REF!,"&gt;=100",#REF!,"&lt;150",#REF!,$B269,#REF!,"&gt;=2.5")</f>
        <v>#REF!</v>
      </c>
      <c r="O269" s="6" t="e">
        <f>COUNTIFS(#REF!,"&gt;=100",#REF!,"&lt;150",#REF!,$B269,#REF!,"&gt;=2.7")</f>
        <v>#REF!</v>
      </c>
      <c r="P269" s="6" t="e">
        <f>COUNTIFS(#REF!,"&gt;=100",#REF!,"&lt;150",#REF!,$B269,#REF!,"&gt;=2.9")</f>
        <v>#REF!</v>
      </c>
      <c r="Q269" s="6" t="e">
        <f>COUNTIFS(#REF!,"&gt;=100",#REF!,"&lt;150",#REF!,$B269,#REF!,"&gt;=3.1")</f>
        <v>#REF!</v>
      </c>
      <c r="R269" s="15" t="e">
        <f>COUNTIFS(#REF!,"&gt;=100",#REF!,"&lt;150",#REF!,$B269,#REF!,"&gt;=3.3")</f>
        <v>#REF!</v>
      </c>
      <c r="T269" s="9" t="s">
        <v>12</v>
      </c>
      <c r="U269" s="6"/>
      <c r="V269" s="6" t="e">
        <f>COUNTIFS(#REF!,"&gt;=150",#REF!,"&lt;200",#REF!,$B269)</f>
        <v>#REF!</v>
      </c>
      <c r="W269" s="6" t="e">
        <f>COUNTIFS(#REF!,"&gt;=150",#REF!,"&lt;200",#REF!,$B269,#REF!,"&gt;=2.5")</f>
        <v>#REF!</v>
      </c>
      <c r="X269" s="6" t="e">
        <f>COUNTIFS(#REF!,"&gt;=150",#REF!,"&lt;200",#REF!,$B269,#REF!,"&gt;=2.7")</f>
        <v>#REF!</v>
      </c>
      <c r="Y269" s="6" t="e">
        <f>COUNTIFS(#REF!,"&gt;=150",#REF!,"&lt;200",#REF!,$B269,#REF!,"&gt;=2.9")</f>
        <v>#REF!</v>
      </c>
      <c r="Z269" s="6" t="e">
        <f>COUNTIFS(#REF!,"&gt;=150",#REF!,"&lt;200",#REF!,$B269,#REF!,"&gt;=3.1")</f>
        <v>#REF!</v>
      </c>
      <c r="AA269" s="15" t="e">
        <f>COUNTIFS(#REF!,"&gt;=150",#REF!,"&lt;200",#REF!,$B269,#REF!,"&gt;=3.3")</f>
        <v>#REF!</v>
      </c>
      <c r="AC269" s="9" t="s">
        <v>12</v>
      </c>
      <c r="AD269" s="6"/>
      <c r="AE269" s="6" t="e">
        <f>COUNTIFS(#REF!,"&gt;=200",#REF!,$B269)</f>
        <v>#REF!</v>
      </c>
      <c r="AF269" s="6" t="e">
        <f>COUNTIFS(#REF!,"&gt;=200",#REF!,$B269,#REF!,"&gt;=2.5")</f>
        <v>#REF!</v>
      </c>
      <c r="AG269" s="6" t="e">
        <f>COUNTIFS(#REF!,"&gt;=200",#REF!,$B269,#REF!,"&gt;=2.7")</f>
        <v>#REF!</v>
      </c>
      <c r="AH269" s="6" t="e">
        <f>COUNTIFS(#REF!,"&gt;=200",#REF!,$B269,#REF!,"&gt;=2.9")</f>
        <v>#REF!</v>
      </c>
      <c r="AI269" s="6" t="e">
        <f>COUNTIFS(#REF!,"&gt;=200",#REF!,$B269,#REF!,"&gt;=3.1")</f>
        <v>#REF!</v>
      </c>
      <c r="AJ269" s="15" t="e">
        <f>COUNTIFS(#REF!,"&gt;=200",#REF!,$B269,#REF!,"&gt;=3.3")</f>
        <v>#REF!</v>
      </c>
      <c r="AL269" s="9" t="s">
        <v>12</v>
      </c>
      <c r="AM269" s="6"/>
      <c r="AN269" s="6" t="e">
        <f>COUNTIFS(#REF!,"&gt;=50",#REF!,$B269)</f>
        <v>#REF!</v>
      </c>
      <c r="AO269" s="6" t="e">
        <f>COUNTIFS(#REF!,"&gt;=50",#REF!,$B269,#REF!,"&gt;=2.5")</f>
        <v>#REF!</v>
      </c>
      <c r="AP269" s="6" t="e">
        <f>COUNTIFS(#REF!,"&gt;=50",#REF!,$B269,#REF!,"&gt;=2.7")</f>
        <v>#REF!</v>
      </c>
      <c r="AQ269" s="7" t="e">
        <f>COUNTIFS(#REF!,"&gt;=50",#REF!,$B269,#REF!,"&gt;=2.9")</f>
        <v>#REF!</v>
      </c>
      <c r="AR269" s="6" t="e">
        <f>COUNTIFS(#REF!,"&gt;=50",#REF!,$B269,#REF!,"&gt;=3.1")</f>
        <v>#REF!</v>
      </c>
      <c r="AS269" s="15" t="e">
        <f>COUNTIFS(#REF!,"&gt;=50",#REF!,$B269,#REF!,"&gt;=3.3")</f>
        <v>#REF!</v>
      </c>
    </row>
    <row r="270" spans="2:45" hidden="1" outlineLevel="1" x14ac:dyDescent="0.25">
      <c r="B270" s="9" t="s">
        <v>26</v>
      </c>
      <c r="C270" s="6"/>
      <c r="D270" s="6" t="e">
        <f>COUNTIFS(#REF!,"&lt;100",#REF!,"&gt;=50",#REF!,$B270)</f>
        <v>#REF!</v>
      </c>
      <c r="E270" s="6" t="e">
        <f>COUNTIFS(#REF!,"&lt;100",#REF!,"&gt;=50",#REF!,$B270,#REF!,"&gt;=2.5")</f>
        <v>#REF!</v>
      </c>
      <c r="F270" s="6" t="e">
        <f>COUNTIFS(#REF!,"&lt;100",#REF!,"&gt;=50",#REF!,$B270,#REF!,"&gt;=2.7")</f>
        <v>#REF!</v>
      </c>
      <c r="G270" s="6" t="e">
        <f>COUNTIFS(#REF!,"&lt;100",#REF!,"&gt;=50",#REF!,$B270,#REF!,"&gt;=2.9")</f>
        <v>#REF!</v>
      </c>
      <c r="H270" s="6" t="e">
        <f>COUNTIFS(#REF!,"&lt;100",#REF!,"&gt;=50",#REF!,$B270,#REF!,"&gt;=3.1")</f>
        <v>#REF!</v>
      </c>
      <c r="I270" s="15" t="e">
        <f>COUNTIFS(#REF!,"&lt;100",#REF!,"&gt;=50",#REF!,$B270,#REF!,"&gt;=3.3")</f>
        <v>#REF!</v>
      </c>
      <c r="K270" s="9" t="s">
        <v>26</v>
      </c>
      <c r="L270" s="6"/>
      <c r="M270" s="6" t="e">
        <f>COUNTIFS(#REF!,"&gt;=100",#REF!,"&lt;150",#REF!,$B270)</f>
        <v>#REF!</v>
      </c>
      <c r="N270" s="6" t="e">
        <f>COUNTIFS(#REF!,"&gt;=100",#REF!,"&lt;150",#REF!,$B270,#REF!,"&gt;=2.5")</f>
        <v>#REF!</v>
      </c>
      <c r="O270" s="6" t="e">
        <f>COUNTIFS(#REF!,"&gt;=100",#REF!,"&lt;150",#REF!,$B270,#REF!,"&gt;=2.7")</f>
        <v>#REF!</v>
      </c>
      <c r="P270" s="6" t="e">
        <f>COUNTIFS(#REF!,"&gt;=100",#REF!,"&lt;150",#REF!,$B270,#REF!,"&gt;=2.9")</f>
        <v>#REF!</v>
      </c>
      <c r="Q270" s="6" t="e">
        <f>COUNTIFS(#REF!,"&gt;=100",#REF!,"&lt;150",#REF!,$B270,#REF!,"&gt;=3.1")</f>
        <v>#REF!</v>
      </c>
      <c r="R270" s="15" t="e">
        <f>COUNTIFS(#REF!,"&gt;=100",#REF!,"&lt;150",#REF!,$B270,#REF!,"&gt;=3.3")</f>
        <v>#REF!</v>
      </c>
      <c r="T270" s="9" t="s">
        <v>26</v>
      </c>
      <c r="U270" s="6"/>
      <c r="V270" s="6" t="e">
        <f>COUNTIFS(#REF!,"&gt;=150",#REF!,"&lt;200",#REF!,$B270)</f>
        <v>#REF!</v>
      </c>
      <c r="W270" s="6" t="e">
        <f>COUNTIFS(#REF!,"&gt;=150",#REF!,"&lt;200",#REF!,$B270,#REF!,"&gt;=2.5")</f>
        <v>#REF!</v>
      </c>
      <c r="X270" s="6" t="e">
        <f>COUNTIFS(#REF!,"&gt;=150",#REF!,"&lt;200",#REF!,$B270,#REF!,"&gt;=2.7")</f>
        <v>#REF!</v>
      </c>
      <c r="Y270" s="6" t="e">
        <f>COUNTIFS(#REF!,"&gt;=150",#REF!,"&lt;200",#REF!,$B270,#REF!,"&gt;=2.9")</f>
        <v>#REF!</v>
      </c>
      <c r="Z270" s="6" t="e">
        <f>COUNTIFS(#REF!,"&gt;=150",#REF!,"&lt;200",#REF!,$B270,#REF!,"&gt;=3.1")</f>
        <v>#REF!</v>
      </c>
      <c r="AA270" s="15" t="e">
        <f>COUNTIFS(#REF!,"&gt;=150",#REF!,"&lt;200",#REF!,$B270,#REF!,"&gt;=3.3")</f>
        <v>#REF!</v>
      </c>
      <c r="AC270" s="9" t="s">
        <v>26</v>
      </c>
      <c r="AD270" s="6"/>
      <c r="AE270" s="6" t="e">
        <f>COUNTIFS(#REF!,"&gt;=200",#REF!,$B270)</f>
        <v>#REF!</v>
      </c>
      <c r="AF270" s="6" t="e">
        <f>COUNTIFS(#REF!,"&gt;=200",#REF!,$B270,#REF!,"&gt;=2.5")</f>
        <v>#REF!</v>
      </c>
      <c r="AG270" s="6" t="e">
        <f>COUNTIFS(#REF!,"&gt;=200",#REF!,$B270,#REF!,"&gt;=2.7")</f>
        <v>#REF!</v>
      </c>
      <c r="AH270" s="6" t="e">
        <f>COUNTIFS(#REF!,"&gt;=200",#REF!,$B270,#REF!,"&gt;=2.9")</f>
        <v>#REF!</v>
      </c>
      <c r="AI270" s="6" t="e">
        <f>COUNTIFS(#REF!,"&gt;=200",#REF!,$B270,#REF!,"&gt;=3.1")</f>
        <v>#REF!</v>
      </c>
      <c r="AJ270" s="15" t="e">
        <f>COUNTIFS(#REF!,"&gt;=200",#REF!,$B270,#REF!,"&gt;=3.3")</f>
        <v>#REF!</v>
      </c>
      <c r="AL270" s="9" t="s">
        <v>26</v>
      </c>
      <c r="AM270" s="6"/>
      <c r="AN270" s="6" t="e">
        <f>COUNTIFS(#REF!,"&gt;=50",#REF!,$B270)</f>
        <v>#REF!</v>
      </c>
      <c r="AO270" s="6" t="e">
        <f>COUNTIFS(#REF!,"&gt;=50",#REF!,$B270,#REF!,"&gt;=2.5")</f>
        <v>#REF!</v>
      </c>
      <c r="AP270" s="6" t="e">
        <f>COUNTIFS(#REF!,"&gt;=50",#REF!,$B270,#REF!,"&gt;=2.7")</f>
        <v>#REF!</v>
      </c>
      <c r="AQ270" s="7" t="e">
        <f>COUNTIFS(#REF!,"&gt;=50",#REF!,$B270,#REF!,"&gt;=2.9")</f>
        <v>#REF!</v>
      </c>
      <c r="AR270" s="6" t="e">
        <f>COUNTIFS(#REF!,"&gt;=50",#REF!,$B270,#REF!,"&gt;=3.1")</f>
        <v>#REF!</v>
      </c>
      <c r="AS270" s="15" t="e">
        <f>COUNTIFS(#REF!,"&gt;=50",#REF!,$B270,#REF!,"&gt;=3.3")</f>
        <v>#REF!</v>
      </c>
    </row>
    <row r="271" spans="2:45" hidden="1" outlineLevel="1" x14ac:dyDescent="0.25">
      <c r="B271" s="9" t="s">
        <v>15</v>
      </c>
      <c r="C271" s="6"/>
      <c r="D271" s="6" t="e">
        <f>COUNTIFS(#REF!,"&lt;100",#REF!,"&gt;=50",#REF!,$B271)</f>
        <v>#REF!</v>
      </c>
      <c r="E271" s="6" t="e">
        <f>COUNTIFS(#REF!,"&lt;100",#REF!,"&gt;=50",#REF!,$B271,#REF!,"&gt;=2.5")</f>
        <v>#REF!</v>
      </c>
      <c r="F271" s="6" t="e">
        <f>COUNTIFS(#REF!,"&lt;100",#REF!,"&gt;=50",#REF!,$B271,#REF!,"&gt;=2.7")</f>
        <v>#REF!</v>
      </c>
      <c r="G271" s="6" t="e">
        <f>COUNTIFS(#REF!,"&lt;100",#REF!,"&gt;=50",#REF!,$B271,#REF!,"&gt;=2.9")</f>
        <v>#REF!</v>
      </c>
      <c r="H271" s="6" t="e">
        <f>COUNTIFS(#REF!,"&lt;100",#REF!,"&gt;=50",#REF!,$B271,#REF!,"&gt;=3.1")</f>
        <v>#REF!</v>
      </c>
      <c r="I271" s="15" t="e">
        <f>COUNTIFS(#REF!,"&lt;100",#REF!,"&gt;=50",#REF!,$B271,#REF!,"&gt;=3.3")</f>
        <v>#REF!</v>
      </c>
      <c r="K271" s="9" t="s">
        <v>15</v>
      </c>
      <c r="L271" s="6"/>
      <c r="M271" s="6" t="e">
        <f>COUNTIFS(#REF!,"&gt;=100",#REF!,"&lt;150",#REF!,$B271)</f>
        <v>#REF!</v>
      </c>
      <c r="N271" s="6" t="e">
        <f>COUNTIFS(#REF!,"&gt;=100",#REF!,"&lt;150",#REF!,$B271,#REF!,"&gt;=2.5")</f>
        <v>#REF!</v>
      </c>
      <c r="O271" s="6" t="e">
        <f>COUNTIFS(#REF!,"&gt;=100",#REF!,"&lt;150",#REF!,$B271,#REF!,"&gt;=2.7")</f>
        <v>#REF!</v>
      </c>
      <c r="P271" s="6" t="e">
        <f>COUNTIFS(#REF!,"&gt;=100",#REF!,"&lt;150",#REF!,$B271,#REF!,"&gt;=2.9")</f>
        <v>#REF!</v>
      </c>
      <c r="Q271" s="6" t="e">
        <f>COUNTIFS(#REF!,"&gt;=100",#REF!,"&lt;150",#REF!,$B271,#REF!,"&gt;=3.1")</f>
        <v>#REF!</v>
      </c>
      <c r="R271" s="15" t="e">
        <f>COUNTIFS(#REF!,"&gt;=100",#REF!,"&lt;150",#REF!,$B271,#REF!,"&gt;=3.3")</f>
        <v>#REF!</v>
      </c>
      <c r="T271" s="9" t="s">
        <v>15</v>
      </c>
      <c r="U271" s="6"/>
      <c r="V271" s="6" t="e">
        <f>COUNTIFS(#REF!,"&gt;=150",#REF!,"&lt;200",#REF!,$B271)</f>
        <v>#REF!</v>
      </c>
      <c r="W271" s="6" t="e">
        <f>COUNTIFS(#REF!,"&gt;=150",#REF!,"&lt;200",#REF!,$B271,#REF!,"&gt;=2.5")</f>
        <v>#REF!</v>
      </c>
      <c r="X271" s="6" t="e">
        <f>COUNTIFS(#REF!,"&gt;=150",#REF!,"&lt;200",#REF!,$B271,#REF!,"&gt;=2.7")</f>
        <v>#REF!</v>
      </c>
      <c r="Y271" s="6" t="e">
        <f>COUNTIFS(#REF!,"&gt;=150",#REF!,"&lt;200",#REF!,$B271,#REF!,"&gt;=2.9")</f>
        <v>#REF!</v>
      </c>
      <c r="Z271" s="6" t="e">
        <f>COUNTIFS(#REF!,"&gt;=150",#REF!,"&lt;200",#REF!,$B271,#REF!,"&gt;=3.1")</f>
        <v>#REF!</v>
      </c>
      <c r="AA271" s="15" t="e">
        <f>COUNTIFS(#REF!,"&gt;=150",#REF!,"&lt;200",#REF!,$B271,#REF!,"&gt;=3.3")</f>
        <v>#REF!</v>
      </c>
      <c r="AC271" s="9" t="s">
        <v>15</v>
      </c>
      <c r="AD271" s="6"/>
      <c r="AE271" s="6" t="e">
        <f>COUNTIFS(#REF!,"&gt;=200",#REF!,$B271)</f>
        <v>#REF!</v>
      </c>
      <c r="AF271" s="6" t="e">
        <f>COUNTIFS(#REF!,"&gt;=200",#REF!,$B271,#REF!,"&gt;=2.5")</f>
        <v>#REF!</v>
      </c>
      <c r="AG271" s="6" t="e">
        <f>COUNTIFS(#REF!,"&gt;=200",#REF!,$B271,#REF!,"&gt;=2.7")</f>
        <v>#REF!</v>
      </c>
      <c r="AH271" s="6" t="e">
        <f>COUNTIFS(#REF!,"&gt;=200",#REF!,$B271,#REF!,"&gt;=2.9")</f>
        <v>#REF!</v>
      </c>
      <c r="AI271" s="6" t="e">
        <f>COUNTIFS(#REF!,"&gt;=200",#REF!,$B271,#REF!,"&gt;=3.1")</f>
        <v>#REF!</v>
      </c>
      <c r="AJ271" s="15" t="e">
        <f>COUNTIFS(#REF!,"&gt;=200",#REF!,$B271,#REF!,"&gt;=3.3")</f>
        <v>#REF!</v>
      </c>
      <c r="AL271" s="9" t="s">
        <v>15</v>
      </c>
      <c r="AM271" s="6"/>
      <c r="AN271" s="6" t="e">
        <f>COUNTIFS(#REF!,"&gt;=50",#REF!,$B271)</f>
        <v>#REF!</v>
      </c>
      <c r="AO271" s="6" t="e">
        <f>COUNTIFS(#REF!,"&gt;=50",#REF!,$B271,#REF!,"&gt;=2.5")</f>
        <v>#REF!</v>
      </c>
      <c r="AP271" s="6" t="e">
        <f>COUNTIFS(#REF!,"&gt;=50",#REF!,$B271,#REF!,"&gt;=2.7")</f>
        <v>#REF!</v>
      </c>
      <c r="AQ271" s="7" t="e">
        <f>COUNTIFS(#REF!,"&gt;=50",#REF!,$B271,#REF!,"&gt;=2.9")</f>
        <v>#REF!</v>
      </c>
      <c r="AR271" s="6" t="e">
        <f>COUNTIFS(#REF!,"&gt;=50",#REF!,$B271,#REF!,"&gt;=3.1")</f>
        <v>#REF!</v>
      </c>
      <c r="AS271" s="15" t="e">
        <f>COUNTIFS(#REF!,"&gt;=50",#REF!,$B271,#REF!,"&gt;=3.3")</f>
        <v>#REF!</v>
      </c>
    </row>
    <row r="272" spans="2:45" hidden="1" outlineLevel="1" x14ac:dyDescent="0.25">
      <c r="B272" s="9" t="s">
        <v>31</v>
      </c>
      <c r="C272" s="6"/>
      <c r="D272" s="6" t="e">
        <f>COUNTIFS(#REF!,"&lt;100",#REF!,"&gt;=50",#REF!,$B272)</f>
        <v>#REF!</v>
      </c>
      <c r="E272" s="6" t="e">
        <f>COUNTIFS(#REF!,"&lt;100",#REF!,"&gt;=50",#REF!,$B272,#REF!,"&gt;=2.5")</f>
        <v>#REF!</v>
      </c>
      <c r="F272" s="6" t="e">
        <f>COUNTIFS(#REF!,"&lt;100",#REF!,"&gt;=50",#REF!,$B272,#REF!,"&gt;=2.7")</f>
        <v>#REF!</v>
      </c>
      <c r="G272" s="6" t="e">
        <f>COUNTIFS(#REF!,"&lt;100",#REF!,"&gt;=50",#REF!,$B272,#REF!,"&gt;=2.9")</f>
        <v>#REF!</v>
      </c>
      <c r="H272" s="6" t="e">
        <f>COUNTIFS(#REF!,"&lt;100",#REF!,"&gt;=50",#REF!,$B272,#REF!,"&gt;=3.1")</f>
        <v>#REF!</v>
      </c>
      <c r="I272" s="15" t="e">
        <f>COUNTIFS(#REF!,"&lt;100",#REF!,"&gt;=50",#REF!,$B272,#REF!,"&gt;=3.3")</f>
        <v>#REF!</v>
      </c>
      <c r="K272" s="9" t="s">
        <v>31</v>
      </c>
      <c r="L272" s="6"/>
      <c r="M272" s="6" t="e">
        <f>COUNTIFS(#REF!,"&gt;=100",#REF!,"&lt;150",#REF!,$B272)</f>
        <v>#REF!</v>
      </c>
      <c r="N272" s="6" t="e">
        <f>COUNTIFS(#REF!,"&gt;=100",#REF!,"&lt;150",#REF!,$B272,#REF!,"&gt;=2.5")</f>
        <v>#REF!</v>
      </c>
      <c r="O272" s="6" t="e">
        <f>COUNTIFS(#REF!,"&gt;=100",#REF!,"&lt;150",#REF!,$B272,#REF!,"&gt;=2.7")</f>
        <v>#REF!</v>
      </c>
      <c r="P272" s="6" t="e">
        <f>COUNTIFS(#REF!,"&gt;=100",#REF!,"&lt;150",#REF!,$B272,#REF!,"&gt;=2.9")</f>
        <v>#REF!</v>
      </c>
      <c r="Q272" s="6" t="e">
        <f>COUNTIFS(#REF!,"&gt;=100",#REF!,"&lt;150",#REF!,$B272,#REF!,"&gt;=3.1")</f>
        <v>#REF!</v>
      </c>
      <c r="R272" s="15" t="e">
        <f>COUNTIFS(#REF!,"&gt;=100",#REF!,"&lt;150",#REF!,$B272,#REF!,"&gt;=3.3")</f>
        <v>#REF!</v>
      </c>
      <c r="T272" s="9" t="s">
        <v>31</v>
      </c>
      <c r="U272" s="6"/>
      <c r="V272" s="6" t="e">
        <f>COUNTIFS(#REF!,"&gt;=150",#REF!,"&lt;200",#REF!,$B272)</f>
        <v>#REF!</v>
      </c>
      <c r="W272" s="6" t="e">
        <f>COUNTIFS(#REF!,"&gt;=150",#REF!,"&lt;200",#REF!,$B272,#REF!,"&gt;=2.5")</f>
        <v>#REF!</v>
      </c>
      <c r="X272" s="6" t="e">
        <f>COUNTIFS(#REF!,"&gt;=150",#REF!,"&lt;200",#REF!,$B272,#REF!,"&gt;=2.7")</f>
        <v>#REF!</v>
      </c>
      <c r="Y272" s="6" t="e">
        <f>COUNTIFS(#REF!,"&gt;=150",#REF!,"&lt;200",#REF!,$B272,#REF!,"&gt;=2.9")</f>
        <v>#REF!</v>
      </c>
      <c r="Z272" s="6" t="e">
        <f>COUNTIFS(#REF!,"&gt;=150",#REF!,"&lt;200",#REF!,$B272,#REF!,"&gt;=3.1")</f>
        <v>#REF!</v>
      </c>
      <c r="AA272" s="15" t="e">
        <f>COUNTIFS(#REF!,"&gt;=150",#REF!,"&lt;200",#REF!,$B272,#REF!,"&gt;=3.3")</f>
        <v>#REF!</v>
      </c>
      <c r="AC272" s="9" t="s">
        <v>31</v>
      </c>
      <c r="AD272" s="6"/>
      <c r="AE272" s="6" t="e">
        <f>COUNTIFS(#REF!,"&gt;=200",#REF!,$B272)</f>
        <v>#REF!</v>
      </c>
      <c r="AF272" s="6" t="e">
        <f>COUNTIFS(#REF!,"&gt;=200",#REF!,$B272,#REF!,"&gt;=2.5")</f>
        <v>#REF!</v>
      </c>
      <c r="AG272" s="6" t="e">
        <f>COUNTIFS(#REF!,"&gt;=200",#REF!,$B272,#REF!,"&gt;=2.7")</f>
        <v>#REF!</v>
      </c>
      <c r="AH272" s="6" t="e">
        <f>COUNTIFS(#REF!,"&gt;=200",#REF!,$B272,#REF!,"&gt;=2.9")</f>
        <v>#REF!</v>
      </c>
      <c r="AI272" s="6" t="e">
        <f>COUNTIFS(#REF!,"&gt;=200",#REF!,$B272,#REF!,"&gt;=3.1")</f>
        <v>#REF!</v>
      </c>
      <c r="AJ272" s="15" t="e">
        <f>COUNTIFS(#REF!,"&gt;=200",#REF!,$B272,#REF!,"&gt;=3.3")</f>
        <v>#REF!</v>
      </c>
      <c r="AL272" s="9" t="s">
        <v>31</v>
      </c>
      <c r="AM272" s="6"/>
      <c r="AN272" s="6" t="e">
        <f>COUNTIFS(#REF!,"&gt;=50",#REF!,$B272)</f>
        <v>#REF!</v>
      </c>
      <c r="AO272" s="6" t="e">
        <f>COUNTIFS(#REF!,"&gt;=50",#REF!,$B272,#REF!,"&gt;=2.5")</f>
        <v>#REF!</v>
      </c>
      <c r="AP272" s="6" t="e">
        <f>COUNTIFS(#REF!,"&gt;=50",#REF!,$B272,#REF!,"&gt;=2.7")</f>
        <v>#REF!</v>
      </c>
      <c r="AQ272" s="7" t="e">
        <f>COUNTIFS(#REF!,"&gt;=50",#REF!,$B272,#REF!,"&gt;=2.9")</f>
        <v>#REF!</v>
      </c>
      <c r="AR272" s="6" t="e">
        <f>COUNTIFS(#REF!,"&gt;=50",#REF!,$B272,#REF!,"&gt;=3.1")</f>
        <v>#REF!</v>
      </c>
      <c r="AS272" s="15" t="e">
        <f>COUNTIFS(#REF!,"&gt;=50",#REF!,$B272,#REF!,"&gt;=3.3")</f>
        <v>#REF!</v>
      </c>
    </row>
    <row r="273" spans="2:45" hidden="1" outlineLevel="1" x14ac:dyDescent="0.25">
      <c r="B273" s="9" t="s">
        <v>9</v>
      </c>
      <c r="C273" s="6"/>
      <c r="D273" s="6" t="e">
        <f>COUNTIFS(#REF!,"&lt;100",#REF!,"&gt;=50",#REF!,$B273)</f>
        <v>#REF!</v>
      </c>
      <c r="E273" s="6" t="e">
        <f>COUNTIFS(#REF!,"&lt;100",#REF!,"&gt;=50",#REF!,$B273,#REF!,"&gt;=2.5")</f>
        <v>#REF!</v>
      </c>
      <c r="F273" s="6" t="e">
        <f>COUNTIFS(#REF!,"&lt;100",#REF!,"&gt;=50",#REF!,$B273,#REF!,"&gt;=2.7")</f>
        <v>#REF!</v>
      </c>
      <c r="G273" s="6" t="e">
        <f>COUNTIFS(#REF!,"&lt;100",#REF!,"&gt;=50",#REF!,$B273,#REF!,"&gt;=2.9")</f>
        <v>#REF!</v>
      </c>
      <c r="H273" s="6" t="e">
        <f>COUNTIFS(#REF!,"&lt;100",#REF!,"&gt;=50",#REF!,$B273,#REF!,"&gt;=3.1")</f>
        <v>#REF!</v>
      </c>
      <c r="I273" s="15" t="e">
        <f>COUNTIFS(#REF!,"&lt;100",#REF!,"&gt;=50",#REF!,$B273,#REF!,"&gt;=3.3")</f>
        <v>#REF!</v>
      </c>
      <c r="K273" s="9" t="s">
        <v>9</v>
      </c>
      <c r="L273" s="6"/>
      <c r="M273" s="6" t="e">
        <f>COUNTIFS(#REF!,"&gt;=100",#REF!,"&lt;150",#REF!,$B273)</f>
        <v>#REF!</v>
      </c>
      <c r="N273" s="6" t="e">
        <f>COUNTIFS(#REF!,"&gt;=100",#REF!,"&lt;150",#REF!,$B273,#REF!,"&gt;=2.5")</f>
        <v>#REF!</v>
      </c>
      <c r="O273" s="6" t="e">
        <f>COUNTIFS(#REF!,"&gt;=100",#REF!,"&lt;150",#REF!,$B273,#REF!,"&gt;=2.7")</f>
        <v>#REF!</v>
      </c>
      <c r="P273" s="6" t="e">
        <f>COUNTIFS(#REF!,"&gt;=100",#REF!,"&lt;150",#REF!,$B273,#REF!,"&gt;=2.9")</f>
        <v>#REF!</v>
      </c>
      <c r="Q273" s="6" t="e">
        <f>COUNTIFS(#REF!,"&gt;=100",#REF!,"&lt;150",#REF!,$B273,#REF!,"&gt;=3.1")</f>
        <v>#REF!</v>
      </c>
      <c r="R273" s="15" t="e">
        <f>COUNTIFS(#REF!,"&gt;=100",#REF!,"&lt;150",#REF!,$B273,#REF!,"&gt;=3.3")</f>
        <v>#REF!</v>
      </c>
      <c r="T273" s="9" t="s">
        <v>9</v>
      </c>
      <c r="U273" s="6"/>
      <c r="V273" s="6" t="e">
        <f>COUNTIFS(#REF!,"&gt;=150",#REF!,"&lt;200",#REF!,$B273)</f>
        <v>#REF!</v>
      </c>
      <c r="W273" s="6" t="e">
        <f>COUNTIFS(#REF!,"&gt;=150",#REF!,"&lt;200",#REF!,$B273,#REF!,"&gt;=2.5")</f>
        <v>#REF!</v>
      </c>
      <c r="X273" s="6" t="e">
        <f>COUNTIFS(#REF!,"&gt;=150",#REF!,"&lt;200",#REF!,$B273,#REF!,"&gt;=2.7")</f>
        <v>#REF!</v>
      </c>
      <c r="Y273" s="6" t="e">
        <f>COUNTIFS(#REF!,"&gt;=150",#REF!,"&lt;200",#REF!,$B273,#REF!,"&gt;=2.9")</f>
        <v>#REF!</v>
      </c>
      <c r="Z273" s="6" t="e">
        <f>COUNTIFS(#REF!,"&gt;=150",#REF!,"&lt;200",#REF!,$B273,#REF!,"&gt;=3.1")</f>
        <v>#REF!</v>
      </c>
      <c r="AA273" s="15" t="e">
        <f>COUNTIFS(#REF!,"&gt;=150",#REF!,"&lt;200",#REF!,$B273,#REF!,"&gt;=3.3")</f>
        <v>#REF!</v>
      </c>
      <c r="AC273" s="9" t="s">
        <v>9</v>
      </c>
      <c r="AD273" s="6"/>
      <c r="AE273" s="6" t="e">
        <f>COUNTIFS(#REF!,"&gt;=200",#REF!,$B273)</f>
        <v>#REF!</v>
      </c>
      <c r="AF273" s="6" t="e">
        <f>COUNTIFS(#REF!,"&gt;=200",#REF!,$B273,#REF!,"&gt;=2.5")</f>
        <v>#REF!</v>
      </c>
      <c r="AG273" s="6" t="e">
        <f>COUNTIFS(#REF!,"&gt;=200",#REF!,$B273,#REF!,"&gt;=2.7")</f>
        <v>#REF!</v>
      </c>
      <c r="AH273" s="6" t="e">
        <f>COUNTIFS(#REF!,"&gt;=200",#REF!,$B273,#REF!,"&gt;=2.9")</f>
        <v>#REF!</v>
      </c>
      <c r="AI273" s="6" t="e">
        <f>COUNTIFS(#REF!,"&gt;=200",#REF!,$B273,#REF!,"&gt;=3.1")</f>
        <v>#REF!</v>
      </c>
      <c r="AJ273" s="15" t="e">
        <f>COUNTIFS(#REF!,"&gt;=200",#REF!,$B273,#REF!,"&gt;=3.3")</f>
        <v>#REF!</v>
      </c>
      <c r="AL273" s="9" t="s">
        <v>9</v>
      </c>
      <c r="AM273" s="6"/>
      <c r="AN273" s="6" t="e">
        <f>COUNTIFS(#REF!,"&gt;=50",#REF!,$B273)</f>
        <v>#REF!</v>
      </c>
      <c r="AO273" s="6" t="e">
        <f>COUNTIFS(#REF!,"&gt;=50",#REF!,$B273,#REF!,"&gt;=2.5")</f>
        <v>#REF!</v>
      </c>
      <c r="AP273" s="6" t="e">
        <f>COUNTIFS(#REF!,"&gt;=50",#REF!,$B273,#REF!,"&gt;=2.7")</f>
        <v>#REF!</v>
      </c>
      <c r="AQ273" s="7" t="e">
        <f>COUNTIFS(#REF!,"&gt;=50",#REF!,$B273,#REF!,"&gt;=2.9")</f>
        <v>#REF!</v>
      </c>
      <c r="AR273" s="6" t="e">
        <f>COUNTIFS(#REF!,"&gt;=50",#REF!,$B273,#REF!,"&gt;=3.1")</f>
        <v>#REF!</v>
      </c>
      <c r="AS273" s="15" t="e">
        <f>COUNTIFS(#REF!,"&gt;=50",#REF!,$B273,#REF!,"&gt;=3.3")</f>
        <v>#REF!</v>
      </c>
    </row>
    <row r="274" spans="2:45" hidden="1" outlineLevel="1" x14ac:dyDescent="0.25">
      <c r="B274" s="9" t="s">
        <v>42</v>
      </c>
      <c r="C274" s="6"/>
      <c r="D274" s="6" t="e">
        <f>COUNTIFS(#REF!,"&lt;100",#REF!,"&gt;=50",#REF!,$B274)</f>
        <v>#REF!</v>
      </c>
      <c r="E274" s="6" t="e">
        <f>COUNTIFS(#REF!,"&lt;100",#REF!,"&gt;=50",#REF!,$B274,#REF!,"&gt;=2.5")</f>
        <v>#REF!</v>
      </c>
      <c r="F274" s="6" t="e">
        <f>COUNTIFS(#REF!,"&lt;100",#REF!,"&gt;=50",#REF!,$B274,#REF!,"&gt;=2.7")</f>
        <v>#REF!</v>
      </c>
      <c r="G274" s="6" t="e">
        <f>COUNTIFS(#REF!,"&lt;100",#REF!,"&gt;=50",#REF!,$B274,#REF!,"&gt;=2.9")</f>
        <v>#REF!</v>
      </c>
      <c r="H274" s="6" t="e">
        <f>COUNTIFS(#REF!,"&lt;100",#REF!,"&gt;=50",#REF!,$B274,#REF!,"&gt;=3.1")</f>
        <v>#REF!</v>
      </c>
      <c r="I274" s="15" t="e">
        <f>COUNTIFS(#REF!,"&lt;100",#REF!,"&gt;=50",#REF!,$B274,#REF!,"&gt;=3.3")</f>
        <v>#REF!</v>
      </c>
      <c r="K274" s="9" t="s">
        <v>42</v>
      </c>
      <c r="L274" s="6"/>
      <c r="M274" s="6" t="e">
        <f>COUNTIFS(#REF!,"&gt;=100",#REF!,"&lt;150",#REF!,$B274)</f>
        <v>#REF!</v>
      </c>
      <c r="N274" s="6" t="e">
        <f>COUNTIFS(#REF!,"&gt;=100",#REF!,"&lt;150",#REF!,$B274,#REF!,"&gt;=2.5")</f>
        <v>#REF!</v>
      </c>
      <c r="O274" s="6" t="e">
        <f>COUNTIFS(#REF!,"&gt;=100",#REF!,"&lt;150",#REF!,$B274,#REF!,"&gt;=2.7")</f>
        <v>#REF!</v>
      </c>
      <c r="P274" s="6" t="e">
        <f>COUNTIFS(#REF!,"&gt;=100",#REF!,"&lt;150",#REF!,$B274,#REF!,"&gt;=2.9")</f>
        <v>#REF!</v>
      </c>
      <c r="Q274" s="6" t="e">
        <f>COUNTIFS(#REF!,"&gt;=100",#REF!,"&lt;150",#REF!,$B274,#REF!,"&gt;=3.1")</f>
        <v>#REF!</v>
      </c>
      <c r="R274" s="15" t="e">
        <f>COUNTIFS(#REF!,"&gt;=100",#REF!,"&lt;150",#REF!,$B274,#REF!,"&gt;=3.3")</f>
        <v>#REF!</v>
      </c>
      <c r="T274" s="9" t="s">
        <v>42</v>
      </c>
      <c r="U274" s="6"/>
      <c r="V274" s="6" t="e">
        <f>COUNTIFS(#REF!,"&gt;=150",#REF!,"&lt;200",#REF!,$B274)</f>
        <v>#REF!</v>
      </c>
      <c r="W274" s="6" t="e">
        <f>COUNTIFS(#REF!,"&gt;=150",#REF!,"&lt;200",#REF!,$B274,#REF!,"&gt;=2.5")</f>
        <v>#REF!</v>
      </c>
      <c r="X274" s="6" t="e">
        <f>COUNTIFS(#REF!,"&gt;=150",#REF!,"&lt;200",#REF!,$B274,#REF!,"&gt;=2.7")</f>
        <v>#REF!</v>
      </c>
      <c r="Y274" s="6" t="e">
        <f>COUNTIFS(#REF!,"&gt;=150",#REF!,"&lt;200",#REF!,$B274,#REF!,"&gt;=2.9")</f>
        <v>#REF!</v>
      </c>
      <c r="Z274" s="6" t="e">
        <f>COUNTIFS(#REF!,"&gt;=150",#REF!,"&lt;200",#REF!,$B274,#REF!,"&gt;=3.1")</f>
        <v>#REF!</v>
      </c>
      <c r="AA274" s="15" t="e">
        <f>COUNTIFS(#REF!,"&gt;=150",#REF!,"&lt;200",#REF!,$B274,#REF!,"&gt;=3.3")</f>
        <v>#REF!</v>
      </c>
      <c r="AC274" s="9" t="s">
        <v>42</v>
      </c>
      <c r="AD274" s="6"/>
      <c r="AE274" s="6" t="e">
        <f>COUNTIFS(#REF!,"&gt;=200",#REF!,$B274)</f>
        <v>#REF!</v>
      </c>
      <c r="AF274" s="6" t="e">
        <f>COUNTIFS(#REF!,"&gt;=200",#REF!,$B274,#REF!,"&gt;=2.5")</f>
        <v>#REF!</v>
      </c>
      <c r="AG274" s="6" t="e">
        <f>COUNTIFS(#REF!,"&gt;=200",#REF!,$B274,#REF!,"&gt;=2.7")</f>
        <v>#REF!</v>
      </c>
      <c r="AH274" s="6" t="e">
        <f>COUNTIFS(#REF!,"&gt;=200",#REF!,$B274,#REF!,"&gt;=2.9")</f>
        <v>#REF!</v>
      </c>
      <c r="AI274" s="6" t="e">
        <f>COUNTIFS(#REF!,"&gt;=200",#REF!,$B274,#REF!,"&gt;=3.1")</f>
        <v>#REF!</v>
      </c>
      <c r="AJ274" s="15" t="e">
        <f>COUNTIFS(#REF!,"&gt;=200",#REF!,$B274,#REF!,"&gt;=3.3")</f>
        <v>#REF!</v>
      </c>
      <c r="AL274" s="9" t="s">
        <v>42</v>
      </c>
      <c r="AM274" s="6"/>
      <c r="AN274" s="6" t="e">
        <f>COUNTIFS(#REF!,"&gt;=50",#REF!,$B274)</f>
        <v>#REF!</v>
      </c>
      <c r="AO274" s="6" t="e">
        <f>COUNTIFS(#REF!,"&gt;=50",#REF!,$B274,#REF!,"&gt;=2.5")</f>
        <v>#REF!</v>
      </c>
      <c r="AP274" s="6" t="e">
        <f>COUNTIFS(#REF!,"&gt;=50",#REF!,$B274,#REF!,"&gt;=2.7")</f>
        <v>#REF!</v>
      </c>
      <c r="AQ274" s="7" t="e">
        <f>COUNTIFS(#REF!,"&gt;=50",#REF!,$B274,#REF!,"&gt;=2.9")</f>
        <v>#REF!</v>
      </c>
      <c r="AR274" s="6" t="e">
        <f>COUNTIFS(#REF!,"&gt;=50",#REF!,$B274,#REF!,"&gt;=3.1")</f>
        <v>#REF!</v>
      </c>
      <c r="AS274" s="15" t="e">
        <f>COUNTIFS(#REF!,"&gt;=50",#REF!,$B274,#REF!,"&gt;=3.3")</f>
        <v>#REF!</v>
      </c>
    </row>
    <row r="275" spans="2:45" hidden="1" outlineLevel="1" x14ac:dyDescent="0.25">
      <c r="B275" s="9" t="s">
        <v>60</v>
      </c>
      <c r="C275" s="6"/>
      <c r="D275" s="6" t="e">
        <f>COUNTIFS(#REF!,"&lt;100",#REF!,"&gt;=50",#REF!,$B275)</f>
        <v>#REF!</v>
      </c>
      <c r="E275" s="6" t="e">
        <f>COUNTIFS(#REF!,"&lt;100",#REF!,"&gt;=50",#REF!,$B275,#REF!,"&gt;=2.5")</f>
        <v>#REF!</v>
      </c>
      <c r="F275" s="6" t="e">
        <f>COUNTIFS(#REF!,"&lt;100",#REF!,"&gt;=50",#REF!,$B275,#REF!,"&gt;=2.7")</f>
        <v>#REF!</v>
      </c>
      <c r="G275" s="6" t="e">
        <f>COUNTIFS(#REF!,"&lt;100",#REF!,"&gt;=50",#REF!,$B275,#REF!,"&gt;=2.9")</f>
        <v>#REF!</v>
      </c>
      <c r="H275" s="6" t="e">
        <f>COUNTIFS(#REF!,"&lt;100",#REF!,"&gt;=50",#REF!,$B275,#REF!,"&gt;=3.1")</f>
        <v>#REF!</v>
      </c>
      <c r="I275" s="15" t="e">
        <f>COUNTIFS(#REF!,"&lt;100",#REF!,"&gt;=50",#REF!,$B275,#REF!,"&gt;=3.3")</f>
        <v>#REF!</v>
      </c>
      <c r="K275" s="9" t="s">
        <v>60</v>
      </c>
      <c r="L275" s="6"/>
      <c r="M275" s="6" t="e">
        <f>COUNTIFS(#REF!,"&gt;=100",#REF!,"&lt;150",#REF!,$B275)</f>
        <v>#REF!</v>
      </c>
      <c r="N275" s="6" t="e">
        <f>COUNTIFS(#REF!,"&gt;=100",#REF!,"&lt;150",#REF!,$B275,#REF!,"&gt;=2.5")</f>
        <v>#REF!</v>
      </c>
      <c r="O275" s="6" t="e">
        <f>COUNTIFS(#REF!,"&gt;=100",#REF!,"&lt;150",#REF!,$B275,#REF!,"&gt;=2.7")</f>
        <v>#REF!</v>
      </c>
      <c r="P275" s="6" t="e">
        <f>COUNTIFS(#REF!,"&gt;=100",#REF!,"&lt;150",#REF!,$B275,#REF!,"&gt;=2.9")</f>
        <v>#REF!</v>
      </c>
      <c r="Q275" s="6" t="e">
        <f>COUNTIFS(#REF!,"&gt;=100",#REF!,"&lt;150",#REF!,$B275,#REF!,"&gt;=3.1")</f>
        <v>#REF!</v>
      </c>
      <c r="R275" s="15" t="e">
        <f>COUNTIFS(#REF!,"&gt;=100",#REF!,"&lt;150",#REF!,$B275,#REF!,"&gt;=3.3")</f>
        <v>#REF!</v>
      </c>
      <c r="T275" s="9" t="s">
        <v>60</v>
      </c>
      <c r="U275" s="6"/>
      <c r="V275" s="6" t="e">
        <f>COUNTIFS(#REF!,"&gt;=150",#REF!,"&lt;200",#REF!,$B275)</f>
        <v>#REF!</v>
      </c>
      <c r="W275" s="6" t="e">
        <f>COUNTIFS(#REF!,"&gt;=150",#REF!,"&lt;200",#REF!,$B275,#REF!,"&gt;=2.5")</f>
        <v>#REF!</v>
      </c>
      <c r="X275" s="6" t="e">
        <f>COUNTIFS(#REF!,"&gt;=150",#REF!,"&lt;200",#REF!,$B275,#REF!,"&gt;=2.7")</f>
        <v>#REF!</v>
      </c>
      <c r="Y275" s="6" t="e">
        <f>COUNTIFS(#REF!,"&gt;=150",#REF!,"&lt;200",#REF!,$B275,#REF!,"&gt;=2.9")</f>
        <v>#REF!</v>
      </c>
      <c r="Z275" s="6" t="e">
        <f>COUNTIFS(#REF!,"&gt;=150",#REF!,"&lt;200",#REF!,$B275,#REF!,"&gt;=3.1")</f>
        <v>#REF!</v>
      </c>
      <c r="AA275" s="15" t="e">
        <f>COUNTIFS(#REF!,"&gt;=150",#REF!,"&lt;200",#REF!,$B275,#REF!,"&gt;=3.3")</f>
        <v>#REF!</v>
      </c>
      <c r="AC275" s="9" t="s">
        <v>60</v>
      </c>
      <c r="AD275" s="6"/>
      <c r="AE275" s="6" t="e">
        <f>COUNTIFS(#REF!,"&gt;=200",#REF!,$B275)</f>
        <v>#REF!</v>
      </c>
      <c r="AF275" s="6" t="e">
        <f>COUNTIFS(#REF!,"&gt;=200",#REF!,$B275,#REF!,"&gt;=2.5")</f>
        <v>#REF!</v>
      </c>
      <c r="AG275" s="6" t="e">
        <f>COUNTIFS(#REF!,"&gt;=200",#REF!,$B275,#REF!,"&gt;=2.7")</f>
        <v>#REF!</v>
      </c>
      <c r="AH275" s="6" t="e">
        <f>COUNTIFS(#REF!,"&gt;=200",#REF!,$B275,#REF!,"&gt;=2.9")</f>
        <v>#REF!</v>
      </c>
      <c r="AI275" s="6" t="e">
        <f>COUNTIFS(#REF!,"&gt;=200",#REF!,$B275,#REF!,"&gt;=3.1")</f>
        <v>#REF!</v>
      </c>
      <c r="AJ275" s="15" t="e">
        <f>COUNTIFS(#REF!,"&gt;=200",#REF!,$B275,#REF!,"&gt;=3.3")</f>
        <v>#REF!</v>
      </c>
      <c r="AL275" s="9" t="s">
        <v>60</v>
      </c>
      <c r="AM275" s="6"/>
      <c r="AN275" s="6" t="e">
        <f>COUNTIFS(#REF!,"&gt;=50",#REF!,$B275)</f>
        <v>#REF!</v>
      </c>
      <c r="AO275" s="6" t="e">
        <f>COUNTIFS(#REF!,"&gt;=50",#REF!,$B275,#REF!,"&gt;=2.5")</f>
        <v>#REF!</v>
      </c>
      <c r="AP275" s="6" t="e">
        <f>COUNTIFS(#REF!,"&gt;=50",#REF!,$B275,#REF!,"&gt;=2.7")</f>
        <v>#REF!</v>
      </c>
      <c r="AQ275" s="7" t="e">
        <f>COUNTIFS(#REF!,"&gt;=50",#REF!,$B275,#REF!,"&gt;=2.9")</f>
        <v>#REF!</v>
      </c>
      <c r="AR275" s="6" t="e">
        <f>COUNTIFS(#REF!,"&gt;=50",#REF!,$B275,#REF!,"&gt;=3.1")</f>
        <v>#REF!</v>
      </c>
      <c r="AS275" s="15" t="e">
        <f>COUNTIFS(#REF!,"&gt;=50",#REF!,$B275,#REF!,"&gt;=3.3")</f>
        <v>#REF!</v>
      </c>
    </row>
    <row r="276" spans="2:45" hidden="1" outlineLevel="1" x14ac:dyDescent="0.25">
      <c r="B276" s="9" t="s">
        <v>19</v>
      </c>
      <c r="C276" s="6"/>
      <c r="D276" s="6" t="e">
        <f>COUNTIFS(#REF!,"&lt;100",#REF!,"&gt;=50",#REF!,$B276)</f>
        <v>#REF!</v>
      </c>
      <c r="E276" s="6" t="e">
        <f>COUNTIFS(#REF!,"&lt;100",#REF!,"&gt;=50",#REF!,$B276,#REF!,"&gt;=2.5")</f>
        <v>#REF!</v>
      </c>
      <c r="F276" s="6" t="e">
        <f>COUNTIFS(#REF!,"&lt;100",#REF!,"&gt;=50",#REF!,$B276,#REF!,"&gt;=2.7")</f>
        <v>#REF!</v>
      </c>
      <c r="G276" s="6" t="e">
        <f>COUNTIFS(#REF!,"&lt;100",#REF!,"&gt;=50",#REF!,$B276,#REF!,"&gt;=2.9")</f>
        <v>#REF!</v>
      </c>
      <c r="H276" s="6" t="e">
        <f>COUNTIFS(#REF!,"&lt;100",#REF!,"&gt;=50",#REF!,$B276,#REF!,"&gt;=3.1")</f>
        <v>#REF!</v>
      </c>
      <c r="I276" s="15" t="e">
        <f>COUNTIFS(#REF!,"&lt;100",#REF!,"&gt;=50",#REF!,$B276,#REF!,"&gt;=3.3")</f>
        <v>#REF!</v>
      </c>
      <c r="K276" s="9" t="s">
        <v>19</v>
      </c>
      <c r="L276" s="6"/>
      <c r="M276" s="6" t="e">
        <f>COUNTIFS(#REF!,"&gt;=100",#REF!,"&lt;150",#REF!,$B276)</f>
        <v>#REF!</v>
      </c>
      <c r="N276" s="6" t="e">
        <f>COUNTIFS(#REF!,"&gt;=100",#REF!,"&lt;150",#REF!,$B276,#REF!,"&gt;=2.5")</f>
        <v>#REF!</v>
      </c>
      <c r="O276" s="6" t="e">
        <f>COUNTIFS(#REF!,"&gt;=100",#REF!,"&lt;150",#REF!,$B276,#REF!,"&gt;=2.7")</f>
        <v>#REF!</v>
      </c>
      <c r="P276" s="6" t="e">
        <f>COUNTIFS(#REF!,"&gt;=100",#REF!,"&lt;150",#REF!,$B276,#REF!,"&gt;=2.9")</f>
        <v>#REF!</v>
      </c>
      <c r="Q276" s="6" t="e">
        <f>COUNTIFS(#REF!,"&gt;=100",#REF!,"&lt;150",#REF!,$B276,#REF!,"&gt;=3.1")</f>
        <v>#REF!</v>
      </c>
      <c r="R276" s="15" t="e">
        <f>COUNTIFS(#REF!,"&gt;=100",#REF!,"&lt;150",#REF!,$B276,#REF!,"&gt;=3.3")</f>
        <v>#REF!</v>
      </c>
      <c r="T276" s="9" t="s">
        <v>19</v>
      </c>
      <c r="U276" s="6"/>
      <c r="V276" s="6" t="e">
        <f>COUNTIFS(#REF!,"&gt;=150",#REF!,"&lt;200",#REF!,$B276)</f>
        <v>#REF!</v>
      </c>
      <c r="W276" s="6" t="e">
        <f>COUNTIFS(#REF!,"&gt;=150",#REF!,"&lt;200",#REF!,$B276,#REF!,"&gt;=2.5")</f>
        <v>#REF!</v>
      </c>
      <c r="X276" s="6" t="e">
        <f>COUNTIFS(#REF!,"&gt;=150",#REF!,"&lt;200",#REF!,$B276,#REF!,"&gt;=2.7")</f>
        <v>#REF!</v>
      </c>
      <c r="Y276" s="6" t="e">
        <f>COUNTIFS(#REF!,"&gt;=150",#REF!,"&lt;200",#REF!,$B276,#REF!,"&gt;=2.9")</f>
        <v>#REF!</v>
      </c>
      <c r="Z276" s="6" t="e">
        <f>COUNTIFS(#REF!,"&gt;=150",#REF!,"&lt;200",#REF!,$B276,#REF!,"&gt;=3.1")</f>
        <v>#REF!</v>
      </c>
      <c r="AA276" s="15" t="e">
        <f>COUNTIFS(#REF!,"&gt;=150",#REF!,"&lt;200",#REF!,$B276,#REF!,"&gt;=3.3")</f>
        <v>#REF!</v>
      </c>
      <c r="AC276" s="9" t="s">
        <v>19</v>
      </c>
      <c r="AD276" s="6"/>
      <c r="AE276" s="6" t="e">
        <f>COUNTIFS(#REF!,"&gt;=200",#REF!,$B276)</f>
        <v>#REF!</v>
      </c>
      <c r="AF276" s="6" t="e">
        <f>COUNTIFS(#REF!,"&gt;=200",#REF!,$B276,#REF!,"&gt;=2.5")</f>
        <v>#REF!</v>
      </c>
      <c r="AG276" s="6" t="e">
        <f>COUNTIFS(#REF!,"&gt;=200",#REF!,$B276,#REF!,"&gt;=2.7")</f>
        <v>#REF!</v>
      </c>
      <c r="AH276" s="6" t="e">
        <f>COUNTIFS(#REF!,"&gt;=200",#REF!,$B276,#REF!,"&gt;=2.9")</f>
        <v>#REF!</v>
      </c>
      <c r="AI276" s="6" t="e">
        <f>COUNTIFS(#REF!,"&gt;=200",#REF!,$B276,#REF!,"&gt;=3.1")</f>
        <v>#REF!</v>
      </c>
      <c r="AJ276" s="15" t="e">
        <f>COUNTIFS(#REF!,"&gt;=200",#REF!,$B276,#REF!,"&gt;=3.3")</f>
        <v>#REF!</v>
      </c>
      <c r="AL276" s="9" t="s">
        <v>19</v>
      </c>
      <c r="AM276" s="6"/>
      <c r="AN276" s="6" t="e">
        <f>COUNTIFS(#REF!,"&gt;=50",#REF!,$B276)</f>
        <v>#REF!</v>
      </c>
      <c r="AO276" s="6" t="e">
        <f>COUNTIFS(#REF!,"&gt;=50",#REF!,$B276,#REF!,"&gt;=2.5")</f>
        <v>#REF!</v>
      </c>
      <c r="AP276" s="6" t="e">
        <f>COUNTIFS(#REF!,"&gt;=50",#REF!,$B276,#REF!,"&gt;=2.7")</f>
        <v>#REF!</v>
      </c>
      <c r="AQ276" s="7" t="e">
        <f>COUNTIFS(#REF!,"&gt;=50",#REF!,$B276,#REF!,"&gt;=2.9")</f>
        <v>#REF!</v>
      </c>
      <c r="AR276" s="6" t="e">
        <f>COUNTIFS(#REF!,"&gt;=50",#REF!,$B276,#REF!,"&gt;=3.1")</f>
        <v>#REF!</v>
      </c>
      <c r="AS276" s="15" t="e">
        <f>COUNTIFS(#REF!,"&gt;=50",#REF!,$B276,#REF!,"&gt;=3.3")</f>
        <v>#REF!</v>
      </c>
    </row>
    <row r="277" spans="2:45" hidden="1" outlineLevel="1" x14ac:dyDescent="0.25">
      <c r="B277" s="9" t="s">
        <v>11</v>
      </c>
      <c r="C277" s="6"/>
      <c r="D277" s="6" t="e">
        <f>COUNTIFS(#REF!,"&lt;100",#REF!,"&gt;=50",#REF!,$B277)</f>
        <v>#REF!</v>
      </c>
      <c r="E277" s="6" t="e">
        <f>COUNTIFS(#REF!,"&lt;100",#REF!,"&gt;=50",#REF!,$B277,#REF!,"&gt;=2.5")</f>
        <v>#REF!</v>
      </c>
      <c r="F277" s="6" t="e">
        <f>COUNTIFS(#REF!,"&lt;100",#REF!,"&gt;=50",#REF!,$B277,#REF!,"&gt;=2.7")</f>
        <v>#REF!</v>
      </c>
      <c r="G277" s="6" t="e">
        <f>COUNTIFS(#REF!,"&lt;100",#REF!,"&gt;=50",#REF!,$B277,#REF!,"&gt;=2.9")</f>
        <v>#REF!</v>
      </c>
      <c r="H277" s="6" t="e">
        <f>COUNTIFS(#REF!,"&lt;100",#REF!,"&gt;=50",#REF!,$B277,#REF!,"&gt;=3.1")</f>
        <v>#REF!</v>
      </c>
      <c r="I277" s="15" t="e">
        <f>COUNTIFS(#REF!,"&lt;100",#REF!,"&gt;=50",#REF!,$B277,#REF!,"&gt;=3.3")</f>
        <v>#REF!</v>
      </c>
      <c r="K277" s="9" t="s">
        <v>11</v>
      </c>
      <c r="L277" s="6"/>
      <c r="M277" s="6" t="e">
        <f>COUNTIFS(#REF!,"&gt;=100",#REF!,"&lt;150",#REF!,$B277)</f>
        <v>#REF!</v>
      </c>
      <c r="N277" s="6" t="e">
        <f>COUNTIFS(#REF!,"&gt;=100",#REF!,"&lt;150",#REF!,$B277,#REF!,"&gt;=2.5")</f>
        <v>#REF!</v>
      </c>
      <c r="O277" s="6" t="e">
        <f>COUNTIFS(#REF!,"&gt;=100",#REF!,"&lt;150",#REF!,$B277,#REF!,"&gt;=2.7")</f>
        <v>#REF!</v>
      </c>
      <c r="P277" s="6" t="e">
        <f>COUNTIFS(#REF!,"&gt;=100",#REF!,"&lt;150",#REF!,$B277,#REF!,"&gt;=2.9")</f>
        <v>#REF!</v>
      </c>
      <c r="Q277" s="6" t="e">
        <f>COUNTIFS(#REF!,"&gt;=100",#REF!,"&lt;150",#REF!,$B277,#REF!,"&gt;=3.1")</f>
        <v>#REF!</v>
      </c>
      <c r="R277" s="15" t="e">
        <f>COUNTIFS(#REF!,"&gt;=100",#REF!,"&lt;150",#REF!,$B277,#REF!,"&gt;=3.3")</f>
        <v>#REF!</v>
      </c>
      <c r="T277" s="9" t="s">
        <v>11</v>
      </c>
      <c r="U277" s="6"/>
      <c r="V277" s="6" t="e">
        <f>COUNTIFS(#REF!,"&gt;=150",#REF!,"&lt;200",#REF!,$B277)</f>
        <v>#REF!</v>
      </c>
      <c r="W277" s="6" t="e">
        <f>COUNTIFS(#REF!,"&gt;=150",#REF!,"&lt;200",#REF!,$B277,#REF!,"&gt;=2.5")</f>
        <v>#REF!</v>
      </c>
      <c r="X277" s="6" t="e">
        <f>COUNTIFS(#REF!,"&gt;=150",#REF!,"&lt;200",#REF!,$B277,#REF!,"&gt;=2.7")</f>
        <v>#REF!</v>
      </c>
      <c r="Y277" s="6" t="e">
        <f>COUNTIFS(#REF!,"&gt;=150",#REF!,"&lt;200",#REF!,$B277,#REF!,"&gt;=2.9")</f>
        <v>#REF!</v>
      </c>
      <c r="Z277" s="6" t="e">
        <f>COUNTIFS(#REF!,"&gt;=150",#REF!,"&lt;200",#REF!,$B277,#REF!,"&gt;=3.1")</f>
        <v>#REF!</v>
      </c>
      <c r="AA277" s="15" t="e">
        <f>COUNTIFS(#REF!,"&gt;=150",#REF!,"&lt;200",#REF!,$B277,#REF!,"&gt;=3.3")</f>
        <v>#REF!</v>
      </c>
      <c r="AC277" s="9" t="s">
        <v>11</v>
      </c>
      <c r="AD277" s="6"/>
      <c r="AE277" s="6" t="e">
        <f>COUNTIFS(#REF!,"&gt;=200",#REF!,$B277)</f>
        <v>#REF!</v>
      </c>
      <c r="AF277" s="6" t="e">
        <f>COUNTIFS(#REF!,"&gt;=200",#REF!,$B277,#REF!,"&gt;=2.5")</f>
        <v>#REF!</v>
      </c>
      <c r="AG277" s="6" t="e">
        <f>COUNTIFS(#REF!,"&gt;=200",#REF!,$B277,#REF!,"&gt;=2.7")</f>
        <v>#REF!</v>
      </c>
      <c r="AH277" s="6" t="e">
        <f>COUNTIFS(#REF!,"&gt;=200",#REF!,$B277,#REF!,"&gt;=2.9")</f>
        <v>#REF!</v>
      </c>
      <c r="AI277" s="6" t="e">
        <f>COUNTIFS(#REF!,"&gt;=200",#REF!,$B277,#REF!,"&gt;=3.1")</f>
        <v>#REF!</v>
      </c>
      <c r="AJ277" s="15" t="e">
        <f>COUNTIFS(#REF!,"&gt;=200",#REF!,$B277,#REF!,"&gt;=3.3")</f>
        <v>#REF!</v>
      </c>
      <c r="AL277" s="9" t="s">
        <v>11</v>
      </c>
      <c r="AM277" s="6"/>
      <c r="AN277" s="6" t="e">
        <f>COUNTIFS(#REF!,"&gt;=50",#REF!,$B277)</f>
        <v>#REF!</v>
      </c>
      <c r="AO277" s="6" t="e">
        <f>COUNTIFS(#REF!,"&gt;=50",#REF!,$B277,#REF!,"&gt;=2.5")</f>
        <v>#REF!</v>
      </c>
      <c r="AP277" s="6" t="e">
        <f>COUNTIFS(#REF!,"&gt;=50",#REF!,$B277,#REF!,"&gt;=2.7")</f>
        <v>#REF!</v>
      </c>
      <c r="AQ277" s="7" t="e">
        <f>COUNTIFS(#REF!,"&gt;=50",#REF!,$B277,#REF!,"&gt;=2.9")</f>
        <v>#REF!</v>
      </c>
      <c r="AR277" s="6" t="e">
        <f>COUNTIFS(#REF!,"&gt;=50",#REF!,$B277,#REF!,"&gt;=3.1")</f>
        <v>#REF!</v>
      </c>
      <c r="AS277" s="15" t="e">
        <f>COUNTIFS(#REF!,"&gt;=50",#REF!,$B277,#REF!,"&gt;=3.3")</f>
        <v>#REF!</v>
      </c>
    </row>
    <row r="278" spans="2:45" hidden="1" outlineLevel="1" x14ac:dyDescent="0.25">
      <c r="B278" s="9" t="s">
        <v>64</v>
      </c>
      <c r="C278" s="6"/>
      <c r="D278" s="6" t="e">
        <f>COUNTIFS(#REF!,"&lt;100",#REF!,"&gt;=50",#REF!,$B278)</f>
        <v>#REF!</v>
      </c>
      <c r="E278" s="6" t="e">
        <f>COUNTIFS(#REF!,"&lt;100",#REF!,"&gt;=50",#REF!,$B278,#REF!,"&gt;=2.5")</f>
        <v>#REF!</v>
      </c>
      <c r="F278" s="6" t="e">
        <f>COUNTIFS(#REF!,"&lt;100",#REF!,"&gt;=50",#REF!,$B278,#REF!,"&gt;=2.7")</f>
        <v>#REF!</v>
      </c>
      <c r="G278" s="6" t="e">
        <f>COUNTIFS(#REF!,"&lt;100",#REF!,"&gt;=50",#REF!,$B278,#REF!,"&gt;=2.9")</f>
        <v>#REF!</v>
      </c>
      <c r="H278" s="6" t="e">
        <f>COUNTIFS(#REF!,"&lt;100",#REF!,"&gt;=50",#REF!,$B278,#REF!,"&gt;=3.1")</f>
        <v>#REF!</v>
      </c>
      <c r="I278" s="15" t="e">
        <f>COUNTIFS(#REF!,"&lt;100",#REF!,"&gt;=50",#REF!,$B278,#REF!,"&gt;=3.3")</f>
        <v>#REF!</v>
      </c>
      <c r="K278" s="9" t="s">
        <v>64</v>
      </c>
      <c r="L278" s="6"/>
      <c r="M278" s="6" t="e">
        <f>COUNTIFS(#REF!,"&gt;=100",#REF!,"&lt;150",#REF!,$B278)</f>
        <v>#REF!</v>
      </c>
      <c r="N278" s="6" t="e">
        <f>COUNTIFS(#REF!,"&gt;=100",#REF!,"&lt;150",#REF!,$B278,#REF!,"&gt;=2.5")</f>
        <v>#REF!</v>
      </c>
      <c r="O278" s="6" t="e">
        <f>COUNTIFS(#REF!,"&gt;=100",#REF!,"&lt;150",#REF!,$B278,#REF!,"&gt;=2.7")</f>
        <v>#REF!</v>
      </c>
      <c r="P278" s="6" t="e">
        <f>COUNTIFS(#REF!,"&gt;=100",#REF!,"&lt;150",#REF!,$B278,#REF!,"&gt;=2.9")</f>
        <v>#REF!</v>
      </c>
      <c r="Q278" s="6" t="e">
        <f>COUNTIFS(#REF!,"&gt;=100",#REF!,"&lt;150",#REF!,$B278,#REF!,"&gt;=3.1")</f>
        <v>#REF!</v>
      </c>
      <c r="R278" s="15" t="e">
        <f>COUNTIFS(#REF!,"&gt;=100",#REF!,"&lt;150",#REF!,$B278,#REF!,"&gt;=3.3")</f>
        <v>#REF!</v>
      </c>
      <c r="T278" s="9" t="s">
        <v>64</v>
      </c>
      <c r="U278" s="6"/>
      <c r="V278" s="6" t="e">
        <f>COUNTIFS(#REF!,"&gt;=150",#REF!,"&lt;200",#REF!,$B278)</f>
        <v>#REF!</v>
      </c>
      <c r="W278" s="6" t="e">
        <f>COUNTIFS(#REF!,"&gt;=150",#REF!,"&lt;200",#REF!,$B278,#REF!,"&gt;=2.5")</f>
        <v>#REF!</v>
      </c>
      <c r="X278" s="6" t="e">
        <f>COUNTIFS(#REF!,"&gt;=150",#REF!,"&lt;200",#REF!,$B278,#REF!,"&gt;=2.7")</f>
        <v>#REF!</v>
      </c>
      <c r="Y278" s="6" t="e">
        <f>COUNTIFS(#REF!,"&gt;=150",#REF!,"&lt;200",#REF!,$B278,#REF!,"&gt;=2.9")</f>
        <v>#REF!</v>
      </c>
      <c r="Z278" s="6" t="e">
        <f>COUNTIFS(#REF!,"&gt;=150",#REF!,"&lt;200",#REF!,$B278,#REF!,"&gt;=3.1")</f>
        <v>#REF!</v>
      </c>
      <c r="AA278" s="15" t="e">
        <f>COUNTIFS(#REF!,"&gt;=150",#REF!,"&lt;200",#REF!,$B278,#REF!,"&gt;=3.3")</f>
        <v>#REF!</v>
      </c>
      <c r="AC278" s="9" t="s">
        <v>64</v>
      </c>
      <c r="AD278" s="6"/>
      <c r="AE278" s="6" t="e">
        <f>COUNTIFS(#REF!,"&gt;=200",#REF!,$B278)</f>
        <v>#REF!</v>
      </c>
      <c r="AF278" s="6" t="e">
        <f>COUNTIFS(#REF!,"&gt;=200",#REF!,$B278,#REF!,"&gt;=2.5")</f>
        <v>#REF!</v>
      </c>
      <c r="AG278" s="6" t="e">
        <f>COUNTIFS(#REF!,"&gt;=200",#REF!,$B278,#REF!,"&gt;=2.7")</f>
        <v>#REF!</v>
      </c>
      <c r="AH278" s="6" t="e">
        <f>COUNTIFS(#REF!,"&gt;=200",#REF!,$B278,#REF!,"&gt;=2.9")</f>
        <v>#REF!</v>
      </c>
      <c r="AI278" s="6" t="e">
        <f>COUNTIFS(#REF!,"&gt;=200",#REF!,$B278,#REF!,"&gt;=3.1")</f>
        <v>#REF!</v>
      </c>
      <c r="AJ278" s="15" t="e">
        <f>COUNTIFS(#REF!,"&gt;=200",#REF!,$B278,#REF!,"&gt;=3.3")</f>
        <v>#REF!</v>
      </c>
      <c r="AL278" s="9" t="s">
        <v>64</v>
      </c>
      <c r="AM278" s="6"/>
      <c r="AN278" s="6" t="e">
        <f>COUNTIFS(#REF!,"&gt;=50",#REF!,$B278)</f>
        <v>#REF!</v>
      </c>
      <c r="AO278" s="6" t="e">
        <f>COUNTIFS(#REF!,"&gt;=50",#REF!,$B278,#REF!,"&gt;=2.5")</f>
        <v>#REF!</v>
      </c>
      <c r="AP278" s="6" t="e">
        <f>COUNTIFS(#REF!,"&gt;=50",#REF!,$B278,#REF!,"&gt;=2.7")</f>
        <v>#REF!</v>
      </c>
      <c r="AQ278" s="7" t="e">
        <f>COUNTIFS(#REF!,"&gt;=50",#REF!,$B278,#REF!,"&gt;=2.9")</f>
        <v>#REF!</v>
      </c>
      <c r="AR278" s="6" t="e">
        <f>COUNTIFS(#REF!,"&gt;=50",#REF!,$B278,#REF!,"&gt;=3.1")</f>
        <v>#REF!</v>
      </c>
      <c r="AS278" s="15" t="e">
        <f>COUNTIFS(#REF!,"&gt;=50",#REF!,$B278,#REF!,"&gt;=3.3")</f>
        <v>#REF!</v>
      </c>
    </row>
    <row r="279" spans="2:45" hidden="1" outlineLevel="1" x14ac:dyDescent="0.25">
      <c r="B279" s="9" t="s">
        <v>22</v>
      </c>
      <c r="C279" s="6"/>
      <c r="D279" s="6" t="e">
        <f>COUNTIFS(#REF!,"&lt;100",#REF!,"&gt;=50",#REF!,$B279)</f>
        <v>#REF!</v>
      </c>
      <c r="E279" s="6" t="e">
        <f>COUNTIFS(#REF!,"&lt;100",#REF!,"&gt;=50",#REF!,$B279,#REF!,"&gt;=2.5")</f>
        <v>#REF!</v>
      </c>
      <c r="F279" s="6" t="e">
        <f>COUNTIFS(#REF!,"&lt;100",#REF!,"&gt;=50",#REF!,$B279,#REF!,"&gt;=2.7")</f>
        <v>#REF!</v>
      </c>
      <c r="G279" s="6" t="e">
        <f>COUNTIFS(#REF!,"&lt;100",#REF!,"&gt;=50",#REF!,$B279,#REF!,"&gt;=2.9")</f>
        <v>#REF!</v>
      </c>
      <c r="H279" s="6" t="e">
        <f>COUNTIFS(#REF!,"&lt;100",#REF!,"&gt;=50",#REF!,$B279,#REF!,"&gt;=3.1")</f>
        <v>#REF!</v>
      </c>
      <c r="I279" s="15" t="e">
        <f>COUNTIFS(#REF!,"&lt;100",#REF!,"&gt;=50",#REF!,$B279,#REF!,"&gt;=3.3")</f>
        <v>#REF!</v>
      </c>
      <c r="K279" s="9" t="s">
        <v>22</v>
      </c>
      <c r="L279" s="6"/>
      <c r="M279" s="6" t="e">
        <f>COUNTIFS(#REF!,"&gt;=100",#REF!,"&lt;150",#REF!,$B279)</f>
        <v>#REF!</v>
      </c>
      <c r="N279" s="6" t="e">
        <f>COUNTIFS(#REF!,"&gt;=100",#REF!,"&lt;150",#REF!,$B279,#REF!,"&gt;=2.5")</f>
        <v>#REF!</v>
      </c>
      <c r="O279" s="6" t="e">
        <f>COUNTIFS(#REF!,"&gt;=100",#REF!,"&lt;150",#REF!,$B279,#REF!,"&gt;=2.7")</f>
        <v>#REF!</v>
      </c>
      <c r="P279" s="6" t="e">
        <f>COUNTIFS(#REF!,"&gt;=100",#REF!,"&lt;150",#REF!,$B279,#REF!,"&gt;=2.9")</f>
        <v>#REF!</v>
      </c>
      <c r="Q279" s="6" t="e">
        <f>COUNTIFS(#REF!,"&gt;=100",#REF!,"&lt;150",#REF!,$B279,#REF!,"&gt;=3.1")</f>
        <v>#REF!</v>
      </c>
      <c r="R279" s="15" t="e">
        <f>COUNTIFS(#REF!,"&gt;=100",#REF!,"&lt;150",#REF!,$B279,#REF!,"&gt;=3.3")</f>
        <v>#REF!</v>
      </c>
      <c r="T279" s="9" t="s">
        <v>22</v>
      </c>
      <c r="U279" s="6"/>
      <c r="V279" s="6" t="e">
        <f>COUNTIFS(#REF!,"&gt;=150",#REF!,"&lt;200",#REF!,$B279)</f>
        <v>#REF!</v>
      </c>
      <c r="W279" s="6" t="e">
        <f>COUNTIFS(#REF!,"&gt;=150",#REF!,"&lt;200",#REF!,$B279,#REF!,"&gt;=2.5")</f>
        <v>#REF!</v>
      </c>
      <c r="X279" s="6" t="e">
        <f>COUNTIFS(#REF!,"&gt;=150",#REF!,"&lt;200",#REF!,$B279,#REF!,"&gt;=2.7")</f>
        <v>#REF!</v>
      </c>
      <c r="Y279" s="6" t="e">
        <f>COUNTIFS(#REF!,"&gt;=150",#REF!,"&lt;200",#REF!,$B279,#REF!,"&gt;=2.9")</f>
        <v>#REF!</v>
      </c>
      <c r="Z279" s="6" t="e">
        <f>COUNTIFS(#REF!,"&gt;=150",#REF!,"&lt;200",#REF!,$B279,#REF!,"&gt;=3.1")</f>
        <v>#REF!</v>
      </c>
      <c r="AA279" s="15" t="e">
        <f>COUNTIFS(#REF!,"&gt;=150",#REF!,"&lt;200",#REF!,$B279,#REF!,"&gt;=3.3")</f>
        <v>#REF!</v>
      </c>
      <c r="AC279" s="9" t="s">
        <v>22</v>
      </c>
      <c r="AD279" s="6"/>
      <c r="AE279" s="6" t="e">
        <f>COUNTIFS(#REF!,"&gt;=200",#REF!,$B279)</f>
        <v>#REF!</v>
      </c>
      <c r="AF279" s="6" t="e">
        <f>COUNTIFS(#REF!,"&gt;=200",#REF!,$B279,#REF!,"&gt;=2.5")</f>
        <v>#REF!</v>
      </c>
      <c r="AG279" s="6" t="e">
        <f>COUNTIFS(#REF!,"&gt;=200",#REF!,$B279,#REF!,"&gt;=2.7")</f>
        <v>#REF!</v>
      </c>
      <c r="AH279" s="6" t="e">
        <f>COUNTIFS(#REF!,"&gt;=200",#REF!,$B279,#REF!,"&gt;=2.9")</f>
        <v>#REF!</v>
      </c>
      <c r="AI279" s="6" t="e">
        <f>COUNTIFS(#REF!,"&gt;=200",#REF!,$B279,#REF!,"&gt;=3.1")</f>
        <v>#REF!</v>
      </c>
      <c r="AJ279" s="15" t="e">
        <f>COUNTIFS(#REF!,"&gt;=200",#REF!,$B279,#REF!,"&gt;=3.3")</f>
        <v>#REF!</v>
      </c>
      <c r="AL279" s="9" t="s">
        <v>22</v>
      </c>
      <c r="AM279" s="6"/>
      <c r="AN279" s="6" t="e">
        <f>COUNTIFS(#REF!,"&gt;=50",#REF!,$B279)</f>
        <v>#REF!</v>
      </c>
      <c r="AO279" s="6" t="e">
        <f>COUNTIFS(#REF!,"&gt;=50",#REF!,$B279,#REF!,"&gt;=2.5")</f>
        <v>#REF!</v>
      </c>
      <c r="AP279" s="6" t="e">
        <f>COUNTIFS(#REF!,"&gt;=50",#REF!,$B279,#REF!,"&gt;=2.7")</f>
        <v>#REF!</v>
      </c>
      <c r="AQ279" s="7" t="e">
        <f>COUNTIFS(#REF!,"&gt;=50",#REF!,$B279,#REF!,"&gt;=2.9")</f>
        <v>#REF!</v>
      </c>
      <c r="AR279" s="6" t="e">
        <f>COUNTIFS(#REF!,"&gt;=50",#REF!,$B279,#REF!,"&gt;=3.1")</f>
        <v>#REF!</v>
      </c>
      <c r="AS279" s="15" t="e">
        <f>COUNTIFS(#REF!,"&gt;=50",#REF!,$B279,#REF!,"&gt;=3.3")</f>
        <v>#REF!</v>
      </c>
    </row>
    <row r="280" spans="2:45" hidden="1" outlineLevel="1" x14ac:dyDescent="0.25">
      <c r="B280" s="9" t="s">
        <v>23</v>
      </c>
      <c r="C280" s="6"/>
      <c r="D280" s="6" t="e">
        <f>COUNTIFS(#REF!,"&lt;100",#REF!,"&gt;=50",#REF!,$B280)</f>
        <v>#REF!</v>
      </c>
      <c r="E280" s="6" t="e">
        <f>COUNTIFS(#REF!,"&lt;100",#REF!,"&gt;=50",#REF!,$B280,#REF!,"&gt;=2.5")</f>
        <v>#REF!</v>
      </c>
      <c r="F280" s="6" t="e">
        <f>COUNTIFS(#REF!,"&lt;100",#REF!,"&gt;=50",#REF!,$B280,#REF!,"&gt;=2.7")</f>
        <v>#REF!</v>
      </c>
      <c r="G280" s="6" t="e">
        <f>COUNTIFS(#REF!,"&lt;100",#REF!,"&gt;=50",#REF!,$B280,#REF!,"&gt;=2.9")</f>
        <v>#REF!</v>
      </c>
      <c r="H280" s="6" t="e">
        <f>COUNTIFS(#REF!,"&lt;100",#REF!,"&gt;=50",#REF!,$B280,#REF!,"&gt;=3.1")</f>
        <v>#REF!</v>
      </c>
      <c r="I280" s="15" t="e">
        <f>COUNTIFS(#REF!,"&lt;100",#REF!,"&gt;=50",#REF!,$B280,#REF!,"&gt;=3.3")</f>
        <v>#REF!</v>
      </c>
      <c r="K280" s="9" t="s">
        <v>23</v>
      </c>
      <c r="L280" s="6"/>
      <c r="M280" s="6" t="e">
        <f>COUNTIFS(#REF!,"&gt;=100",#REF!,"&lt;150",#REF!,$B280)</f>
        <v>#REF!</v>
      </c>
      <c r="N280" s="6" t="e">
        <f>COUNTIFS(#REF!,"&gt;=100",#REF!,"&lt;150",#REF!,$B280,#REF!,"&gt;=2.5")</f>
        <v>#REF!</v>
      </c>
      <c r="O280" s="6" t="e">
        <f>COUNTIFS(#REF!,"&gt;=100",#REF!,"&lt;150",#REF!,$B280,#REF!,"&gt;=2.7")</f>
        <v>#REF!</v>
      </c>
      <c r="P280" s="6" t="e">
        <f>COUNTIFS(#REF!,"&gt;=100",#REF!,"&lt;150",#REF!,$B280,#REF!,"&gt;=2.9")</f>
        <v>#REF!</v>
      </c>
      <c r="Q280" s="6" t="e">
        <f>COUNTIFS(#REF!,"&gt;=100",#REF!,"&lt;150",#REF!,$B280,#REF!,"&gt;=3.1")</f>
        <v>#REF!</v>
      </c>
      <c r="R280" s="15" t="e">
        <f>COUNTIFS(#REF!,"&gt;=100",#REF!,"&lt;150",#REF!,$B280,#REF!,"&gt;=3.3")</f>
        <v>#REF!</v>
      </c>
      <c r="T280" s="9" t="s">
        <v>23</v>
      </c>
      <c r="U280" s="6"/>
      <c r="V280" s="6" t="e">
        <f>COUNTIFS(#REF!,"&gt;=150",#REF!,"&lt;200",#REF!,$B280)</f>
        <v>#REF!</v>
      </c>
      <c r="W280" s="6" t="e">
        <f>COUNTIFS(#REF!,"&gt;=150",#REF!,"&lt;200",#REF!,$B280,#REF!,"&gt;=2.5")</f>
        <v>#REF!</v>
      </c>
      <c r="X280" s="6" t="e">
        <f>COUNTIFS(#REF!,"&gt;=150",#REF!,"&lt;200",#REF!,$B280,#REF!,"&gt;=2.7")</f>
        <v>#REF!</v>
      </c>
      <c r="Y280" s="6" t="e">
        <f>COUNTIFS(#REF!,"&gt;=150",#REF!,"&lt;200",#REF!,$B280,#REF!,"&gt;=2.9")</f>
        <v>#REF!</v>
      </c>
      <c r="Z280" s="6" t="e">
        <f>COUNTIFS(#REF!,"&gt;=150",#REF!,"&lt;200",#REF!,$B280,#REF!,"&gt;=3.1")</f>
        <v>#REF!</v>
      </c>
      <c r="AA280" s="15" t="e">
        <f>COUNTIFS(#REF!,"&gt;=150",#REF!,"&lt;200",#REF!,$B280,#REF!,"&gt;=3.3")</f>
        <v>#REF!</v>
      </c>
      <c r="AC280" s="9" t="s">
        <v>23</v>
      </c>
      <c r="AD280" s="6"/>
      <c r="AE280" s="6" t="e">
        <f>COUNTIFS(#REF!,"&gt;=200",#REF!,$B280)</f>
        <v>#REF!</v>
      </c>
      <c r="AF280" s="6" t="e">
        <f>COUNTIFS(#REF!,"&gt;=200",#REF!,$B280,#REF!,"&gt;=2.5")</f>
        <v>#REF!</v>
      </c>
      <c r="AG280" s="6" t="e">
        <f>COUNTIFS(#REF!,"&gt;=200",#REF!,$B280,#REF!,"&gt;=2.7")</f>
        <v>#REF!</v>
      </c>
      <c r="AH280" s="6" t="e">
        <f>COUNTIFS(#REF!,"&gt;=200",#REF!,$B280,#REF!,"&gt;=2.9")</f>
        <v>#REF!</v>
      </c>
      <c r="AI280" s="6" t="e">
        <f>COUNTIFS(#REF!,"&gt;=200",#REF!,$B280,#REF!,"&gt;=3.1")</f>
        <v>#REF!</v>
      </c>
      <c r="AJ280" s="15" t="e">
        <f>COUNTIFS(#REF!,"&gt;=200",#REF!,$B280,#REF!,"&gt;=3.3")</f>
        <v>#REF!</v>
      </c>
      <c r="AL280" s="9" t="s">
        <v>23</v>
      </c>
      <c r="AM280" s="6"/>
      <c r="AN280" s="6" t="e">
        <f>COUNTIFS(#REF!,"&gt;=50",#REF!,$B280)</f>
        <v>#REF!</v>
      </c>
      <c r="AO280" s="6" t="e">
        <f>COUNTIFS(#REF!,"&gt;=50",#REF!,$B280,#REF!,"&gt;=2.5")</f>
        <v>#REF!</v>
      </c>
      <c r="AP280" s="6" t="e">
        <f>COUNTIFS(#REF!,"&gt;=50",#REF!,$B280,#REF!,"&gt;=2.7")</f>
        <v>#REF!</v>
      </c>
      <c r="AQ280" s="7" t="e">
        <f>COUNTIFS(#REF!,"&gt;=50",#REF!,$B280,#REF!,"&gt;=2.9")</f>
        <v>#REF!</v>
      </c>
      <c r="AR280" s="6" t="e">
        <f>COUNTIFS(#REF!,"&gt;=50",#REF!,$B280,#REF!,"&gt;=3.1")</f>
        <v>#REF!</v>
      </c>
      <c r="AS280" s="15" t="e">
        <f>COUNTIFS(#REF!,"&gt;=50",#REF!,$B280,#REF!,"&gt;=3.3")</f>
        <v>#REF!</v>
      </c>
    </row>
    <row r="281" spans="2:45" hidden="1" outlineLevel="1" x14ac:dyDescent="0.25">
      <c r="B281" s="9" t="s">
        <v>27</v>
      </c>
      <c r="C281" s="6"/>
      <c r="D281" s="6" t="e">
        <f>COUNTIFS(#REF!,"&lt;100",#REF!,"&gt;=50",#REF!,$B281)</f>
        <v>#REF!</v>
      </c>
      <c r="E281" s="6" t="e">
        <f>COUNTIFS(#REF!,"&lt;100",#REF!,"&gt;=50",#REF!,$B281,#REF!,"&gt;=2.5")</f>
        <v>#REF!</v>
      </c>
      <c r="F281" s="6" t="e">
        <f>COUNTIFS(#REF!,"&lt;100",#REF!,"&gt;=50",#REF!,$B281,#REF!,"&gt;=2.7")</f>
        <v>#REF!</v>
      </c>
      <c r="G281" s="6" t="e">
        <f>COUNTIFS(#REF!,"&lt;100",#REF!,"&gt;=50",#REF!,$B281,#REF!,"&gt;=2.9")</f>
        <v>#REF!</v>
      </c>
      <c r="H281" s="6" t="e">
        <f>COUNTIFS(#REF!,"&lt;100",#REF!,"&gt;=50",#REF!,$B281,#REF!,"&gt;=3.1")</f>
        <v>#REF!</v>
      </c>
      <c r="I281" s="15" t="e">
        <f>COUNTIFS(#REF!,"&lt;100",#REF!,"&gt;=50",#REF!,$B281,#REF!,"&gt;=3.3")</f>
        <v>#REF!</v>
      </c>
      <c r="K281" s="9" t="s">
        <v>27</v>
      </c>
      <c r="L281" s="6"/>
      <c r="M281" s="6" t="e">
        <f>COUNTIFS(#REF!,"&gt;=100",#REF!,"&lt;150",#REF!,$B281)</f>
        <v>#REF!</v>
      </c>
      <c r="N281" s="6" t="e">
        <f>COUNTIFS(#REF!,"&gt;=100",#REF!,"&lt;150",#REF!,$B281,#REF!,"&gt;=2.5")</f>
        <v>#REF!</v>
      </c>
      <c r="O281" s="6" t="e">
        <f>COUNTIFS(#REF!,"&gt;=100",#REF!,"&lt;150",#REF!,$B281,#REF!,"&gt;=2.7")</f>
        <v>#REF!</v>
      </c>
      <c r="P281" s="6" t="e">
        <f>COUNTIFS(#REF!,"&gt;=100",#REF!,"&lt;150",#REF!,$B281,#REF!,"&gt;=2.9")</f>
        <v>#REF!</v>
      </c>
      <c r="Q281" s="6" t="e">
        <f>COUNTIFS(#REF!,"&gt;=100",#REF!,"&lt;150",#REF!,$B281,#REF!,"&gt;=3.1")</f>
        <v>#REF!</v>
      </c>
      <c r="R281" s="15" t="e">
        <f>COUNTIFS(#REF!,"&gt;=100",#REF!,"&lt;150",#REF!,$B281,#REF!,"&gt;=3.3")</f>
        <v>#REF!</v>
      </c>
      <c r="T281" s="9" t="s">
        <v>27</v>
      </c>
      <c r="U281" s="6"/>
      <c r="V281" s="6" t="e">
        <f>COUNTIFS(#REF!,"&gt;=150",#REF!,"&lt;200",#REF!,$B281)</f>
        <v>#REF!</v>
      </c>
      <c r="W281" s="6" t="e">
        <f>COUNTIFS(#REF!,"&gt;=150",#REF!,"&lt;200",#REF!,$B281,#REF!,"&gt;=2.5")</f>
        <v>#REF!</v>
      </c>
      <c r="X281" s="6" t="e">
        <f>COUNTIFS(#REF!,"&gt;=150",#REF!,"&lt;200",#REF!,$B281,#REF!,"&gt;=2.7")</f>
        <v>#REF!</v>
      </c>
      <c r="Y281" s="6" t="e">
        <f>COUNTIFS(#REF!,"&gt;=150",#REF!,"&lt;200",#REF!,$B281,#REF!,"&gt;=2.9")</f>
        <v>#REF!</v>
      </c>
      <c r="Z281" s="6" t="e">
        <f>COUNTIFS(#REF!,"&gt;=150",#REF!,"&lt;200",#REF!,$B281,#REF!,"&gt;=3.1")</f>
        <v>#REF!</v>
      </c>
      <c r="AA281" s="15" t="e">
        <f>COUNTIFS(#REF!,"&gt;=150",#REF!,"&lt;200",#REF!,$B281,#REF!,"&gt;=3.3")</f>
        <v>#REF!</v>
      </c>
      <c r="AC281" s="9" t="s">
        <v>27</v>
      </c>
      <c r="AD281" s="6"/>
      <c r="AE281" s="6" t="e">
        <f>COUNTIFS(#REF!,"&gt;=200",#REF!,$B281)</f>
        <v>#REF!</v>
      </c>
      <c r="AF281" s="6" t="e">
        <f>COUNTIFS(#REF!,"&gt;=200",#REF!,$B281,#REF!,"&gt;=2.5")</f>
        <v>#REF!</v>
      </c>
      <c r="AG281" s="6" t="e">
        <f>COUNTIFS(#REF!,"&gt;=200",#REF!,$B281,#REF!,"&gt;=2.7")</f>
        <v>#REF!</v>
      </c>
      <c r="AH281" s="6" t="e">
        <f>COUNTIFS(#REF!,"&gt;=200",#REF!,$B281,#REF!,"&gt;=2.9")</f>
        <v>#REF!</v>
      </c>
      <c r="AI281" s="6" t="e">
        <f>COUNTIFS(#REF!,"&gt;=200",#REF!,$B281,#REF!,"&gt;=3.1")</f>
        <v>#REF!</v>
      </c>
      <c r="AJ281" s="15" t="e">
        <f>COUNTIFS(#REF!,"&gt;=200",#REF!,$B281,#REF!,"&gt;=3.3")</f>
        <v>#REF!</v>
      </c>
      <c r="AL281" s="9" t="s">
        <v>27</v>
      </c>
      <c r="AM281" s="6"/>
      <c r="AN281" s="6" t="e">
        <f>COUNTIFS(#REF!,"&gt;=50",#REF!,$B281)</f>
        <v>#REF!</v>
      </c>
      <c r="AO281" s="6" t="e">
        <f>COUNTIFS(#REF!,"&gt;=50",#REF!,$B281,#REF!,"&gt;=2.5")</f>
        <v>#REF!</v>
      </c>
      <c r="AP281" s="6" t="e">
        <f>COUNTIFS(#REF!,"&gt;=50",#REF!,$B281,#REF!,"&gt;=2.7")</f>
        <v>#REF!</v>
      </c>
      <c r="AQ281" s="7" t="e">
        <f>COUNTIFS(#REF!,"&gt;=50",#REF!,$B281,#REF!,"&gt;=2.9")</f>
        <v>#REF!</v>
      </c>
      <c r="AR281" s="6" t="e">
        <f>COUNTIFS(#REF!,"&gt;=50",#REF!,$B281,#REF!,"&gt;=3.1")</f>
        <v>#REF!</v>
      </c>
      <c r="AS281" s="15" t="e">
        <f>COUNTIFS(#REF!,"&gt;=50",#REF!,$B281,#REF!,"&gt;=3.3")</f>
        <v>#REF!</v>
      </c>
    </row>
    <row r="282" spans="2:45" hidden="1" outlineLevel="1" x14ac:dyDescent="0.25">
      <c r="B282" s="9" t="s">
        <v>28</v>
      </c>
      <c r="C282" s="6"/>
      <c r="D282" s="6" t="e">
        <f>COUNTIFS(#REF!,"&lt;100",#REF!,"&gt;=50",#REF!,$B282)</f>
        <v>#REF!</v>
      </c>
      <c r="E282" s="6" t="e">
        <f>COUNTIFS(#REF!,"&lt;100",#REF!,"&gt;=50",#REF!,$B282,#REF!,"&gt;=2.5")</f>
        <v>#REF!</v>
      </c>
      <c r="F282" s="6" t="e">
        <f>COUNTIFS(#REF!,"&lt;100",#REF!,"&gt;=50",#REF!,$B282,#REF!,"&gt;=2.7")</f>
        <v>#REF!</v>
      </c>
      <c r="G282" s="6" t="e">
        <f>COUNTIFS(#REF!,"&lt;100",#REF!,"&gt;=50",#REF!,$B282,#REF!,"&gt;=2.9")</f>
        <v>#REF!</v>
      </c>
      <c r="H282" s="6" t="e">
        <f>COUNTIFS(#REF!,"&lt;100",#REF!,"&gt;=50",#REF!,$B282,#REF!,"&gt;=3.1")</f>
        <v>#REF!</v>
      </c>
      <c r="I282" s="15" t="e">
        <f>COUNTIFS(#REF!,"&lt;100",#REF!,"&gt;=50",#REF!,$B282,#REF!,"&gt;=3.3")</f>
        <v>#REF!</v>
      </c>
      <c r="K282" s="9" t="s">
        <v>28</v>
      </c>
      <c r="L282" s="6"/>
      <c r="M282" s="6" t="e">
        <f>COUNTIFS(#REF!,"&gt;=100",#REF!,"&lt;150",#REF!,$B282)</f>
        <v>#REF!</v>
      </c>
      <c r="N282" s="6" t="e">
        <f>COUNTIFS(#REF!,"&gt;=100",#REF!,"&lt;150",#REF!,$B282,#REF!,"&gt;=2.5")</f>
        <v>#REF!</v>
      </c>
      <c r="O282" s="6" t="e">
        <f>COUNTIFS(#REF!,"&gt;=100",#REF!,"&lt;150",#REF!,$B282,#REF!,"&gt;=2.7")</f>
        <v>#REF!</v>
      </c>
      <c r="P282" s="6" t="e">
        <f>COUNTIFS(#REF!,"&gt;=100",#REF!,"&lt;150",#REF!,$B282,#REF!,"&gt;=2.9")</f>
        <v>#REF!</v>
      </c>
      <c r="Q282" s="6" t="e">
        <f>COUNTIFS(#REF!,"&gt;=100",#REF!,"&lt;150",#REF!,$B282,#REF!,"&gt;=3.1")</f>
        <v>#REF!</v>
      </c>
      <c r="R282" s="15" t="e">
        <f>COUNTIFS(#REF!,"&gt;=100",#REF!,"&lt;150",#REF!,$B282,#REF!,"&gt;=3.3")</f>
        <v>#REF!</v>
      </c>
      <c r="T282" s="9" t="s">
        <v>28</v>
      </c>
      <c r="U282" s="6"/>
      <c r="V282" s="6" t="e">
        <f>COUNTIFS(#REF!,"&gt;=150",#REF!,"&lt;200",#REF!,$B282)</f>
        <v>#REF!</v>
      </c>
      <c r="W282" s="6" t="e">
        <f>COUNTIFS(#REF!,"&gt;=150",#REF!,"&lt;200",#REF!,$B282,#REF!,"&gt;=2.5")</f>
        <v>#REF!</v>
      </c>
      <c r="X282" s="6" t="e">
        <f>COUNTIFS(#REF!,"&gt;=150",#REF!,"&lt;200",#REF!,$B282,#REF!,"&gt;=2.7")</f>
        <v>#REF!</v>
      </c>
      <c r="Y282" s="6" t="e">
        <f>COUNTIFS(#REF!,"&gt;=150",#REF!,"&lt;200",#REF!,$B282,#REF!,"&gt;=2.9")</f>
        <v>#REF!</v>
      </c>
      <c r="Z282" s="6" t="e">
        <f>COUNTIFS(#REF!,"&gt;=150",#REF!,"&lt;200",#REF!,$B282,#REF!,"&gt;=3.1")</f>
        <v>#REF!</v>
      </c>
      <c r="AA282" s="15" t="e">
        <f>COUNTIFS(#REF!,"&gt;=150",#REF!,"&lt;200",#REF!,$B282,#REF!,"&gt;=3.3")</f>
        <v>#REF!</v>
      </c>
      <c r="AC282" s="9" t="s">
        <v>28</v>
      </c>
      <c r="AD282" s="6"/>
      <c r="AE282" s="6" t="e">
        <f>COUNTIFS(#REF!,"&gt;=200",#REF!,$B282)</f>
        <v>#REF!</v>
      </c>
      <c r="AF282" s="6" t="e">
        <f>COUNTIFS(#REF!,"&gt;=200",#REF!,$B282,#REF!,"&gt;=2.5")</f>
        <v>#REF!</v>
      </c>
      <c r="AG282" s="6" t="e">
        <f>COUNTIFS(#REF!,"&gt;=200",#REF!,$B282,#REF!,"&gt;=2.7")</f>
        <v>#REF!</v>
      </c>
      <c r="AH282" s="6" t="e">
        <f>COUNTIFS(#REF!,"&gt;=200",#REF!,$B282,#REF!,"&gt;=2.9")</f>
        <v>#REF!</v>
      </c>
      <c r="AI282" s="6" t="e">
        <f>COUNTIFS(#REF!,"&gt;=200",#REF!,$B282,#REF!,"&gt;=3.1")</f>
        <v>#REF!</v>
      </c>
      <c r="AJ282" s="15" t="e">
        <f>COUNTIFS(#REF!,"&gt;=200",#REF!,$B282,#REF!,"&gt;=3.3")</f>
        <v>#REF!</v>
      </c>
      <c r="AL282" s="9" t="s">
        <v>28</v>
      </c>
      <c r="AM282" s="6"/>
      <c r="AN282" s="6" t="e">
        <f>COUNTIFS(#REF!,"&gt;=50",#REF!,$B282)</f>
        <v>#REF!</v>
      </c>
      <c r="AO282" s="6" t="e">
        <f>COUNTIFS(#REF!,"&gt;=50",#REF!,$B282,#REF!,"&gt;=2.5")</f>
        <v>#REF!</v>
      </c>
      <c r="AP282" s="6" t="e">
        <f>COUNTIFS(#REF!,"&gt;=50",#REF!,$B282,#REF!,"&gt;=2.7")</f>
        <v>#REF!</v>
      </c>
      <c r="AQ282" s="7" t="e">
        <f>COUNTIFS(#REF!,"&gt;=50",#REF!,$B282,#REF!,"&gt;=2.9")</f>
        <v>#REF!</v>
      </c>
      <c r="AR282" s="6" t="e">
        <f>COUNTIFS(#REF!,"&gt;=50",#REF!,$B282,#REF!,"&gt;=3.1")</f>
        <v>#REF!</v>
      </c>
      <c r="AS282" s="15" t="e">
        <f>COUNTIFS(#REF!,"&gt;=50",#REF!,$B282,#REF!,"&gt;=3.3")</f>
        <v>#REF!</v>
      </c>
    </row>
    <row r="283" spans="2:45" hidden="1" outlineLevel="1" x14ac:dyDescent="0.25">
      <c r="B283" s="9" t="s">
        <v>29</v>
      </c>
      <c r="C283" s="6"/>
      <c r="D283" s="6" t="e">
        <f>COUNTIFS(#REF!,"&lt;100",#REF!,"&gt;=50",#REF!,$B283)</f>
        <v>#REF!</v>
      </c>
      <c r="E283" s="6" t="e">
        <f>COUNTIFS(#REF!,"&lt;100",#REF!,"&gt;=50",#REF!,$B283,#REF!,"&gt;=2.5")</f>
        <v>#REF!</v>
      </c>
      <c r="F283" s="6" t="e">
        <f>COUNTIFS(#REF!,"&lt;100",#REF!,"&gt;=50",#REF!,$B283,#REF!,"&gt;=2.7")</f>
        <v>#REF!</v>
      </c>
      <c r="G283" s="6" t="e">
        <f>COUNTIFS(#REF!,"&lt;100",#REF!,"&gt;=50",#REF!,$B283,#REF!,"&gt;=2.9")</f>
        <v>#REF!</v>
      </c>
      <c r="H283" s="6" t="e">
        <f>COUNTIFS(#REF!,"&lt;100",#REF!,"&gt;=50",#REF!,$B283,#REF!,"&gt;=3.1")</f>
        <v>#REF!</v>
      </c>
      <c r="I283" s="15" t="e">
        <f>COUNTIFS(#REF!,"&lt;100",#REF!,"&gt;=50",#REF!,$B283,#REF!,"&gt;=3.3")</f>
        <v>#REF!</v>
      </c>
      <c r="K283" s="9" t="s">
        <v>29</v>
      </c>
      <c r="L283" s="6"/>
      <c r="M283" s="6" t="e">
        <f>COUNTIFS(#REF!,"&gt;=100",#REF!,"&lt;150",#REF!,$B283)</f>
        <v>#REF!</v>
      </c>
      <c r="N283" s="6" t="e">
        <f>COUNTIFS(#REF!,"&gt;=100",#REF!,"&lt;150",#REF!,$B283,#REF!,"&gt;=2.5")</f>
        <v>#REF!</v>
      </c>
      <c r="O283" s="6" t="e">
        <f>COUNTIFS(#REF!,"&gt;=100",#REF!,"&lt;150",#REF!,$B283,#REF!,"&gt;=2.7")</f>
        <v>#REF!</v>
      </c>
      <c r="P283" s="6" t="e">
        <f>COUNTIFS(#REF!,"&gt;=100",#REF!,"&lt;150",#REF!,$B283,#REF!,"&gt;=2.9")</f>
        <v>#REF!</v>
      </c>
      <c r="Q283" s="6" t="e">
        <f>COUNTIFS(#REF!,"&gt;=100",#REF!,"&lt;150",#REF!,$B283,#REF!,"&gt;=3.1")</f>
        <v>#REF!</v>
      </c>
      <c r="R283" s="15" t="e">
        <f>COUNTIFS(#REF!,"&gt;=100",#REF!,"&lt;150",#REF!,$B283,#REF!,"&gt;=3.3")</f>
        <v>#REF!</v>
      </c>
      <c r="T283" s="9" t="s">
        <v>29</v>
      </c>
      <c r="U283" s="6"/>
      <c r="V283" s="6" t="e">
        <f>COUNTIFS(#REF!,"&gt;=150",#REF!,"&lt;200",#REF!,$B283)</f>
        <v>#REF!</v>
      </c>
      <c r="W283" s="6" t="e">
        <f>COUNTIFS(#REF!,"&gt;=150",#REF!,"&lt;200",#REF!,$B283,#REF!,"&gt;=2.5")</f>
        <v>#REF!</v>
      </c>
      <c r="X283" s="6" t="e">
        <f>COUNTIFS(#REF!,"&gt;=150",#REF!,"&lt;200",#REF!,$B283,#REF!,"&gt;=2.7")</f>
        <v>#REF!</v>
      </c>
      <c r="Y283" s="6" t="e">
        <f>COUNTIFS(#REF!,"&gt;=150",#REF!,"&lt;200",#REF!,$B283,#REF!,"&gt;=2.9")</f>
        <v>#REF!</v>
      </c>
      <c r="Z283" s="6" t="e">
        <f>COUNTIFS(#REF!,"&gt;=150",#REF!,"&lt;200",#REF!,$B283,#REF!,"&gt;=3.1")</f>
        <v>#REF!</v>
      </c>
      <c r="AA283" s="15" t="e">
        <f>COUNTIFS(#REF!,"&gt;=150",#REF!,"&lt;200",#REF!,$B283,#REF!,"&gt;=3.3")</f>
        <v>#REF!</v>
      </c>
      <c r="AC283" s="9" t="s">
        <v>29</v>
      </c>
      <c r="AD283" s="6"/>
      <c r="AE283" s="6" t="e">
        <f>COUNTIFS(#REF!,"&gt;=200",#REF!,$B283)</f>
        <v>#REF!</v>
      </c>
      <c r="AF283" s="6" t="e">
        <f>COUNTIFS(#REF!,"&gt;=200",#REF!,$B283,#REF!,"&gt;=2.5")</f>
        <v>#REF!</v>
      </c>
      <c r="AG283" s="6" t="e">
        <f>COUNTIFS(#REF!,"&gt;=200",#REF!,$B283,#REF!,"&gt;=2.7")</f>
        <v>#REF!</v>
      </c>
      <c r="AH283" s="6" t="e">
        <f>COUNTIFS(#REF!,"&gt;=200",#REF!,$B283,#REF!,"&gt;=2.9")</f>
        <v>#REF!</v>
      </c>
      <c r="AI283" s="6" t="e">
        <f>COUNTIFS(#REF!,"&gt;=200",#REF!,$B283,#REF!,"&gt;=3.1")</f>
        <v>#REF!</v>
      </c>
      <c r="AJ283" s="15" t="e">
        <f>COUNTIFS(#REF!,"&gt;=200",#REF!,$B283,#REF!,"&gt;=3.3")</f>
        <v>#REF!</v>
      </c>
      <c r="AL283" s="9" t="s">
        <v>29</v>
      </c>
      <c r="AM283" s="6"/>
      <c r="AN283" s="6" t="e">
        <f>COUNTIFS(#REF!,"&gt;=50",#REF!,$B283)</f>
        <v>#REF!</v>
      </c>
      <c r="AO283" s="6" t="e">
        <f>COUNTIFS(#REF!,"&gt;=50",#REF!,$B283,#REF!,"&gt;=2.5")</f>
        <v>#REF!</v>
      </c>
      <c r="AP283" s="6" t="e">
        <f>COUNTIFS(#REF!,"&gt;=50",#REF!,$B283,#REF!,"&gt;=2.7")</f>
        <v>#REF!</v>
      </c>
      <c r="AQ283" s="7" t="e">
        <f>COUNTIFS(#REF!,"&gt;=50",#REF!,$B283,#REF!,"&gt;=2.9")</f>
        <v>#REF!</v>
      </c>
      <c r="AR283" s="6" t="e">
        <f>COUNTIFS(#REF!,"&gt;=50",#REF!,$B283,#REF!,"&gt;=3.1")</f>
        <v>#REF!</v>
      </c>
      <c r="AS283" s="15" t="e">
        <f>COUNTIFS(#REF!,"&gt;=50",#REF!,$B283,#REF!,"&gt;=3.3")</f>
        <v>#REF!</v>
      </c>
    </row>
    <row r="284" spans="2:45" hidden="1" outlineLevel="1" x14ac:dyDescent="0.25">
      <c r="B284" s="9" t="s">
        <v>32</v>
      </c>
      <c r="C284" s="6"/>
      <c r="D284" s="6" t="e">
        <f>COUNTIFS(#REF!,"&lt;100",#REF!,"&gt;=50",#REF!,$B284)</f>
        <v>#REF!</v>
      </c>
      <c r="E284" s="6" t="e">
        <f>COUNTIFS(#REF!,"&lt;100",#REF!,"&gt;=50",#REF!,$B284,#REF!,"&gt;=2.5")</f>
        <v>#REF!</v>
      </c>
      <c r="F284" s="6" t="e">
        <f>COUNTIFS(#REF!,"&lt;100",#REF!,"&gt;=50",#REF!,$B284,#REF!,"&gt;=2.7")</f>
        <v>#REF!</v>
      </c>
      <c r="G284" s="6" t="e">
        <f>COUNTIFS(#REF!,"&lt;100",#REF!,"&gt;=50",#REF!,$B284,#REF!,"&gt;=2.9")</f>
        <v>#REF!</v>
      </c>
      <c r="H284" s="6" t="e">
        <f>COUNTIFS(#REF!,"&lt;100",#REF!,"&gt;=50",#REF!,$B284,#REF!,"&gt;=3.1")</f>
        <v>#REF!</v>
      </c>
      <c r="I284" s="15" t="e">
        <f>COUNTIFS(#REF!,"&lt;100",#REF!,"&gt;=50",#REF!,$B284,#REF!,"&gt;=3.3")</f>
        <v>#REF!</v>
      </c>
      <c r="K284" s="9" t="s">
        <v>32</v>
      </c>
      <c r="L284" s="6"/>
      <c r="M284" s="6" t="e">
        <f>COUNTIFS(#REF!,"&gt;=100",#REF!,"&lt;150",#REF!,$B284)</f>
        <v>#REF!</v>
      </c>
      <c r="N284" s="6" t="e">
        <f>COUNTIFS(#REF!,"&gt;=100",#REF!,"&lt;150",#REF!,$B284,#REF!,"&gt;=2.5")</f>
        <v>#REF!</v>
      </c>
      <c r="O284" s="6" t="e">
        <f>COUNTIFS(#REF!,"&gt;=100",#REF!,"&lt;150",#REF!,$B284,#REF!,"&gt;=2.7")</f>
        <v>#REF!</v>
      </c>
      <c r="P284" s="6" t="e">
        <f>COUNTIFS(#REF!,"&gt;=100",#REF!,"&lt;150",#REF!,$B284,#REF!,"&gt;=2.9")</f>
        <v>#REF!</v>
      </c>
      <c r="Q284" s="6" t="e">
        <f>COUNTIFS(#REF!,"&gt;=100",#REF!,"&lt;150",#REF!,$B284,#REF!,"&gt;=3.1")</f>
        <v>#REF!</v>
      </c>
      <c r="R284" s="15" t="e">
        <f>COUNTIFS(#REF!,"&gt;=100",#REF!,"&lt;150",#REF!,$B284,#REF!,"&gt;=3.3")</f>
        <v>#REF!</v>
      </c>
      <c r="T284" s="9" t="s">
        <v>32</v>
      </c>
      <c r="U284" s="6"/>
      <c r="V284" s="6" t="e">
        <f>COUNTIFS(#REF!,"&gt;=150",#REF!,"&lt;200",#REF!,$B284)</f>
        <v>#REF!</v>
      </c>
      <c r="W284" s="6" t="e">
        <f>COUNTIFS(#REF!,"&gt;=150",#REF!,"&lt;200",#REF!,$B284,#REF!,"&gt;=2.5")</f>
        <v>#REF!</v>
      </c>
      <c r="X284" s="6" t="e">
        <f>COUNTIFS(#REF!,"&gt;=150",#REF!,"&lt;200",#REF!,$B284,#REF!,"&gt;=2.7")</f>
        <v>#REF!</v>
      </c>
      <c r="Y284" s="6" t="e">
        <f>COUNTIFS(#REF!,"&gt;=150",#REF!,"&lt;200",#REF!,$B284,#REF!,"&gt;=2.9")</f>
        <v>#REF!</v>
      </c>
      <c r="Z284" s="6" t="e">
        <f>COUNTIFS(#REF!,"&gt;=150",#REF!,"&lt;200",#REF!,$B284,#REF!,"&gt;=3.1")</f>
        <v>#REF!</v>
      </c>
      <c r="AA284" s="15" t="e">
        <f>COUNTIFS(#REF!,"&gt;=150",#REF!,"&lt;200",#REF!,$B284,#REF!,"&gt;=3.3")</f>
        <v>#REF!</v>
      </c>
      <c r="AC284" s="9" t="s">
        <v>32</v>
      </c>
      <c r="AD284" s="6"/>
      <c r="AE284" s="6" t="e">
        <f>COUNTIFS(#REF!,"&gt;=200",#REF!,$B284)</f>
        <v>#REF!</v>
      </c>
      <c r="AF284" s="6" t="e">
        <f>COUNTIFS(#REF!,"&gt;=200",#REF!,$B284,#REF!,"&gt;=2.5")</f>
        <v>#REF!</v>
      </c>
      <c r="AG284" s="6" t="e">
        <f>COUNTIFS(#REF!,"&gt;=200",#REF!,$B284,#REF!,"&gt;=2.7")</f>
        <v>#REF!</v>
      </c>
      <c r="AH284" s="6" t="e">
        <f>COUNTIFS(#REF!,"&gt;=200",#REF!,$B284,#REF!,"&gt;=2.9")</f>
        <v>#REF!</v>
      </c>
      <c r="AI284" s="6" t="e">
        <f>COUNTIFS(#REF!,"&gt;=200",#REF!,$B284,#REF!,"&gt;=3.1")</f>
        <v>#REF!</v>
      </c>
      <c r="AJ284" s="15" t="e">
        <f>COUNTIFS(#REF!,"&gt;=200",#REF!,$B284,#REF!,"&gt;=3.3")</f>
        <v>#REF!</v>
      </c>
      <c r="AL284" s="9" t="s">
        <v>32</v>
      </c>
      <c r="AM284" s="6"/>
      <c r="AN284" s="6" t="e">
        <f>COUNTIFS(#REF!,"&gt;=50",#REF!,$B284)</f>
        <v>#REF!</v>
      </c>
      <c r="AO284" s="6" t="e">
        <f>COUNTIFS(#REF!,"&gt;=50",#REF!,$B284,#REF!,"&gt;=2.5")</f>
        <v>#REF!</v>
      </c>
      <c r="AP284" s="6" t="e">
        <f>COUNTIFS(#REF!,"&gt;=50",#REF!,$B284,#REF!,"&gt;=2.7")</f>
        <v>#REF!</v>
      </c>
      <c r="AQ284" s="7" t="e">
        <f>COUNTIFS(#REF!,"&gt;=50",#REF!,$B284,#REF!,"&gt;=2.9")</f>
        <v>#REF!</v>
      </c>
      <c r="AR284" s="6" t="e">
        <f>COUNTIFS(#REF!,"&gt;=50",#REF!,$B284,#REF!,"&gt;=3.1")</f>
        <v>#REF!</v>
      </c>
      <c r="AS284" s="15" t="e">
        <f>COUNTIFS(#REF!,"&gt;=50",#REF!,$B284,#REF!,"&gt;=3.3")</f>
        <v>#REF!</v>
      </c>
    </row>
    <row r="285" spans="2:45" hidden="1" outlineLevel="1" x14ac:dyDescent="0.25">
      <c r="B285" s="9" t="s">
        <v>44</v>
      </c>
      <c r="C285" s="6"/>
      <c r="D285" s="6" t="e">
        <f>COUNTIFS(#REF!,"&lt;100",#REF!,"&gt;=50",#REF!,$B285)</f>
        <v>#REF!</v>
      </c>
      <c r="E285" s="6" t="e">
        <f>COUNTIFS(#REF!,"&lt;100",#REF!,"&gt;=50",#REF!,$B285,#REF!,"&gt;=2.5")</f>
        <v>#REF!</v>
      </c>
      <c r="F285" s="6" t="e">
        <f>COUNTIFS(#REF!,"&lt;100",#REF!,"&gt;=50",#REF!,$B285,#REF!,"&gt;=2.7")</f>
        <v>#REF!</v>
      </c>
      <c r="G285" s="6" t="e">
        <f>COUNTIFS(#REF!,"&lt;100",#REF!,"&gt;=50",#REF!,$B285,#REF!,"&gt;=2.9")</f>
        <v>#REF!</v>
      </c>
      <c r="H285" s="6" t="e">
        <f>COUNTIFS(#REF!,"&lt;100",#REF!,"&gt;=50",#REF!,$B285,#REF!,"&gt;=3.1")</f>
        <v>#REF!</v>
      </c>
      <c r="I285" s="15" t="e">
        <f>COUNTIFS(#REF!,"&lt;100",#REF!,"&gt;=50",#REF!,$B285,#REF!,"&gt;=3.3")</f>
        <v>#REF!</v>
      </c>
      <c r="K285" s="9" t="s">
        <v>44</v>
      </c>
      <c r="L285" s="6"/>
      <c r="M285" s="6" t="e">
        <f>COUNTIFS(#REF!,"&gt;=100",#REF!,"&lt;150",#REF!,$B285)</f>
        <v>#REF!</v>
      </c>
      <c r="N285" s="6" t="e">
        <f>COUNTIFS(#REF!,"&gt;=100",#REF!,"&lt;150",#REF!,$B285,#REF!,"&gt;=2.5")</f>
        <v>#REF!</v>
      </c>
      <c r="O285" s="6" t="e">
        <f>COUNTIFS(#REF!,"&gt;=100",#REF!,"&lt;150",#REF!,$B285,#REF!,"&gt;=2.7")</f>
        <v>#REF!</v>
      </c>
      <c r="P285" s="6" t="e">
        <f>COUNTIFS(#REF!,"&gt;=100",#REF!,"&lt;150",#REF!,$B285,#REF!,"&gt;=2.9")</f>
        <v>#REF!</v>
      </c>
      <c r="Q285" s="6" t="e">
        <f>COUNTIFS(#REF!,"&gt;=100",#REF!,"&lt;150",#REF!,$B285,#REF!,"&gt;=3.1")</f>
        <v>#REF!</v>
      </c>
      <c r="R285" s="15" t="e">
        <f>COUNTIFS(#REF!,"&gt;=100",#REF!,"&lt;150",#REF!,$B285,#REF!,"&gt;=3.3")</f>
        <v>#REF!</v>
      </c>
      <c r="T285" s="9" t="s">
        <v>44</v>
      </c>
      <c r="U285" s="6"/>
      <c r="V285" s="6" t="e">
        <f>COUNTIFS(#REF!,"&gt;=150",#REF!,"&lt;200",#REF!,$B285)</f>
        <v>#REF!</v>
      </c>
      <c r="W285" s="6" t="e">
        <f>COUNTIFS(#REF!,"&gt;=150",#REF!,"&lt;200",#REF!,$B285,#REF!,"&gt;=2.5")</f>
        <v>#REF!</v>
      </c>
      <c r="X285" s="6" t="e">
        <f>COUNTIFS(#REF!,"&gt;=150",#REF!,"&lt;200",#REF!,$B285,#REF!,"&gt;=2.7")</f>
        <v>#REF!</v>
      </c>
      <c r="Y285" s="6" t="e">
        <f>COUNTIFS(#REF!,"&gt;=150",#REF!,"&lt;200",#REF!,$B285,#REF!,"&gt;=2.9")</f>
        <v>#REF!</v>
      </c>
      <c r="Z285" s="6" t="e">
        <f>COUNTIFS(#REF!,"&gt;=150",#REF!,"&lt;200",#REF!,$B285,#REF!,"&gt;=3.1")</f>
        <v>#REF!</v>
      </c>
      <c r="AA285" s="15" t="e">
        <f>COUNTIFS(#REF!,"&gt;=150",#REF!,"&lt;200",#REF!,$B285,#REF!,"&gt;=3.3")</f>
        <v>#REF!</v>
      </c>
      <c r="AC285" s="9" t="s">
        <v>44</v>
      </c>
      <c r="AD285" s="6"/>
      <c r="AE285" s="6" t="e">
        <f>COUNTIFS(#REF!,"&gt;=200",#REF!,$B285)</f>
        <v>#REF!</v>
      </c>
      <c r="AF285" s="6" t="e">
        <f>COUNTIFS(#REF!,"&gt;=200",#REF!,$B285,#REF!,"&gt;=2.5")</f>
        <v>#REF!</v>
      </c>
      <c r="AG285" s="6" t="e">
        <f>COUNTIFS(#REF!,"&gt;=200",#REF!,$B285,#REF!,"&gt;=2.7")</f>
        <v>#REF!</v>
      </c>
      <c r="AH285" s="6" t="e">
        <f>COUNTIFS(#REF!,"&gt;=200",#REF!,$B285,#REF!,"&gt;=2.9")</f>
        <v>#REF!</v>
      </c>
      <c r="AI285" s="6" t="e">
        <f>COUNTIFS(#REF!,"&gt;=200",#REF!,$B285,#REF!,"&gt;=3.1")</f>
        <v>#REF!</v>
      </c>
      <c r="AJ285" s="15" t="e">
        <f>COUNTIFS(#REF!,"&gt;=200",#REF!,$B285,#REF!,"&gt;=3.3")</f>
        <v>#REF!</v>
      </c>
      <c r="AL285" s="9" t="s">
        <v>44</v>
      </c>
      <c r="AM285" s="6"/>
      <c r="AN285" s="6" t="e">
        <f>COUNTIFS(#REF!,"&gt;=50",#REF!,$B285)</f>
        <v>#REF!</v>
      </c>
      <c r="AO285" s="6" t="e">
        <f>COUNTIFS(#REF!,"&gt;=50",#REF!,$B285,#REF!,"&gt;=2.5")</f>
        <v>#REF!</v>
      </c>
      <c r="AP285" s="6" t="e">
        <f>COUNTIFS(#REF!,"&gt;=50",#REF!,$B285,#REF!,"&gt;=2.7")</f>
        <v>#REF!</v>
      </c>
      <c r="AQ285" s="7" t="e">
        <f>COUNTIFS(#REF!,"&gt;=50",#REF!,$B285,#REF!,"&gt;=2.9")</f>
        <v>#REF!</v>
      </c>
      <c r="AR285" s="6" t="e">
        <f>COUNTIFS(#REF!,"&gt;=50",#REF!,$B285,#REF!,"&gt;=3.1")</f>
        <v>#REF!</v>
      </c>
      <c r="AS285" s="15" t="e">
        <f>COUNTIFS(#REF!,"&gt;=50",#REF!,$B285,#REF!,"&gt;=3.3")</f>
        <v>#REF!</v>
      </c>
    </row>
    <row r="286" spans="2:45" hidden="1" outlineLevel="1" x14ac:dyDescent="0.25">
      <c r="B286" s="9" t="s">
        <v>35</v>
      </c>
      <c r="C286" s="6"/>
      <c r="D286" s="6" t="e">
        <f>COUNTIFS(#REF!,"&lt;100",#REF!,"&gt;=50",#REF!,$B286)</f>
        <v>#REF!</v>
      </c>
      <c r="E286" s="6" t="e">
        <f>COUNTIFS(#REF!,"&lt;100",#REF!,"&gt;=50",#REF!,$B286,#REF!,"&gt;=2.5")</f>
        <v>#REF!</v>
      </c>
      <c r="F286" s="6" t="e">
        <f>COUNTIFS(#REF!,"&lt;100",#REF!,"&gt;=50",#REF!,$B286,#REF!,"&gt;=2.7")</f>
        <v>#REF!</v>
      </c>
      <c r="G286" s="6" t="e">
        <f>COUNTIFS(#REF!,"&lt;100",#REF!,"&gt;=50",#REF!,$B286,#REF!,"&gt;=2.9")</f>
        <v>#REF!</v>
      </c>
      <c r="H286" s="6" t="e">
        <f>COUNTIFS(#REF!,"&lt;100",#REF!,"&gt;=50",#REF!,$B286,#REF!,"&gt;=3.1")</f>
        <v>#REF!</v>
      </c>
      <c r="I286" s="15" t="e">
        <f>COUNTIFS(#REF!,"&lt;100",#REF!,"&gt;=50",#REF!,$B286,#REF!,"&gt;=3.3")</f>
        <v>#REF!</v>
      </c>
      <c r="K286" s="9" t="s">
        <v>35</v>
      </c>
      <c r="L286" s="6"/>
      <c r="M286" s="6" t="e">
        <f>COUNTIFS(#REF!,"&gt;=100",#REF!,"&lt;150",#REF!,$B286)</f>
        <v>#REF!</v>
      </c>
      <c r="N286" s="6" t="e">
        <f>COUNTIFS(#REF!,"&gt;=100",#REF!,"&lt;150",#REF!,$B286,#REF!,"&gt;=2.5")</f>
        <v>#REF!</v>
      </c>
      <c r="O286" s="6" t="e">
        <f>COUNTIFS(#REF!,"&gt;=100",#REF!,"&lt;150",#REF!,$B286,#REF!,"&gt;=2.7")</f>
        <v>#REF!</v>
      </c>
      <c r="P286" s="6" t="e">
        <f>COUNTIFS(#REF!,"&gt;=100",#REF!,"&lt;150",#REF!,$B286,#REF!,"&gt;=2.9")</f>
        <v>#REF!</v>
      </c>
      <c r="Q286" s="6" t="e">
        <f>COUNTIFS(#REF!,"&gt;=100",#REF!,"&lt;150",#REF!,$B286,#REF!,"&gt;=3.1")</f>
        <v>#REF!</v>
      </c>
      <c r="R286" s="15" t="e">
        <f>COUNTIFS(#REF!,"&gt;=100",#REF!,"&lt;150",#REF!,$B286,#REF!,"&gt;=3.3")</f>
        <v>#REF!</v>
      </c>
      <c r="T286" s="9" t="s">
        <v>35</v>
      </c>
      <c r="U286" s="6"/>
      <c r="V286" s="6" t="e">
        <f>COUNTIFS(#REF!,"&gt;=150",#REF!,"&lt;200",#REF!,$B286)</f>
        <v>#REF!</v>
      </c>
      <c r="W286" s="6" t="e">
        <f>COUNTIFS(#REF!,"&gt;=150",#REF!,"&lt;200",#REF!,$B286,#REF!,"&gt;=2.5")</f>
        <v>#REF!</v>
      </c>
      <c r="X286" s="6" t="e">
        <f>COUNTIFS(#REF!,"&gt;=150",#REF!,"&lt;200",#REF!,$B286,#REF!,"&gt;=2.7")</f>
        <v>#REF!</v>
      </c>
      <c r="Y286" s="6" t="e">
        <f>COUNTIFS(#REF!,"&gt;=150",#REF!,"&lt;200",#REF!,$B286,#REF!,"&gt;=2.9")</f>
        <v>#REF!</v>
      </c>
      <c r="Z286" s="6" t="e">
        <f>COUNTIFS(#REF!,"&gt;=150",#REF!,"&lt;200",#REF!,$B286,#REF!,"&gt;=3.1")</f>
        <v>#REF!</v>
      </c>
      <c r="AA286" s="15" t="e">
        <f>COUNTIFS(#REF!,"&gt;=150",#REF!,"&lt;200",#REF!,$B286,#REF!,"&gt;=3.3")</f>
        <v>#REF!</v>
      </c>
      <c r="AC286" s="9" t="s">
        <v>35</v>
      </c>
      <c r="AD286" s="6"/>
      <c r="AE286" s="6" t="e">
        <f>COUNTIFS(#REF!,"&gt;=200",#REF!,$B286)</f>
        <v>#REF!</v>
      </c>
      <c r="AF286" s="6" t="e">
        <f>COUNTIFS(#REF!,"&gt;=200",#REF!,$B286,#REF!,"&gt;=2.5")</f>
        <v>#REF!</v>
      </c>
      <c r="AG286" s="6" t="e">
        <f>COUNTIFS(#REF!,"&gt;=200",#REF!,$B286,#REF!,"&gt;=2.7")</f>
        <v>#REF!</v>
      </c>
      <c r="AH286" s="6" t="e">
        <f>COUNTIFS(#REF!,"&gt;=200",#REF!,$B286,#REF!,"&gt;=2.9")</f>
        <v>#REF!</v>
      </c>
      <c r="AI286" s="6" t="e">
        <f>COUNTIFS(#REF!,"&gt;=200",#REF!,$B286,#REF!,"&gt;=3.1")</f>
        <v>#REF!</v>
      </c>
      <c r="AJ286" s="15" t="e">
        <f>COUNTIFS(#REF!,"&gt;=200",#REF!,$B286,#REF!,"&gt;=3.3")</f>
        <v>#REF!</v>
      </c>
      <c r="AL286" s="9" t="s">
        <v>35</v>
      </c>
      <c r="AM286" s="6"/>
      <c r="AN286" s="6" t="e">
        <f>COUNTIFS(#REF!,"&gt;=50",#REF!,$B286)</f>
        <v>#REF!</v>
      </c>
      <c r="AO286" s="6" t="e">
        <f>COUNTIFS(#REF!,"&gt;=50",#REF!,$B286,#REF!,"&gt;=2.5")</f>
        <v>#REF!</v>
      </c>
      <c r="AP286" s="6" t="e">
        <f>COUNTIFS(#REF!,"&gt;=50",#REF!,$B286,#REF!,"&gt;=2.7")</f>
        <v>#REF!</v>
      </c>
      <c r="AQ286" s="7" t="e">
        <f>COUNTIFS(#REF!,"&gt;=50",#REF!,$B286,#REF!,"&gt;=2.9")</f>
        <v>#REF!</v>
      </c>
      <c r="AR286" s="6" t="e">
        <f>COUNTIFS(#REF!,"&gt;=50",#REF!,$B286,#REF!,"&gt;=3.1")</f>
        <v>#REF!</v>
      </c>
      <c r="AS286" s="15" t="e">
        <f>COUNTIFS(#REF!,"&gt;=50",#REF!,$B286,#REF!,"&gt;=3.3")</f>
        <v>#REF!</v>
      </c>
    </row>
    <row r="287" spans="2:45" hidden="1" outlineLevel="1" x14ac:dyDescent="0.25">
      <c r="B287" s="9" t="s">
        <v>8</v>
      </c>
      <c r="C287" s="6"/>
      <c r="D287" s="6" t="e">
        <f>COUNTIFS(#REF!,"&lt;100",#REF!,"&gt;=50",#REF!,$B287)</f>
        <v>#REF!</v>
      </c>
      <c r="E287" s="6" t="e">
        <f>COUNTIFS(#REF!,"&lt;100",#REF!,"&gt;=50",#REF!,$B287,#REF!,"&gt;=2.5")</f>
        <v>#REF!</v>
      </c>
      <c r="F287" s="6" t="e">
        <f>COUNTIFS(#REF!,"&lt;100",#REF!,"&gt;=50",#REF!,$B287,#REF!,"&gt;=2.7")</f>
        <v>#REF!</v>
      </c>
      <c r="G287" s="6" t="e">
        <f>COUNTIFS(#REF!,"&lt;100",#REF!,"&gt;=50",#REF!,$B287,#REF!,"&gt;=2.9")</f>
        <v>#REF!</v>
      </c>
      <c r="H287" s="6" t="e">
        <f>COUNTIFS(#REF!,"&lt;100",#REF!,"&gt;=50",#REF!,$B287,#REF!,"&gt;=3.1")</f>
        <v>#REF!</v>
      </c>
      <c r="I287" s="15" t="e">
        <f>COUNTIFS(#REF!,"&lt;100",#REF!,"&gt;=50",#REF!,$B287,#REF!,"&gt;=3.3")</f>
        <v>#REF!</v>
      </c>
      <c r="K287" s="9" t="s">
        <v>8</v>
      </c>
      <c r="L287" s="6"/>
      <c r="M287" s="6" t="e">
        <f>COUNTIFS(#REF!,"&gt;=100",#REF!,"&lt;150",#REF!,$B287)</f>
        <v>#REF!</v>
      </c>
      <c r="N287" s="6" t="e">
        <f>COUNTIFS(#REF!,"&gt;=100",#REF!,"&lt;150",#REF!,$B287,#REF!,"&gt;=2.5")</f>
        <v>#REF!</v>
      </c>
      <c r="O287" s="6" t="e">
        <f>COUNTIFS(#REF!,"&gt;=100",#REF!,"&lt;150",#REF!,$B287,#REF!,"&gt;=2.7")</f>
        <v>#REF!</v>
      </c>
      <c r="P287" s="6" t="e">
        <f>COUNTIFS(#REF!,"&gt;=100",#REF!,"&lt;150",#REF!,$B287,#REF!,"&gt;=2.9")</f>
        <v>#REF!</v>
      </c>
      <c r="Q287" s="6" t="e">
        <f>COUNTIFS(#REF!,"&gt;=100",#REF!,"&lt;150",#REF!,$B287,#REF!,"&gt;=3.1")</f>
        <v>#REF!</v>
      </c>
      <c r="R287" s="15" t="e">
        <f>COUNTIFS(#REF!,"&gt;=100",#REF!,"&lt;150",#REF!,$B287,#REF!,"&gt;=3.3")</f>
        <v>#REF!</v>
      </c>
      <c r="T287" s="9" t="s">
        <v>8</v>
      </c>
      <c r="U287" s="6"/>
      <c r="V287" s="6" t="e">
        <f>COUNTIFS(#REF!,"&gt;=150",#REF!,"&lt;200",#REF!,$B287)</f>
        <v>#REF!</v>
      </c>
      <c r="W287" s="6" t="e">
        <f>COUNTIFS(#REF!,"&gt;=150",#REF!,"&lt;200",#REF!,$B287,#REF!,"&gt;=2.5")</f>
        <v>#REF!</v>
      </c>
      <c r="X287" s="6" t="e">
        <f>COUNTIFS(#REF!,"&gt;=150",#REF!,"&lt;200",#REF!,$B287,#REF!,"&gt;=2.7")</f>
        <v>#REF!</v>
      </c>
      <c r="Y287" s="6" t="e">
        <f>COUNTIFS(#REF!,"&gt;=150",#REF!,"&lt;200",#REF!,$B287,#REF!,"&gt;=2.9")</f>
        <v>#REF!</v>
      </c>
      <c r="Z287" s="6" t="e">
        <f>COUNTIFS(#REF!,"&gt;=150",#REF!,"&lt;200",#REF!,$B287,#REF!,"&gt;=3.1")</f>
        <v>#REF!</v>
      </c>
      <c r="AA287" s="15" t="e">
        <f>COUNTIFS(#REF!,"&gt;=150",#REF!,"&lt;200",#REF!,$B287,#REF!,"&gt;=3.3")</f>
        <v>#REF!</v>
      </c>
      <c r="AC287" s="9" t="s">
        <v>8</v>
      </c>
      <c r="AD287" s="6"/>
      <c r="AE287" s="6" t="e">
        <f>COUNTIFS(#REF!,"&gt;=200",#REF!,$B287)</f>
        <v>#REF!</v>
      </c>
      <c r="AF287" s="6" t="e">
        <f>COUNTIFS(#REF!,"&gt;=200",#REF!,$B287,#REF!,"&gt;=2.5")</f>
        <v>#REF!</v>
      </c>
      <c r="AG287" s="6" t="e">
        <f>COUNTIFS(#REF!,"&gt;=200",#REF!,$B287,#REF!,"&gt;=2.7")</f>
        <v>#REF!</v>
      </c>
      <c r="AH287" s="6" t="e">
        <f>COUNTIFS(#REF!,"&gt;=200",#REF!,$B287,#REF!,"&gt;=2.9")</f>
        <v>#REF!</v>
      </c>
      <c r="AI287" s="6" t="e">
        <f>COUNTIFS(#REF!,"&gt;=200",#REF!,$B287,#REF!,"&gt;=3.1")</f>
        <v>#REF!</v>
      </c>
      <c r="AJ287" s="15" t="e">
        <f>COUNTIFS(#REF!,"&gt;=200",#REF!,$B287,#REF!,"&gt;=3.3")</f>
        <v>#REF!</v>
      </c>
      <c r="AL287" s="9" t="s">
        <v>8</v>
      </c>
      <c r="AM287" s="6"/>
      <c r="AN287" s="6" t="e">
        <f>COUNTIFS(#REF!,"&gt;=50",#REF!,$B287)</f>
        <v>#REF!</v>
      </c>
      <c r="AO287" s="6" t="e">
        <f>COUNTIFS(#REF!,"&gt;=50",#REF!,$B287,#REF!,"&gt;=2.5")</f>
        <v>#REF!</v>
      </c>
      <c r="AP287" s="6" t="e">
        <f>COUNTIFS(#REF!,"&gt;=50",#REF!,$B287,#REF!,"&gt;=2.7")</f>
        <v>#REF!</v>
      </c>
      <c r="AQ287" s="7" t="e">
        <f>COUNTIFS(#REF!,"&gt;=50",#REF!,$B287,#REF!,"&gt;=2.9")</f>
        <v>#REF!</v>
      </c>
      <c r="AR287" s="6" t="e">
        <f>COUNTIFS(#REF!,"&gt;=50",#REF!,$B287,#REF!,"&gt;=3.1")</f>
        <v>#REF!</v>
      </c>
      <c r="AS287" s="15" t="e">
        <f>COUNTIFS(#REF!,"&gt;=50",#REF!,$B287,#REF!,"&gt;=3.3")</f>
        <v>#REF!</v>
      </c>
    </row>
    <row r="288" spans="2:45" hidden="1" outlineLevel="1" x14ac:dyDescent="0.25">
      <c r="B288" s="9" t="s">
        <v>36</v>
      </c>
      <c r="C288" s="6"/>
      <c r="D288" s="6" t="e">
        <f>COUNTIFS(#REF!,"&lt;100",#REF!,"&gt;=50",#REF!,$B288)</f>
        <v>#REF!</v>
      </c>
      <c r="E288" s="6" t="e">
        <f>COUNTIFS(#REF!,"&lt;100",#REF!,"&gt;=50",#REF!,$B288,#REF!,"&gt;=2.5")</f>
        <v>#REF!</v>
      </c>
      <c r="F288" s="6" t="e">
        <f>COUNTIFS(#REF!,"&lt;100",#REF!,"&gt;=50",#REF!,$B288,#REF!,"&gt;=2.7")</f>
        <v>#REF!</v>
      </c>
      <c r="G288" s="6" t="e">
        <f>COUNTIFS(#REF!,"&lt;100",#REF!,"&gt;=50",#REF!,$B288,#REF!,"&gt;=2.9")</f>
        <v>#REF!</v>
      </c>
      <c r="H288" s="6" t="e">
        <f>COUNTIFS(#REF!,"&lt;100",#REF!,"&gt;=50",#REF!,$B288,#REF!,"&gt;=3.1")</f>
        <v>#REF!</v>
      </c>
      <c r="I288" s="15" t="e">
        <f>COUNTIFS(#REF!,"&lt;100",#REF!,"&gt;=50",#REF!,$B288,#REF!,"&gt;=3.3")</f>
        <v>#REF!</v>
      </c>
      <c r="K288" s="9" t="s">
        <v>36</v>
      </c>
      <c r="L288" s="6"/>
      <c r="M288" s="6" t="e">
        <f>COUNTIFS(#REF!,"&gt;=100",#REF!,"&lt;150",#REF!,$B288)</f>
        <v>#REF!</v>
      </c>
      <c r="N288" s="6" t="e">
        <f>COUNTIFS(#REF!,"&gt;=100",#REF!,"&lt;150",#REF!,$B288,#REF!,"&gt;=2.5")</f>
        <v>#REF!</v>
      </c>
      <c r="O288" s="6" t="e">
        <f>COUNTIFS(#REF!,"&gt;=100",#REF!,"&lt;150",#REF!,$B288,#REF!,"&gt;=2.7")</f>
        <v>#REF!</v>
      </c>
      <c r="P288" s="6" t="e">
        <f>COUNTIFS(#REF!,"&gt;=100",#REF!,"&lt;150",#REF!,$B288,#REF!,"&gt;=2.9")</f>
        <v>#REF!</v>
      </c>
      <c r="Q288" s="6" t="e">
        <f>COUNTIFS(#REF!,"&gt;=100",#REF!,"&lt;150",#REF!,$B288,#REF!,"&gt;=3.1")</f>
        <v>#REF!</v>
      </c>
      <c r="R288" s="15" t="e">
        <f>COUNTIFS(#REF!,"&gt;=100",#REF!,"&lt;150",#REF!,$B288,#REF!,"&gt;=3.3")</f>
        <v>#REF!</v>
      </c>
      <c r="T288" s="9" t="s">
        <v>36</v>
      </c>
      <c r="U288" s="6"/>
      <c r="V288" s="6" t="e">
        <f>COUNTIFS(#REF!,"&gt;=150",#REF!,"&lt;200",#REF!,$B288)</f>
        <v>#REF!</v>
      </c>
      <c r="W288" s="6" t="e">
        <f>COUNTIFS(#REF!,"&gt;=150",#REF!,"&lt;200",#REF!,$B288,#REF!,"&gt;=2.5")</f>
        <v>#REF!</v>
      </c>
      <c r="X288" s="6" t="e">
        <f>COUNTIFS(#REF!,"&gt;=150",#REF!,"&lt;200",#REF!,$B288,#REF!,"&gt;=2.7")</f>
        <v>#REF!</v>
      </c>
      <c r="Y288" s="6" t="e">
        <f>COUNTIFS(#REF!,"&gt;=150",#REF!,"&lt;200",#REF!,$B288,#REF!,"&gt;=2.9")</f>
        <v>#REF!</v>
      </c>
      <c r="Z288" s="6" t="e">
        <f>COUNTIFS(#REF!,"&gt;=150",#REF!,"&lt;200",#REF!,$B288,#REF!,"&gt;=3.1")</f>
        <v>#REF!</v>
      </c>
      <c r="AA288" s="15" t="e">
        <f>COUNTIFS(#REF!,"&gt;=150",#REF!,"&lt;200",#REF!,$B288,#REF!,"&gt;=3.3")</f>
        <v>#REF!</v>
      </c>
      <c r="AC288" s="9" t="s">
        <v>36</v>
      </c>
      <c r="AD288" s="6"/>
      <c r="AE288" s="6" t="e">
        <f>COUNTIFS(#REF!,"&gt;=200",#REF!,$B288)</f>
        <v>#REF!</v>
      </c>
      <c r="AF288" s="6" t="e">
        <f>COUNTIFS(#REF!,"&gt;=200",#REF!,$B288,#REF!,"&gt;=2.5")</f>
        <v>#REF!</v>
      </c>
      <c r="AG288" s="6" t="e">
        <f>COUNTIFS(#REF!,"&gt;=200",#REF!,$B288,#REF!,"&gt;=2.7")</f>
        <v>#REF!</v>
      </c>
      <c r="AH288" s="6" t="e">
        <f>COUNTIFS(#REF!,"&gt;=200",#REF!,$B288,#REF!,"&gt;=2.9")</f>
        <v>#REF!</v>
      </c>
      <c r="AI288" s="6" t="e">
        <f>COUNTIFS(#REF!,"&gt;=200",#REF!,$B288,#REF!,"&gt;=3.1")</f>
        <v>#REF!</v>
      </c>
      <c r="AJ288" s="15" t="e">
        <f>COUNTIFS(#REF!,"&gt;=200",#REF!,$B288,#REF!,"&gt;=3.3")</f>
        <v>#REF!</v>
      </c>
      <c r="AL288" s="9" t="s">
        <v>36</v>
      </c>
      <c r="AM288" s="6"/>
      <c r="AN288" s="6" t="e">
        <f>COUNTIFS(#REF!,"&gt;=50",#REF!,$B288)</f>
        <v>#REF!</v>
      </c>
      <c r="AO288" s="6" t="e">
        <f>COUNTIFS(#REF!,"&gt;=50",#REF!,$B288,#REF!,"&gt;=2.5")</f>
        <v>#REF!</v>
      </c>
      <c r="AP288" s="6" t="e">
        <f>COUNTIFS(#REF!,"&gt;=50",#REF!,$B288,#REF!,"&gt;=2.7")</f>
        <v>#REF!</v>
      </c>
      <c r="AQ288" s="7" t="e">
        <f>COUNTIFS(#REF!,"&gt;=50",#REF!,$B288,#REF!,"&gt;=2.9")</f>
        <v>#REF!</v>
      </c>
      <c r="AR288" s="6" t="e">
        <f>COUNTIFS(#REF!,"&gt;=50",#REF!,$B288,#REF!,"&gt;=3.1")</f>
        <v>#REF!</v>
      </c>
      <c r="AS288" s="15" t="e">
        <f>COUNTIFS(#REF!,"&gt;=50",#REF!,$B288,#REF!,"&gt;=3.3")</f>
        <v>#REF!</v>
      </c>
    </row>
    <row r="289" spans="2:45" hidden="1" outlineLevel="1" x14ac:dyDescent="0.25">
      <c r="B289" s="9" t="s">
        <v>30</v>
      </c>
      <c r="C289" s="6"/>
      <c r="D289" s="6" t="e">
        <f>COUNTIFS(#REF!,"&lt;100",#REF!,"&gt;=50",#REF!,$B289)</f>
        <v>#REF!</v>
      </c>
      <c r="E289" s="6" t="e">
        <f>COUNTIFS(#REF!,"&lt;100",#REF!,"&gt;=50",#REF!,$B289,#REF!,"&gt;=2.5")</f>
        <v>#REF!</v>
      </c>
      <c r="F289" s="6" t="e">
        <f>COUNTIFS(#REF!,"&lt;100",#REF!,"&gt;=50",#REF!,$B289,#REF!,"&gt;=2.7")</f>
        <v>#REF!</v>
      </c>
      <c r="G289" s="6" t="e">
        <f>COUNTIFS(#REF!,"&lt;100",#REF!,"&gt;=50",#REF!,$B289,#REF!,"&gt;=2.9")</f>
        <v>#REF!</v>
      </c>
      <c r="H289" s="6" t="e">
        <f>COUNTIFS(#REF!,"&lt;100",#REF!,"&gt;=50",#REF!,$B289,#REF!,"&gt;=3.1")</f>
        <v>#REF!</v>
      </c>
      <c r="I289" s="15" t="e">
        <f>COUNTIFS(#REF!,"&lt;100",#REF!,"&gt;=50",#REF!,$B289,#REF!,"&gt;=3.3")</f>
        <v>#REF!</v>
      </c>
      <c r="K289" s="9" t="s">
        <v>30</v>
      </c>
      <c r="L289" s="6"/>
      <c r="M289" s="6" t="e">
        <f>COUNTIFS(#REF!,"&gt;=100",#REF!,"&lt;150",#REF!,$B289)</f>
        <v>#REF!</v>
      </c>
      <c r="N289" s="6" t="e">
        <f>COUNTIFS(#REF!,"&gt;=100",#REF!,"&lt;150",#REF!,$B289,#REF!,"&gt;=2.5")</f>
        <v>#REF!</v>
      </c>
      <c r="O289" s="6" t="e">
        <f>COUNTIFS(#REF!,"&gt;=100",#REF!,"&lt;150",#REF!,$B289,#REF!,"&gt;=2.7")</f>
        <v>#REF!</v>
      </c>
      <c r="P289" s="6" t="e">
        <f>COUNTIFS(#REF!,"&gt;=100",#REF!,"&lt;150",#REF!,$B289,#REF!,"&gt;=2.9")</f>
        <v>#REF!</v>
      </c>
      <c r="Q289" s="6" t="e">
        <f>COUNTIFS(#REF!,"&gt;=100",#REF!,"&lt;150",#REF!,$B289,#REF!,"&gt;=3.1")</f>
        <v>#REF!</v>
      </c>
      <c r="R289" s="15" t="e">
        <f>COUNTIFS(#REF!,"&gt;=100",#REF!,"&lt;150",#REF!,$B289,#REF!,"&gt;=3.3")</f>
        <v>#REF!</v>
      </c>
      <c r="T289" s="9" t="s">
        <v>30</v>
      </c>
      <c r="U289" s="6"/>
      <c r="V289" s="6" t="e">
        <f>COUNTIFS(#REF!,"&gt;=150",#REF!,"&lt;200",#REF!,$B289)</f>
        <v>#REF!</v>
      </c>
      <c r="W289" s="6" t="e">
        <f>COUNTIFS(#REF!,"&gt;=150",#REF!,"&lt;200",#REF!,$B289,#REF!,"&gt;=2.5")</f>
        <v>#REF!</v>
      </c>
      <c r="X289" s="6" t="e">
        <f>COUNTIFS(#REF!,"&gt;=150",#REF!,"&lt;200",#REF!,$B289,#REF!,"&gt;=2.7")</f>
        <v>#REF!</v>
      </c>
      <c r="Y289" s="6" t="e">
        <f>COUNTIFS(#REF!,"&gt;=150",#REF!,"&lt;200",#REF!,$B289,#REF!,"&gt;=2.9")</f>
        <v>#REF!</v>
      </c>
      <c r="Z289" s="6" t="e">
        <f>COUNTIFS(#REF!,"&gt;=150",#REF!,"&lt;200",#REF!,$B289,#REF!,"&gt;=3.1")</f>
        <v>#REF!</v>
      </c>
      <c r="AA289" s="15" t="e">
        <f>COUNTIFS(#REF!,"&gt;=150",#REF!,"&lt;200",#REF!,$B289,#REF!,"&gt;=3.3")</f>
        <v>#REF!</v>
      </c>
      <c r="AC289" s="9" t="s">
        <v>30</v>
      </c>
      <c r="AD289" s="6"/>
      <c r="AE289" s="6" t="e">
        <f>COUNTIFS(#REF!,"&gt;=200",#REF!,$B289)</f>
        <v>#REF!</v>
      </c>
      <c r="AF289" s="6" t="e">
        <f>COUNTIFS(#REF!,"&gt;=200",#REF!,$B289,#REF!,"&gt;=2.5")</f>
        <v>#REF!</v>
      </c>
      <c r="AG289" s="6" t="e">
        <f>COUNTIFS(#REF!,"&gt;=200",#REF!,$B289,#REF!,"&gt;=2.7")</f>
        <v>#REF!</v>
      </c>
      <c r="AH289" s="6" t="e">
        <f>COUNTIFS(#REF!,"&gt;=200",#REF!,$B289,#REF!,"&gt;=2.9")</f>
        <v>#REF!</v>
      </c>
      <c r="AI289" s="6" t="e">
        <f>COUNTIFS(#REF!,"&gt;=200",#REF!,$B289,#REF!,"&gt;=3.1")</f>
        <v>#REF!</v>
      </c>
      <c r="AJ289" s="15" t="e">
        <f>COUNTIFS(#REF!,"&gt;=200",#REF!,$B289,#REF!,"&gt;=3.3")</f>
        <v>#REF!</v>
      </c>
      <c r="AL289" s="9" t="s">
        <v>30</v>
      </c>
      <c r="AM289" s="6"/>
      <c r="AN289" s="6" t="e">
        <f>COUNTIFS(#REF!,"&gt;=50",#REF!,$B289)</f>
        <v>#REF!</v>
      </c>
      <c r="AO289" s="6" t="e">
        <f>COUNTIFS(#REF!,"&gt;=50",#REF!,$B289,#REF!,"&gt;=2.5")</f>
        <v>#REF!</v>
      </c>
      <c r="AP289" s="6" t="e">
        <f>COUNTIFS(#REF!,"&gt;=50",#REF!,$B289,#REF!,"&gt;=2.7")</f>
        <v>#REF!</v>
      </c>
      <c r="AQ289" s="7" t="e">
        <f>COUNTIFS(#REF!,"&gt;=50",#REF!,$B289,#REF!,"&gt;=2.9")</f>
        <v>#REF!</v>
      </c>
      <c r="AR289" s="6" t="e">
        <f>COUNTIFS(#REF!,"&gt;=50",#REF!,$B289,#REF!,"&gt;=3.1")</f>
        <v>#REF!</v>
      </c>
      <c r="AS289" s="15" t="e">
        <f>COUNTIFS(#REF!,"&gt;=50",#REF!,$B289,#REF!,"&gt;=3.3")</f>
        <v>#REF!</v>
      </c>
    </row>
    <row r="290" spans="2:45" hidden="1" outlineLevel="1" x14ac:dyDescent="0.25">
      <c r="B290" s="9" t="s">
        <v>38</v>
      </c>
      <c r="C290" s="6"/>
      <c r="D290" s="6" t="e">
        <f>COUNTIFS(#REF!,"&lt;100",#REF!,"&gt;=50",#REF!,$B290)</f>
        <v>#REF!</v>
      </c>
      <c r="E290" s="6" t="e">
        <f>COUNTIFS(#REF!,"&lt;100",#REF!,"&gt;=50",#REF!,$B290,#REF!,"&gt;=2.5")</f>
        <v>#REF!</v>
      </c>
      <c r="F290" s="6" t="e">
        <f>COUNTIFS(#REF!,"&lt;100",#REF!,"&gt;=50",#REF!,$B290,#REF!,"&gt;=2.7")</f>
        <v>#REF!</v>
      </c>
      <c r="G290" s="6" t="e">
        <f>COUNTIFS(#REF!,"&lt;100",#REF!,"&gt;=50",#REF!,$B290,#REF!,"&gt;=2.9")</f>
        <v>#REF!</v>
      </c>
      <c r="H290" s="6" t="e">
        <f>COUNTIFS(#REF!,"&lt;100",#REF!,"&gt;=50",#REF!,$B290,#REF!,"&gt;=3.1")</f>
        <v>#REF!</v>
      </c>
      <c r="I290" s="15" t="e">
        <f>COUNTIFS(#REF!,"&lt;100",#REF!,"&gt;=50",#REF!,$B290,#REF!,"&gt;=3.3")</f>
        <v>#REF!</v>
      </c>
      <c r="K290" s="9" t="s">
        <v>38</v>
      </c>
      <c r="L290" s="6"/>
      <c r="M290" s="6" t="e">
        <f>COUNTIFS(#REF!,"&gt;=100",#REF!,"&lt;150",#REF!,$B290)</f>
        <v>#REF!</v>
      </c>
      <c r="N290" s="6" t="e">
        <f>COUNTIFS(#REF!,"&gt;=100",#REF!,"&lt;150",#REF!,$B290,#REF!,"&gt;=2.5")</f>
        <v>#REF!</v>
      </c>
      <c r="O290" s="6" t="e">
        <f>COUNTIFS(#REF!,"&gt;=100",#REF!,"&lt;150",#REF!,$B290,#REF!,"&gt;=2.7")</f>
        <v>#REF!</v>
      </c>
      <c r="P290" s="6" t="e">
        <f>COUNTIFS(#REF!,"&gt;=100",#REF!,"&lt;150",#REF!,$B290,#REF!,"&gt;=2.9")</f>
        <v>#REF!</v>
      </c>
      <c r="Q290" s="6" t="e">
        <f>COUNTIFS(#REF!,"&gt;=100",#REF!,"&lt;150",#REF!,$B290,#REF!,"&gt;=3.1")</f>
        <v>#REF!</v>
      </c>
      <c r="R290" s="15" t="e">
        <f>COUNTIFS(#REF!,"&gt;=100",#REF!,"&lt;150",#REF!,$B290,#REF!,"&gt;=3.3")</f>
        <v>#REF!</v>
      </c>
      <c r="T290" s="9" t="s">
        <v>38</v>
      </c>
      <c r="U290" s="6"/>
      <c r="V290" s="6" t="e">
        <f>COUNTIFS(#REF!,"&gt;=150",#REF!,"&lt;200",#REF!,$B290)</f>
        <v>#REF!</v>
      </c>
      <c r="W290" s="6" t="e">
        <f>COUNTIFS(#REF!,"&gt;=150",#REF!,"&lt;200",#REF!,$B290,#REF!,"&gt;=2.5")</f>
        <v>#REF!</v>
      </c>
      <c r="X290" s="6" t="e">
        <f>COUNTIFS(#REF!,"&gt;=150",#REF!,"&lt;200",#REF!,$B290,#REF!,"&gt;=2.7")</f>
        <v>#REF!</v>
      </c>
      <c r="Y290" s="6" t="e">
        <f>COUNTIFS(#REF!,"&gt;=150",#REF!,"&lt;200",#REF!,$B290,#REF!,"&gt;=2.9")</f>
        <v>#REF!</v>
      </c>
      <c r="Z290" s="6" t="e">
        <f>COUNTIFS(#REF!,"&gt;=150",#REF!,"&lt;200",#REF!,$B290,#REF!,"&gt;=3.1")</f>
        <v>#REF!</v>
      </c>
      <c r="AA290" s="15" t="e">
        <f>COUNTIFS(#REF!,"&gt;=150",#REF!,"&lt;200",#REF!,$B290,#REF!,"&gt;=3.3")</f>
        <v>#REF!</v>
      </c>
      <c r="AC290" s="9" t="s">
        <v>38</v>
      </c>
      <c r="AD290" s="6"/>
      <c r="AE290" s="6" t="e">
        <f>COUNTIFS(#REF!,"&gt;=200",#REF!,$B290)</f>
        <v>#REF!</v>
      </c>
      <c r="AF290" s="6" t="e">
        <f>COUNTIFS(#REF!,"&gt;=200",#REF!,$B290,#REF!,"&gt;=2.5")</f>
        <v>#REF!</v>
      </c>
      <c r="AG290" s="6" t="e">
        <f>COUNTIFS(#REF!,"&gt;=200",#REF!,$B290,#REF!,"&gt;=2.7")</f>
        <v>#REF!</v>
      </c>
      <c r="AH290" s="6" t="e">
        <f>COUNTIFS(#REF!,"&gt;=200",#REF!,$B290,#REF!,"&gt;=2.9")</f>
        <v>#REF!</v>
      </c>
      <c r="AI290" s="6" t="e">
        <f>COUNTIFS(#REF!,"&gt;=200",#REF!,$B290,#REF!,"&gt;=3.1")</f>
        <v>#REF!</v>
      </c>
      <c r="AJ290" s="15" t="e">
        <f>COUNTIFS(#REF!,"&gt;=200",#REF!,$B290,#REF!,"&gt;=3.3")</f>
        <v>#REF!</v>
      </c>
      <c r="AL290" s="9" t="s">
        <v>38</v>
      </c>
      <c r="AM290" s="6"/>
      <c r="AN290" s="6" t="e">
        <f>COUNTIFS(#REF!,"&gt;=50",#REF!,$B290)</f>
        <v>#REF!</v>
      </c>
      <c r="AO290" s="6" t="e">
        <f>COUNTIFS(#REF!,"&gt;=50",#REF!,$B290,#REF!,"&gt;=2.5")</f>
        <v>#REF!</v>
      </c>
      <c r="AP290" s="6" t="e">
        <f>COUNTIFS(#REF!,"&gt;=50",#REF!,$B290,#REF!,"&gt;=2.7")</f>
        <v>#REF!</v>
      </c>
      <c r="AQ290" s="7" t="e">
        <f>COUNTIFS(#REF!,"&gt;=50",#REF!,$B290,#REF!,"&gt;=2.9")</f>
        <v>#REF!</v>
      </c>
      <c r="AR290" s="6" t="e">
        <f>COUNTIFS(#REF!,"&gt;=50",#REF!,$B290,#REF!,"&gt;=3.1")</f>
        <v>#REF!</v>
      </c>
      <c r="AS290" s="15" t="e">
        <f>COUNTIFS(#REF!,"&gt;=50",#REF!,$B290,#REF!,"&gt;=3.3")</f>
        <v>#REF!</v>
      </c>
    </row>
    <row r="291" spans="2:45" hidden="1" outlineLevel="1" x14ac:dyDescent="0.25">
      <c r="B291" s="9" t="s">
        <v>61</v>
      </c>
      <c r="C291" s="6"/>
      <c r="D291" s="6" t="e">
        <f>COUNTIFS(#REF!,"&lt;100",#REF!,"&gt;=50",#REF!,$B291)</f>
        <v>#REF!</v>
      </c>
      <c r="E291" s="6" t="e">
        <f>COUNTIFS(#REF!,"&lt;100",#REF!,"&gt;=50",#REF!,$B291,#REF!,"&gt;=2.5")</f>
        <v>#REF!</v>
      </c>
      <c r="F291" s="6" t="e">
        <f>COUNTIFS(#REF!,"&lt;100",#REF!,"&gt;=50",#REF!,$B291,#REF!,"&gt;=2.7")</f>
        <v>#REF!</v>
      </c>
      <c r="G291" s="6" t="e">
        <f>COUNTIFS(#REF!,"&lt;100",#REF!,"&gt;=50",#REF!,$B291,#REF!,"&gt;=2.9")</f>
        <v>#REF!</v>
      </c>
      <c r="H291" s="6" t="e">
        <f>COUNTIFS(#REF!,"&lt;100",#REF!,"&gt;=50",#REF!,$B291,#REF!,"&gt;=3.1")</f>
        <v>#REF!</v>
      </c>
      <c r="I291" s="15" t="e">
        <f>COUNTIFS(#REF!,"&lt;100",#REF!,"&gt;=50",#REF!,$B291,#REF!,"&gt;=3.3")</f>
        <v>#REF!</v>
      </c>
      <c r="K291" s="9" t="s">
        <v>61</v>
      </c>
      <c r="L291" s="6"/>
      <c r="M291" s="6" t="e">
        <f>COUNTIFS(#REF!,"&gt;=100",#REF!,"&lt;150",#REF!,$B291)</f>
        <v>#REF!</v>
      </c>
      <c r="N291" s="6" t="e">
        <f>COUNTIFS(#REF!,"&gt;=100",#REF!,"&lt;150",#REF!,$B291,#REF!,"&gt;=2.5")</f>
        <v>#REF!</v>
      </c>
      <c r="O291" s="6" t="e">
        <f>COUNTIFS(#REF!,"&gt;=100",#REF!,"&lt;150",#REF!,$B291,#REF!,"&gt;=2.7")</f>
        <v>#REF!</v>
      </c>
      <c r="P291" s="6" t="e">
        <f>COUNTIFS(#REF!,"&gt;=100",#REF!,"&lt;150",#REF!,$B291,#REF!,"&gt;=2.9")</f>
        <v>#REF!</v>
      </c>
      <c r="Q291" s="6" t="e">
        <f>COUNTIFS(#REF!,"&gt;=100",#REF!,"&lt;150",#REF!,$B291,#REF!,"&gt;=3.1")</f>
        <v>#REF!</v>
      </c>
      <c r="R291" s="15" t="e">
        <f>COUNTIFS(#REF!,"&gt;=100",#REF!,"&lt;150",#REF!,$B291,#REF!,"&gt;=3.3")</f>
        <v>#REF!</v>
      </c>
      <c r="T291" s="9" t="s">
        <v>61</v>
      </c>
      <c r="U291" s="6"/>
      <c r="V291" s="6" t="e">
        <f>COUNTIFS(#REF!,"&gt;=150",#REF!,"&lt;200",#REF!,$B291)</f>
        <v>#REF!</v>
      </c>
      <c r="W291" s="6" t="e">
        <f>COUNTIFS(#REF!,"&gt;=150",#REF!,"&lt;200",#REF!,$B291,#REF!,"&gt;=2.5")</f>
        <v>#REF!</v>
      </c>
      <c r="X291" s="6" t="e">
        <f>COUNTIFS(#REF!,"&gt;=150",#REF!,"&lt;200",#REF!,$B291,#REF!,"&gt;=2.7")</f>
        <v>#REF!</v>
      </c>
      <c r="Y291" s="6" t="e">
        <f>COUNTIFS(#REF!,"&gt;=150",#REF!,"&lt;200",#REF!,$B291,#REF!,"&gt;=2.9")</f>
        <v>#REF!</v>
      </c>
      <c r="Z291" s="6" t="e">
        <f>COUNTIFS(#REF!,"&gt;=150",#REF!,"&lt;200",#REF!,$B291,#REF!,"&gt;=3.1")</f>
        <v>#REF!</v>
      </c>
      <c r="AA291" s="15" t="e">
        <f>COUNTIFS(#REF!,"&gt;=150",#REF!,"&lt;200",#REF!,$B291,#REF!,"&gt;=3.3")</f>
        <v>#REF!</v>
      </c>
      <c r="AC291" s="9" t="s">
        <v>61</v>
      </c>
      <c r="AD291" s="6"/>
      <c r="AE291" s="6" t="e">
        <f>COUNTIFS(#REF!,"&gt;=200",#REF!,$B291)</f>
        <v>#REF!</v>
      </c>
      <c r="AF291" s="6" t="e">
        <f>COUNTIFS(#REF!,"&gt;=200",#REF!,$B291,#REF!,"&gt;=2.5")</f>
        <v>#REF!</v>
      </c>
      <c r="AG291" s="6" t="e">
        <f>COUNTIFS(#REF!,"&gt;=200",#REF!,$B291,#REF!,"&gt;=2.7")</f>
        <v>#REF!</v>
      </c>
      <c r="AH291" s="6" t="e">
        <f>COUNTIFS(#REF!,"&gt;=200",#REF!,$B291,#REF!,"&gt;=2.9")</f>
        <v>#REF!</v>
      </c>
      <c r="AI291" s="6" t="e">
        <f>COUNTIFS(#REF!,"&gt;=200",#REF!,$B291,#REF!,"&gt;=3.1")</f>
        <v>#REF!</v>
      </c>
      <c r="AJ291" s="15" t="e">
        <f>COUNTIFS(#REF!,"&gt;=200",#REF!,$B291,#REF!,"&gt;=3.3")</f>
        <v>#REF!</v>
      </c>
      <c r="AL291" s="9" t="s">
        <v>61</v>
      </c>
      <c r="AM291" s="6"/>
      <c r="AN291" s="6" t="e">
        <f>COUNTIFS(#REF!,"&gt;=50",#REF!,$B291)</f>
        <v>#REF!</v>
      </c>
      <c r="AO291" s="6" t="e">
        <f>COUNTIFS(#REF!,"&gt;=50",#REF!,$B291,#REF!,"&gt;=2.5")</f>
        <v>#REF!</v>
      </c>
      <c r="AP291" s="6" t="e">
        <f>COUNTIFS(#REF!,"&gt;=50",#REF!,$B291,#REF!,"&gt;=2.7")</f>
        <v>#REF!</v>
      </c>
      <c r="AQ291" s="7" t="e">
        <f>COUNTIFS(#REF!,"&gt;=50",#REF!,$B291,#REF!,"&gt;=2.9")</f>
        <v>#REF!</v>
      </c>
      <c r="AR291" s="6" t="e">
        <f>COUNTIFS(#REF!,"&gt;=50",#REF!,$B291,#REF!,"&gt;=3.1")</f>
        <v>#REF!</v>
      </c>
      <c r="AS291" s="15" t="e">
        <f>COUNTIFS(#REF!,"&gt;=50",#REF!,$B291,#REF!,"&gt;=3.3")</f>
        <v>#REF!</v>
      </c>
    </row>
    <row r="292" spans="2:45" hidden="1" outlineLevel="1" x14ac:dyDescent="0.25">
      <c r="B292" s="9" t="s">
        <v>40</v>
      </c>
      <c r="C292" s="6"/>
      <c r="D292" s="6" t="e">
        <f>COUNTIFS(#REF!,"&lt;100",#REF!,"&gt;=50",#REF!,$B292)</f>
        <v>#REF!</v>
      </c>
      <c r="E292" s="6" t="e">
        <f>COUNTIFS(#REF!,"&lt;100",#REF!,"&gt;=50",#REF!,$B292,#REF!,"&gt;=2.5")</f>
        <v>#REF!</v>
      </c>
      <c r="F292" s="6" t="e">
        <f>COUNTIFS(#REF!,"&lt;100",#REF!,"&gt;=50",#REF!,$B292,#REF!,"&gt;=2.7")</f>
        <v>#REF!</v>
      </c>
      <c r="G292" s="6" t="e">
        <f>COUNTIFS(#REF!,"&lt;100",#REF!,"&gt;=50",#REF!,$B292,#REF!,"&gt;=2.9")</f>
        <v>#REF!</v>
      </c>
      <c r="H292" s="6" t="e">
        <f>COUNTIFS(#REF!,"&lt;100",#REF!,"&gt;=50",#REF!,$B292,#REF!,"&gt;=3.1")</f>
        <v>#REF!</v>
      </c>
      <c r="I292" s="15" t="e">
        <f>COUNTIFS(#REF!,"&lt;100",#REF!,"&gt;=50",#REF!,$B292,#REF!,"&gt;=3.3")</f>
        <v>#REF!</v>
      </c>
      <c r="K292" s="9" t="s">
        <v>40</v>
      </c>
      <c r="L292" s="6"/>
      <c r="M292" s="6" t="e">
        <f>COUNTIFS(#REF!,"&gt;=100",#REF!,"&lt;150",#REF!,$B292)</f>
        <v>#REF!</v>
      </c>
      <c r="N292" s="6" t="e">
        <f>COUNTIFS(#REF!,"&gt;=100",#REF!,"&lt;150",#REF!,$B292,#REF!,"&gt;=2.5")</f>
        <v>#REF!</v>
      </c>
      <c r="O292" s="6" t="e">
        <f>COUNTIFS(#REF!,"&gt;=100",#REF!,"&lt;150",#REF!,$B292,#REF!,"&gt;=2.7")</f>
        <v>#REF!</v>
      </c>
      <c r="P292" s="6" t="e">
        <f>COUNTIFS(#REF!,"&gt;=100",#REF!,"&lt;150",#REF!,$B292,#REF!,"&gt;=2.9")</f>
        <v>#REF!</v>
      </c>
      <c r="Q292" s="6" t="e">
        <f>COUNTIFS(#REF!,"&gt;=100",#REF!,"&lt;150",#REF!,$B292,#REF!,"&gt;=3.1")</f>
        <v>#REF!</v>
      </c>
      <c r="R292" s="15" t="e">
        <f>COUNTIFS(#REF!,"&gt;=100",#REF!,"&lt;150",#REF!,$B292,#REF!,"&gt;=3.3")</f>
        <v>#REF!</v>
      </c>
      <c r="T292" s="9" t="s">
        <v>40</v>
      </c>
      <c r="U292" s="6"/>
      <c r="V292" s="6" t="e">
        <f>COUNTIFS(#REF!,"&gt;=150",#REF!,"&lt;200",#REF!,$B292)</f>
        <v>#REF!</v>
      </c>
      <c r="W292" s="6" t="e">
        <f>COUNTIFS(#REF!,"&gt;=150",#REF!,"&lt;200",#REF!,$B292,#REF!,"&gt;=2.5")</f>
        <v>#REF!</v>
      </c>
      <c r="X292" s="6" t="e">
        <f>COUNTIFS(#REF!,"&gt;=150",#REF!,"&lt;200",#REF!,$B292,#REF!,"&gt;=2.7")</f>
        <v>#REF!</v>
      </c>
      <c r="Y292" s="6" t="e">
        <f>COUNTIFS(#REF!,"&gt;=150",#REF!,"&lt;200",#REF!,$B292,#REF!,"&gt;=2.9")</f>
        <v>#REF!</v>
      </c>
      <c r="Z292" s="6" t="e">
        <f>COUNTIFS(#REF!,"&gt;=150",#REF!,"&lt;200",#REF!,$B292,#REF!,"&gt;=3.1")</f>
        <v>#REF!</v>
      </c>
      <c r="AA292" s="15" t="e">
        <f>COUNTIFS(#REF!,"&gt;=150",#REF!,"&lt;200",#REF!,$B292,#REF!,"&gt;=3.3")</f>
        <v>#REF!</v>
      </c>
      <c r="AC292" s="9" t="s">
        <v>40</v>
      </c>
      <c r="AD292" s="6"/>
      <c r="AE292" s="6" t="e">
        <f>COUNTIFS(#REF!,"&gt;=200",#REF!,$B292)</f>
        <v>#REF!</v>
      </c>
      <c r="AF292" s="6" t="e">
        <f>COUNTIFS(#REF!,"&gt;=200",#REF!,$B292,#REF!,"&gt;=2.5")</f>
        <v>#REF!</v>
      </c>
      <c r="AG292" s="6" t="e">
        <f>COUNTIFS(#REF!,"&gt;=200",#REF!,$B292,#REF!,"&gt;=2.7")</f>
        <v>#REF!</v>
      </c>
      <c r="AH292" s="6" t="e">
        <f>COUNTIFS(#REF!,"&gt;=200",#REF!,$B292,#REF!,"&gt;=2.9")</f>
        <v>#REF!</v>
      </c>
      <c r="AI292" s="6" t="e">
        <f>COUNTIFS(#REF!,"&gt;=200",#REF!,$B292,#REF!,"&gt;=3.1")</f>
        <v>#REF!</v>
      </c>
      <c r="AJ292" s="15" t="e">
        <f>COUNTIFS(#REF!,"&gt;=200",#REF!,$B292,#REF!,"&gt;=3.3")</f>
        <v>#REF!</v>
      </c>
      <c r="AL292" s="9" t="s">
        <v>40</v>
      </c>
      <c r="AM292" s="6"/>
      <c r="AN292" s="6" t="e">
        <f>COUNTIFS(#REF!,"&gt;=50",#REF!,$B292)</f>
        <v>#REF!</v>
      </c>
      <c r="AO292" s="6" t="e">
        <f>COUNTIFS(#REF!,"&gt;=50",#REF!,$B292,#REF!,"&gt;=2.5")</f>
        <v>#REF!</v>
      </c>
      <c r="AP292" s="6" t="e">
        <f>COUNTIFS(#REF!,"&gt;=50",#REF!,$B292,#REF!,"&gt;=2.7")</f>
        <v>#REF!</v>
      </c>
      <c r="AQ292" s="7" t="e">
        <f>COUNTIFS(#REF!,"&gt;=50",#REF!,$B292,#REF!,"&gt;=2.9")</f>
        <v>#REF!</v>
      </c>
      <c r="AR292" s="6" t="e">
        <f>COUNTIFS(#REF!,"&gt;=50",#REF!,$B292,#REF!,"&gt;=3.1")</f>
        <v>#REF!</v>
      </c>
      <c r="AS292" s="15" t="e">
        <f>COUNTIFS(#REF!,"&gt;=50",#REF!,$B292,#REF!,"&gt;=3.3")</f>
        <v>#REF!</v>
      </c>
    </row>
    <row r="293" spans="2:45" hidden="1" outlineLevel="1" x14ac:dyDescent="0.25">
      <c r="B293" s="9" t="s">
        <v>41</v>
      </c>
      <c r="C293" s="6"/>
      <c r="D293" s="6" t="e">
        <f>COUNTIFS(#REF!,"&lt;100",#REF!,"&gt;=50",#REF!,$B293)</f>
        <v>#REF!</v>
      </c>
      <c r="E293" s="6" t="e">
        <f>COUNTIFS(#REF!,"&lt;100",#REF!,"&gt;=50",#REF!,$B293,#REF!,"&gt;=2.5")</f>
        <v>#REF!</v>
      </c>
      <c r="F293" s="6" t="e">
        <f>COUNTIFS(#REF!,"&lt;100",#REF!,"&gt;=50",#REF!,$B293,#REF!,"&gt;=2.7")</f>
        <v>#REF!</v>
      </c>
      <c r="G293" s="6" t="e">
        <f>COUNTIFS(#REF!,"&lt;100",#REF!,"&gt;=50",#REF!,$B293,#REF!,"&gt;=2.9")</f>
        <v>#REF!</v>
      </c>
      <c r="H293" s="6" t="e">
        <f>COUNTIFS(#REF!,"&lt;100",#REF!,"&gt;=50",#REF!,$B293,#REF!,"&gt;=3.1")</f>
        <v>#REF!</v>
      </c>
      <c r="I293" s="15" t="e">
        <f>COUNTIFS(#REF!,"&lt;100",#REF!,"&gt;=50",#REF!,$B293,#REF!,"&gt;=3.3")</f>
        <v>#REF!</v>
      </c>
      <c r="K293" s="9" t="s">
        <v>41</v>
      </c>
      <c r="L293" s="6"/>
      <c r="M293" s="6" t="e">
        <f>COUNTIFS(#REF!,"&gt;=100",#REF!,"&lt;150",#REF!,$B293)</f>
        <v>#REF!</v>
      </c>
      <c r="N293" s="6" t="e">
        <f>COUNTIFS(#REF!,"&gt;=100",#REF!,"&lt;150",#REF!,$B293,#REF!,"&gt;=2.5")</f>
        <v>#REF!</v>
      </c>
      <c r="O293" s="6" t="e">
        <f>COUNTIFS(#REF!,"&gt;=100",#REF!,"&lt;150",#REF!,$B293,#REF!,"&gt;=2.7")</f>
        <v>#REF!</v>
      </c>
      <c r="P293" s="6" t="e">
        <f>COUNTIFS(#REF!,"&gt;=100",#REF!,"&lt;150",#REF!,$B293,#REF!,"&gt;=2.9")</f>
        <v>#REF!</v>
      </c>
      <c r="Q293" s="6" t="e">
        <f>COUNTIFS(#REF!,"&gt;=100",#REF!,"&lt;150",#REF!,$B293,#REF!,"&gt;=3.1")</f>
        <v>#REF!</v>
      </c>
      <c r="R293" s="15" t="e">
        <f>COUNTIFS(#REF!,"&gt;=100",#REF!,"&lt;150",#REF!,$B293,#REF!,"&gt;=3.3")</f>
        <v>#REF!</v>
      </c>
      <c r="T293" s="9" t="s">
        <v>41</v>
      </c>
      <c r="U293" s="6"/>
      <c r="V293" s="6" t="e">
        <f>COUNTIFS(#REF!,"&gt;=150",#REF!,"&lt;200",#REF!,$B293)</f>
        <v>#REF!</v>
      </c>
      <c r="W293" s="6" t="e">
        <f>COUNTIFS(#REF!,"&gt;=150",#REF!,"&lt;200",#REF!,$B293,#REF!,"&gt;=2.5")</f>
        <v>#REF!</v>
      </c>
      <c r="X293" s="6" t="e">
        <f>COUNTIFS(#REF!,"&gt;=150",#REF!,"&lt;200",#REF!,$B293,#REF!,"&gt;=2.7")</f>
        <v>#REF!</v>
      </c>
      <c r="Y293" s="6" t="e">
        <f>COUNTIFS(#REF!,"&gt;=150",#REF!,"&lt;200",#REF!,$B293,#REF!,"&gt;=2.9")</f>
        <v>#REF!</v>
      </c>
      <c r="Z293" s="6" t="e">
        <f>COUNTIFS(#REF!,"&gt;=150",#REF!,"&lt;200",#REF!,$B293,#REF!,"&gt;=3.1")</f>
        <v>#REF!</v>
      </c>
      <c r="AA293" s="15" t="e">
        <f>COUNTIFS(#REF!,"&gt;=150",#REF!,"&lt;200",#REF!,$B293,#REF!,"&gt;=3.3")</f>
        <v>#REF!</v>
      </c>
      <c r="AC293" s="9" t="s">
        <v>41</v>
      </c>
      <c r="AD293" s="6"/>
      <c r="AE293" s="6" t="e">
        <f>COUNTIFS(#REF!,"&gt;=200",#REF!,$B293)</f>
        <v>#REF!</v>
      </c>
      <c r="AF293" s="6" t="e">
        <f>COUNTIFS(#REF!,"&gt;=200",#REF!,$B293,#REF!,"&gt;=2.5")</f>
        <v>#REF!</v>
      </c>
      <c r="AG293" s="6" t="e">
        <f>COUNTIFS(#REF!,"&gt;=200",#REF!,$B293,#REF!,"&gt;=2.7")</f>
        <v>#REF!</v>
      </c>
      <c r="AH293" s="6" t="e">
        <f>COUNTIFS(#REF!,"&gt;=200",#REF!,$B293,#REF!,"&gt;=2.9")</f>
        <v>#REF!</v>
      </c>
      <c r="AI293" s="6" t="e">
        <f>COUNTIFS(#REF!,"&gt;=200",#REF!,$B293,#REF!,"&gt;=3.1")</f>
        <v>#REF!</v>
      </c>
      <c r="AJ293" s="15" t="e">
        <f>COUNTIFS(#REF!,"&gt;=200",#REF!,$B293,#REF!,"&gt;=3.3")</f>
        <v>#REF!</v>
      </c>
      <c r="AL293" s="9" t="s">
        <v>41</v>
      </c>
      <c r="AM293" s="6"/>
      <c r="AN293" s="6" t="e">
        <f>COUNTIFS(#REF!,"&gt;=50",#REF!,$B293)</f>
        <v>#REF!</v>
      </c>
      <c r="AO293" s="6" t="e">
        <f>COUNTIFS(#REF!,"&gt;=50",#REF!,$B293,#REF!,"&gt;=2.5")</f>
        <v>#REF!</v>
      </c>
      <c r="AP293" s="6" t="e">
        <f>COUNTIFS(#REF!,"&gt;=50",#REF!,$B293,#REF!,"&gt;=2.7")</f>
        <v>#REF!</v>
      </c>
      <c r="AQ293" s="7" t="e">
        <f>COUNTIFS(#REF!,"&gt;=50",#REF!,$B293,#REF!,"&gt;=2.9")</f>
        <v>#REF!</v>
      </c>
      <c r="AR293" s="6" t="e">
        <f>COUNTIFS(#REF!,"&gt;=50",#REF!,$B293,#REF!,"&gt;=3.1")</f>
        <v>#REF!</v>
      </c>
      <c r="AS293" s="15" t="e">
        <f>COUNTIFS(#REF!,"&gt;=50",#REF!,$B293,#REF!,"&gt;=3.3")</f>
        <v>#REF!</v>
      </c>
    </row>
    <row r="294" spans="2:45" hidden="1" outlineLevel="1" x14ac:dyDescent="0.25">
      <c r="B294" s="9" t="s">
        <v>45</v>
      </c>
      <c r="C294" s="6"/>
      <c r="D294" s="6" t="e">
        <f>COUNTIFS(#REF!,"&lt;100",#REF!,"&gt;=50",#REF!,$B294)</f>
        <v>#REF!</v>
      </c>
      <c r="E294" s="6" t="e">
        <f>COUNTIFS(#REF!,"&lt;100",#REF!,"&gt;=50",#REF!,$B294,#REF!,"&gt;=2.5")</f>
        <v>#REF!</v>
      </c>
      <c r="F294" s="6" t="e">
        <f>COUNTIFS(#REF!,"&lt;100",#REF!,"&gt;=50",#REF!,$B294,#REF!,"&gt;=2.7")</f>
        <v>#REF!</v>
      </c>
      <c r="G294" s="6" t="e">
        <f>COUNTIFS(#REF!,"&lt;100",#REF!,"&gt;=50",#REF!,$B294,#REF!,"&gt;=2.9")</f>
        <v>#REF!</v>
      </c>
      <c r="H294" s="6" t="e">
        <f>COUNTIFS(#REF!,"&lt;100",#REF!,"&gt;=50",#REF!,$B294,#REF!,"&gt;=3.1")</f>
        <v>#REF!</v>
      </c>
      <c r="I294" s="15" t="e">
        <f>COUNTIFS(#REF!,"&lt;100",#REF!,"&gt;=50",#REF!,$B294,#REF!,"&gt;=3.3")</f>
        <v>#REF!</v>
      </c>
      <c r="K294" s="9" t="s">
        <v>45</v>
      </c>
      <c r="L294" s="6"/>
      <c r="M294" s="6" t="e">
        <f>COUNTIFS(#REF!,"&gt;=100",#REF!,"&lt;150",#REF!,$B294)</f>
        <v>#REF!</v>
      </c>
      <c r="N294" s="6" t="e">
        <f>COUNTIFS(#REF!,"&gt;=100",#REF!,"&lt;150",#REF!,$B294,#REF!,"&gt;=2.5")</f>
        <v>#REF!</v>
      </c>
      <c r="O294" s="6" t="e">
        <f>COUNTIFS(#REF!,"&gt;=100",#REF!,"&lt;150",#REF!,$B294,#REF!,"&gt;=2.7")</f>
        <v>#REF!</v>
      </c>
      <c r="P294" s="6" t="e">
        <f>COUNTIFS(#REF!,"&gt;=100",#REF!,"&lt;150",#REF!,$B294,#REF!,"&gt;=2.9")</f>
        <v>#REF!</v>
      </c>
      <c r="Q294" s="6" t="e">
        <f>COUNTIFS(#REF!,"&gt;=100",#REF!,"&lt;150",#REF!,$B294,#REF!,"&gt;=3.1")</f>
        <v>#REF!</v>
      </c>
      <c r="R294" s="15" t="e">
        <f>COUNTIFS(#REF!,"&gt;=100",#REF!,"&lt;150",#REF!,$B294,#REF!,"&gt;=3.3")</f>
        <v>#REF!</v>
      </c>
      <c r="T294" s="9" t="s">
        <v>45</v>
      </c>
      <c r="U294" s="6"/>
      <c r="V294" s="6" t="e">
        <f>COUNTIFS(#REF!,"&gt;=150",#REF!,"&lt;200",#REF!,$B294)</f>
        <v>#REF!</v>
      </c>
      <c r="W294" s="6" t="e">
        <f>COUNTIFS(#REF!,"&gt;=150",#REF!,"&lt;200",#REF!,$B294,#REF!,"&gt;=2.5")</f>
        <v>#REF!</v>
      </c>
      <c r="X294" s="6" t="e">
        <f>COUNTIFS(#REF!,"&gt;=150",#REF!,"&lt;200",#REF!,$B294,#REF!,"&gt;=2.7")</f>
        <v>#REF!</v>
      </c>
      <c r="Y294" s="6" t="e">
        <f>COUNTIFS(#REF!,"&gt;=150",#REF!,"&lt;200",#REF!,$B294,#REF!,"&gt;=2.9")</f>
        <v>#REF!</v>
      </c>
      <c r="Z294" s="6" t="e">
        <f>COUNTIFS(#REF!,"&gt;=150",#REF!,"&lt;200",#REF!,$B294,#REF!,"&gt;=3.1")</f>
        <v>#REF!</v>
      </c>
      <c r="AA294" s="15" t="e">
        <f>COUNTIFS(#REF!,"&gt;=150",#REF!,"&lt;200",#REF!,$B294,#REF!,"&gt;=3.3")</f>
        <v>#REF!</v>
      </c>
      <c r="AC294" s="9" t="s">
        <v>45</v>
      </c>
      <c r="AD294" s="6"/>
      <c r="AE294" s="6" t="e">
        <f>COUNTIFS(#REF!,"&gt;=200",#REF!,$B294)</f>
        <v>#REF!</v>
      </c>
      <c r="AF294" s="6" t="e">
        <f>COUNTIFS(#REF!,"&gt;=200",#REF!,$B294,#REF!,"&gt;=2.5")</f>
        <v>#REF!</v>
      </c>
      <c r="AG294" s="6" t="e">
        <f>COUNTIFS(#REF!,"&gt;=200",#REF!,$B294,#REF!,"&gt;=2.7")</f>
        <v>#REF!</v>
      </c>
      <c r="AH294" s="6" t="e">
        <f>COUNTIFS(#REF!,"&gt;=200",#REF!,$B294,#REF!,"&gt;=2.9")</f>
        <v>#REF!</v>
      </c>
      <c r="AI294" s="6" t="e">
        <f>COUNTIFS(#REF!,"&gt;=200",#REF!,$B294,#REF!,"&gt;=3.1")</f>
        <v>#REF!</v>
      </c>
      <c r="AJ294" s="15" t="e">
        <f>COUNTIFS(#REF!,"&gt;=200",#REF!,$B294,#REF!,"&gt;=3.3")</f>
        <v>#REF!</v>
      </c>
      <c r="AL294" s="9" t="s">
        <v>45</v>
      </c>
      <c r="AM294" s="6"/>
      <c r="AN294" s="6" t="e">
        <f>COUNTIFS(#REF!,"&gt;=50",#REF!,$B294)</f>
        <v>#REF!</v>
      </c>
      <c r="AO294" s="6" t="e">
        <f>COUNTIFS(#REF!,"&gt;=50",#REF!,$B294,#REF!,"&gt;=2.5")</f>
        <v>#REF!</v>
      </c>
      <c r="AP294" s="6" t="e">
        <f>COUNTIFS(#REF!,"&gt;=50",#REF!,$B294,#REF!,"&gt;=2.7")</f>
        <v>#REF!</v>
      </c>
      <c r="AQ294" s="7" t="e">
        <f>COUNTIFS(#REF!,"&gt;=50",#REF!,$B294,#REF!,"&gt;=2.9")</f>
        <v>#REF!</v>
      </c>
      <c r="AR294" s="6" t="e">
        <f>COUNTIFS(#REF!,"&gt;=50",#REF!,$B294,#REF!,"&gt;=3.1")</f>
        <v>#REF!</v>
      </c>
      <c r="AS294" s="15" t="e">
        <f>COUNTIFS(#REF!,"&gt;=50",#REF!,$B294,#REF!,"&gt;=3.3")</f>
        <v>#REF!</v>
      </c>
    </row>
    <row r="295" spans="2:45" hidden="1" outlineLevel="1" x14ac:dyDescent="0.25">
      <c r="B295" s="9" t="s">
        <v>52</v>
      </c>
      <c r="C295" s="6"/>
      <c r="D295" s="6" t="e">
        <f>COUNTIFS(#REF!,"&lt;100",#REF!,"&gt;=50",#REF!,$B295)</f>
        <v>#REF!</v>
      </c>
      <c r="E295" s="6" t="e">
        <f>COUNTIFS(#REF!,"&lt;100",#REF!,"&gt;=50",#REF!,$B295,#REF!,"&gt;=2.5")</f>
        <v>#REF!</v>
      </c>
      <c r="F295" s="6" t="e">
        <f>COUNTIFS(#REF!,"&lt;100",#REF!,"&gt;=50",#REF!,$B295,#REF!,"&gt;=2.7")</f>
        <v>#REF!</v>
      </c>
      <c r="G295" s="6" t="e">
        <f>COUNTIFS(#REF!,"&lt;100",#REF!,"&gt;=50",#REF!,$B295,#REF!,"&gt;=2.9")</f>
        <v>#REF!</v>
      </c>
      <c r="H295" s="6" t="e">
        <f>COUNTIFS(#REF!,"&lt;100",#REF!,"&gt;=50",#REF!,$B295,#REF!,"&gt;=3.1")</f>
        <v>#REF!</v>
      </c>
      <c r="I295" s="15" t="e">
        <f>COUNTIFS(#REF!,"&lt;100",#REF!,"&gt;=50",#REF!,$B295,#REF!,"&gt;=3.3")</f>
        <v>#REF!</v>
      </c>
      <c r="K295" s="9" t="s">
        <v>52</v>
      </c>
      <c r="L295" s="6"/>
      <c r="M295" s="6" t="e">
        <f>COUNTIFS(#REF!,"&gt;=100",#REF!,"&lt;150",#REF!,$B295)</f>
        <v>#REF!</v>
      </c>
      <c r="N295" s="6" t="e">
        <f>COUNTIFS(#REF!,"&gt;=100",#REF!,"&lt;150",#REF!,$B295,#REF!,"&gt;=2.5")</f>
        <v>#REF!</v>
      </c>
      <c r="O295" s="6" t="e">
        <f>COUNTIFS(#REF!,"&gt;=100",#REF!,"&lt;150",#REF!,$B295,#REF!,"&gt;=2.7")</f>
        <v>#REF!</v>
      </c>
      <c r="P295" s="6" t="e">
        <f>COUNTIFS(#REF!,"&gt;=100",#REF!,"&lt;150",#REF!,$B295,#REF!,"&gt;=2.9")</f>
        <v>#REF!</v>
      </c>
      <c r="Q295" s="6" t="e">
        <f>COUNTIFS(#REF!,"&gt;=100",#REF!,"&lt;150",#REF!,$B295,#REF!,"&gt;=3.1")</f>
        <v>#REF!</v>
      </c>
      <c r="R295" s="15" t="e">
        <f>COUNTIFS(#REF!,"&gt;=100",#REF!,"&lt;150",#REF!,$B295,#REF!,"&gt;=3.3")</f>
        <v>#REF!</v>
      </c>
      <c r="T295" s="9" t="s">
        <v>52</v>
      </c>
      <c r="U295" s="6"/>
      <c r="V295" s="6" t="e">
        <f>COUNTIFS(#REF!,"&gt;=150",#REF!,"&lt;200",#REF!,$B295)</f>
        <v>#REF!</v>
      </c>
      <c r="W295" s="6" t="e">
        <f>COUNTIFS(#REF!,"&gt;=150",#REF!,"&lt;200",#REF!,$B295,#REF!,"&gt;=2.5")</f>
        <v>#REF!</v>
      </c>
      <c r="X295" s="6" t="e">
        <f>COUNTIFS(#REF!,"&gt;=150",#REF!,"&lt;200",#REF!,$B295,#REF!,"&gt;=2.7")</f>
        <v>#REF!</v>
      </c>
      <c r="Y295" s="6" t="e">
        <f>COUNTIFS(#REF!,"&gt;=150",#REF!,"&lt;200",#REF!,$B295,#REF!,"&gt;=2.9")</f>
        <v>#REF!</v>
      </c>
      <c r="Z295" s="6" t="e">
        <f>COUNTIFS(#REF!,"&gt;=150",#REF!,"&lt;200",#REF!,$B295,#REF!,"&gt;=3.1")</f>
        <v>#REF!</v>
      </c>
      <c r="AA295" s="15" t="e">
        <f>COUNTIFS(#REF!,"&gt;=150",#REF!,"&lt;200",#REF!,$B295,#REF!,"&gt;=3.3")</f>
        <v>#REF!</v>
      </c>
      <c r="AC295" s="9" t="s">
        <v>52</v>
      </c>
      <c r="AD295" s="6"/>
      <c r="AE295" s="6" t="e">
        <f>COUNTIFS(#REF!,"&gt;=200",#REF!,$B295)</f>
        <v>#REF!</v>
      </c>
      <c r="AF295" s="6" t="e">
        <f>COUNTIFS(#REF!,"&gt;=200",#REF!,$B295,#REF!,"&gt;=2.5")</f>
        <v>#REF!</v>
      </c>
      <c r="AG295" s="6" t="e">
        <f>COUNTIFS(#REF!,"&gt;=200",#REF!,$B295,#REF!,"&gt;=2.7")</f>
        <v>#REF!</v>
      </c>
      <c r="AH295" s="6" t="e">
        <f>COUNTIFS(#REF!,"&gt;=200",#REF!,$B295,#REF!,"&gt;=2.9")</f>
        <v>#REF!</v>
      </c>
      <c r="AI295" s="6" t="e">
        <f>COUNTIFS(#REF!,"&gt;=200",#REF!,$B295,#REF!,"&gt;=3.1")</f>
        <v>#REF!</v>
      </c>
      <c r="AJ295" s="15" t="e">
        <f>COUNTIFS(#REF!,"&gt;=200",#REF!,$B295,#REF!,"&gt;=3.3")</f>
        <v>#REF!</v>
      </c>
      <c r="AL295" s="9" t="s">
        <v>52</v>
      </c>
      <c r="AM295" s="6"/>
      <c r="AN295" s="6" t="e">
        <f>COUNTIFS(#REF!,"&gt;=50",#REF!,$B295)</f>
        <v>#REF!</v>
      </c>
      <c r="AO295" s="6" t="e">
        <f>COUNTIFS(#REF!,"&gt;=50",#REF!,$B295,#REF!,"&gt;=2.5")</f>
        <v>#REF!</v>
      </c>
      <c r="AP295" s="6" t="e">
        <f>COUNTIFS(#REF!,"&gt;=50",#REF!,$B295,#REF!,"&gt;=2.7")</f>
        <v>#REF!</v>
      </c>
      <c r="AQ295" s="7" t="e">
        <f>COUNTIFS(#REF!,"&gt;=50",#REF!,$B295,#REF!,"&gt;=2.9")</f>
        <v>#REF!</v>
      </c>
      <c r="AR295" s="6" t="e">
        <f>COUNTIFS(#REF!,"&gt;=50",#REF!,$B295,#REF!,"&gt;=3.1")</f>
        <v>#REF!</v>
      </c>
      <c r="AS295" s="15" t="e">
        <f>COUNTIFS(#REF!,"&gt;=50",#REF!,$B295,#REF!,"&gt;=3.3")</f>
        <v>#REF!</v>
      </c>
    </row>
    <row r="296" spans="2:45" hidden="1" outlineLevel="1" x14ac:dyDescent="0.25">
      <c r="B296" s="9" t="s">
        <v>51</v>
      </c>
      <c r="C296" s="6"/>
      <c r="D296" s="6" t="e">
        <f>COUNTIFS(#REF!,"&lt;100",#REF!,"&gt;=50",#REF!,$B296)</f>
        <v>#REF!</v>
      </c>
      <c r="E296" s="6" t="e">
        <f>COUNTIFS(#REF!,"&lt;100",#REF!,"&gt;=50",#REF!,$B296,#REF!,"&gt;=2.5")</f>
        <v>#REF!</v>
      </c>
      <c r="F296" s="6" t="e">
        <f>COUNTIFS(#REF!,"&lt;100",#REF!,"&gt;=50",#REF!,$B296,#REF!,"&gt;=2.7")</f>
        <v>#REF!</v>
      </c>
      <c r="G296" s="6" t="e">
        <f>COUNTIFS(#REF!,"&lt;100",#REF!,"&gt;=50",#REF!,$B296,#REF!,"&gt;=2.9")</f>
        <v>#REF!</v>
      </c>
      <c r="H296" s="6" t="e">
        <f>COUNTIFS(#REF!,"&lt;100",#REF!,"&gt;=50",#REF!,$B296,#REF!,"&gt;=3.1")</f>
        <v>#REF!</v>
      </c>
      <c r="I296" s="15" t="e">
        <f>COUNTIFS(#REF!,"&lt;100",#REF!,"&gt;=50",#REF!,$B296,#REF!,"&gt;=3.3")</f>
        <v>#REF!</v>
      </c>
      <c r="K296" s="9" t="s">
        <v>51</v>
      </c>
      <c r="L296" s="6"/>
      <c r="M296" s="6" t="e">
        <f>COUNTIFS(#REF!,"&gt;=100",#REF!,"&lt;150",#REF!,$B296)</f>
        <v>#REF!</v>
      </c>
      <c r="N296" s="6" t="e">
        <f>COUNTIFS(#REF!,"&gt;=100",#REF!,"&lt;150",#REF!,$B296,#REF!,"&gt;=2.5")</f>
        <v>#REF!</v>
      </c>
      <c r="O296" s="6" t="e">
        <f>COUNTIFS(#REF!,"&gt;=100",#REF!,"&lt;150",#REF!,$B296,#REF!,"&gt;=2.7")</f>
        <v>#REF!</v>
      </c>
      <c r="P296" s="6" t="e">
        <f>COUNTIFS(#REF!,"&gt;=100",#REF!,"&lt;150",#REF!,$B296,#REF!,"&gt;=2.9")</f>
        <v>#REF!</v>
      </c>
      <c r="Q296" s="6" t="e">
        <f>COUNTIFS(#REF!,"&gt;=100",#REF!,"&lt;150",#REF!,$B296,#REF!,"&gt;=3.1")</f>
        <v>#REF!</v>
      </c>
      <c r="R296" s="15" t="e">
        <f>COUNTIFS(#REF!,"&gt;=100",#REF!,"&lt;150",#REF!,$B296,#REF!,"&gt;=3.3")</f>
        <v>#REF!</v>
      </c>
      <c r="T296" s="9" t="s">
        <v>51</v>
      </c>
      <c r="U296" s="6"/>
      <c r="V296" s="6" t="e">
        <f>COUNTIFS(#REF!,"&gt;=150",#REF!,"&lt;200",#REF!,$B296)</f>
        <v>#REF!</v>
      </c>
      <c r="W296" s="6" t="e">
        <f>COUNTIFS(#REF!,"&gt;=150",#REF!,"&lt;200",#REF!,$B296,#REF!,"&gt;=2.5")</f>
        <v>#REF!</v>
      </c>
      <c r="X296" s="6" t="e">
        <f>COUNTIFS(#REF!,"&gt;=150",#REF!,"&lt;200",#REF!,$B296,#REF!,"&gt;=2.7")</f>
        <v>#REF!</v>
      </c>
      <c r="Y296" s="6" t="e">
        <f>COUNTIFS(#REF!,"&gt;=150",#REF!,"&lt;200",#REF!,$B296,#REF!,"&gt;=2.9")</f>
        <v>#REF!</v>
      </c>
      <c r="Z296" s="6" t="e">
        <f>COUNTIFS(#REF!,"&gt;=150",#REF!,"&lt;200",#REF!,$B296,#REF!,"&gt;=3.1")</f>
        <v>#REF!</v>
      </c>
      <c r="AA296" s="15" t="e">
        <f>COUNTIFS(#REF!,"&gt;=150",#REF!,"&lt;200",#REF!,$B296,#REF!,"&gt;=3.3")</f>
        <v>#REF!</v>
      </c>
      <c r="AC296" s="9" t="s">
        <v>51</v>
      </c>
      <c r="AD296" s="6"/>
      <c r="AE296" s="6" t="e">
        <f>COUNTIFS(#REF!,"&gt;=200",#REF!,$B296)</f>
        <v>#REF!</v>
      </c>
      <c r="AF296" s="6" t="e">
        <f>COUNTIFS(#REF!,"&gt;=200",#REF!,$B296,#REF!,"&gt;=2.5")</f>
        <v>#REF!</v>
      </c>
      <c r="AG296" s="6" t="e">
        <f>COUNTIFS(#REF!,"&gt;=200",#REF!,$B296,#REF!,"&gt;=2.7")</f>
        <v>#REF!</v>
      </c>
      <c r="AH296" s="6" t="e">
        <f>COUNTIFS(#REF!,"&gt;=200",#REF!,$B296,#REF!,"&gt;=2.9")</f>
        <v>#REF!</v>
      </c>
      <c r="AI296" s="6" t="e">
        <f>COUNTIFS(#REF!,"&gt;=200",#REF!,$B296,#REF!,"&gt;=3.1")</f>
        <v>#REF!</v>
      </c>
      <c r="AJ296" s="15" t="e">
        <f>COUNTIFS(#REF!,"&gt;=200",#REF!,$B296,#REF!,"&gt;=3.3")</f>
        <v>#REF!</v>
      </c>
      <c r="AL296" s="9" t="s">
        <v>51</v>
      </c>
      <c r="AM296" s="6"/>
      <c r="AN296" s="6" t="e">
        <f>COUNTIFS(#REF!,"&gt;=50",#REF!,$B296)</f>
        <v>#REF!</v>
      </c>
      <c r="AO296" s="6" t="e">
        <f>COUNTIFS(#REF!,"&gt;=50",#REF!,$B296,#REF!,"&gt;=2.5")</f>
        <v>#REF!</v>
      </c>
      <c r="AP296" s="6" t="e">
        <f>COUNTIFS(#REF!,"&gt;=50",#REF!,$B296,#REF!,"&gt;=2.7")</f>
        <v>#REF!</v>
      </c>
      <c r="AQ296" s="7" t="e">
        <f>COUNTIFS(#REF!,"&gt;=50",#REF!,$B296,#REF!,"&gt;=2.9")</f>
        <v>#REF!</v>
      </c>
      <c r="AR296" s="6" t="e">
        <f>COUNTIFS(#REF!,"&gt;=50",#REF!,$B296,#REF!,"&gt;=3.1")</f>
        <v>#REF!</v>
      </c>
      <c r="AS296" s="15" t="e">
        <f>COUNTIFS(#REF!,"&gt;=50",#REF!,$B296,#REF!,"&gt;=3.3")</f>
        <v>#REF!</v>
      </c>
    </row>
    <row r="297" spans="2:45" hidden="1" outlineLevel="1" x14ac:dyDescent="0.25">
      <c r="B297" s="9" t="s">
        <v>39</v>
      </c>
      <c r="C297" s="6"/>
      <c r="D297" s="6" t="e">
        <f>COUNTIFS(#REF!,"&lt;100",#REF!,"&gt;=50",#REF!,$B297)</f>
        <v>#REF!</v>
      </c>
      <c r="E297" s="6" t="e">
        <f>COUNTIFS(#REF!,"&lt;100",#REF!,"&gt;=50",#REF!,$B297,#REF!,"&gt;=2.5")</f>
        <v>#REF!</v>
      </c>
      <c r="F297" s="6" t="e">
        <f>COUNTIFS(#REF!,"&lt;100",#REF!,"&gt;=50",#REF!,$B297,#REF!,"&gt;=2.7")</f>
        <v>#REF!</v>
      </c>
      <c r="G297" s="6" t="e">
        <f>COUNTIFS(#REF!,"&lt;100",#REF!,"&gt;=50",#REF!,$B297,#REF!,"&gt;=2.9")</f>
        <v>#REF!</v>
      </c>
      <c r="H297" s="6" t="e">
        <f>COUNTIFS(#REF!,"&lt;100",#REF!,"&gt;=50",#REF!,$B297,#REF!,"&gt;=3.1")</f>
        <v>#REF!</v>
      </c>
      <c r="I297" s="15" t="e">
        <f>COUNTIFS(#REF!,"&lt;100",#REF!,"&gt;=50",#REF!,$B297,#REF!,"&gt;=3.3")</f>
        <v>#REF!</v>
      </c>
      <c r="K297" s="9" t="s">
        <v>39</v>
      </c>
      <c r="L297" s="6"/>
      <c r="M297" s="6" t="e">
        <f>COUNTIFS(#REF!,"&gt;=100",#REF!,"&lt;150",#REF!,$B297)</f>
        <v>#REF!</v>
      </c>
      <c r="N297" s="6" t="e">
        <f>COUNTIFS(#REF!,"&gt;=100",#REF!,"&lt;150",#REF!,$B297,#REF!,"&gt;=2.5")</f>
        <v>#REF!</v>
      </c>
      <c r="O297" s="6" t="e">
        <f>COUNTIFS(#REF!,"&gt;=100",#REF!,"&lt;150",#REF!,$B297,#REF!,"&gt;=2.7")</f>
        <v>#REF!</v>
      </c>
      <c r="P297" s="6" t="e">
        <f>COUNTIFS(#REF!,"&gt;=100",#REF!,"&lt;150",#REF!,$B297,#REF!,"&gt;=2.9")</f>
        <v>#REF!</v>
      </c>
      <c r="Q297" s="6" t="e">
        <f>COUNTIFS(#REF!,"&gt;=100",#REF!,"&lt;150",#REF!,$B297,#REF!,"&gt;=3.1")</f>
        <v>#REF!</v>
      </c>
      <c r="R297" s="15" t="e">
        <f>COUNTIFS(#REF!,"&gt;=100",#REF!,"&lt;150",#REF!,$B297,#REF!,"&gt;=3.3")</f>
        <v>#REF!</v>
      </c>
      <c r="T297" s="9" t="s">
        <v>39</v>
      </c>
      <c r="U297" s="6"/>
      <c r="V297" s="6" t="e">
        <f>COUNTIFS(#REF!,"&gt;=150",#REF!,"&lt;200",#REF!,$B297)</f>
        <v>#REF!</v>
      </c>
      <c r="W297" s="6" t="e">
        <f>COUNTIFS(#REF!,"&gt;=150",#REF!,"&lt;200",#REF!,$B297,#REF!,"&gt;=2.5")</f>
        <v>#REF!</v>
      </c>
      <c r="X297" s="6" t="e">
        <f>COUNTIFS(#REF!,"&gt;=150",#REF!,"&lt;200",#REF!,$B297,#REF!,"&gt;=2.7")</f>
        <v>#REF!</v>
      </c>
      <c r="Y297" s="6" t="e">
        <f>COUNTIFS(#REF!,"&gt;=150",#REF!,"&lt;200",#REF!,$B297,#REF!,"&gt;=2.9")</f>
        <v>#REF!</v>
      </c>
      <c r="Z297" s="6" t="e">
        <f>COUNTIFS(#REF!,"&gt;=150",#REF!,"&lt;200",#REF!,$B297,#REF!,"&gt;=3.1")</f>
        <v>#REF!</v>
      </c>
      <c r="AA297" s="15" t="e">
        <f>COUNTIFS(#REF!,"&gt;=150",#REF!,"&lt;200",#REF!,$B297,#REF!,"&gt;=3.3")</f>
        <v>#REF!</v>
      </c>
      <c r="AC297" s="9" t="s">
        <v>39</v>
      </c>
      <c r="AD297" s="6"/>
      <c r="AE297" s="6" t="e">
        <f>COUNTIFS(#REF!,"&gt;=200",#REF!,$B297)</f>
        <v>#REF!</v>
      </c>
      <c r="AF297" s="6" t="e">
        <f>COUNTIFS(#REF!,"&gt;=200",#REF!,$B297,#REF!,"&gt;=2.5")</f>
        <v>#REF!</v>
      </c>
      <c r="AG297" s="6" t="e">
        <f>COUNTIFS(#REF!,"&gt;=200",#REF!,$B297,#REF!,"&gt;=2.7")</f>
        <v>#REF!</v>
      </c>
      <c r="AH297" s="6" t="e">
        <f>COUNTIFS(#REF!,"&gt;=200",#REF!,$B297,#REF!,"&gt;=2.9")</f>
        <v>#REF!</v>
      </c>
      <c r="AI297" s="6" t="e">
        <f>COUNTIFS(#REF!,"&gt;=200",#REF!,$B297,#REF!,"&gt;=3.1")</f>
        <v>#REF!</v>
      </c>
      <c r="AJ297" s="15" t="e">
        <f>COUNTIFS(#REF!,"&gt;=200",#REF!,$B297,#REF!,"&gt;=3.3")</f>
        <v>#REF!</v>
      </c>
      <c r="AL297" s="9" t="s">
        <v>39</v>
      </c>
      <c r="AM297" s="6"/>
      <c r="AN297" s="6" t="e">
        <f>COUNTIFS(#REF!,"&gt;=50",#REF!,$B297)</f>
        <v>#REF!</v>
      </c>
      <c r="AO297" s="6" t="e">
        <f>COUNTIFS(#REF!,"&gt;=50",#REF!,$B297,#REF!,"&gt;=2.5")</f>
        <v>#REF!</v>
      </c>
      <c r="AP297" s="6" t="e">
        <f>COUNTIFS(#REF!,"&gt;=50",#REF!,$B297,#REF!,"&gt;=2.7")</f>
        <v>#REF!</v>
      </c>
      <c r="AQ297" s="7" t="e">
        <f>COUNTIFS(#REF!,"&gt;=50",#REF!,$B297,#REF!,"&gt;=2.9")</f>
        <v>#REF!</v>
      </c>
      <c r="AR297" s="6" t="e">
        <f>COUNTIFS(#REF!,"&gt;=50",#REF!,$B297,#REF!,"&gt;=3.1")</f>
        <v>#REF!</v>
      </c>
      <c r="AS297" s="15" t="e">
        <f>COUNTIFS(#REF!,"&gt;=50",#REF!,$B297,#REF!,"&gt;=3.3")</f>
        <v>#REF!</v>
      </c>
    </row>
    <row r="298" spans="2:45" hidden="1" outlineLevel="1" x14ac:dyDescent="0.25">
      <c r="B298" s="9" t="s">
        <v>47</v>
      </c>
      <c r="C298" s="6"/>
      <c r="D298" s="6" t="e">
        <f>COUNTIFS(#REF!,"&lt;100",#REF!,"&gt;=50",#REF!,$B298)</f>
        <v>#REF!</v>
      </c>
      <c r="E298" s="6" t="e">
        <f>COUNTIFS(#REF!,"&lt;100",#REF!,"&gt;=50",#REF!,$B298,#REF!,"&gt;=2.5")</f>
        <v>#REF!</v>
      </c>
      <c r="F298" s="6" t="e">
        <f>COUNTIFS(#REF!,"&lt;100",#REF!,"&gt;=50",#REF!,$B298,#REF!,"&gt;=2.7")</f>
        <v>#REF!</v>
      </c>
      <c r="G298" s="6" t="e">
        <f>COUNTIFS(#REF!,"&lt;100",#REF!,"&gt;=50",#REF!,$B298,#REF!,"&gt;=2.9")</f>
        <v>#REF!</v>
      </c>
      <c r="H298" s="6" t="e">
        <f>COUNTIFS(#REF!,"&lt;100",#REF!,"&gt;=50",#REF!,$B298,#REF!,"&gt;=3.1")</f>
        <v>#REF!</v>
      </c>
      <c r="I298" s="15" t="e">
        <f>COUNTIFS(#REF!,"&lt;100",#REF!,"&gt;=50",#REF!,$B298,#REF!,"&gt;=3.3")</f>
        <v>#REF!</v>
      </c>
      <c r="K298" s="9" t="s">
        <v>47</v>
      </c>
      <c r="L298" s="6"/>
      <c r="M298" s="6" t="e">
        <f>COUNTIFS(#REF!,"&gt;=100",#REF!,"&lt;150",#REF!,$B298)</f>
        <v>#REF!</v>
      </c>
      <c r="N298" s="6" t="e">
        <f>COUNTIFS(#REF!,"&gt;=100",#REF!,"&lt;150",#REF!,$B298,#REF!,"&gt;=2.5")</f>
        <v>#REF!</v>
      </c>
      <c r="O298" s="6" t="e">
        <f>COUNTIFS(#REF!,"&gt;=100",#REF!,"&lt;150",#REF!,$B298,#REF!,"&gt;=2.7")</f>
        <v>#REF!</v>
      </c>
      <c r="P298" s="6" t="e">
        <f>COUNTIFS(#REF!,"&gt;=100",#REF!,"&lt;150",#REF!,$B298,#REF!,"&gt;=2.9")</f>
        <v>#REF!</v>
      </c>
      <c r="Q298" s="6" t="e">
        <f>COUNTIFS(#REF!,"&gt;=100",#REF!,"&lt;150",#REF!,$B298,#REF!,"&gt;=3.1")</f>
        <v>#REF!</v>
      </c>
      <c r="R298" s="15" t="e">
        <f>COUNTIFS(#REF!,"&gt;=100",#REF!,"&lt;150",#REF!,$B298,#REF!,"&gt;=3.3")</f>
        <v>#REF!</v>
      </c>
      <c r="T298" s="9" t="s">
        <v>47</v>
      </c>
      <c r="U298" s="6"/>
      <c r="V298" s="6" t="e">
        <f>COUNTIFS(#REF!,"&gt;=150",#REF!,"&lt;200",#REF!,$B298)</f>
        <v>#REF!</v>
      </c>
      <c r="W298" s="6" t="e">
        <f>COUNTIFS(#REF!,"&gt;=150",#REF!,"&lt;200",#REF!,$B298,#REF!,"&gt;=2.5")</f>
        <v>#REF!</v>
      </c>
      <c r="X298" s="6" t="e">
        <f>COUNTIFS(#REF!,"&gt;=150",#REF!,"&lt;200",#REF!,$B298,#REF!,"&gt;=2.7")</f>
        <v>#REF!</v>
      </c>
      <c r="Y298" s="6" t="e">
        <f>COUNTIFS(#REF!,"&gt;=150",#REF!,"&lt;200",#REF!,$B298,#REF!,"&gt;=2.9")</f>
        <v>#REF!</v>
      </c>
      <c r="Z298" s="6" t="e">
        <f>COUNTIFS(#REF!,"&gt;=150",#REF!,"&lt;200",#REF!,$B298,#REF!,"&gt;=3.1")</f>
        <v>#REF!</v>
      </c>
      <c r="AA298" s="15" t="e">
        <f>COUNTIFS(#REF!,"&gt;=150",#REF!,"&lt;200",#REF!,$B298,#REF!,"&gt;=3.3")</f>
        <v>#REF!</v>
      </c>
      <c r="AC298" s="9" t="s">
        <v>47</v>
      </c>
      <c r="AD298" s="6"/>
      <c r="AE298" s="6" t="e">
        <f>COUNTIFS(#REF!,"&gt;=200",#REF!,$B298)</f>
        <v>#REF!</v>
      </c>
      <c r="AF298" s="6" t="e">
        <f>COUNTIFS(#REF!,"&gt;=200",#REF!,$B298,#REF!,"&gt;=2.5")</f>
        <v>#REF!</v>
      </c>
      <c r="AG298" s="6" t="e">
        <f>COUNTIFS(#REF!,"&gt;=200",#REF!,$B298,#REF!,"&gt;=2.7")</f>
        <v>#REF!</v>
      </c>
      <c r="AH298" s="6" t="e">
        <f>COUNTIFS(#REF!,"&gt;=200",#REF!,$B298,#REF!,"&gt;=2.9")</f>
        <v>#REF!</v>
      </c>
      <c r="AI298" s="6" t="e">
        <f>COUNTIFS(#REF!,"&gt;=200",#REF!,$B298,#REF!,"&gt;=3.1")</f>
        <v>#REF!</v>
      </c>
      <c r="AJ298" s="15" t="e">
        <f>COUNTIFS(#REF!,"&gt;=200",#REF!,$B298,#REF!,"&gt;=3.3")</f>
        <v>#REF!</v>
      </c>
      <c r="AL298" s="9" t="s">
        <v>47</v>
      </c>
      <c r="AM298" s="6"/>
      <c r="AN298" s="6" t="e">
        <f>COUNTIFS(#REF!,"&gt;=50",#REF!,$B298)</f>
        <v>#REF!</v>
      </c>
      <c r="AO298" s="6" t="e">
        <f>COUNTIFS(#REF!,"&gt;=50",#REF!,$B298,#REF!,"&gt;=2.5")</f>
        <v>#REF!</v>
      </c>
      <c r="AP298" s="6" t="e">
        <f>COUNTIFS(#REF!,"&gt;=50",#REF!,$B298,#REF!,"&gt;=2.7")</f>
        <v>#REF!</v>
      </c>
      <c r="AQ298" s="7" t="e">
        <f>COUNTIFS(#REF!,"&gt;=50",#REF!,$B298,#REF!,"&gt;=2.9")</f>
        <v>#REF!</v>
      </c>
      <c r="AR298" s="6" t="e">
        <f>COUNTIFS(#REF!,"&gt;=50",#REF!,$B298,#REF!,"&gt;=3.1")</f>
        <v>#REF!</v>
      </c>
      <c r="AS298" s="15" t="e">
        <f>COUNTIFS(#REF!,"&gt;=50",#REF!,$B298,#REF!,"&gt;=3.3")</f>
        <v>#REF!</v>
      </c>
    </row>
    <row r="299" spans="2:45" hidden="1" outlineLevel="1" x14ac:dyDescent="0.25">
      <c r="B299" s="9" t="s">
        <v>48</v>
      </c>
      <c r="C299" s="6"/>
      <c r="D299" s="6" t="e">
        <f>COUNTIFS(#REF!,"&lt;100",#REF!,"&gt;=50",#REF!,$B299)</f>
        <v>#REF!</v>
      </c>
      <c r="E299" s="6" t="e">
        <f>COUNTIFS(#REF!,"&lt;100",#REF!,"&gt;=50",#REF!,$B299,#REF!,"&gt;=2.5")</f>
        <v>#REF!</v>
      </c>
      <c r="F299" s="6" t="e">
        <f>COUNTIFS(#REF!,"&lt;100",#REF!,"&gt;=50",#REF!,$B299,#REF!,"&gt;=2.7")</f>
        <v>#REF!</v>
      </c>
      <c r="G299" s="6" t="e">
        <f>COUNTIFS(#REF!,"&lt;100",#REF!,"&gt;=50",#REF!,$B299,#REF!,"&gt;=2.9")</f>
        <v>#REF!</v>
      </c>
      <c r="H299" s="6" t="e">
        <f>COUNTIFS(#REF!,"&lt;100",#REF!,"&gt;=50",#REF!,$B299,#REF!,"&gt;=3.1")</f>
        <v>#REF!</v>
      </c>
      <c r="I299" s="15" t="e">
        <f>COUNTIFS(#REF!,"&lt;100",#REF!,"&gt;=50",#REF!,$B299,#REF!,"&gt;=3.3")</f>
        <v>#REF!</v>
      </c>
      <c r="K299" s="9" t="s">
        <v>48</v>
      </c>
      <c r="L299" s="6"/>
      <c r="M299" s="6" t="e">
        <f>COUNTIFS(#REF!,"&gt;=100",#REF!,"&lt;150",#REF!,$B299)</f>
        <v>#REF!</v>
      </c>
      <c r="N299" s="6" t="e">
        <f>COUNTIFS(#REF!,"&gt;=100",#REF!,"&lt;150",#REF!,$B299,#REF!,"&gt;=2.5")</f>
        <v>#REF!</v>
      </c>
      <c r="O299" s="6" t="e">
        <f>COUNTIFS(#REF!,"&gt;=100",#REF!,"&lt;150",#REF!,$B299,#REF!,"&gt;=2.7")</f>
        <v>#REF!</v>
      </c>
      <c r="P299" s="6" t="e">
        <f>COUNTIFS(#REF!,"&gt;=100",#REF!,"&lt;150",#REF!,$B299,#REF!,"&gt;=2.9")</f>
        <v>#REF!</v>
      </c>
      <c r="Q299" s="6" t="e">
        <f>COUNTIFS(#REF!,"&gt;=100",#REF!,"&lt;150",#REF!,$B299,#REF!,"&gt;=3.1")</f>
        <v>#REF!</v>
      </c>
      <c r="R299" s="15" t="e">
        <f>COUNTIFS(#REF!,"&gt;=100",#REF!,"&lt;150",#REF!,$B299,#REF!,"&gt;=3.3")</f>
        <v>#REF!</v>
      </c>
      <c r="T299" s="9" t="s">
        <v>48</v>
      </c>
      <c r="U299" s="6"/>
      <c r="V299" s="6" t="e">
        <f>COUNTIFS(#REF!,"&gt;=150",#REF!,"&lt;200",#REF!,$B299)</f>
        <v>#REF!</v>
      </c>
      <c r="W299" s="6" t="e">
        <f>COUNTIFS(#REF!,"&gt;=150",#REF!,"&lt;200",#REF!,$B299,#REF!,"&gt;=2.5")</f>
        <v>#REF!</v>
      </c>
      <c r="X299" s="6" t="e">
        <f>COUNTIFS(#REF!,"&gt;=150",#REF!,"&lt;200",#REF!,$B299,#REF!,"&gt;=2.7")</f>
        <v>#REF!</v>
      </c>
      <c r="Y299" s="6" t="e">
        <f>COUNTIFS(#REF!,"&gt;=150",#REF!,"&lt;200",#REF!,$B299,#REF!,"&gt;=2.9")</f>
        <v>#REF!</v>
      </c>
      <c r="Z299" s="6" t="e">
        <f>COUNTIFS(#REF!,"&gt;=150",#REF!,"&lt;200",#REF!,$B299,#REF!,"&gt;=3.1")</f>
        <v>#REF!</v>
      </c>
      <c r="AA299" s="15" t="e">
        <f>COUNTIFS(#REF!,"&gt;=150",#REF!,"&lt;200",#REF!,$B299,#REF!,"&gt;=3.3")</f>
        <v>#REF!</v>
      </c>
      <c r="AC299" s="9" t="s">
        <v>48</v>
      </c>
      <c r="AD299" s="6"/>
      <c r="AE299" s="6" t="e">
        <f>COUNTIFS(#REF!,"&gt;=200",#REF!,$B299)</f>
        <v>#REF!</v>
      </c>
      <c r="AF299" s="6" t="e">
        <f>COUNTIFS(#REF!,"&gt;=200",#REF!,$B299,#REF!,"&gt;=2.5")</f>
        <v>#REF!</v>
      </c>
      <c r="AG299" s="6" t="e">
        <f>COUNTIFS(#REF!,"&gt;=200",#REF!,$B299,#REF!,"&gt;=2.7")</f>
        <v>#REF!</v>
      </c>
      <c r="AH299" s="6" t="e">
        <f>COUNTIFS(#REF!,"&gt;=200",#REF!,$B299,#REF!,"&gt;=2.9")</f>
        <v>#REF!</v>
      </c>
      <c r="AI299" s="6" t="e">
        <f>COUNTIFS(#REF!,"&gt;=200",#REF!,$B299,#REF!,"&gt;=3.1")</f>
        <v>#REF!</v>
      </c>
      <c r="AJ299" s="15" t="e">
        <f>COUNTIFS(#REF!,"&gt;=200",#REF!,$B299,#REF!,"&gt;=3.3")</f>
        <v>#REF!</v>
      </c>
      <c r="AL299" s="9" t="s">
        <v>48</v>
      </c>
      <c r="AM299" s="6"/>
      <c r="AN299" s="6" t="e">
        <f>COUNTIFS(#REF!,"&gt;=50",#REF!,$B299)</f>
        <v>#REF!</v>
      </c>
      <c r="AO299" s="6" t="e">
        <f>COUNTIFS(#REF!,"&gt;=50",#REF!,$B299,#REF!,"&gt;=2.5")</f>
        <v>#REF!</v>
      </c>
      <c r="AP299" s="6" t="e">
        <f>COUNTIFS(#REF!,"&gt;=50",#REF!,$B299,#REF!,"&gt;=2.7")</f>
        <v>#REF!</v>
      </c>
      <c r="AQ299" s="7" t="e">
        <f>COUNTIFS(#REF!,"&gt;=50",#REF!,$B299,#REF!,"&gt;=2.9")</f>
        <v>#REF!</v>
      </c>
      <c r="AR299" s="6" t="e">
        <f>COUNTIFS(#REF!,"&gt;=50",#REF!,$B299,#REF!,"&gt;=3.1")</f>
        <v>#REF!</v>
      </c>
      <c r="AS299" s="15" t="e">
        <f>COUNTIFS(#REF!,"&gt;=50",#REF!,$B299,#REF!,"&gt;=3.3")</f>
        <v>#REF!</v>
      </c>
    </row>
    <row r="300" spans="2:45" hidden="1" outlineLevel="1" x14ac:dyDescent="0.25">
      <c r="B300" s="9" t="s">
        <v>33</v>
      </c>
      <c r="C300" s="6"/>
      <c r="D300" s="6" t="e">
        <f>COUNTIFS(#REF!,"&lt;100",#REF!,"&gt;=50",#REF!,$B300)</f>
        <v>#REF!</v>
      </c>
      <c r="E300" s="6" t="e">
        <f>COUNTIFS(#REF!,"&lt;100",#REF!,"&gt;=50",#REF!,$B300,#REF!,"&gt;=2.5")</f>
        <v>#REF!</v>
      </c>
      <c r="F300" s="6" t="e">
        <f>COUNTIFS(#REF!,"&lt;100",#REF!,"&gt;=50",#REF!,$B300,#REF!,"&gt;=2.7")</f>
        <v>#REF!</v>
      </c>
      <c r="G300" s="6" t="e">
        <f>COUNTIFS(#REF!,"&lt;100",#REF!,"&gt;=50",#REF!,$B300,#REF!,"&gt;=2.9")</f>
        <v>#REF!</v>
      </c>
      <c r="H300" s="6" t="e">
        <f>COUNTIFS(#REF!,"&lt;100",#REF!,"&gt;=50",#REF!,$B300,#REF!,"&gt;=3.1")</f>
        <v>#REF!</v>
      </c>
      <c r="I300" s="15" t="e">
        <f>COUNTIFS(#REF!,"&lt;100",#REF!,"&gt;=50",#REF!,$B300,#REF!,"&gt;=3.3")</f>
        <v>#REF!</v>
      </c>
      <c r="K300" s="9" t="s">
        <v>33</v>
      </c>
      <c r="L300" s="6"/>
      <c r="M300" s="6" t="e">
        <f>COUNTIFS(#REF!,"&gt;=100",#REF!,"&lt;150",#REF!,$B300)</f>
        <v>#REF!</v>
      </c>
      <c r="N300" s="6" t="e">
        <f>COUNTIFS(#REF!,"&gt;=100",#REF!,"&lt;150",#REF!,$B300,#REF!,"&gt;=2.5")</f>
        <v>#REF!</v>
      </c>
      <c r="O300" s="6" t="e">
        <f>COUNTIFS(#REF!,"&gt;=100",#REF!,"&lt;150",#REF!,$B300,#REF!,"&gt;=2.7")</f>
        <v>#REF!</v>
      </c>
      <c r="P300" s="6" t="e">
        <f>COUNTIFS(#REF!,"&gt;=100",#REF!,"&lt;150",#REF!,$B300,#REF!,"&gt;=2.9")</f>
        <v>#REF!</v>
      </c>
      <c r="Q300" s="6" t="e">
        <f>COUNTIFS(#REF!,"&gt;=100",#REF!,"&lt;150",#REF!,$B300,#REF!,"&gt;=3.1")</f>
        <v>#REF!</v>
      </c>
      <c r="R300" s="15" t="e">
        <f>COUNTIFS(#REF!,"&gt;=100",#REF!,"&lt;150",#REF!,$B300,#REF!,"&gt;=3.3")</f>
        <v>#REF!</v>
      </c>
      <c r="T300" s="9" t="s">
        <v>33</v>
      </c>
      <c r="U300" s="6"/>
      <c r="V300" s="6" t="e">
        <f>COUNTIFS(#REF!,"&gt;=150",#REF!,"&lt;200",#REF!,$B300)</f>
        <v>#REF!</v>
      </c>
      <c r="W300" s="6" t="e">
        <f>COUNTIFS(#REF!,"&gt;=150",#REF!,"&lt;200",#REF!,$B300,#REF!,"&gt;=2.5")</f>
        <v>#REF!</v>
      </c>
      <c r="X300" s="6" t="e">
        <f>COUNTIFS(#REF!,"&gt;=150",#REF!,"&lt;200",#REF!,$B300,#REF!,"&gt;=2.7")</f>
        <v>#REF!</v>
      </c>
      <c r="Y300" s="6" t="e">
        <f>COUNTIFS(#REF!,"&gt;=150",#REF!,"&lt;200",#REF!,$B300,#REF!,"&gt;=2.9")</f>
        <v>#REF!</v>
      </c>
      <c r="Z300" s="6" t="e">
        <f>COUNTIFS(#REF!,"&gt;=150",#REF!,"&lt;200",#REF!,$B300,#REF!,"&gt;=3.1")</f>
        <v>#REF!</v>
      </c>
      <c r="AA300" s="15" t="e">
        <f>COUNTIFS(#REF!,"&gt;=150",#REF!,"&lt;200",#REF!,$B300,#REF!,"&gt;=3.3")</f>
        <v>#REF!</v>
      </c>
      <c r="AC300" s="9" t="s">
        <v>33</v>
      </c>
      <c r="AD300" s="6"/>
      <c r="AE300" s="6" t="e">
        <f>COUNTIFS(#REF!,"&gt;=200",#REF!,$B300)</f>
        <v>#REF!</v>
      </c>
      <c r="AF300" s="6" t="e">
        <f>COUNTIFS(#REF!,"&gt;=200",#REF!,$B300,#REF!,"&gt;=2.5")</f>
        <v>#REF!</v>
      </c>
      <c r="AG300" s="6" t="e">
        <f>COUNTIFS(#REF!,"&gt;=200",#REF!,$B300,#REF!,"&gt;=2.7")</f>
        <v>#REF!</v>
      </c>
      <c r="AH300" s="6" t="e">
        <f>COUNTIFS(#REF!,"&gt;=200",#REF!,$B300,#REF!,"&gt;=2.9")</f>
        <v>#REF!</v>
      </c>
      <c r="AI300" s="6" t="e">
        <f>COUNTIFS(#REF!,"&gt;=200",#REF!,$B300,#REF!,"&gt;=3.1")</f>
        <v>#REF!</v>
      </c>
      <c r="AJ300" s="15" t="e">
        <f>COUNTIFS(#REF!,"&gt;=200",#REF!,$B300,#REF!,"&gt;=3.3")</f>
        <v>#REF!</v>
      </c>
      <c r="AL300" s="9" t="s">
        <v>33</v>
      </c>
      <c r="AM300" s="6"/>
      <c r="AN300" s="6" t="e">
        <f>COUNTIFS(#REF!,"&gt;=50",#REF!,$B300)</f>
        <v>#REF!</v>
      </c>
      <c r="AO300" s="6" t="e">
        <f>COUNTIFS(#REF!,"&gt;=50",#REF!,$B300,#REF!,"&gt;=2.5")</f>
        <v>#REF!</v>
      </c>
      <c r="AP300" s="6" t="e">
        <f>COUNTIFS(#REF!,"&gt;=50",#REF!,$B300,#REF!,"&gt;=2.7")</f>
        <v>#REF!</v>
      </c>
      <c r="AQ300" s="7" t="e">
        <f>COUNTIFS(#REF!,"&gt;=50",#REF!,$B300,#REF!,"&gt;=2.9")</f>
        <v>#REF!</v>
      </c>
      <c r="AR300" s="6" t="e">
        <f>COUNTIFS(#REF!,"&gt;=50",#REF!,$B300,#REF!,"&gt;=3.1")</f>
        <v>#REF!</v>
      </c>
      <c r="AS300" s="15" t="e">
        <f>COUNTIFS(#REF!,"&gt;=50",#REF!,$B300,#REF!,"&gt;=3.3")</f>
        <v>#REF!</v>
      </c>
    </row>
    <row r="301" spans="2:45" hidden="1" outlineLevel="1" x14ac:dyDescent="0.25">
      <c r="B301" s="9" t="s">
        <v>43</v>
      </c>
      <c r="C301" s="6"/>
      <c r="D301" s="6" t="e">
        <f>COUNTIFS(#REF!,"&lt;100",#REF!,"&gt;=50",#REF!,$B301)</f>
        <v>#REF!</v>
      </c>
      <c r="E301" s="6" t="e">
        <f>COUNTIFS(#REF!,"&lt;100",#REF!,"&gt;=50",#REF!,$B301,#REF!,"&gt;=2.5")</f>
        <v>#REF!</v>
      </c>
      <c r="F301" s="6" t="e">
        <f>COUNTIFS(#REF!,"&lt;100",#REF!,"&gt;=50",#REF!,$B301,#REF!,"&gt;=2.7")</f>
        <v>#REF!</v>
      </c>
      <c r="G301" s="6" t="e">
        <f>COUNTIFS(#REF!,"&lt;100",#REF!,"&gt;=50",#REF!,$B301,#REF!,"&gt;=2.9")</f>
        <v>#REF!</v>
      </c>
      <c r="H301" s="6" t="e">
        <f>COUNTIFS(#REF!,"&lt;100",#REF!,"&gt;=50",#REF!,$B301,#REF!,"&gt;=3.1")</f>
        <v>#REF!</v>
      </c>
      <c r="I301" s="15" t="e">
        <f>COUNTIFS(#REF!,"&lt;100",#REF!,"&gt;=50",#REF!,$B301,#REF!,"&gt;=3.3")</f>
        <v>#REF!</v>
      </c>
      <c r="K301" s="9" t="s">
        <v>43</v>
      </c>
      <c r="L301" s="6"/>
      <c r="M301" s="6" t="e">
        <f>COUNTIFS(#REF!,"&gt;=100",#REF!,"&lt;150",#REF!,$B301)</f>
        <v>#REF!</v>
      </c>
      <c r="N301" s="6" t="e">
        <f>COUNTIFS(#REF!,"&gt;=100",#REF!,"&lt;150",#REF!,$B301,#REF!,"&gt;=2.5")</f>
        <v>#REF!</v>
      </c>
      <c r="O301" s="6" t="e">
        <f>COUNTIFS(#REF!,"&gt;=100",#REF!,"&lt;150",#REF!,$B301,#REF!,"&gt;=2.7")</f>
        <v>#REF!</v>
      </c>
      <c r="P301" s="6" t="e">
        <f>COUNTIFS(#REF!,"&gt;=100",#REF!,"&lt;150",#REF!,$B301,#REF!,"&gt;=2.9")</f>
        <v>#REF!</v>
      </c>
      <c r="Q301" s="6" t="e">
        <f>COUNTIFS(#REF!,"&gt;=100",#REF!,"&lt;150",#REF!,$B301,#REF!,"&gt;=3.1")</f>
        <v>#REF!</v>
      </c>
      <c r="R301" s="15" t="e">
        <f>COUNTIFS(#REF!,"&gt;=100",#REF!,"&lt;150",#REF!,$B301,#REF!,"&gt;=3.3")</f>
        <v>#REF!</v>
      </c>
      <c r="T301" s="9" t="s">
        <v>43</v>
      </c>
      <c r="U301" s="6"/>
      <c r="V301" s="6" t="e">
        <f>COUNTIFS(#REF!,"&gt;=150",#REF!,"&lt;200",#REF!,$B301)</f>
        <v>#REF!</v>
      </c>
      <c r="W301" s="6" t="e">
        <f>COUNTIFS(#REF!,"&gt;=150",#REF!,"&lt;200",#REF!,$B301,#REF!,"&gt;=2.5")</f>
        <v>#REF!</v>
      </c>
      <c r="X301" s="6" t="e">
        <f>COUNTIFS(#REF!,"&gt;=150",#REF!,"&lt;200",#REF!,$B301,#REF!,"&gt;=2.7")</f>
        <v>#REF!</v>
      </c>
      <c r="Y301" s="6" t="e">
        <f>COUNTIFS(#REF!,"&gt;=150",#REF!,"&lt;200",#REF!,$B301,#REF!,"&gt;=2.9")</f>
        <v>#REF!</v>
      </c>
      <c r="Z301" s="6" t="e">
        <f>COUNTIFS(#REF!,"&gt;=150",#REF!,"&lt;200",#REF!,$B301,#REF!,"&gt;=3.1")</f>
        <v>#REF!</v>
      </c>
      <c r="AA301" s="15" t="e">
        <f>COUNTIFS(#REF!,"&gt;=150",#REF!,"&lt;200",#REF!,$B301,#REF!,"&gt;=3.3")</f>
        <v>#REF!</v>
      </c>
      <c r="AC301" s="9" t="s">
        <v>43</v>
      </c>
      <c r="AD301" s="6"/>
      <c r="AE301" s="6" t="e">
        <f>COUNTIFS(#REF!,"&gt;=200",#REF!,$B301)</f>
        <v>#REF!</v>
      </c>
      <c r="AF301" s="6" t="e">
        <f>COUNTIFS(#REF!,"&gt;=200",#REF!,$B301,#REF!,"&gt;=2.5")</f>
        <v>#REF!</v>
      </c>
      <c r="AG301" s="6" t="e">
        <f>COUNTIFS(#REF!,"&gt;=200",#REF!,$B301,#REF!,"&gt;=2.7")</f>
        <v>#REF!</v>
      </c>
      <c r="AH301" s="6" t="e">
        <f>COUNTIFS(#REF!,"&gt;=200",#REF!,$B301,#REF!,"&gt;=2.9")</f>
        <v>#REF!</v>
      </c>
      <c r="AI301" s="6" t="e">
        <f>COUNTIFS(#REF!,"&gt;=200",#REF!,$B301,#REF!,"&gt;=3.1")</f>
        <v>#REF!</v>
      </c>
      <c r="AJ301" s="15" t="e">
        <f>COUNTIFS(#REF!,"&gt;=200",#REF!,$B301,#REF!,"&gt;=3.3")</f>
        <v>#REF!</v>
      </c>
      <c r="AL301" s="9" t="s">
        <v>43</v>
      </c>
      <c r="AM301" s="6"/>
      <c r="AN301" s="6" t="e">
        <f>COUNTIFS(#REF!,"&gt;=50",#REF!,$B301)</f>
        <v>#REF!</v>
      </c>
      <c r="AO301" s="6" t="e">
        <f>COUNTIFS(#REF!,"&gt;=50",#REF!,$B301,#REF!,"&gt;=2.5")</f>
        <v>#REF!</v>
      </c>
      <c r="AP301" s="6" t="e">
        <f>COUNTIFS(#REF!,"&gt;=50",#REF!,$B301,#REF!,"&gt;=2.7")</f>
        <v>#REF!</v>
      </c>
      <c r="AQ301" s="7" t="e">
        <f>COUNTIFS(#REF!,"&gt;=50",#REF!,$B301,#REF!,"&gt;=2.9")</f>
        <v>#REF!</v>
      </c>
      <c r="AR301" s="6" t="e">
        <f>COUNTIFS(#REF!,"&gt;=50",#REF!,$B301,#REF!,"&gt;=3.1")</f>
        <v>#REF!</v>
      </c>
      <c r="AS301" s="15" t="e">
        <f>COUNTIFS(#REF!,"&gt;=50",#REF!,$B301,#REF!,"&gt;=3.3")</f>
        <v>#REF!</v>
      </c>
    </row>
    <row r="302" spans="2:45" hidden="1" outlineLevel="1" x14ac:dyDescent="0.25">
      <c r="B302" s="9" t="s">
        <v>46</v>
      </c>
      <c r="C302" s="6"/>
      <c r="D302" s="6" t="e">
        <f>COUNTIFS(#REF!,"&lt;100",#REF!,"&gt;=50",#REF!,$B302)</f>
        <v>#REF!</v>
      </c>
      <c r="E302" s="6" t="e">
        <f>COUNTIFS(#REF!,"&lt;100",#REF!,"&gt;=50",#REF!,$B302,#REF!,"&gt;=2.5")</f>
        <v>#REF!</v>
      </c>
      <c r="F302" s="6" t="e">
        <f>COUNTIFS(#REF!,"&lt;100",#REF!,"&gt;=50",#REF!,$B302,#REF!,"&gt;=2.7")</f>
        <v>#REF!</v>
      </c>
      <c r="G302" s="6" t="e">
        <f>COUNTIFS(#REF!,"&lt;100",#REF!,"&gt;=50",#REF!,$B302,#REF!,"&gt;=2.9")</f>
        <v>#REF!</v>
      </c>
      <c r="H302" s="6" t="e">
        <f>COUNTIFS(#REF!,"&lt;100",#REF!,"&gt;=50",#REF!,$B302,#REF!,"&gt;=3.1")</f>
        <v>#REF!</v>
      </c>
      <c r="I302" s="15" t="e">
        <f>COUNTIFS(#REF!,"&lt;100",#REF!,"&gt;=50",#REF!,$B302,#REF!,"&gt;=3.3")</f>
        <v>#REF!</v>
      </c>
      <c r="K302" s="9" t="s">
        <v>46</v>
      </c>
      <c r="L302" s="6"/>
      <c r="M302" s="6" t="e">
        <f>COUNTIFS(#REF!,"&gt;=100",#REF!,"&lt;150",#REF!,$B302)</f>
        <v>#REF!</v>
      </c>
      <c r="N302" s="6" t="e">
        <f>COUNTIFS(#REF!,"&gt;=100",#REF!,"&lt;150",#REF!,$B302,#REF!,"&gt;=2.5")</f>
        <v>#REF!</v>
      </c>
      <c r="O302" s="6" t="e">
        <f>COUNTIFS(#REF!,"&gt;=100",#REF!,"&lt;150",#REF!,$B302,#REF!,"&gt;=2.7")</f>
        <v>#REF!</v>
      </c>
      <c r="P302" s="6" t="e">
        <f>COUNTIFS(#REF!,"&gt;=100",#REF!,"&lt;150",#REF!,$B302,#REF!,"&gt;=2.9")</f>
        <v>#REF!</v>
      </c>
      <c r="Q302" s="6" t="e">
        <f>COUNTIFS(#REF!,"&gt;=100",#REF!,"&lt;150",#REF!,$B302,#REF!,"&gt;=3.1")</f>
        <v>#REF!</v>
      </c>
      <c r="R302" s="15" t="e">
        <f>COUNTIFS(#REF!,"&gt;=100",#REF!,"&lt;150",#REF!,$B302,#REF!,"&gt;=3.3")</f>
        <v>#REF!</v>
      </c>
      <c r="T302" s="9" t="s">
        <v>46</v>
      </c>
      <c r="U302" s="6"/>
      <c r="V302" s="6" t="e">
        <f>COUNTIFS(#REF!,"&gt;=150",#REF!,"&lt;200",#REF!,$B302)</f>
        <v>#REF!</v>
      </c>
      <c r="W302" s="6" t="e">
        <f>COUNTIFS(#REF!,"&gt;=150",#REF!,"&lt;200",#REF!,$B302,#REF!,"&gt;=2.5")</f>
        <v>#REF!</v>
      </c>
      <c r="X302" s="6" t="e">
        <f>COUNTIFS(#REF!,"&gt;=150",#REF!,"&lt;200",#REF!,$B302,#REF!,"&gt;=2.7")</f>
        <v>#REF!</v>
      </c>
      <c r="Y302" s="6" t="e">
        <f>COUNTIFS(#REF!,"&gt;=150",#REF!,"&lt;200",#REF!,$B302,#REF!,"&gt;=2.9")</f>
        <v>#REF!</v>
      </c>
      <c r="Z302" s="6" t="e">
        <f>COUNTIFS(#REF!,"&gt;=150",#REF!,"&lt;200",#REF!,$B302,#REF!,"&gt;=3.1")</f>
        <v>#REF!</v>
      </c>
      <c r="AA302" s="15" t="e">
        <f>COUNTIFS(#REF!,"&gt;=150",#REF!,"&lt;200",#REF!,$B302,#REF!,"&gt;=3.3")</f>
        <v>#REF!</v>
      </c>
      <c r="AC302" s="9" t="s">
        <v>46</v>
      </c>
      <c r="AD302" s="6"/>
      <c r="AE302" s="6" t="e">
        <f>COUNTIFS(#REF!,"&gt;=200",#REF!,$B302)</f>
        <v>#REF!</v>
      </c>
      <c r="AF302" s="6" t="e">
        <f>COUNTIFS(#REF!,"&gt;=200",#REF!,$B302,#REF!,"&gt;=2.5")</f>
        <v>#REF!</v>
      </c>
      <c r="AG302" s="6" t="e">
        <f>COUNTIFS(#REF!,"&gt;=200",#REF!,$B302,#REF!,"&gt;=2.7")</f>
        <v>#REF!</v>
      </c>
      <c r="AH302" s="6" t="e">
        <f>COUNTIFS(#REF!,"&gt;=200",#REF!,$B302,#REF!,"&gt;=2.9")</f>
        <v>#REF!</v>
      </c>
      <c r="AI302" s="6" t="e">
        <f>COUNTIFS(#REF!,"&gt;=200",#REF!,$B302,#REF!,"&gt;=3.1")</f>
        <v>#REF!</v>
      </c>
      <c r="AJ302" s="15" t="e">
        <f>COUNTIFS(#REF!,"&gt;=200",#REF!,$B302,#REF!,"&gt;=3.3")</f>
        <v>#REF!</v>
      </c>
      <c r="AL302" s="9" t="s">
        <v>46</v>
      </c>
      <c r="AM302" s="6"/>
      <c r="AN302" s="6" t="e">
        <f>COUNTIFS(#REF!,"&gt;=50",#REF!,$B302)</f>
        <v>#REF!</v>
      </c>
      <c r="AO302" s="6" t="e">
        <f>COUNTIFS(#REF!,"&gt;=50",#REF!,$B302,#REF!,"&gt;=2.5")</f>
        <v>#REF!</v>
      </c>
      <c r="AP302" s="6" t="e">
        <f>COUNTIFS(#REF!,"&gt;=50",#REF!,$B302,#REF!,"&gt;=2.7")</f>
        <v>#REF!</v>
      </c>
      <c r="AQ302" s="7" t="e">
        <f>COUNTIFS(#REF!,"&gt;=50",#REF!,$B302,#REF!,"&gt;=2.9")</f>
        <v>#REF!</v>
      </c>
      <c r="AR302" s="6" t="e">
        <f>COUNTIFS(#REF!,"&gt;=50",#REF!,$B302,#REF!,"&gt;=3.1")</f>
        <v>#REF!</v>
      </c>
      <c r="AS302" s="15" t="e">
        <f>COUNTIFS(#REF!,"&gt;=50",#REF!,$B302,#REF!,"&gt;=3.3")</f>
        <v>#REF!</v>
      </c>
    </row>
    <row r="303" spans="2:45" hidden="1" outlineLevel="1" x14ac:dyDescent="0.25">
      <c r="B303" s="9" t="s">
        <v>53</v>
      </c>
      <c r="C303" s="6"/>
      <c r="D303" s="6" t="e">
        <f>COUNTIFS(#REF!,"&lt;100",#REF!,"&gt;=50",#REF!,$B303)</f>
        <v>#REF!</v>
      </c>
      <c r="E303" s="6" t="e">
        <f>COUNTIFS(#REF!,"&lt;100",#REF!,"&gt;=50",#REF!,$B303,#REF!,"&gt;=2.5")</f>
        <v>#REF!</v>
      </c>
      <c r="F303" s="6" t="e">
        <f>COUNTIFS(#REF!,"&lt;100",#REF!,"&gt;=50",#REF!,$B303,#REF!,"&gt;=2.7")</f>
        <v>#REF!</v>
      </c>
      <c r="G303" s="6" t="e">
        <f>COUNTIFS(#REF!,"&lt;100",#REF!,"&gt;=50",#REF!,$B303,#REF!,"&gt;=2.9")</f>
        <v>#REF!</v>
      </c>
      <c r="H303" s="6" t="e">
        <f>COUNTIFS(#REF!,"&lt;100",#REF!,"&gt;=50",#REF!,$B303,#REF!,"&gt;=3.1")</f>
        <v>#REF!</v>
      </c>
      <c r="I303" s="15" t="e">
        <f>COUNTIFS(#REF!,"&lt;100",#REF!,"&gt;=50",#REF!,$B303,#REF!,"&gt;=3.3")</f>
        <v>#REF!</v>
      </c>
      <c r="K303" s="9" t="s">
        <v>53</v>
      </c>
      <c r="L303" s="6"/>
      <c r="M303" s="6" t="e">
        <f>COUNTIFS(#REF!,"&gt;=100",#REF!,"&lt;150",#REF!,$B303)</f>
        <v>#REF!</v>
      </c>
      <c r="N303" s="6" t="e">
        <f>COUNTIFS(#REF!,"&gt;=100",#REF!,"&lt;150",#REF!,$B303,#REF!,"&gt;=2.5")</f>
        <v>#REF!</v>
      </c>
      <c r="O303" s="6" t="e">
        <f>COUNTIFS(#REF!,"&gt;=100",#REF!,"&lt;150",#REF!,$B303,#REF!,"&gt;=2.7")</f>
        <v>#REF!</v>
      </c>
      <c r="P303" s="6" t="e">
        <f>COUNTIFS(#REF!,"&gt;=100",#REF!,"&lt;150",#REF!,$B303,#REF!,"&gt;=2.9")</f>
        <v>#REF!</v>
      </c>
      <c r="Q303" s="6" t="e">
        <f>COUNTIFS(#REF!,"&gt;=100",#REF!,"&lt;150",#REF!,$B303,#REF!,"&gt;=3.1")</f>
        <v>#REF!</v>
      </c>
      <c r="R303" s="15" t="e">
        <f>COUNTIFS(#REF!,"&gt;=100",#REF!,"&lt;150",#REF!,$B303,#REF!,"&gt;=3.3")</f>
        <v>#REF!</v>
      </c>
      <c r="T303" s="9" t="s">
        <v>53</v>
      </c>
      <c r="U303" s="6"/>
      <c r="V303" s="6" t="e">
        <f>COUNTIFS(#REF!,"&gt;=150",#REF!,"&lt;200",#REF!,$B303)</f>
        <v>#REF!</v>
      </c>
      <c r="W303" s="6" t="e">
        <f>COUNTIFS(#REF!,"&gt;=150",#REF!,"&lt;200",#REF!,$B303,#REF!,"&gt;=2.5")</f>
        <v>#REF!</v>
      </c>
      <c r="X303" s="6" t="e">
        <f>COUNTIFS(#REF!,"&gt;=150",#REF!,"&lt;200",#REF!,$B303,#REF!,"&gt;=2.7")</f>
        <v>#REF!</v>
      </c>
      <c r="Y303" s="6" t="e">
        <f>COUNTIFS(#REF!,"&gt;=150",#REF!,"&lt;200",#REF!,$B303,#REF!,"&gt;=2.9")</f>
        <v>#REF!</v>
      </c>
      <c r="Z303" s="6" t="e">
        <f>COUNTIFS(#REF!,"&gt;=150",#REF!,"&lt;200",#REF!,$B303,#REF!,"&gt;=3.1")</f>
        <v>#REF!</v>
      </c>
      <c r="AA303" s="15" t="e">
        <f>COUNTIFS(#REF!,"&gt;=150",#REF!,"&lt;200",#REF!,$B303,#REF!,"&gt;=3.3")</f>
        <v>#REF!</v>
      </c>
      <c r="AC303" s="9" t="s">
        <v>53</v>
      </c>
      <c r="AD303" s="6"/>
      <c r="AE303" s="6" t="e">
        <f>COUNTIFS(#REF!,"&gt;=200",#REF!,$B303)</f>
        <v>#REF!</v>
      </c>
      <c r="AF303" s="6" t="e">
        <f>COUNTIFS(#REF!,"&gt;=200",#REF!,$B303,#REF!,"&gt;=2.5")</f>
        <v>#REF!</v>
      </c>
      <c r="AG303" s="6" t="e">
        <f>COUNTIFS(#REF!,"&gt;=200",#REF!,$B303,#REF!,"&gt;=2.7")</f>
        <v>#REF!</v>
      </c>
      <c r="AH303" s="6" t="e">
        <f>COUNTIFS(#REF!,"&gt;=200",#REF!,$B303,#REF!,"&gt;=2.9")</f>
        <v>#REF!</v>
      </c>
      <c r="AI303" s="6" t="e">
        <f>COUNTIFS(#REF!,"&gt;=200",#REF!,$B303,#REF!,"&gt;=3.1")</f>
        <v>#REF!</v>
      </c>
      <c r="AJ303" s="15" t="e">
        <f>COUNTIFS(#REF!,"&gt;=200",#REF!,$B303,#REF!,"&gt;=3.3")</f>
        <v>#REF!</v>
      </c>
      <c r="AL303" s="9" t="s">
        <v>53</v>
      </c>
      <c r="AM303" s="6"/>
      <c r="AN303" s="6" t="e">
        <f>COUNTIFS(#REF!,"&gt;=50",#REF!,$B303)</f>
        <v>#REF!</v>
      </c>
      <c r="AO303" s="6" t="e">
        <f>COUNTIFS(#REF!,"&gt;=50",#REF!,$B303,#REF!,"&gt;=2.5")</f>
        <v>#REF!</v>
      </c>
      <c r="AP303" s="6" t="e">
        <f>COUNTIFS(#REF!,"&gt;=50",#REF!,$B303,#REF!,"&gt;=2.7")</f>
        <v>#REF!</v>
      </c>
      <c r="AQ303" s="7" t="e">
        <f>COUNTIFS(#REF!,"&gt;=50",#REF!,$B303,#REF!,"&gt;=2.9")</f>
        <v>#REF!</v>
      </c>
      <c r="AR303" s="6" t="e">
        <f>COUNTIFS(#REF!,"&gt;=50",#REF!,$B303,#REF!,"&gt;=3.1")</f>
        <v>#REF!</v>
      </c>
      <c r="AS303" s="15" t="e">
        <f>COUNTIFS(#REF!,"&gt;=50",#REF!,$B303,#REF!,"&gt;=3.3")</f>
        <v>#REF!</v>
      </c>
    </row>
    <row r="304" spans="2:45" hidden="1" outlineLevel="1" x14ac:dyDescent="0.25">
      <c r="B304" s="9" t="s">
        <v>49</v>
      </c>
      <c r="C304" s="6"/>
      <c r="D304" s="6" t="e">
        <f>COUNTIFS(#REF!,"&lt;100",#REF!,"&gt;=50",#REF!,$B304)</f>
        <v>#REF!</v>
      </c>
      <c r="E304" s="6" t="e">
        <f>COUNTIFS(#REF!,"&lt;100",#REF!,"&gt;=50",#REF!,$B304,#REF!,"&gt;=2.5")</f>
        <v>#REF!</v>
      </c>
      <c r="F304" s="6" t="e">
        <f>COUNTIFS(#REF!,"&lt;100",#REF!,"&gt;=50",#REF!,$B304,#REF!,"&gt;=2.7")</f>
        <v>#REF!</v>
      </c>
      <c r="G304" s="6" t="e">
        <f>COUNTIFS(#REF!,"&lt;100",#REF!,"&gt;=50",#REF!,$B304,#REF!,"&gt;=2.9")</f>
        <v>#REF!</v>
      </c>
      <c r="H304" s="6" t="e">
        <f>COUNTIFS(#REF!,"&lt;100",#REF!,"&gt;=50",#REF!,$B304,#REF!,"&gt;=3.1")</f>
        <v>#REF!</v>
      </c>
      <c r="I304" s="15" t="e">
        <f>COUNTIFS(#REF!,"&lt;100",#REF!,"&gt;=50",#REF!,$B304,#REF!,"&gt;=3.3")</f>
        <v>#REF!</v>
      </c>
      <c r="K304" s="9" t="s">
        <v>49</v>
      </c>
      <c r="L304" s="6"/>
      <c r="M304" s="6" t="e">
        <f>COUNTIFS(#REF!,"&gt;=100",#REF!,"&lt;150",#REF!,$B304)</f>
        <v>#REF!</v>
      </c>
      <c r="N304" s="6" t="e">
        <f>COUNTIFS(#REF!,"&gt;=100",#REF!,"&lt;150",#REF!,$B304,#REF!,"&gt;=2.5")</f>
        <v>#REF!</v>
      </c>
      <c r="O304" s="6" t="e">
        <f>COUNTIFS(#REF!,"&gt;=100",#REF!,"&lt;150",#REF!,$B304,#REF!,"&gt;=2.7")</f>
        <v>#REF!</v>
      </c>
      <c r="P304" s="6" t="e">
        <f>COUNTIFS(#REF!,"&gt;=100",#REF!,"&lt;150",#REF!,$B304,#REF!,"&gt;=2.9")</f>
        <v>#REF!</v>
      </c>
      <c r="Q304" s="6" t="e">
        <f>COUNTIFS(#REF!,"&gt;=100",#REF!,"&lt;150",#REF!,$B304,#REF!,"&gt;=3.1")</f>
        <v>#REF!</v>
      </c>
      <c r="R304" s="15" t="e">
        <f>COUNTIFS(#REF!,"&gt;=100",#REF!,"&lt;150",#REF!,$B304,#REF!,"&gt;=3.3")</f>
        <v>#REF!</v>
      </c>
      <c r="T304" s="9" t="s">
        <v>49</v>
      </c>
      <c r="U304" s="6"/>
      <c r="V304" s="6" t="e">
        <f>COUNTIFS(#REF!,"&gt;=150",#REF!,"&lt;200",#REF!,$B304)</f>
        <v>#REF!</v>
      </c>
      <c r="W304" s="6" t="e">
        <f>COUNTIFS(#REF!,"&gt;=150",#REF!,"&lt;200",#REF!,$B304,#REF!,"&gt;=2.5")</f>
        <v>#REF!</v>
      </c>
      <c r="X304" s="6" t="e">
        <f>COUNTIFS(#REF!,"&gt;=150",#REF!,"&lt;200",#REF!,$B304,#REF!,"&gt;=2.7")</f>
        <v>#REF!</v>
      </c>
      <c r="Y304" s="6" t="e">
        <f>COUNTIFS(#REF!,"&gt;=150",#REF!,"&lt;200",#REF!,$B304,#REF!,"&gt;=2.9")</f>
        <v>#REF!</v>
      </c>
      <c r="Z304" s="6" t="e">
        <f>COUNTIFS(#REF!,"&gt;=150",#REF!,"&lt;200",#REF!,$B304,#REF!,"&gt;=3.1")</f>
        <v>#REF!</v>
      </c>
      <c r="AA304" s="15" t="e">
        <f>COUNTIFS(#REF!,"&gt;=150",#REF!,"&lt;200",#REF!,$B304,#REF!,"&gt;=3.3")</f>
        <v>#REF!</v>
      </c>
      <c r="AC304" s="9" t="s">
        <v>49</v>
      </c>
      <c r="AD304" s="6"/>
      <c r="AE304" s="6" t="e">
        <f>COUNTIFS(#REF!,"&gt;=200",#REF!,$B304)</f>
        <v>#REF!</v>
      </c>
      <c r="AF304" s="6" t="e">
        <f>COUNTIFS(#REF!,"&gt;=200",#REF!,$B304,#REF!,"&gt;=2.5")</f>
        <v>#REF!</v>
      </c>
      <c r="AG304" s="6" t="e">
        <f>COUNTIFS(#REF!,"&gt;=200",#REF!,$B304,#REF!,"&gt;=2.7")</f>
        <v>#REF!</v>
      </c>
      <c r="AH304" s="6" t="e">
        <f>COUNTIFS(#REF!,"&gt;=200",#REF!,$B304,#REF!,"&gt;=2.9")</f>
        <v>#REF!</v>
      </c>
      <c r="AI304" s="6" t="e">
        <f>COUNTIFS(#REF!,"&gt;=200",#REF!,$B304,#REF!,"&gt;=3.1")</f>
        <v>#REF!</v>
      </c>
      <c r="AJ304" s="15" t="e">
        <f>COUNTIFS(#REF!,"&gt;=200",#REF!,$B304,#REF!,"&gt;=3.3")</f>
        <v>#REF!</v>
      </c>
      <c r="AL304" s="9" t="s">
        <v>49</v>
      </c>
      <c r="AM304" s="6"/>
      <c r="AN304" s="6" t="e">
        <f>COUNTIFS(#REF!,"&gt;=50",#REF!,$B304)</f>
        <v>#REF!</v>
      </c>
      <c r="AO304" s="6" t="e">
        <f>COUNTIFS(#REF!,"&gt;=50",#REF!,$B304,#REF!,"&gt;=2.5")</f>
        <v>#REF!</v>
      </c>
      <c r="AP304" s="6" t="e">
        <f>COUNTIFS(#REF!,"&gt;=50",#REF!,$B304,#REF!,"&gt;=2.7")</f>
        <v>#REF!</v>
      </c>
      <c r="AQ304" s="7" t="e">
        <f>COUNTIFS(#REF!,"&gt;=50",#REF!,$B304,#REF!,"&gt;=2.9")</f>
        <v>#REF!</v>
      </c>
      <c r="AR304" s="6" t="e">
        <f>COUNTIFS(#REF!,"&gt;=50",#REF!,$B304,#REF!,"&gt;=3.1")</f>
        <v>#REF!</v>
      </c>
      <c r="AS304" s="15" t="e">
        <f>COUNTIFS(#REF!,"&gt;=50",#REF!,$B304,#REF!,"&gt;=3.3")</f>
        <v>#REF!</v>
      </c>
    </row>
    <row r="305" spans="2:45" hidden="1" outlineLevel="1" x14ac:dyDescent="0.25">
      <c r="B305" s="9" t="s">
        <v>50</v>
      </c>
      <c r="C305" s="6"/>
      <c r="D305" s="6" t="e">
        <f>COUNTIFS(#REF!,"&lt;100",#REF!,"&gt;=50",#REF!,$B305)</f>
        <v>#REF!</v>
      </c>
      <c r="E305" s="6" t="e">
        <f>COUNTIFS(#REF!,"&lt;100",#REF!,"&gt;=50",#REF!,$B305,#REF!,"&gt;=2.5")</f>
        <v>#REF!</v>
      </c>
      <c r="F305" s="6" t="e">
        <f>COUNTIFS(#REF!,"&lt;100",#REF!,"&gt;=50",#REF!,$B305,#REF!,"&gt;=2.7")</f>
        <v>#REF!</v>
      </c>
      <c r="G305" s="6" t="e">
        <f>COUNTIFS(#REF!,"&lt;100",#REF!,"&gt;=50",#REF!,$B305,#REF!,"&gt;=2.9")</f>
        <v>#REF!</v>
      </c>
      <c r="H305" s="6" t="e">
        <f>COUNTIFS(#REF!,"&lt;100",#REF!,"&gt;=50",#REF!,$B305,#REF!,"&gt;=3.1")</f>
        <v>#REF!</v>
      </c>
      <c r="I305" s="15" t="e">
        <f>COUNTIFS(#REF!,"&lt;100",#REF!,"&gt;=50",#REF!,$B305,#REF!,"&gt;=3.3")</f>
        <v>#REF!</v>
      </c>
      <c r="K305" s="9" t="s">
        <v>50</v>
      </c>
      <c r="L305" s="6"/>
      <c r="M305" s="6" t="e">
        <f>COUNTIFS(#REF!,"&gt;=100",#REF!,"&lt;150",#REF!,$B305)</f>
        <v>#REF!</v>
      </c>
      <c r="N305" s="6" t="e">
        <f>COUNTIFS(#REF!,"&gt;=100",#REF!,"&lt;150",#REF!,$B305,#REF!,"&gt;=2.5")</f>
        <v>#REF!</v>
      </c>
      <c r="O305" s="6" t="e">
        <f>COUNTIFS(#REF!,"&gt;=100",#REF!,"&lt;150",#REF!,$B305,#REF!,"&gt;=2.7")</f>
        <v>#REF!</v>
      </c>
      <c r="P305" s="6" t="e">
        <f>COUNTIFS(#REF!,"&gt;=100",#REF!,"&lt;150",#REF!,$B305,#REF!,"&gt;=2.9")</f>
        <v>#REF!</v>
      </c>
      <c r="Q305" s="6" t="e">
        <f>COUNTIFS(#REF!,"&gt;=100",#REF!,"&lt;150",#REF!,$B305,#REF!,"&gt;=3.1")</f>
        <v>#REF!</v>
      </c>
      <c r="R305" s="15" t="e">
        <f>COUNTIFS(#REF!,"&gt;=100",#REF!,"&lt;150",#REF!,$B305,#REF!,"&gt;=3.3")</f>
        <v>#REF!</v>
      </c>
      <c r="T305" s="9" t="s">
        <v>50</v>
      </c>
      <c r="U305" s="6"/>
      <c r="V305" s="6" t="e">
        <f>COUNTIFS(#REF!,"&gt;=150",#REF!,"&lt;200",#REF!,$B305)</f>
        <v>#REF!</v>
      </c>
      <c r="W305" s="6" t="e">
        <f>COUNTIFS(#REF!,"&gt;=150",#REF!,"&lt;200",#REF!,$B305,#REF!,"&gt;=2.5")</f>
        <v>#REF!</v>
      </c>
      <c r="X305" s="6" t="e">
        <f>COUNTIFS(#REF!,"&gt;=150",#REF!,"&lt;200",#REF!,$B305,#REF!,"&gt;=2.7")</f>
        <v>#REF!</v>
      </c>
      <c r="Y305" s="6" t="e">
        <f>COUNTIFS(#REF!,"&gt;=150",#REF!,"&lt;200",#REF!,$B305,#REF!,"&gt;=2.9")</f>
        <v>#REF!</v>
      </c>
      <c r="Z305" s="6" t="e">
        <f>COUNTIFS(#REF!,"&gt;=150",#REF!,"&lt;200",#REF!,$B305,#REF!,"&gt;=3.1")</f>
        <v>#REF!</v>
      </c>
      <c r="AA305" s="15" t="e">
        <f>COUNTIFS(#REF!,"&gt;=150",#REF!,"&lt;200",#REF!,$B305,#REF!,"&gt;=3.3")</f>
        <v>#REF!</v>
      </c>
      <c r="AC305" s="9" t="s">
        <v>50</v>
      </c>
      <c r="AD305" s="6"/>
      <c r="AE305" s="6" t="e">
        <f>COUNTIFS(#REF!,"&gt;=200",#REF!,$B305)</f>
        <v>#REF!</v>
      </c>
      <c r="AF305" s="6" t="e">
        <f>COUNTIFS(#REF!,"&gt;=200",#REF!,$B305,#REF!,"&gt;=2.5")</f>
        <v>#REF!</v>
      </c>
      <c r="AG305" s="6" t="e">
        <f>COUNTIFS(#REF!,"&gt;=200",#REF!,$B305,#REF!,"&gt;=2.7")</f>
        <v>#REF!</v>
      </c>
      <c r="AH305" s="6" t="e">
        <f>COUNTIFS(#REF!,"&gt;=200",#REF!,$B305,#REF!,"&gt;=2.9")</f>
        <v>#REF!</v>
      </c>
      <c r="AI305" s="6" t="e">
        <f>COUNTIFS(#REF!,"&gt;=200",#REF!,$B305,#REF!,"&gt;=3.1")</f>
        <v>#REF!</v>
      </c>
      <c r="AJ305" s="15" t="e">
        <f>COUNTIFS(#REF!,"&gt;=200",#REF!,$B305,#REF!,"&gt;=3.3")</f>
        <v>#REF!</v>
      </c>
      <c r="AL305" s="9" t="s">
        <v>50</v>
      </c>
      <c r="AM305" s="6"/>
      <c r="AN305" s="6" t="e">
        <f>COUNTIFS(#REF!,"&gt;=50",#REF!,$B305)</f>
        <v>#REF!</v>
      </c>
      <c r="AO305" s="6" t="e">
        <f>COUNTIFS(#REF!,"&gt;=50",#REF!,$B305,#REF!,"&gt;=2.5")</f>
        <v>#REF!</v>
      </c>
      <c r="AP305" s="6" t="e">
        <f>COUNTIFS(#REF!,"&gt;=50",#REF!,$B305,#REF!,"&gt;=2.7")</f>
        <v>#REF!</v>
      </c>
      <c r="AQ305" s="7" t="e">
        <f>COUNTIFS(#REF!,"&gt;=50",#REF!,$B305,#REF!,"&gt;=2.9")</f>
        <v>#REF!</v>
      </c>
      <c r="AR305" s="6" t="e">
        <f>COUNTIFS(#REF!,"&gt;=50",#REF!,$B305,#REF!,"&gt;=3.1")</f>
        <v>#REF!</v>
      </c>
      <c r="AS305" s="15" t="e">
        <f>COUNTIFS(#REF!,"&gt;=50",#REF!,$B305,#REF!,"&gt;=3.3")</f>
        <v>#REF!</v>
      </c>
    </row>
    <row r="306" spans="2:45" hidden="1" outlineLevel="1" x14ac:dyDescent="0.25">
      <c r="B306" s="9" t="s">
        <v>18</v>
      </c>
      <c r="C306" s="6"/>
      <c r="D306" s="6" t="e">
        <f>COUNTIFS(#REF!,"&lt;100",#REF!,"&gt;=50",#REF!,$B306)</f>
        <v>#REF!</v>
      </c>
      <c r="E306" s="6" t="e">
        <f>COUNTIFS(#REF!,"&lt;100",#REF!,"&gt;=50",#REF!,$B306,#REF!,"&gt;=2.5")</f>
        <v>#REF!</v>
      </c>
      <c r="F306" s="6" t="e">
        <f>COUNTIFS(#REF!,"&lt;100",#REF!,"&gt;=50",#REF!,$B306,#REF!,"&gt;=2.7")</f>
        <v>#REF!</v>
      </c>
      <c r="G306" s="6" t="e">
        <f>COUNTIFS(#REF!,"&lt;100",#REF!,"&gt;=50",#REF!,$B306,#REF!,"&gt;=2.9")</f>
        <v>#REF!</v>
      </c>
      <c r="H306" s="6" t="e">
        <f>COUNTIFS(#REF!,"&lt;100",#REF!,"&gt;=50",#REF!,$B306,#REF!,"&gt;=3.1")</f>
        <v>#REF!</v>
      </c>
      <c r="I306" s="15" t="e">
        <f>COUNTIFS(#REF!,"&lt;100",#REF!,"&gt;=50",#REF!,$B306,#REF!,"&gt;=3.3")</f>
        <v>#REF!</v>
      </c>
      <c r="K306" s="9" t="s">
        <v>18</v>
      </c>
      <c r="L306" s="6"/>
      <c r="M306" s="6" t="e">
        <f>COUNTIFS(#REF!,"&gt;=100",#REF!,"&lt;150",#REF!,$B306)</f>
        <v>#REF!</v>
      </c>
      <c r="N306" s="6" t="e">
        <f>COUNTIFS(#REF!,"&gt;=100",#REF!,"&lt;150",#REF!,$B306,#REF!,"&gt;=2.5")</f>
        <v>#REF!</v>
      </c>
      <c r="O306" s="6" t="e">
        <f>COUNTIFS(#REF!,"&gt;=100",#REF!,"&lt;150",#REF!,$B306,#REF!,"&gt;=2.7")</f>
        <v>#REF!</v>
      </c>
      <c r="P306" s="6" t="e">
        <f>COUNTIFS(#REF!,"&gt;=100",#REF!,"&lt;150",#REF!,$B306,#REF!,"&gt;=2.9")</f>
        <v>#REF!</v>
      </c>
      <c r="Q306" s="6" t="e">
        <f>COUNTIFS(#REF!,"&gt;=100",#REF!,"&lt;150",#REF!,$B306,#REF!,"&gt;=3.1")</f>
        <v>#REF!</v>
      </c>
      <c r="R306" s="15" t="e">
        <f>COUNTIFS(#REF!,"&gt;=100",#REF!,"&lt;150",#REF!,$B306,#REF!,"&gt;=3.3")</f>
        <v>#REF!</v>
      </c>
      <c r="T306" s="9" t="s">
        <v>18</v>
      </c>
      <c r="U306" s="6"/>
      <c r="V306" s="6" t="e">
        <f>COUNTIFS(#REF!,"&gt;=150",#REF!,"&lt;200",#REF!,$B306)</f>
        <v>#REF!</v>
      </c>
      <c r="W306" s="6" t="e">
        <f>COUNTIFS(#REF!,"&gt;=150",#REF!,"&lt;200",#REF!,$B306,#REF!,"&gt;=2.5")</f>
        <v>#REF!</v>
      </c>
      <c r="X306" s="6" t="e">
        <f>COUNTIFS(#REF!,"&gt;=150",#REF!,"&lt;200",#REF!,$B306,#REF!,"&gt;=2.7")</f>
        <v>#REF!</v>
      </c>
      <c r="Y306" s="6" t="e">
        <f>COUNTIFS(#REF!,"&gt;=150",#REF!,"&lt;200",#REF!,$B306,#REF!,"&gt;=2.9")</f>
        <v>#REF!</v>
      </c>
      <c r="Z306" s="6" t="e">
        <f>COUNTIFS(#REF!,"&gt;=150",#REF!,"&lt;200",#REF!,$B306,#REF!,"&gt;=3.1")</f>
        <v>#REF!</v>
      </c>
      <c r="AA306" s="15" t="e">
        <f>COUNTIFS(#REF!,"&gt;=150",#REF!,"&lt;200",#REF!,$B306,#REF!,"&gt;=3.3")</f>
        <v>#REF!</v>
      </c>
      <c r="AC306" s="9" t="s">
        <v>18</v>
      </c>
      <c r="AD306" s="6"/>
      <c r="AE306" s="6" t="e">
        <f>COUNTIFS(#REF!,"&gt;=200",#REF!,$B306)</f>
        <v>#REF!</v>
      </c>
      <c r="AF306" s="6" t="e">
        <f>COUNTIFS(#REF!,"&gt;=200",#REF!,$B306,#REF!,"&gt;=2.5")</f>
        <v>#REF!</v>
      </c>
      <c r="AG306" s="6" t="e">
        <f>COUNTIFS(#REF!,"&gt;=200",#REF!,$B306,#REF!,"&gt;=2.7")</f>
        <v>#REF!</v>
      </c>
      <c r="AH306" s="6" t="e">
        <f>COUNTIFS(#REF!,"&gt;=200",#REF!,$B306,#REF!,"&gt;=2.9")</f>
        <v>#REF!</v>
      </c>
      <c r="AI306" s="6" t="e">
        <f>COUNTIFS(#REF!,"&gt;=200",#REF!,$B306,#REF!,"&gt;=3.1")</f>
        <v>#REF!</v>
      </c>
      <c r="AJ306" s="15" t="e">
        <f>COUNTIFS(#REF!,"&gt;=200",#REF!,$B306,#REF!,"&gt;=3.3")</f>
        <v>#REF!</v>
      </c>
      <c r="AL306" s="9" t="s">
        <v>18</v>
      </c>
      <c r="AM306" s="6"/>
      <c r="AN306" s="6" t="e">
        <f>COUNTIFS(#REF!,"&gt;=50",#REF!,$B306)</f>
        <v>#REF!</v>
      </c>
      <c r="AO306" s="6" t="e">
        <f>COUNTIFS(#REF!,"&gt;=50",#REF!,$B306,#REF!,"&gt;=2.5")</f>
        <v>#REF!</v>
      </c>
      <c r="AP306" s="6" t="e">
        <f>COUNTIFS(#REF!,"&gt;=50",#REF!,$B306,#REF!,"&gt;=2.7")</f>
        <v>#REF!</v>
      </c>
      <c r="AQ306" s="7" t="e">
        <f>COUNTIFS(#REF!,"&gt;=50",#REF!,$B306,#REF!,"&gt;=2.9")</f>
        <v>#REF!</v>
      </c>
      <c r="AR306" s="6" t="e">
        <f>COUNTIFS(#REF!,"&gt;=50",#REF!,$B306,#REF!,"&gt;=3.1")</f>
        <v>#REF!</v>
      </c>
      <c r="AS306" s="15" t="e">
        <f>COUNTIFS(#REF!,"&gt;=50",#REF!,$B306,#REF!,"&gt;=3.3")</f>
        <v>#REF!</v>
      </c>
    </row>
    <row r="307" spans="2:45" hidden="1" outlineLevel="1" x14ac:dyDescent="0.25">
      <c r="B307" s="9" t="s">
        <v>20</v>
      </c>
      <c r="C307" s="6"/>
      <c r="D307" s="6" t="e">
        <f>COUNTIFS(#REF!,"&lt;100",#REF!,"&gt;=50",#REF!,$B307)</f>
        <v>#REF!</v>
      </c>
      <c r="E307" s="6" t="e">
        <f>COUNTIFS(#REF!,"&lt;100",#REF!,"&gt;=50",#REF!,$B307,#REF!,"&gt;=2.5")</f>
        <v>#REF!</v>
      </c>
      <c r="F307" s="6" t="e">
        <f>COUNTIFS(#REF!,"&lt;100",#REF!,"&gt;=50",#REF!,$B307,#REF!,"&gt;=2.7")</f>
        <v>#REF!</v>
      </c>
      <c r="G307" s="6" t="e">
        <f>COUNTIFS(#REF!,"&lt;100",#REF!,"&gt;=50",#REF!,$B307,#REF!,"&gt;=2.9")</f>
        <v>#REF!</v>
      </c>
      <c r="H307" s="6" t="e">
        <f>COUNTIFS(#REF!,"&lt;100",#REF!,"&gt;=50",#REF!,$B307,#REF!,"&gt;=3.1")</f>
        <v>#REF!</v>
      </c>
      <c r="I307" s="15" t="e">
        <f>COUNTIFS(#REF!,"&lt;100",#REF!,"&gt;=50",#REF!,$B307,#REF!,"&gt;=3.3")</f>
        <v>#REF!</v>
      </c>
      <c r="K307" s="9" t="s">
        <v>20</v>
      </c>
      <c r="L307" s="6"/>
      <c r="M307" s="6" t="e">
        <f>COUNTIFS(#REF!,"&gt;=100",#REF!,"&lt;150",#REF!,$B307)</f>
        <v>#REF!</v>
      </c>
      <c r="N307" s="6" t="e">
        <f>COUNTIFS(#REF!,"&gt;=100",#REF!,"&lt;150",#REF!,$B307,#REF!,"&gt;=2.5")</f>
        <v>#REF!</v>
      </c>
      <c r="O307" s="6" t="e">
        <f>COUNTIFS(#REF!,"&gt;=100",#REF!,"&lt;150",#REF!,$B307,#REF!,"&gt;=2.7")</f>
        <v>#REF!</v>
      </c>
      <c r="P307" s="6" t="e">
        <f>COUNTIFS(#REF!,"&gt;=100",#REF!,"&lt;150",#REF!,$B307,#REF!,"&gt;=2.9")</f>
        <v>#REF!</v>
      </c>
      <c r="Q307" s="6" t="e">
        <f>COUNTIFS(#REF!,"&gt;=100",#REF!,"&lt;150",#REF!,$B307,#REF!,"&gt;=3.1")</f>
        <v>#REF!</v>
      </c>
      <c r="R307" s="15" t="e">
        <f>COUNTIFS(#REF!,"&gt;=100",#REF!,"&lt;150",#REF!,$B307,#REF!,"&gt;=3.3")</f>
        <v>#REF!</v>
      </c>
      <c r="T307" s="9" t="s">
        <v>20</v>
      </c>
      <c r="U307" s="6"/>
      <c r="V307" s="6" t="e">
        <f>COUNTIFS(#REF!,"&gt;=150",#REF!,"&lt;200",#REF!,$B307)</f>
        <v>#REF!</v>
      </c>
      <c r="W307" s="6" t="e">
        <f>COUNTIFS(#REF!,"&gt;=150",#REF!,"&lt;200",#REF!,$B307,#REF!,"&gt;=2.5")</f>
        <v>#REF!</v>
      </c>
      <c r="X307" s="6" t="e">
        <f>COUNTIFS(#REF!,"&gt;=150",#REF!,"&lt;200",#REF!,$B307,#REF!,"&gt;=2.7")</f>
        <v>#REF!</v>
      </c>
      <c r="Y307" s="6" t="e">
        <f>COUNTIFS(#REF!,"&gt;=150",#REF!,"&lt;200",#REF!,$B307,#REF!,"&gt;=2.9")</f>
        <v>#REF!</v>
      </c>
      <c r="Z307" s="6" t="e">
        <f>COUNTIFS(#REF!,"&gt;=150",#REF!,"&lt;200",#REF!,$B307,#REF!,"&gt;=3.1")</f>
        <v>#REF!</v>
      </c>
      <c r="AA307" s="15" t="e">
        <f>COUNTIFS(#REF!,"&gt;=150",#REF!,"&lt;200",#REF!,$B307,#REF!,"&gt;=3.3")</f>
        <v>#REF!</v>
      </c>
      <c r="AC307" s="9" t="s">
        <v>20</v>
      </c>
      <c r="AD307" s="6"/>
      <c r="AE307" s="6" t="e">
        <f>COUNTIFS(#REF!,"&gt;=200",#REF!,$B307)</f>
        <v>#REF!</v>
      </c>
      <c r="AF307" s="6" t="e">
        <f>COUNTIFS(#REF!,"&gt;=200",#REF!,$B307,#REF!,"&gt;=2.5")</f>
        <v>#REF!</v>
      </c>
      <c r="AG307" s="6" t="e">
        <f>COUNTIFS(#REF!,"&gt;=200",#REF!,$B307,#REF!,"&gt;=2.7")</f>
        <v>#REF!</v>
      </c>
      <c r="AH307" s="6" t="e">
        <f>COUNTIFS(#REF!,"&gt;=200",#REF!,$B307,#REF!,"&gt;=2.9")</f>
        <v>#REF!</v>
      </c>
      <c r="AI307" s="6" t="e">
        <f>COUNTIFS(#REF!,"&gt;=200",#REF!,$B307,#REF!,"&gt;=3.1")</f>
        <v>#REF!</v>
      </c>
      <c r="AJ307" s="15" t="e">
        <f>COUNTIFS(#REF!,"&gt;=200",#REF!,$B307,#REF!,"&gt;=3.3")</f>
        <v>#REF!</v>
      </c>
      <c r="AL307" s="9" t="s">
        <v>20</v>
      </c>
      <c r="AM307" s="6"/>
      <c r="AN307" s="6" t="e">
        <f>COUNTIFS(#REF!,"&gt;=50",#REF!,$B307)</f>
        <v>#REF!</v>
      </c>
      <c r="AO307" s="6" t="e">
        <f>COUNTIFS(#REF!,"&gt;=50",#REF!,$B307,#REF!,"&gt;=2.5")</f>
        <v>#REF!</v>
      </c>
      <c r="AP307" s="6" t="e">
        <f>COUNTIFS(#REF!,"&gt;=50",#REF!,$B307,#REF!,"&gt;=2.7")</f>
        <v>#REF!</v>
      </c>
      <c r="AQ307" s="7" t="e">
        <f>COUNTIFS(#REF!,"&gt;=50",#REF!,$B307,#REF!,"&gt;=2.9")</f>
        <v>#REF!</v>
      </c>
      <c r="AR307" s="6" t="e">
        <f>COUNTIFS(#REF!,"&gt;=50",#REF!,$B307,#REF!,"&gt;=3.1")</f>
        <v>#REF!</v>
      </c>
      <c r="AS307" s="15" t="e">
        <f>COUNTIFS(#REF!,"&gt;=50",#REF!,$B307,#REF!,"&gt;=3.3")</f>
        <v>#REF!</v>
      </c>
    </row>
    <row r="308" spans="2:45" hidden="1" outlineLevel="1" x14ac:dyDescent="0.25">
      <c r="B308" s="9" t="s">
        <v>21</v>
      </c>
      <c r="C308" s="6"/>
      <c r="D308" s="6" t="e">
        <f>COUNTIFS(#REF!,"&lt;100",#REF!,"&gt;=50",#REF!,$B308)</f>
        <v>#REF!</v>
      </c>
      <c r="E308" s="6" t="e">
        <f>COUNTIFS(#REF!,"&lt;100",#REF!,"&gt;=50",#REF!,$B308,#REF!,"&gt;=2.5")</f>
        <v>#REF!</v>
      </c>
      <c r="F308" s="6" t="e">
        <f>COUNTIFS(#REF!,"&lt;100",#REF!,"&gt;=50",#REF!,$B308,#REF!,"&gt;=2.7")</f>
        <v>#REF!</v>
      </c>
      <c r="G308" s="6" t="e">
        <f>COUNTIFS(#REF!,"&lt;100",#REF!,"&gt;=50",#REF!,$B308,#REF!,"&gt;=2.9")</f>
        <v>#REF!</v>
      </c>
      <c r="H308" s="6" t="e">
        <f>COUNTIFS(#REF!,"&lt;100",#REF!,"&gt;=50",#REF!,$B308,#REF!,"&gt;=3.1")</f>
        <v>#REF!</v>
      </c>
      <c r="I308" s="15" t="e">
        <f>COUNTIFS(#REF!,"&lt;100",#REF!,"&gt;=50",#REF!,$B308,#REF!,"&gt;=3.3")</f>
        <v>#REF!</v>
      </c>
      <c r="K308" s="9" t="s">
        <v>21</v>
      </c>
      <c r="L308" s="6"/>
      <c r="M308" s="6" t="e">
        <f>COUNTIFS(#REF!,"&gt;=100",#REF!,"&lt;150",#REF!,$B308)</f>
        <v>#REF!</v>
      </c>
      <c r="N308" s="6" t="e">
        <f>COUNTIFS(#REF!,"&gt;=100",#REF!,"&lt;150",#REF!,$B308,#REF!,"&gt;=2.5")</f>
        <v>#REF!</v>
      </c>
      <c r="O308" s="6" t="e">
        <f>COUNTIFS(#REF!,"&gt;=100",#REF!,"&lt;150",#REF!,$B308,#REF!,"&gt;=2.7")</f>
        <v>#REF!</v>
      </c>
      <c r="P308" s="6" t="e">
        <f>COUNTIFS(#REF!,"&gt;=100",#REF!,"&lt;150",#REF!,$B308,#REF!,"&gt;=2.9")</f>
        <v>#REF!</v>
      </c>
      <c r="Q308" s="6" t="e">
        <f>COUNTIFS(#REF!,"&gt;=100",#REF!,"&lt;150",#REF!,$B308,#REF!,"&gt;=3.1")</f>
        <v>#REF!</v>
      </c>
      <c r="R308" s="15" t="e">
        <f>COUNTIFS(#REF!,"&gt;=100",#REF!,"&lt;150",#REF!,$B308,#REF!,"&gt;=3.3")</f>
        <v>#REF!</v>
      </c>
      <c r="T308" s="9" t="s">
        <v>21</v>
      </c>
      <c r="U308" s="6"/>
      <c r="V308" s="6" t="e">
        <f>COUNTIFS(#REF!,"&gt;=150",#REF!,"&lt;200",#REF!,$B308)</f>
        <v>#REF!</v>
      </c>
      <c r="W308" s="6" t="e">
        <f>COUNTIFS(#REF!,"&gt;=150",#REF!,"&lt;200",#REF!,$B308,#REF!,"&gt;=2.5")</f>
        <v>#REF!</v>
      </c>
      <c r="X308" s="6" t="e">
        <f>COUNTIFS(#REF!,"&gt;=150",#REF!,"&lt;200",#REF!,$B308,#REF!,"&gt;=2.7")</f>
        <v>#REF!</v>
      </c>
      <c r="Y308" s="6" t="e">
        <f>COUNTIFS(#REF!,"&gt;=150",#REF!,"&lt;200",#REF!,$B308,#REF!,"&gt;=2.9")</f>
        <v>#REF!</v>
      </c>
      <c r="Z308" s="6" t="e">
        <f>COUNTIFS(#REF!,"&gt;=150",#REF!,"&lt;200",#REF!,$B308,#REF!,"&gt;=3.1")</f>
        <v>#REF!</v>
      </c>
      <c r="AA308" s="15" t="e">
        <f>COUNTIFS(#REF!,"&gt;=150",#REF!,"&lt;200",#REF!,$B308,#REF!,"&gt;=3.3")</f>
        <v>#REF!</v>
      </c>
      <c r="AC308" s="9" t="s">
        <v>21</v>
      </c>
      <c r="AD308" s="6"/>
      <c r="AE308" s="6" t="e">
        <f>COUNTIFS(#REF!,"&gt;=200",#REF!,$B308)</f>
        <v>#REF!</v>
      </c>
      <c r="AF308" s="6" t="e">
        <f>COUNTIFS(#REF!,"&gt;=200",#REF!,$B308,#REF!,"&gt;=2.5")</f>
        <v>#REF!</v>
      </c>
      <c r="AG308" s="6" t="e">
        <f>COUNTIFS(#REF!,"&gt;=200",#REF!,$B308,#REF!,"&gt;=2.7")</f>
        <v>#REF!</v>
      </c>
      <c r="AH308" s="6" t="e">
        <f>COUNTIFS(#REF!,"&gt;=200",#REF!,$B308,#REF!,"&gt;=2.9")</f>
        <v>#REF!</v>
      </c>
      <c r="AI308" s="6" t="e">
        <f>COUNTIFS(#REF!,"&gt;=200",#REF!,$B308,#REF!,"&gt;=3.1")</f>
        <v>#REF!</v>
      </c>
      <c r="AJ308" s="15" t="e">
        <f>COUNTIFS(#REF!,"&gt;=200",#REF!,$B308,#REF!,"&gt;=3.3")</f>
        <v>#REF!</v>
      </c>
      <c r="AL308" s="9" t="s">
        <v>21</v>
      </c>
      <c r="AM308" s="6"/>
      <c r="AN308" s="6" t="e">
        <f>COUNTIFS(#REF!,"&gt;=50",#REF!,$B308)</f>
        <v>#REF!</v>
      </c>
      <c r="AO308" s="6" t="e">
        <f>COUNTIFS(#REF!,"&gt;=50",#REF!,$B308,#REF!,"&gt;=2.5")</f>
        <v>#REF!</v>
      </c>
      <c r="AP308" s="6" t="e">
        <f>COUNTIFS(#REF!,"&gt;=50",#REF!,$B308,#REF!,"&gt;=2.7")</f>
        <v>#REF!</v>
      </c>
      <c r="AQ308" s="7" t="e">
        <f>COUNTIFS(#REF!,"&gt;=50",#REF!,$B308,#REF!,"&gt;=2.9")</f>
        <v>#REF!</v>
      </c>
      <c r="AR308" s="6" t="e">
        <f>COUNTIFS(#REF!,"&gt;=50",#REF!,$B308,#REF!,"&gt;=3.1")</f>
        <v>#REF!</v>
      </c>
      <c r="AS308" s="15" t="e">
        <f>COUNTIFS(#REF!,"&gt;=50",#REF!,$B308,#REF!,"&gt;=3.3")</f>
        <v>#REF!</v>
      </c>
    </row>
    <row r="309" spans="2:45" hidden="1" outlineLevel="1" x14ac:dyDescent="0.25">
      <c r="B309" s="9" t="s">
        <v>16</v>
      </c>
      <c r="C309" s="6"/>
      <c r="D309" s="6" t="e">
        <f>COUNTIFS(#REF!,"&lt;100",#REF!,"&gt;=50",#REF!,$B309)</f>
        <v>#REF!</v>
      </c>
      <c r="E309" s="6" t="e">
        <f>COUNTIFS(#REF!,"&lt;100",#REF!,"&gt;=50",#REF!,$B309,#REF!,"&gt;=2.5")</f>
        <v>#REF!</v>
      </c>
      <c r="F309" s="6" t="e">
        <f>COUNTIFS(#REF!,"&lt;100",#REF!,"&gt;=50",#REF!,$B309,#REF!,"&gt;=2.7")</f>
        <v>#REF!</v>
      </c>
      <c r="G309" s="6" t="e">
        <f>COUNTIFS(#REF!,"&lt;100",#REF!,"&gt;=50",#REF!,$B309,#REF!,"&gt;=2.9")</f>
        <v>#REF!</v>
      </c>
      <c r="H309" s="6" t="e">
        <f>COUNTIFS(#REF!,"&lt;100",#REF!,"&gt;=50",#REF!,$B309,#REF!,"&gt;=3.1")</f>
        <v>#REF!</v>
      </c>
      <c r="I309" s="15" t="e">
        <f>COUNTIFS(#REF!,"&lt;100",#REF!,"&gt;=50",#REF!,$B309,#REF!,"&gt;=3.3")</f>
        <v>#REF!</v>
      </c>
      <c r="K309" s="9" t="s">
        <v>16</v>
      </c>
      <c r="L309" s="6"/>
      <c r="M309" s="6" t="e">
        <f>COUNTIFS(#REF!,"&gt;=100",#REF!,"&lt;150",#REF!,$B309)</f>
        <v>#REF!</v>
      </c>
      <c r="N309" s="6" t="e">
        <f>COUNTIFS(#REF!,"&gt;=100",#REF!,"&lt;150",#REF!,$B309,#REF!,"&gt;=2.5")</f>
        <v>#REF!</v>
      </c>
      <c r="O309" s="6" t="e">
        <f>COUNTIFS(#REF!,"&gt;=100",#REF!,"&lt;150",#REF!,$B309,#REF!,"&gt;=2.7")</f>
        <v>#REF!</v>
      </c>
      <c r="P309" s="6" t="e">
        <f>COUNTIFS(#REF!,"&gt;=100",#REF!,"&lt;150",#REF!,$B309,#REF!,"&gt;=2.9")</f>
        <v>#REF!</v>
      </c>
      <c r="Q309" s="6" t="e">
        <f>COUNTIFS(#REF!,"&gt;=100",#REF!,"&lt;150",#REF!,$B309,#REF!,"&gt;=3.1")</f>
        <v>#REF!</v>
      </c>
      <c r="R309" s="15" t="e">
        <f>COUNTIFS(#REF!,"&gt;=100",#REF!,"&lt;150",#REF!,$B309,#REF!,"&gt;=3.3")</f>
        <v>#REF!</v>
      </c>
      <c r="T309" s="9" t="s">
        <v>16</v>
      </c>
      <c r="U309" s="6"/>
      <c r="V309" s="6" t="e">
        <f>COUNTIFS(#REF!,"&gt;=150",#REF!,"&lt;200",#REF!,$B309)</f>
        <v>#REF!</v>
      </c>
      <c r="W309" s="6" t="e">
        <f>COUNTIFS(#REF!,"&gt;=150",#REF!,"&lt;200",#REF!,$B309,#REF!,"&gt;=2.5")</f>
        <v>#REF!</v>
      </c>
      <c r="X309" s="6" t="e">
        <f>COUNTIFS(#REF!,"&gt;=150",#REF!,"&lt;200",#REF!,$B309,#REF!,"&gt;=2.7")</f>
        <v>#REF!</v>
      </c>
      <c r="Y309" s="6" t="e">
        <f>COUNTIFS(#REF!,"&gt;=150",#REF!,"&lt;200",#REF!,$B309,#REF!,"&gt;=2.9")</f>
        <v>#REF!</v>
      </c>
      <c r="Z309" s="6" t="e">
        <f>COUNTIFS(#REF!,"&gt;=150",#REF!,"&lt;200",#REF!,$B309,#REF!,"&gt;=3.1")</f>
        <v>#REF!</v>
      </c>
      <c r="AA309" s="15" t="e">
        <f>COUNTIFS(#REF!,"&gt;=150",#REF!,"&lt;200",#REF!,$B309,#REF!,"&gt;=3.3")</f>
        <v>#REF!</v>
      </c>
      <c r="AC309" s="9" t="s">
        <v>16</v>
      </c>
      <c r="AD309" s="6"/>
      <c r="AE309" s="6" t="e">
        <f>COUNTIFS(#REF!,"&gt;=200",#REF!,$B309)</f>
        <v>#REF!</v>
      </c>
      <c r="AF309" s="6" t="e">
        <f>COUNTIFS(#REF!,"&gt;=200",#REF!,$B309,#REF!,"&gt;=2.5")</f>
        <v>#REF!</v>
      </c>
      <c r="AG309" s="6" t="e">
        <f>COUNTIFS(#REF!,"&gt;=200",#REF!,$B309,#REF!,"&gt;=2.7")</f>
        <v>#REF!</v>
      </c>
      <c r="AH309" s="6" t="e">
        <f>COUNTIFS(#REF!,"&gt;=200",#REF!,$B309,#REF!,"&gt;=2.9")</f>
        <v>#REF!</v>
      </c>
      <c r="AI309" s="6" t="e">
        <f>COUNTIFS(#REF!,"&gt;=200",#REF!,$B309,#REF!,"&gt;=3.1")</f>
        <v>#REF!</v>
      </c>
      <c r="AJ309" s="15" t="e">
        <f>COUNTIFS(#REF!,"&gt;=200",#REF!,$B309,#REF!,"&gt;=3.3")</f>
        <v>#REF!</v>
      </c>
      <c r="AL309" s="9" t="s">
        <v>16</v>
      </c>
      <c r="AM309" s="6"/>
      <c r="AN309" s="6" t="e">
        <f>COUNTIFS(#REF!,"&gt;=50",#REF!,$B309)</f>
        <v>#REF!</v>
      </c>
      <c r="AO309" s="6" t="e">
        <f>COUNTIFS(#REF!,"&gt;=50",#REF!,$B309,#REF!,"&gt;=2.5")</f>
        <v>#REF!</v>
      </c>
      <c r="AP309" s="6" t="e">
        <f>COUNTIFS(#REF!,"&gt;=50",#REF!,$B309,#REF!,"&gt;=2.7")</f>
        <v>#REF!</v>
      </c>
      <c r="AQ309" s="7" t="e">
        <f>COUNTIFS(#REF!,"&gt;=50",#REF!,$B309,#REF!,"&gt;=2.9")</f>
        <v>#REF!</v>
      </c>
      <c r="AR309" s="6" t="e">
        <f>COUNTIFS(#REF!,"&gt;=50",#REF!,$B309,#REF!,"&gt;=3.1")</f>
        <v>#REF!</v>
      </c>
      <c r="AS309" s="15" t="e">
        <f>COUNTIFS(#REF!,"&gt;=50",#REF!,$B309,#REF!,"&gt;=3.3")</f>
        <v>#REF!</v>
      </c>
    </row>
    <row r="310" spans="2:45" hidden="1" outlineLevel="1" x14ac:dyDescent="0.25">
      <c r="B310" s="9" t="s">
        <v>54</v>
      </c>
      <c r="C310" s="6"/>
      <c r="D310" s="6" t="e">
        <f>COUNTIFS(#REF!,"&lt;100",#REF!,"&gt;=50",#REF!,$B310)</f>
        <v>#REF!</v>
      </c>
      <c r="E310" s="6" t="e">
        <f>COUNTIFS(#REF!,"&lt;100",#REF!,"&gt;=50",#REF!,$B310,#REF!,"&gt;=2.5")</f>
        <v>#REF!</v>
      </c>
      <c r="F310" s="6" t="e">
        <f>COUNTIFS(#REF!,"&lt;100",#REF!,"&gt;=50",#REF!,$B310,#REF!,"&gt;=2.7")</f>
        <v>#REF!</v>
      </c>
      <c r="G310" s="6" t="e">
        <f>COUNTIFS(#REF!,"&lt;100",#REF!,"&gt;=50",#REF!,$B310,#REF!,"&gt;=2.9")</f>
        <v>#REF!</v>
      </c>
      <c r="H310" s="6" t="e">
        <f>COUNTIFS(#REF!,"&lt;100",#REF!,"&gt;=50",#REF!,$B310,#REF!,"&gt;=3.1")</f>
        <v>#REF!</v>
      </c>
      <c r="I310" s="15" t="e">
        <f>COUNTIFS(#REF!,"&lt;100",#REF!,"&gt;=50",#REF!,$B310,#REF!,"&gt;=3.3")</f>
        <v>#REF!</v>
      </c>
      <c r="K310" s="9" t="s">
        <v>54</v>
      </c>
      <c r="L310" s="6"/>
      <c r="M310" s="6" t="e">
        <f>COUNTIFS(#REF!,"&gt;=100",#REF!,"&lt;150",#REF!,$B310)</f>
        <v>#REF!</v>
      </c>
      <c r="N310" s="6" t="e">
        <f>COUNTIFS(#REF!,"&gt;=100",#REF!,"&lt;150",#REF!,$B310,#REF!,"&gt;=2.5")</f>
        <v>#REF!</v>
      </c>
      <c r="O310" s="6" t="e">
        <f>COUNTIFS(#REF!,"&gt;=100",#REF!,"&lt;150",#REF!,$B310,#REF!,"&gt;=2.7")</f>
        <v>#REF!</v>
      </c>
      <c r="P310" s="6" t="e">
        <f>COUNTIFS(#REF!,"&gt;=100",#REF!,"&lt;150",#REF!,$B310,#REF!,"&gt;=2.9")</f>
        <v>#REF!</v>
      </c>
      <c r="Q310" s="6" t="e">
        <f>COUNTIFS(#REF!,"&gt;=100",#REF!,"&lt;150",#REF!,$B310,#REF!,"&gt;=3.1")</f>
        <v>#REF!</v>
      </c>
      <c r="R310" s="15" t="e">
        <f>COUNTIFS(#REF!,"&gt;=100",#REF!,"&lt;150",#REF!,$B310,#REF!,"&gt;=3.3")</f>
        <v>#REF!</v>
      </c>
      <c r="T310" s="9" t="s">
        <v>54</v>
      </c>
      <c r="U310" s="6"/>
      <c r="V310" s="6" t="e">
        <f>COUNTIFS(#REF!,"&gt;=150",#REF!,"&lt;200",#REF!,$B310)</f>
        <v>#REF!</v>
      </c>
      <c r="W310" s="6" t="e">
        <f>COUNTIFS(#REF!,"&gt;=150",#REF!,"&lt;200",#REF!,$B310,#REF!,"&gt;=2.5")</f>
        <v>#REF!</v>
      </c>
      <c r="X310" s="6" t="e">
        <f>COUNTIFS(#REF!,"&gt;=150",#REF!,"&lt;200",#REF!,$B310,#REF!,"&gt;=2.7")</f>
        <v>#REF!</v>
      </c>
      <c r="Y310" s="6" t="e">
        <f>COUNTIFS(#REF!,"&gt;=150",#REF!,"&lt;200",#REF!,$B310,#REF!,"&gt;=2.9")</f>
        <v>#REF!</v>
      </c>
      <c r="Z310" s="6" t="e">
        <f>COUNTIFS(#REF!,"&gt;=150",#REF!,"&lt;200",#REF!,$B310,#REF!,"&gt;=3.1")</f>
        <v>#REF!</v>
      </c>
      <c r="AA310" s="15" t="e">
        <f>COUNTIFS(#REF!,"&gt;=150",#REF!,"&lt;200",#REF!,$B310,#REF!,"&gt;=3.3")</f>
        <v>#REF!</v>
      </c>
      <c r="AC310" s="9" t="s">
        <v>54</v>
      </c>
      <c r="AD310" s="6"/>
      <c r="AE310" s="6" t="e">
        <f>COUNTIFS(#REF!,"&gt;=200",#REF!,$B310)</f>
        <v>#REF!</v>
      </c>
      <c r="AF310" s="6" t="e">
        <f>COUNTIFS(#REF!,"&gt;=200",#REF!,$B310,#REF!,"&gt;=2.5")</f>
        <v>#REF!</v>
      </c>
      <c r="AG310" s="6" t="e">
        <f>COUNTIFS(#REF!,"&gt;=200",#REF!,$B310,#REF!,"&gt;=2.7")</f>
        <v>#REF!</v>
      </c>
      <c r="AH310" s="6" t="e">
        <f>COUNTIFS(#REF!,"&gt;=200",#REF!,$B310,#REF!,"&gt;=2.9")</f>
        <v>#REF!</v>
      </c>
      <c r="AI310" s="6" t="e">
        <f>COUNTIFS(#REF!,"&gt;=200",#REF!,$B310,#REF!,"&gt;=3.1")</f>
        <v>#REF!</v>
      </c>
      <c r="AJ310" s="15" t="e">
        <f>COUNTIFS(#REF!,"&gt;=200",#REF!,$B310,#REF!,"&gt;=3.3")</f>
        <v>#REF!</v>
      </c>
      <c r="AL310" s="9" t="s">
        <v>54</v>
      </c>
      <c r="AM310" s="6"/>
      <c r="AN310" s="6" t="e">
        <f>COUNTIFS(#REF!,"&gt;=50",#REF!,$B310)</f>
        <v>#REF!</v>
      </c>
      <c r="AO310" s="6" t="e">
        <f>COUNTIFS(#REF!,"&gt;=50",#REF!,$B310,#REF!,"&gt;=2.5")</f>
        <v>#REF!</v>
      </c>
      <c r="AP310" s="6" t="e">
        <f>COUNTIFS(#REF!,"&gt;=50",#REF!,$B310,#REF!,"&gt;=2.7")</f>
        <v>#REF!</v>
      </c>
      <c r="AQ310" s="7" t="e">
        <f>COUNTIFS(#REF!,"&gt;=50",#REF!,$B310,#REF!,"&gt;=2.9")</f>
        <v>#REF!</v>
      </c>
      <c r="AR310" s="6" t="e">
        <f>COUNTIFS(#REF!,"&gt;=50",#REF!,$B310,#REF!,"&gt;=3.1")</f>
        <v>#REF!</v>
      </c>
      <c r="AS310" s="15" t="e">
        <f>COUNTIFS(#REF!,"&gt;=50",#REF!,$B310,#REF!,"&gt;=3.3")</f>
        <v>#REF!</v>
      </c>
    </row>
    <row r="311" spans="2:45" hidden="1" outlineLevel="1" x14ac:dyDescent="0.25">
      <c r="B311" s="9" t="s">
        <v>55</v>
      </c>
      <c r="C311" s="6"/>
      <c r="D311" s="6" t="e">
        <f>COUNTIFS(#REF!,"&lt;100",#REF!,"&gt;=50",#REF!,$B311)</f>
        <v>#REF!</v>
      </c>
      <c r="E311" s="6" t="e">
        <f>COUNTIFS(#REF!,"&lt;100",#REF!,"&gt;=50",#REF!,$B311,#REF!,"&gt;=2.5")</f>
        <v>#REF!</v>
      </c>
      <c r="F311" s="6" t="e">
        <f>COUNTIFS(#REF!,"&lt;100",#REF!,"&gt;=50",#REF!,$B311,#REF!,"&gt;=2.7")</f>
        <v>#REF!</v>
      </c>
      <c r="G311" s="6" t="e">
        <f>COUNTIFS(#REF!,"&lt;100",#REF!,"&gt;=50",#REF!,$B311,#REF!,"&gt;=2.9")</f>
        <v>#REF!</v>
      </c>
      <c r="H311" s="6" t="e">
        <f>COUNTIFS(#REF!,"&lt;100",#REF!,"&gt;=50",#REF!,$B311,#REF!,"&gt;=3.1")</f>
        <v>#REF!</v>
      </c>
      <c r="I311" s="15" t="e">
        <f>COUNTIFS(#REF!,"&lt;100",#REF!,"&gt;=50",#REF!,$B311,#REF!,"&gt;=3.3")</f>
        <v>#REF!</v>
      </c>
      <c r="K311" s="9" t="s">
        <v>55</v>
      </c>
      <c r="L311" s="6"/>
      <c r="M311" s="6" t="e">
        <f>COUNTIFS(#REF!,"&gt;=100",#REF!,"&lt;150",#REF!,$B311)</f>
        <v>#REF!</v>
      </c>
      <c r="N311" s="6" t="e">
        <f>COUNTIFS(#REF!,"&gt;=100",#REF!,"&lt;150",#REF!,$B311,#REF!,"&gt;=2.5")</f>
        <v>#REF!</v>
      </c>
      <c r="O311" s="6" t="e">
        <f>COUNTIFS(#REF!,"&gt;=100",#REF!,"&lt;150",#REF!,$B311,#REF!,"&gt;=2.7")</f>
        <v>#REF!</v>
      </c>
      <c r="P311" s="6" t="e">
        <f>COUNTIFS(#REF!,"&gt;=100",#REF!,"&lt;150",#REF!,$B311,#REF!,"&gt;=2.9")</f>
        <v>#REF!</v>
      </c>
      <c r="Q311" s="6" t="e">
        <f>COUNTIFS(#REF!,"&gt;=100",#REF!,"&lt;150",#REF!,$B311,#REF!,"&gt;=3.1")</f>
        <v>#REF!</v>
      </c>
      <c r="R311" s="15" t="e">
        <f>COUNTIFS(#REF!,"&gt;=100",#REF!,"&lt;150",#REF!,$B311,#REF!,"&gt;=3.3")</f>
        <v>#REF!</v>
      </c>
      <c r="T311" s="9" t="s">
        <v>55</v>
      </c>
      <c r="U311" s="6"/>
      <c r="V311" s="6" t="e">
        <f>COUNTIFS(#REF!,"&gt;=150",#REF!,"&lt;200",#REF!,$B311)</f>
        <v>#REF!</v>
      </c>
      <c r="W311" s="6" t="e">
        <f>COUNTIFS(#REF!,"&gt;=150",#REF!,"&lt;200",#REF!,$B311,#REF!,"&gt;=2.5")</f>
        <v>#REF!</v>
      </c>
      <c r="X311" s="6" t="e">
        <f>COUNTIFS(#REF!,"&gt;=150",#REF!,"&lt;200",#REF!,$B311,#REF!,"&gt;=2.7")</f>
        <v>#REF!</v>
      </c>
      <c r="Y311" s="6" t="e">
        <f>COUNTIFS(#REF!,"&gt;=150",#REF!,"&lt;200",#REF!,$B311,#REF!,"&gt;=2.9")</f>
        <v>#REF!</v>
      </c>
      <c r="Z311" s="6" t="e">
        <f>COUNTIFS(#REF!,"&gt;=150",#REF!,"&lt;200",#REF!,$B311,#REF!,"&gt;=3.1")</f>
        <v>#REF!</v>
      </c>
      <c r="AA311" s="15" t="e">
        <f>COUNTIFS(#REF!,"&gt;=150",#REF!,"&lt;200",#REF!,$B311,#REF!,"&gt;=3.3")</f>
        <v>#REF!</v>
      </c>
      <c r="AC311" s="9" t="s">
        <v>55</v>
      </c>
      <c r="AD311" s="6"/>
      <c r="AE311" s="6" t="e">
        <f>COUNTIFS(#REF!,"&gt;=200",#REF!,$B311)</f>
        <v>#REF!</v>
      </c>
      <c r="AF311" s="6" t="e">
        <f>COUNTIFS(#REF!,"&gt;=200",#REF!,$B311,#REF!,"&gt;=2.5")</f>
        <v>#REF!</v>
      </c>
      <c r="AG311" s="6" t="e">
        <f>COUNTIFS(#REF!,"&gt;=200",#REF!,$B311,#REF!,"&gt;=2.7")</f>
        <v>#REF!</v>
      </c>
      <c r="AH311" s="6" t="e">
        <f>COUNTIFS(#REF!,"&gt;=200",#REF!,$B311,#REF!,"&gt;=2.9")</f>
        <v>#REF!</v>
      </c>
      <c r="AI311" s="6" t="e">
        <f>COUNTIFS(#REF!,"&gt;=200",#REF!,$B311,#REF!,"&gt;=3.1")</f>
        <v>#REF!</v>
      </c>
      <c r="AJ311" s="15" t="e">
        <f>COUNTIFS(#REF!,"&gt;=200",#REF!,$B311,#REF!,"&gt;=3.3")</f>
        <v>#REF!</v>
      </c>
      <c r="AL311" s="9" t="s">
        <v>55</v>
      </c>
      <c r="AM311" s="6"/>
      <c r="AN311" s="6" t="e">
        <f>COUNTIFS(#REF!,"&gt;=50",#REF!,$B311)</f>
        <v>#REF!</v>
      </c>
      <c r="AO311" s="6" t="e">
        <f>COUNTIFS(#REF!,"&gt;=50",#REF!,$B311,#REF!,"&gt;=2.5")</f>
        <v>#REF!</v>
      </c>
      <c r="AP311" s="6" t="e">
        <f>COUNTIFS(#REF!,"&gt;=50",#REF!,$B311,#REF!,"&gt;=2.7")</f>
        <v>#REF!</v>
      </c>
      <c r="AQ311" s="7" t="e">
        <f>COUNTIFS(#REF!,"&gt;=50",#REF!,$B311,#REF!,"&gt;=2.9")</f>
        <v>#REF!</v>
      </c>
      <c r="AR311" s="6" t="e">
        <f>COUNTIFS(#REF!,"&gt;=50",#REF!,$B311,#REF!,"&gt;=3.1")</f>
        <v>#REF!</v>
      </c>
      <c r="AS311" s="15" t="e">
        <f>COUNTIFS(#REF!,"&gt;=50",#REF!,$B311,#REF!,"&gt;=3.3")</f>
        <v>#REF!</v>
      </c>
    </row>
    <row r="312" spans="2:45" hidden="1" outlineLevel="1" x14ac:dyDescent="0.25">
      <c r="B312" s="9" t="s">
        <v>57</v>
      </c>
      <c r="C312" s="6"/>
      <c r="D312" s="6" t="e">
        <f>COUNTIFS(#REF!,"&lt;100",#REF!,"&gt;=50",#REF!,$B312)</f>
        <v>#REF!</v>
      </c>
      <c r="E312" s="6" t="e">
        <f>COUNTIFS(#REF!,"&lt;100",#REF!,"&gt;=50",#REF!,$B312,#REF!,"&gt;=2.5")</f>
        <v>#REF!</v>
      </c>
      <c r="F312" s="6" t="e">
        <f>COUNTIFS(#REF!,"&lt;100",#REF!,"&gt;=50",#REF!,$B312,#REF!,"&gt;=2.7")</f>
        <v>#REF!</v>
      </c>
      <c r="G312" s="6" t="e">
        <f>COUNTIFS(#REF!,"&lt;100",#REF!,"&gt;=50",#REF!,$B312,#REF!,"&gt;=2.9")</f>
        <v>#REF!</v>
      </c>
      <c r="H312" s="6" t="e">
        <f>COUNTIFS(#REF!,"&lt;100",#REF!,"&gt;=50",#REF!,$B312,#REF!,"&gt;=3.1")</f>
        <v>#REF!</v>
      </c>
      <c r="I312" s="15" t="e">
        <f>COUNTIFS(#REF!,"&lt;100",#REF!,"&gt;=50",#REF!,$B312,#REF!,"&gt;=3.3")</f>
        <v>#REF!</v>
      </c>
      <c r="K312" s="9" t="s">
        <v>57</v>
      </c>
      <c r="L312" s="6"/>
      <c r="M312" s="6" t="e">
        <f>COUNTIFS(#REF!,"&gt;=100",#REF!,"&lt;150",#REF!,$B312)</f>
        <v>#REF!</v>
      </c>
      <c r="N312" s="6" t="e">
        <f>COUNTIFS(#REF!,"&gt;=100",#REF!,"&lt;150",#REF!,$B312,#REF!,"&gt;=2.5")</f>
        <v>#REF!</v>
      </c>
      <c r="O312" s="6" t="e">
        <f>COUNTIFS(#REF!,"&gt;=100",#REF!,"&lt;150",#REF!,$B312,#REF!,"&gt;=2.7")</f>
        <v>#REF!</v>
      </c>
      <c r="P312" s="6" t="e">
        <f>COUNTIFS(#REF!,"&gt;=100",#REF!,"&lt;150",#REF!,$B312,#REF!,"&gt;=2.9")</f>
        <v>#REF!</v>
      </c>
      <c r="Q312" s="6" t="e">
        <f>COUNTIFS(#REF!,"&gt;=100",#REF!,"&lt;150",#REF!,$B312,#REF!,"&gt;=3.1")</f>
        <v>#REF!</v>
      </c>
      <c r="R312" s="15" t="e">
        <f>COUNTIFS(#REF!,"&gt;=100",#REF!,"&lt;150",#REF!,$B312,#REF!,"&gt;=3.3")</f>
        <v>#REF!</v>
      </c>
      <c r="T312" s="9" t="s">
        <v>57</v>
      </c>
      <c r="U312" s="6"/>
      <c r="V312" s="6" t="e">
        <f>COUNTIFS(#REF!,"&gt;=150",#REF!,"&lt;200",#REF!,$B312)</f>
        <v>#REF!</v>
      </c>
      <c r="W312" s="6" t="e">
        <f>COUNTIFS(#REF!,"&gt;=150",#REF!,"&lt;200",#REF!,$B312,#REF!,"&gt;=2.5")</f>
        <v>#REF!</v>
      </c>
      <c r="X312" s="6" t="e">
        <f>COUNTIFS(#REF!,"&gt;=150",#REF!,"&lt;200",#REF!,$B312,#REF!,"&gt;=2.7")</f>
        <v>#REF!</v>
      </c>
      <c r="Y312" s="6" t="e">
        <f>COUNTIFS(#REF!,"&gt;=150",#REF!,"&lt;200",#REF!,$B312,#REF!,"&gt;=2.9")</f>
        <v>#REF!</v>
      </c>
      <c r="Z312" s="6" t="e">
        <f>COUNTIFS(#REF!,"&gt;=150",#REF!,"&lt;200",#REF!,$B312,#REF!,"&gt;=3.1")</f>
        <v>#REF!</v>
      </c>
      <c r="AA312" s="15" t="e">
        <f>COUNTIFS(#REF!,"&gt;=150",#REF!,"&lt;200",#REF!,$B312,#REF!,"&gt;=3.3")</f>
        <v>#REF!</v>
      </c>
      <c r="AC312" s="9" t="s">
        <v>57</v>
      </c>
      <c r="AD312" s="6"/>
      <c r="AE312" s="6" t="e">
        <f>COUNTIFS(#REF!,"&gt;=200",#REF!,$B312)</f>
        <v>#REF!</v>
      </c>
      <c r="AF312" s="6" t="e">
        <f>COUNTIFS(#REF!,"&gt;=200",#REF!,$B312,#REF!,"&gt;=2.5")</f>
        <v>#REF!</v>
      </c>
      <c r="AG312" s="6" t="e">
        <f>COUNTIFS(#REF!,"&gt;=200",#REF!,$B312,#REF!,"&gt;=2.7")</f>
        <v>#REF!</v>
      </c>
      <c r="AH312" s="6" t="e">
        <f>COUNTIFS(#REF!,"&gt;=200",#REF!,$B312,#REF!,"&gt;=2.9")</f>
        <v>#REF!</v>
      </c>
      <c r="AI312" s="6" t="e">
        <f>COUNTIFS(#REF!,"&gt;=200",#REF!,$B312,#REF!,"&gt;=3.1")</f>
        <v>#REF!</v>
      </c>
      <c r="AJ312" s="15" t="e">
        <f>COUNTIFS(#REF!,"&gt;=200",#REF!,$B312,#REF!,"&gt;=3.3")</f>
        <v>#REF!</v>
      </c>
      <c r="AL312" s="9" t="s">
        <v>57</v>
      </c>
      <c r="AM312" s="6"/>
      <c r="AN312" s="6" t="e">
        <f>COUNTIFS(#REF!,"&gt;=50",#REF!,$B312)</f>
        <v>#REF!</v>
      </c>
      <c r="AO312" s="6" t="e">
        <f>COUNTIFS(#REF!,"&gt;=50",#REF!,$B312,#REF!,"&gt;=2.5")</f>
        <v>#REF!</v>
      </c>
      <c r="AP312" s="6" t="e">
        <f>COUNTIFS(#REF!,"&gt;=50",#REF!,$B312,#REF!,"&gt;=2.7")</f>
        <v>#REF!</v>
      </c>
      <c r="AQ312" s="7" t="e">
        <f>COUNTIFS(#REF!,"&gt;=50",#REF!,$B312,#REF!,"&gt;=2.9")</f>
        <v>#REF!</v>
      </c>
      <c r="AR312" s="6" t="e">
        <f>COUNTIFS(#REF!,"&gt;=50",#REF!,$B312,#REF!,"&gt;=3.1")</f>
        <v>#REF!</v>
      </c>
      <c r="AS312" s="15" t="e">
        <f>COUNTIFS(#REF!,"&gt;=50",#REF!,$B312,#REF!,"&gt;=3.3")</f>
        <v>#REF!</v>
      </c>
    </row>
    <row r="313" spans="2:45" hidden="1" outlineLevel="1" x14ac:dyDescent="0.25">
      <c r="B313" s="9" t="s">
        <v>67</v>
      </c>
      <c r="C313" s="6"/>
      <c r="D313" s="6" t="e">
        <f>COUNTIFS(#REF!,"&lt;100",#REF!,"&gt;=50",#REF!,$B313)</f>
        <v>#REF!</v>
      </c>
      <c r="E313" s="6" t="e">
        <f>COUNTIFS(#REF!,"&lt;100",#REF!,"&gt;=50",#REF!,$B313,#REF!,"&gt;=2.5")</f>
        <v>#REF!</v>
      </c>
      <c r="F313" s="6" t="e">
        <f>COUNTIFS(#REF!,"&lt;100",#REF!,"&gt;=50",#REF!,$B313,#REF!,"&gt;=2.7")</f>
        <v>#REF!</v>
      </c>
      <c r="G313" s="6" t="e">
        <f>COUNTIFS(#REF!,"&lt;100",#REF!,"&gt;=50",#REF!,$B313,#REF!,"&gt;=2.9")</f>
        <v>#REF!</v>
      </c>
      <c r="H313" s="6" t="e">
        <f>COUNTIFS(#REF!,"&lt;100",#REF!,"&gt;=50",#REF!,$B313,#REF!,"&gt;=3.1")</f>
        <v>#REF!</v>
      </c>
      <c r="I313" s="15" t="e">
        <f>COUNTIFS(#REF!,"&lt;100",#REF!,"&gt;=50",#REF!,$B313,#REF!,"&gt;=3.3")</f>
        <v>#REF!</v>
      </c>
      <c r="K313" s="9" t="s">
        <v>67</v>
      </c>
      <c r="L313" s="6"/>
      <c r="M313" s="6" t="e">
        <f>COUNTIFS(#REF!,"&gt;=100",#REF!,"&lt;150",#REF!,$B313)</f>
        <v>#REF!</v>
      </c>
      <c r="N313" s="6" t="e">
        <f>COUNTIFS(#REF!,"&gt;=100",#REF!,"&lt;150",#REF!,$B313,#REF!,"&gt;=2.5")</f>
        <v>#REF!</v>
      </c>
      <c r="O313" s="6" t="e">
        <f>COUNTIFS(#REF!,"&gt;=100",#REF!,"&lt;150",#REF!,$B313,#REF!,"&gt;=2.7")</f>
        <v>#REF!</v>
      </c>
      <c r="P313" s="6" t="e">
        <f>COUNTIFS(#REF!,"&gt;=100",#REF!,"&lt;150",#REF!,$B313,#REF!,"&gt;=2.9")</f>
        <v>#REF!</v>
      </c>
      <c r="Q313" s="6" t="e">
        <f>COUNTIFS(#REF!,"&gt;=100",#REF!,"&lt;150",#REF!,$B313,#REF!,"&gt;=3.1")</f>
        <v>#REF!</v>
      </c>
      <c r="R313" s="15" t="e">
        <f>COUNTIFS(#REF!,"&gt;=100",#REF!,"&lt;150",#REF!,$B313,#REF!,"&gt;=3.3")</f>
        <v>#REF!</v>
      </c>
      <c r="T313" s="9" t="s">
        <v>67</v>
      </c>
      <c r="U313" s="6"/>
      <c r="V313" s="6" t="e">
        <f>COUNTIFS(#REF!,"&gt;=150",#REF!,"&lt;200",#REF!,$B313)</f>
        <v>#REF!</v>
      </c>
      <c r="W313" s="6" t="e">
        <f>COUNTIFS(#REF!,"&gt;=150",#REF!,"&lt;200",#REF!,$B313,#REF!,"&gt;=2.5")</f>
        <v>#REF!</v>
      </c>
      <c r="X313" s="6" t="e">
        <f>COUNTIFS(#REF!,"&gt;=150",#REF!,"&lt;200",#REF!,$B313,#REF!,"&gt;=2.7")</f>
        <v>#REF!</v>
      </c>
      <c r="Y313" s="6" t="e">
        <f>COUNTIFS(#REF!,"&gt;=150",#REF!,"&lt;200",#REF!,$B313,#REF!,"&gt;=2.9")</f>
        <v>#REF!</v>
      </c>
      <c r="Z313" s="6" t="e">
        <f>COUNTIFS(#REF!,"&gt;=150",#REF!,"&lt;200",#REF!,$B313,#REF!,"&gt;=3.1")</f>
        <v>#REF!</v>
      </c>
      <c r="AA313" s="15" t="e">
        <f>COUNTIFS(#REF!,"&gt;=150",#REF!,"&lt;200",#REF!,$B313,#REF!,"&gt;=3.3")</f>
        <v>#REF!</v>
      </c>
      <c r="AC313" s="9" t="s">
        <v>67</v>
      </c>
      <c r="AD313" s="6"/>
      <c r="AE313" s="6" t="e">
        <f>COUNTIFS(#REF!,"&gt;=200",#REF!,$B313)</f>
        <v>#REF!</v>
      </c>
      <c r="AF313" s="6" t="e">
        <f>COUNTIFS(#REF!,"&gt;=200",#REF!,$B313,#REF!,"&gt;=2.5")</f>
        <v>#REF!</v>
      </c>
      <c r="AG313" s="6" t="e">
        <f>COUNTIFS(#REF!,"&gt;=200",#REF!,$B313,#REF!,"&gt;=2.7")</f>
        <v>#REF!</v>
      </c>
      <c r="AH313" s="6" t="e">
        <f>COUNTIFS(#REF!,"&gt;=200",#REF!,$B313,#REF!,"&gt;=2.9")</f>
        <v>#REF!</v>
      </c>
      <c r="AI313" s="6" t="e">
        <f>COUNTIFS(#REF!,"&gt;=200",#REF!,$B313,#REF!,"&gt;=3.1")</f>
        <v>#REF!</v>
      </c>
      <c r="AJ313" s="15" t="e">
        <f>COUNTIFS(#REF!,"&gt;=200",#REF!,$B313,#REF!,"&gt;=3.3")</f>
        <v>#REF!</v>
      </c>
      <c r="AL313" s="9" t="s">
        <v>67</v>
      </c>
      <c r="AM313" s="6"/>
      <c r="AN313" s="6" t="e">
        <f>COUNTIFS(#REF!,"&gt;=50",#REF!,$B313)</f>
        <v>#REF!</v>
      </c>
      <c r="AO313" s="6" t="e">
        <f>COUNTIFS(#REF!,"&gt;=50",#REF!,$B313,#REF!,"&gt;=2.5")</f>
        <v>#REF!</v>
      </c>
      <c r="AP313" s="6" t="e">
        <f>COUNTIFS(#REF!,"&gt;=50",#REF!,$B313,#REF!,"&gt;=2.7")</f>
        <v>#REF!</v>
      </c>
      <c r="AQ313" s="7" t="e">
        <f>COUNTIFS(#REF!,"&gt;=50",#REF!,$B313,#REF!,"&gt;=2.9")</f>
        <v>#REF!</v>
      </c>
      <c r="AR313" s="6" t="e">
        <f>COUNTIFS(#REF!,"&gt;=50",#REF!,$B313,#REF!,"&gt;=3.1")</f>
        <v>#REF!</v>
      </c>
      <c r="AS313" s="15" t="e">
        <f>COUNTIFS(#REF!,"&gt;=50",#REF!,$B313,#REF!,"&gt;=3.3")</f>
        <v>#REF!</v>
      </c>
    </row>
    <row r="314" spans="2:45" hidden="1" outlineLevel="1" x14ac:dyDescent="0.25">
      <c r="B314" s="9" t="s">
        <v>24</v>
      </c>
      <c r="C314" s="6"/>
      <c r="D314" s="6" t="e">
        <f>COUNTIFS(#REF!,"&lt;100",#REF!,"&gt;=50",#REF!,$B314)</f>
        <v>#REF!</v>
      </c>
      <c r="E314" s="6" t="e">
        <f>COUNTIFS(#REF!,"&lt;100",#REF!,"&gt;=50",#REF!,$B314,#REF!,"&gt;=2.5")</f>
        <v>#REF!</v>
      </c>
      <c r="F314" s="6" t="e">
        <f>COUNTIFS(#REF!,"&lt;100",#REF!,"&gt;=50",#REF!,$B314,#REF!,"&gt;=2.7")</f>
        <v>#REF!</v>
      </c>
      <c r="G314" s="6" t="e">
        <f>COUNTIFS(#REF!,"&lt;100",#REF!,"&gt;=50",#REF!,$B314,#REF!,"&gt;=2.9")</f>
        <v>#REF!</v>
      </c>
      <c r="H314" s="6" t="e">
        <f>COUNTIFS(#REF!,"&lt;100",#REF!,"&gt;=50",#REF!,$B314,#REF!,"&gt;=3.1")</f>
        <v>#REF!</v>
      </c>
      <c r="I314" s="15" t="e">
        <f>COUNTIFS(#REF!,"&lt;100",#REF!,"&gt;=50",#REF!,$B314,#REF!,"&gt;=3.3")</f>
        <v>#REF!</v>
      </c>
      <c r="K314" s="9" t="s">
        <v>24</v>
      </c>
      <c r="L314" s="6"/>
      <c r="M314" s="6" t="e">
        <f>COUNTIFS(#REF!,"&gt;=100",#REF!,"&lt;150",#REF!,$B314)</f>
        <v>#REF!</v>
      </c>
      <c r="N314" s="6" t="e">
        <f>COUNTIFS(#REF!,"&gt;=100",#REF!,"&lt;150",#REF!,$B314,#REF!,"&gt;=2.5")</f>
        <v>#REF!</v>
      </c>
      <c r="O314" s="6" t="e">
        <f>COUNTIFS(#REF!,"&gt;=100",#REF!,"&lt;150",#REF!,$B314,#REF!,"&gt;=2.7")</f>
        <v>#REF!</v>
      </c>
      <c r="P314" s="6" t="e">
        <f>COUNTIFS(#REF!,"&gt;=100",#REF!,"&lt;150",#REF!,$B314,#REF!,"&gt;=2.9")</f>
        <v>#REF!</v>
      </c>
      <c r="Q314" s="6" t="e">
        <f>COUNTIFS(#REF!,"&gt;=100",#REF!,"&lt;150",#REF!,$B314,#REF!,"&gt;=3.1")</f>
        <v>#REF!</v>
      </c>
      <c r="R314" s="15" t="e">
        <f>COUNTIFS(#REF!,"&gt;=100",#REF!,"&lt;150",#REF!,$B314,#REF!,"&gt;=3.3")</f>
        <v>#REF!</v>
      </c>
      <c r="T314" s="9" t="s">
        <v>24</v>
      </c>
      <c r="U314" s="6"/>
      <c r="V314" s="6" t="e">
        <f>COUNTIFS(#REF!,"&gt;=150",#REF!,"&lt;200",#REF!,$B314)</f>
        <v>#REF!</v>
      </c>
      <c r="W314" s="6" t="e">
        <f>COUNTIFS(#REF!,"&gt;=150",#REF!,"&lt;200",#REF!,$B314,#REF!,"&gt;=2.5")</f>
        <v>#REF!</v>
      </c>
      <c r="X314" s="6" t="e">
        <f>COUNTIFS(#REF!,"&gt;=150",#REF!,"&lt;200",#REF!,$B314,#REF!,"&gt;=2.7")</f>
        <v>#REF!</v>
      </c>
      <c r="Y314" s="6" t="e">
        <f>COUNTIFS(#REF!,"&gt;=150",#REF!,"&lt;200",#REF!,$B314,#REF!,"&gt;=2.9")</f>
        <v>#REF!</v>
      </c>
      <c r="Z314" s="6" t="e">
        <f>COUNTIFS(#REF!,"&gt;=150",#REF!,"&lt;200",#REF!,$B314,#REF!,"&gt;=3.1")</f>
        <v>#REF!</v>
      </c>
      <c r="AA314" s="15" t="e">
        <f>COUNTIFS(#REF!,"&gt;=150",#REF!,"&lt;200",#REF!,$B314,#REF!,"&gt;=3.3")</f>
        <v>#REF!</v>
      </c>
      <c r="AC314" s="9" t="s">
        <v>24</v>
      </c>
      <c r="AD314" s="6"/>
      <c r="AE314" s="6" t="e">
        <f>COUNTIFS(#REF!,"&gt;=200",#REF!,$B314)</f>
        <v>#REF!</v>
      </c>
      <c r="AF314" s="6" t="e">
        <f>COUNTIFS(#REF!,"&gt;=200",#REF!,$B314,#REF!,"&gt;=2.5")</f>
        <v>#REF!</v>
      </c>
      <c r="AG314" s="6" t="e">
        <f>COUNTIFS(#REF!,"&gt;=200",#REF!,$B314,#REF!,"&gt;=2.7")</f>
        <v>#REF!</v>
      </c>
      <c r="AH314" s="6" t="e">
        <f>COUNTIFS(#REF!,"&gt;=200",#REF!,$B314,#REF!,"&gt;=2.9")</f>
        <v>#REF!</v>
      </c>
      <c r="AI314" s="6" t="e">
        <f>COUNTIFS(#REF!,"&gt;=200",#REF!,$B314,#REF!,"&gt;=3.1")</f>
        <v>#REF!</v>
      </c>
      <c r="AJ314" s="15" t="e">
        <f>COUNTIFS(#REF!,"&gt;=200",#REF!,$B314,#REF!,"&gt;=3.3")</f>
        <v>#REF!</v>
      </c>
      <c r="AL314" s="9" t="s">
        <v>24</v>
      </c>
      <c r="AM314" s="6"/>
      <c r="AN314" s="6" t="e">
        <f>COUNTIFS(#REF!,"&gt;=50",#REF!,$B314)</f>
        <v>#REF!</v>
      </c>
      <c r="AO314" s="6" t="e">
        <f>COUNTIFS(#REF!,"&gt;=50",#REF!,$B314,#REF!,"&gt;=2.5")</f>
        <v>#REF!</v>
      </c>
      <c r="AP314" s="6" t="e">
        <f>COUNTIFS(#REF!,"&gt;=50",#REF!,$B314,#REF!,"&gt;=2.7")</f>
        <v>#REF!</v>
      </c>
      <c r="AQ314" s="7" t="e">
        <f>COUNTIFS(#REF!,"&gt;=50",#REF!,$B314,#REF!,"&gt;=2.9")</f>
        <v>#REF!</v>
      </c>
      <c r="AR314" s="6" t="e">
        <f>COUNTIFS(#REF!,"&gt;=50",#REF!,$B314,#REF!,"&gt;=3.1")</f>
        <v>#REF!</v>
      </c>
      <c r="AS314" s="15" t="e">
        <f>COUNTIFS(#REF!,"&gt;=50",#REF!,$B314,#REF!,"&gt;=3.3")</f>
        <v>#REF!</v>
      </c>
    </row>
    <row r="315" spans="2:45" hidden="1" outlineLevel="1" x14ac:dyDescent="0.25">
      <c r="B315" s="9" t="s">
        <v>74</v>
      </c>
      <c r="C315" s="6"/>
      <c r="D315" s="6" t="e">
        <f>COUNTIFS(#REF!,"&lt;100",#REF!,"&gt;=50",#REF!,$B315)</f>
        <v>#REF!</v>
      </c>
      <c r="E315" s="6" t="e">
        <f>COUNTIFS(#REF!,"&lt;100",#REF!,"&gt;=50",#REF!,$B315,#REF!,"&gt;=2.5")</f>
        <v>#REF!</v>
      </c>
      <c r="F315" s="6" t="e">
        <f>COUNTIFS(#REF!,"&lt;100",#REF!,"&gt;=50",#REF!,$B315,#REF!,"&gt;=2.7")</f>
        <v>#REF!</v>
      </c>
      <c r="G315" s="6" t="e">
        <f>COUNTIFS(#REF!,"&lt;100",#REF!,"&gt;=50",#REF!,$B315,#REF!,"&gt;=2.9")</f>
        <v>#REF!</v>
      </c>
      <c r="H315" s="6" t="e">
        <f>COUNTIFS(#REF!,"&lt;100",#REF!,"&gt;=50",#REF!,$B315,#REF!,"&gt;=3.1")</f>
        <v>#REF!</v>
      </c>
      <c r="I315" s="15" t="e">
        <f>COUNTIFS(#REF!,"&lt;100",#REF!,"&gt;=50",#REF!,$B315,#REF!,"&gt;=3.3")</f>
        <v>#REF!</v>
      </c>
      <c r="K315" s="9" t="s">
        <v>74</v>
      </c>
      <c r="L315" s="6"/>
      <c r="M315" s="6" t="e">
        <f>COUNTIFS(#REF!,"&gt;=100",#REF!,"&lt;150",#REF!,$B315)</f>
        <v>#REF!</v>
      </c>
      <c r="N315" s="6" t="e">
        <f>COUNTIFS(#REF!,"&gt;=100",#REF!,"&lt;150",#REF!,$B315,#REF!,"&gt;=2.5")</f>
        <v>#REF!</v>
      </c>
      <c r="O315" s="6" t="e">
        <f>COUNTIFS(#REF!,"&gt;=100",#REF!,"&lt;150",#REF!,$B315,#REF!,"&gt;=2.7")</f>
        <v>#REF!</v>
      </c>
      <c r="P315" s="6" t="e">
        <f>COUNTIFS(#REF!,"&gt;=100",#REF!,"&lt;150",#REF!,$B315,#REF!,"&gt;=2.9")</f>
        <v>#REF!</v>
      </c>
      <c r="Q315" s="6" t="e">
        <f>COUNTIFS(#REF!,"&gt;=100",#REF!,"&lt;150",#REF!,$B315,#REF!,"&gt;=3.1")</f>
        <v>#REF!</v>
      </c>
      <c r="R315" s="15" t="e">
        <f>COUNTIFS(#REF!,"&gt;=100",#REF!,"&lt;150",#REF!,$B315,#REF!,"&gt;=3.3")</f>
        <v>#REF!</v>
      </c>
      <c r="T315" s="9" t="s">
        <v>74</v>
      </c>
      <c r="U315" s="6"/>
      <c r="V315" s="6" t="e">
        <f>COUNTIFS(#REF!,"&gt;=150",#REF!,"&lt;200",#REF!,$B315)</f>
        <v>#REF!</v>
      </c>
      <c r="W315" s="6" t="e">
        <f>COUNTIFS(#REF!,"&gt;=150",#REF!,"&lt;200",#REF!,$B315,#REF!,"&gt;=2.5")</f>
        <v>#REF!</v>
      </c>
      <c r="X315" s="6" t="e">
        <f>COUNTIFS(#REF!,"&gt;=150",#REF!,"&lt;200",#REF!,$B315,#REF!,"&gt;=2.7")</f>
        <v>#REF!</v>
      </c>
      <c r="Y315" s="6" t="e">
        <f>COUNTIFS(#REF!,"&gt;=150",#REF!,"&lt;200",#REF!,$B315,#REF!,"&gt;=2.9")</f>
        <v>#REF!</v>
      </c>
      <c r="Z315" s="6" t="e">
        <f>COUNTIFS(#REF!,"&gt;=150",#REF!,"&lt;200",#REF!,$B315,#REF!,"&gt;=3.1")</f>
        <v>#REF!</v>
      </c>
      <c r="AA315" s="15" t="e">
        <f>COUNTIFS(#REF!,"&gt;=150",#REF!,"&lt;200",#REF!,$B315,#REF!,"&gt;=3.3")</f>
        <v>#REF!</v>
      </c>
      <c r="AC315" s="9" t="s">
        <v>74</v>
      </c>
      <c r="AD315" s="6"/>
      <c r="AE315" s="6" t="e">
        <f>COUNTIFS(#REF!,"&gt;=200",#REF!,$B315)</f>
        <v>#REF!</v>
      </c>
      <c r="AF315" s="6" t="e">
        <f>COUNTIFS(#REF!,"&gt;=200",#REF!,$B315,#REF!,"&gt;=2.5")</f>
        <v>#REF!</v>
      </c>
      <c r="AG315" s="6" t="e">
        <f>COUNTIFS(#REF!,"&gt;=200",#REF!,$B315,#REF!,"&gt;=2.7")</f>
        <v>#REF!</v>
      </c>
      <c r="AH315" s="6" t="e">
        <f>COUNTIFS(#REF!,"&gt;=200",#REF!,$B315,#REF!,"&gt;=2.9")</f>
        <v>#REF!</v>
      </c>
      <c r="AI315" s="6" t="e">
        <f>COUNTIFS(#REF!,"&gt;=200",#REF!,$B315,#REF!,"&gt;=3.1")</f>
        <v>#REF!</v>
      </c>
      <c r="AJ315" s="15" t="e">
        <f>COUNTIFS(#REF!,"&gt;=200",#REF!,$B315,#REF!,"&gt;=3.3")</f>
        <v>#REF!</v>
      </c>
      <c r="AL315" s="9" t="s">
        <v>74</v>
      </c>
      <c r="AM315" s="6"/>
      <c r="AN315" s="6" t="e">
        <f>COUNTIFS(#REF!,"&gt;=50",#REF!,$B315)</f>
        <v>#REF!</v>
      </c>
      <c r="AO315" s="6" t="e">
        <f>COUNTIFS(#REF!,"&gt;=50",#REF!,$B315,#REF!,"&gt;=2.5")</f>
        <v>#REF!</v>
      </c>
      <c r="AP315" s="6" t="e">
        <f>COUNTIFS(#REF!,"&gt;=50",#REF!,$B315,#REF!,"&gt;=2.7")</f>
        <v>#REF!</v>
      </c>
      <c r="AQ315" s="7" t="e">
        <f>COUNTIFS(#REF!,"&gt;=50",#REF!,$B315,#REF!,"&gt;=2.9")</f>
        <v>#REF!</v>
      </c>
      <c r="AR315" s="6" t="e">
        <f>COUNTIFS(#REF!,"&gt;=50",#REF!,$B315,#REF!,"&gt;=3.1")</f>
        <v>#REF!</v>
      </c>
      <c r="AS315" s="15" t="e">
        <f>COUNTIFS(#REF!,"&gt;=50",#REF!,$B315,#REF!,"&gt;=3.3")</f>
        <v>#REF!</v>
      </c>
    </row>
    <row r="316" spans="2:45" hidden="1" outlineLevel="1" x14ac:dyDescent="0.25">
      <c r="B316" s="9" t="s">
        <v>56</v>
      </c>
      <c r="C316" s="6"/>
      <c r="D316" s="6" t="e">
        <f>COUNTIFS(#REF!,"&lt;100",#REF!,"&gt;=50",#REF!,$B316)</f>
        <v>#REF!</v>
      </c>
      <c r="E316" s="6" t="e">
        <f>COUNTIFS(#REF!,"&lt;100",#REF!,"&gt;=50",#REF!,$B316,#REF!,"&gt;=2.5")</f>
        <v>#REF!</v>
      </c>
      <c r="F316" s="6" t="e">
        <f>COUNTIFS(#REF!,"&lt;100",#REF!,"&gt;=50",#REF!,$B316,#REF!,"&gt;=2.7")</f>
        <v>#REF!</v>
      </c>
      <c r="G316" s="6" t="e">
        <f>COUNTIFS(#REF!,"&lt;100",#REF!,"&gt;=50",#REF!,$B316,#REF!,"&gt;=2.9")</f>
        <v>#REF!</v>
      </c>
      <c r="H316" s="6" t="e">
        <f>COUNTIFS(#REF!,"&lt;100",#REF!,"&gt;=50",#REF!,$B316,#REF!,"&gt;=3.1")</f>
        <v>#REF!</v>
      </c>
      <c r="I316" s="15" t="e">
        <f>COUNTIFS(#REF!,"&lt;100",#REF!,"&gt;=50",#REF!,$B316,#REF!,"&gt;=3.3")</f>
        <v>#REF!</v>
      </c>
      <c r="K316" s="9" t="s">
        <v>56</v>
      </c>
      <c r="L316" s="6"/>
      <c r="M316" s="6" t="e">
        <f>COUNTIFS(#REF!,"&gt;=100",#REF!,"&lt;150",#REF!,$B316)</f>
        <v>#REF!</v>
      </c>
      <c r="N316" s="6" t="e">
        <f>COUNTIFS(#REF!,"&gt;=100",#REF!,"&lt;150",#REF!,$B316,#REF!,"&gt;=2.5")</f>
        <v>#REF!</v>
      </c>
      <c r="O316" s="6" t="e">
        <f>COUNTIFS(#REF!,"&gt;=100",#REF!,"&lt;150",#REF!,$B316,#REF!,"&gt;=2.7")</f>
        <v>#REF!</v>
      </c>
      <c r="P316" s="6" t="e">
        <f>COUNTIFS(#REF!,"&gt;=100",#REF!,"&lt;150",#REF!,$B316,#REF!,"&gt;=2.9")</f>
        <v>#REF!</v>
      </c>
      <c r="Q316" s="6" t="e">
        <f>COUNTIFS(#REF!,"&gt;=100",#REF!,"&lt;150",#REF!,$B316,#REF!,"&gt;=3.1")</f>
        <v>#REF!</v>
      </c>
      <c r="R316" s="15" t="e">
        <f>COUNTIFS(#REF!,"&gt;=100",#REF!,"&lt;150",#REF!,$B316,#REF!,"&gt;=3.3")</f>
        <v>#REF!</v>
      </c>
      <c r="T316" s="9" t="s">
        <v>56</v>
      </c>
      <c r="U316" s="6"/>
      <c r="V316" s="6" t="e">
        <f>COUNTIFS(#REF!,"&gt;=150",#REF!,"&lt;200",#REF!,$B316)</f>
        <v>#REF!</v>
      </c>
      <c r="W316" s="6" t="e">
        <f>COUNTIFS(#REF!,"&gt;=150",#REF!,"&lt;200",#REF!,$B316,#REF!,"&gt;=2.5")</f>
        <v>#REF!</v>
      </c>
      <c r="X316" s="6" t="e">
        <f>COUNTIFS(#REF!,"&gt;=150",#REF!,"&lt;200",#REF!,$B316,#REF!,"&gt;=2.7")</f>
        <v>#REF!</v>
      </c>
      <c r="Y316" s="6" t="e">
        <f>COUNTIFS(#REF!,"&gt;=150",#REF!,"&lt;200",#REF!,$B316,#REF!,"&gt;=2.9")</f>
        <v>#REF!</v>
      </c>
      <c r="Z316" s="6" t="e">
        <f>COUNTIFS(#REF!,"&gt;=150",#REF!,"&lt;200",#REF!,$B316,#REF!,"&gt;=3.1")</f>
        <v>#REF!</v>
      </c>
      <c r="AA316" s="15" t="e">
        <f>COUNTIFS(#REF!,"&gt;=150",#REF!,"&lt;200",#REF!,$B316,#REF!,"&gt;=3.3")</f>
        <v>#REF!</v>
      </c>
      <c r="AC316" s="9" t="s">
        <v>56</v>
      </c>
      <c r="AD316" s="6"/>
      <c r="AE316" s="6" t="e">
        <f>COUNTIFS(#REF!,"&gt;=200",#REF!,$B316)</f>
        <v>#REF!</v>
      </c>
      <c r="AF316" s="6" t="e">
        <f>COUNTIFS(#REF!,"&gt;=200",#REF!,$B316,#REF!,"&gt;=2.5")</f>
        <v>#REF!</v>
      </c>
      <c r="AG316" s="6" t="e">
        <f>COUNTIFS(#REF!,"&gt;=200",#REF!,$B316,#REF!,"&gt;=2.7")</f>
        <v>#REF!</v>
      </c>
      <c r="AH316" s="6" t="e">
        <f>COUNTIFS(#REF!,"&gt;=200",#REF!,$B316,#REF!,"&gt;=2.9")</f>
        <v>#REF!</v>
      </c>
      <c r="AI316" s="6" t="e">
        <f>COUNTIFS(#REF!,"&gt;=200",#REF!,$B316,#REF!,"&gt;=3.1")</f>
        <v>#REF!</v>
      </c>
      <c r="AJ316" s="15" t="e">
        <f>COUNTIFS(#REF!,"&gt;=200",#REF!,$B316,#REF!,"&gt;=3.3")</f>
        <v>#REF!</v>
      </c>
      <c r="AL316" s="9" t="s">
        <v>56</v>
      </c>
      <c r="AM316" s="6"/>
      <c r="AN316" s="6" t="e">
        <f>COUNTIFS(#REF!,"&gt;=50",#REF!,$B316)</f>
        <v>#REF!</v>
      </c>
      <c r="AO316" s="6" t="e">
        <f>COUNTIFS(#REF!,"&gt;=50",#REF!,$B316,#REF!,"&gt;=2.5")</f>
        <v>#REF!</v>
      </c>
      <c r="AP316" s="6" t="e">
        <f>COUNTIFS(#REF!,"&gt;=50",#REF!,$B316,#REF!,"&gt;=2.7")</f>
        <v>#REF!</v>
      </c>
      <c r="AQ316" s="7" t="e">
        <f>COUNTIFS(#REF!,"&gt;=50",#REF!,$B316,#REF!,"&gt;=2.9")</f>
        <v>#REF!</v>
      </c>
      <c r="AR316" s="6" t="e">
        <f>COUNTIFS(#REF!,"&gt;=50",#REF!,$B316,#REF!,"&gt;=3.1")</f>
        <v>#REF!</v>
      </c>
      <c r="AS316" s="15" t="e">
        <f>COUNTIFS(#REF!,"&gt;=50",#REF!,$B316,#REF!,"&gt;=3.3")</f>
        <v>#REF!</v>
      </c>
    </row>
    <row r="317" spans="2:45" hidden="1" outlineLevel="1" x14ac:dyDescent="0.25">
      <c r="B317" s="9" t="s">
        <v>25</v>
      </c>
      <c r="C317" s="6"/>
      <c r="D317" s="6" t="e">
        <f>COUNTIFS(#REF!,"&lt;100",#REF!,"&gt;=50",#REF!,$B317)</f>
        <v>#REF!</v>
      </c>
      <c r="E317" s="6" t="e">
        <f>COUNTIFS(#REF!,"&lt;100",#REF!,"&gt;=50",#REF!,$B317,#REF!,"&gt;=2.5")</f>
        <v>#REF!</v>
      </c>
      <c r="F317" s="6" t="e">
        <f>COUNTIFS(#REF!,"&lt;100",#REF!,"&gt;=50",#REF!,$B317,#REF!,"&gt;=2.7")</f>
        <v>#REF!</v>
      </c>
      <c r="G317" s="6" t="e">
        <f>COUNTIFS(#REF!,"&lt;100",#REF!,"&gt;=50",#REF!,$B317,#REF!,"&gt;=2.9")</f>
        <v>#REF!</v>
      </c>
      <c r="H317" s="6" t="e">
        <f>COUNTIFS(#REF!,"&lt;100",#REF!,"&gt;=50",#REF!,$B317,#REF!,"&gt;=3.1")</f>
        <v>#REF!</v>
      </c>
      <c r="I317" s="15" t="e">
        <f>COUNTIFS(#REF!,"&lt;100",#REF!,"&gt;=50",#REF!,$B317,#REF!,"&gt;=3.3")</f>
        <v>#REF!</v>
      </c>
      <c r="K317" s="9" t="s">
        <v>25</v>
      </c>
      <c r="L317" s="6"/>
      <c r="M317" s="6" t="e">
        <f>COUNTIFS(#REF!,"&gt;=100",#REF!,"&lt;150",#REF!,$B317)</f>
        <v>#REF!</v>
      </c>
      <c r="N317" s="6" t="e">
        <f>COUNTIFS(#REF!,"&gt;=100",#REF!,"&lt;150",#REF!,$B317,#REF!,"&gt;=2.5")</f>
        <v>#REF!</v>
      </c>
      <c r="O317" s="6" t="e">
        <f>COUNTIFS(#REF!,"&gt;=100",#REF!,"&lt;150",#REF!,$B317,#REF!,"&gt;=2.7")</f>
        <v>#REF!</v>
      </c>
      <c r="P317" s="6" t="e">
        <f>COUNTIFS(#REF!,"&gt;=100",#REF!,"&lt;150",#REF!,$B317,#REF!,"&gt;=2.9")</f>
        <v>#REF!</v>
      </c>
      <c r="Q317" s="6" t="e">
        <f>COUNTIFS(#REF!,"&gt;=100",#REF!,"&lt;150",#REF!,$B317,#REF!,"&gt;=3.1")</f>
        <v>#REF!</v>
      </c>
      <c r="R317" s="15" t="e">
        <f>COUNTIFS(#REF!,"&gt;=100",#REF!,"&lt;150",#REF!,$B317,#REF!,"&gt;=3.3")</f>
        <v>#REF!</v>
      </c>
      <c r="T317" s="9" t="s">
        <v>25</v>
      </c>
      <c r="U317" s="6"/>
      <c r="V317" s="6" t="e">
        <f>COUNTIFS(#REF!,"&gt;=150",#REF!,"&lt;200",#REF!,$B317)</f>
        <v>#REF!</v>
      </c>
      <c r="W317" s="6" t="e">
        <f>COUNTIFS(#REF!,"&gt;=150",#REF!,"&lt;200",#REF!,$B317,#REF!,"&gt;=2.5")</f>
        <v>#REF!</v>
      </c>
      <c r="X317" s="6" t="e">
        <f>COUNTIFS(#REF!,"&gt;=150",#REF!,"&lt;200",#REF!,$B317,#REF!,"&gt;=2.7")</f>
        <v>#REF!</v>
      </c>
      <c r="Y317" s="6" t="e">
        <f>COUNTIFS(#REF!,"&gt;=150",#REF!,"&lt;200",#REF!,$B317,#REF!,"&gt;=2.9")</f>
        <v>#REF!</v>
      </c>
      <c r="Z317" s="6" t="e">
        <f>COUNTIFS(#REF!,"&gt;=150",#REF!,"&lt;200",#REF!,$B317,#REF!,"&gt;=3.1")</f>
        <v>#REF!</v>
      </c>
      <c r="AA317" s="15" t="e">
        <f>COUNTIFS(#REF!,"&gt;=150",#REF!,"&lt;200",#REF!,$B317,#REF!,"&gt;=3.3")</f>
        <v>#REF!</v>
      </c>
      <c r="AC317" s="9" t="s">
        <v>25</v>
      </c>
      <c r="AD317" s="6"/>
      <c r="AE317" s="6" t="e">
        <f>COUNTIFS(#REF!,"&gt;=200",#REF!,$B317)</f>
        <v>#REF!</v>
      </c>
      <c r="AF317" s="6" t="e">
        <f>COUNTIFS(#REF!,"&gt;=200",#REF!,$B317,#REF!,"&gt;=2.5")</f>
        <v>#REF!</v>
      </c>
      <c r="AG317" s="6" t="e">
        <f>COUNTIFS(#REF!,"&gt;=200",#REF!,$B317,#REF!,"&gt;=2.7")</f>
        <v>#REF!</v>
      </c>
      <c r="AH317" s="6" t="e">
        <f>COUNTIFS(#REF!,"&gt;=200",#REF!,$B317,#REF!,"&gt;=2.9")</f>
        <v>#REF!</v>
      </c>
      <c r="AI317" s="6" t="e">
        <f>COUNTIFS(#REF!,"&gt;=200",#REF!,$B317,#REF!,"&gt;=3.1")</f>
        <v>#REF!</v>
      </c>
      <c r="AJ317" s="15" t="e">
        <f>COUNTIFS(#REF!,"&gt;=200",#REF!,$B317,#REF!,"&gt;=3.3")</f>
        <v>#REF!</v>
      </c>
      <c r="AL317" s="9" t="s">
        <v>25</v>
      </c>
      <c r="AM317" s="6"/>
      <c r="AN317" s="6" t="e">
        <f>COUNTIFS(#REF!,"&gt;=50",#REF!,$B317)</f>
        <v>#REF!</v>
      </c>
      <c r="AO317" s="6" t="e">
        <f>COUNTIFS(#REF!,"&gt;=50",#REF!,$B317,#REF!,"&gt;=2.5")</f>
        <v>#REF!</v>
      </c>
      <c r="AP317" s="6" t="e">
        <f>COUNTIFS(#REF!,"&gt;=50",#REF!,$B317,#REF!,"&gt;=2.7")</f>
        <v>#REF!</v>
      </c>
      <c r="AQ317" s="7" t="e">
        <f>COUNTIFS(#REF!,"&gt;=50",#REF!,$B317,#REF!,"&gt;=2.9")</f>
        <v>#REF!</v>
      </c>
      <c r="AR317" s="6" t="e">
        <f>COUNTIFS(#REF!,"&gt;=50",#REF!,$B317,#REF!,"&gt;=3.1")</f>
        <v>#REF!</v>
      </c>
      <c r="AS317" s="15" t="e">
        <f>COUNTIFS(#REF!,"&gt;=50",#REF!,$B317,#REF!,"&gt;=3.3")</f>
        <v>#REF!</v>
      </c>
    </row>
    <row r="318" spans="2:45" hidden="1" outlineLevel="1" x14ac:dyDescent="0.25">
      <c r="B318" s="9" t="s">
        <v>37</v>
      </c>
      <c r="C318" s="6"/>
      <c r="D318" s="6" t="e">
        <f>COUNTIFS(#REF!,"&lt;100",#REF!,"&gt;=50",#REF!,$B318)</f>
        <v>#REF!</v>
      </c>
      <c r="E318" s="6" t="e">
        <f>COUNTIFS(#REF!,"&lt;100",#REF!,"&gt;=50",#REF!,$B318,#REF!,"&gt;=2.5")</f>
        <v>#REF!</v>
      </c>
      <c r="F318" s="6" t="e">
        <f>COUNTIFS(#REF!,"&lt;100",#REF!,"&gt;=50",#REF!,$B318,#REF!,"&gt;=2.7")</f>
        <v>#REF!</v>
      </c>
      <c r="G318" s="6" t="e">
        <f>COUNTIFS(#REF!,"&lt;100",#REF!,"&gt;=50",#REF!,$B318,#REF!,"&gt;=2.9")</f>
        <v>#REF!</v>
      </c>
      <c r="H318" s="6" t="e">
        <f>COUNTIFS(#REF!,"&lt;100",#REF!,"&gt;=50",#REF!,$B318,#REF!,"&gt;=3.1")</f>
        <v>#REF!</v>
      </c>
      <c r="I318" s="15" t="e">
        <f>COUNTIFS(#REF!,"&lt;100",#REF!,"&gt;=50",#REF!,$B318,#REF!,"&gt;=3.3")</f>
        <v>#REF!</v>
      </c>
      <c r="K318" s="9" t="s">
        <v>37</v>
      </c>
      <c r="L318" s="6"/>
      <c r="M318" s="6" t="e">
        <f>COUNTIFS(#REF!,"&gt;=100",#REF!,"&lt;150",#REF!,$B318)</f>
        <v>#REF!</v>
      </c>
      <c r="N318" s="6" t="e">
        <f>COUNTIFS(#REF!,"&gt;=100",#REF!,"&lt;150",#REF!,$B318,#REF!,"&gt;=2.5")</f>
        <v>#REF!</v>
      </c>
      <c r="O318" s="6" t="e">
        <f>COUNTIFS(#REF!,"&gt;=100",#REF!,"&lt;150",#REF!,$B318,#REF!,"&gt;=2.7")</f>
        <v>#REF!</v>
      </c>
      <c r="P318" s="6" t="e">
        <f>COUNTIFS(#REF!,"&gt;=100",#REF!,"&lt;150",#REF!,$B318,#REF!,"&gt;=2.9")</f>
        <v>#REF!</v>
      </c>
      <c r="Q318" s="6" t="e">
        <f>COUNTIFS(#REF!,"&gt;=100",#REF!,"&lt;150",#REF!,$B318,#REF!,"&gt;=3.1")</f>
        <v>#REF!</v>
      </c>
      <c r="R318" s="15" t="e">
        <f>COUNTIFS(#REF!,"&gt;=100",#REF!,"&lt;150",#REF!,$B318,#REF!,"&gt;=3.3")</f>
        <v>#REF!</v>
      </c>
      <c r="T318" s="9" t="s">
        <v>37</v>
      </c>
      <c r="U318" s="6"/>
      <c r="V318" s="6" t="e">
        <f>COUNTIFS(#REF!,"&gt;=150",#REF!,"&lt;200",#REF!,$B318)</f>
        <v>#REF!</v>
      </c>
      <c r="W318" s="6" t="e">
        <f>COUNTIFS(#REF!,"&gt;=150",#REF!,"&lt;200",#REF!,$B318,#REF!,"&gt;=2.5")</f>
        <v>#REF!</v>
      </c>
      <c r="X318" s="6" t="e">
        <f>COUNTIFS(#REF!,"&gt;=150",#REF!,"&lt;200",#REF!,$B318,#REF!,"&gt;=2.7")</f>
        <v>#REF!</v>
      </c>
      <c r="Y318" s="6" t="e">
        <f>COUNTIFS(#REF!,"&gt;=150",#REF!,"&lt;200",#REF!,$B318,#REF!,"&gt;=2.9")</f>
        <v>#REF!</v>
      </c>
      <c r="Z318" s="6" t="e">
        <f>COUNTIFS(#REF!,"&gt;=150",#REF!,"&lt;200",#REF!,$B318,#REF!,"&gt;=3.1")</f>
        <v>#REF!</v>
      </c>
      <c r="AA318" s="15" t="e">
        <f>COUNTIFS(#REF!,"&gt;=150",#REF!,"&lt;200",#REF!,$B318,#REF!,"&gt;=3.3")</f>
        <v>#REF!</v>
      </c>
      <c r="AC318" s="9" t="s">
        <v>37</v>
      </c>
      <c r="AD318" s="6"/>
      <c r="AE318" s="6" t="e">
        <f>COUNTIFS(#REF!,"&gt;=200",#REF!,$B318)</f>
        <v>#REF!</v>
      </c>
      <c r="AF318" s="6" t="e">
        <f>COUNTIFS(#REF!,"&gt;=200",#REF!,$B318,#REF!,"&gt;=2.5")</f>
        <v>#REF!</v>
      </c>
      <c r="AG318" s="6" t="e">
        <f>COUNTIFS(#REF!,"&gt;=200",#REF!,$B318,#REF!,"&gt;=2.7")</f>
        <v>#REF!</v>
      </c>
      <c r="AH318" s="6" t="e">
        <f>COUNTIFS(#REF!,"&gt;=200",#REF!,$B318,#REF!,"&gt;=2.9")</f>
        <v>#REF!</v>
      </c>
      <c r="AI318" s="6" t="e">
        <f>COUNTIFS(#REF!,"&gt;=200",#REF!,$B318,#REF!,"&gt;=3.1")</f>
        <v>#REF!</v>
      </c>
      <c r="AJ318" s="15" t="e">
        <f>COUNTIFS(#REF!,"&gt;=200",#REF!,$B318,#REF!,"&gt;=3.3")</f>
        <v>#REF!</v>
      </c>
      <c r="AL318" s="9" t="s">
        <v>37</v>
      </c>
      <c r="AM318" s="6"/>
      <c r="AN318" s="6" t="e">
        <f>COUNTIFS(#REF!,"&gt;=50",#REF!,$B318)</f>
        <v>#REF!</v>
      </c>
      <c r="AO318" s="6" t="e">
        <f>COUNTIFS(#REF!,"&gt;=50",#REF!,$B318,#REF!,"&gt;=2.5")</f>
        <v>#REF!</v>
      </c>
      <c r="AP318" s="6" t="e">
        <f>COUNTIFS(#REF!,"&gt;=50",#REF!,$B318,#REF!,"&gt;=2.7")</f>
        <v>#REF!</v>
      </c>
      <c r="AQ318" s="7" t="e">
        <f>COUNTIFS(#REF!,"&gt;=50",#REF!,$B318,#REF!,"&gt;=2.9")</f>
        <v>#REF!</v>
      </c>
      <c r="AR318" s="6" t="e">
        <f>COUNTIFS(#REF!,"&gt;=50",#REF!,$B318,#REF!,"&gt;=3.1")</f>
        <v>#REF!</v>
      </c>
      <c r="AS318" s="15" t="e">
        <f>COUNTIFS(#REF!,"&gt;=50",#REF!,$B318,#REF!,"&gt;=3.3")</f>
        <v>#REF!</v>
      </c>
    </row>
    <row r="319" spans="2:45" hidden="1" outlineLevel="1" x14ac:dyDescent="0.25">
      <c r="B319" s="9" t="s">
        <v>58</v>
      </c>
      <c r="C319" s="6"/>
      <c r="D319" s="6" t="e">
        <f>COUNTIFS(#REF!,"&lt;100",#REF!,"&gt;=50",#REF!,$B319)</f>
        <v>#REF!</v>
      </c>
      <c r="E319" s="6" t="e">
        <f>COUNTIFS(#REF!,"&lt;100",#REF!,"&gt;=50",#REF!,$B319,#REF!,"&gt;=2.5")</f>
        <v>#REF!</v>
      </c>
      <c r="F319" s="6" t="e">
        <f>COUNTIFS(#REF!,"&lt;100",#REF!,"&gt;=50",#REF!,$B319,#REF!,"&gt;=2.7")</f>
        <v>#REF!</v>
      </c>
      <c r="G319" s="6" t="e">
        <f>COUNTIFS(#REF!,"&lt;100",#REF!,"&gt;=50",#REF!,$B319,#REF!,"&gt;=2.9")</f>
        <v>#REF!</v>
      </c>
      <c r="H319" s="6" t="e">
        <f>COUNTIFS(#REF!,"&lt;100",#REF!,"&gt;=50",#REF!,$B319,#REF!,"&gt;=3.1")</f>
        <v>#REF!</v>
      </c>
      <c r="I319" s="15" t="e">
        <f>COUNTIFS(#REF!,"&lt;100",#REF!,"&gt;=50",#REF!,$B319,#REF!,"&gt;=3.3")</f>
        <v>#REF!</v>
      </c>
      <c r="K319" s="9" t="s">
        <v>58</v>
      </c>
      <c r="L319" s="6"/>
      <c r="M319" s="6" t="e">
        <f>COUNTIFS(#REF!,"&gt;=100",#REF!,"&lt;150",#REF!,$B319)</f>
        <v>#REF!</v>
      </c>
      <c r="N319" s="6" t="e">
        <f>COUNTIFS(#REF!,"&gt;=100",#REF!,"&lt;150",#REF!,$B319,#REF!,"&gt;=2.5")</f>
        <v>#REF!</v>
      </c>
      <c r="O319" s="6" t="e">
        <f>COUNTIFS(#REF!,"&gt;=100",#REF!,"&lt;150",#REF!,$B319,#REF!,"&gt;=2.7")</f>
        <v>#REF!</v>
      </c>
      <c r="P319" s="6" t="e">
        <f>COUNTIFS(#REF!,"&gt;=100",#REF!,"&lt;150",#REF!,$B319,#REF!,"&gt;=2.9")</f>
        <v>#REF!</v>
      </c>
      <c r="Q319" s="6" t="e">
        <f>COUNTIFS(#REF!,"&gt;=100",#REF!,"&lt;150",#REF!,$B319,#REF!,"&gt;=3.1")</f>
        <v>#REF!</v>
      </c>
      <c r="R319" s="15" t="e">
        <f>COUNTIFS(#REF!,"&gt;=100",#REF!,"&lt;150",#REF!,$B319,#REF!,"&gt;=3.3")</f>
        <v>#REF!</v>
      </c>
      <c r="T319" s="9" t="s">
        <v>58</v>
      </c>
      <c r="U319" s="6"/>
      <c r="V319" s="6" t="e">
        <f>COUNTIFS(#REF!,"&gt;=150",#REF!,"&lt;200",#REF!,$B319)</f>
        <v>#REF!</v>
      </c>
      <c r="W319" s="6" t="e">
        <f>COUNTIFS(#REF!,"&gt;=150",#REF!,"&lt;200",#REF!,$B319,#REF!,"&gt;=2.5")</f>
        <v>#REF!</v>
      </c>
      <c r="X319" s="6" t="e">
        <f>COUNTIFS(#REF!,"&gt;=150",#REF!,"&lt;200",#REF!,$B319,#REF!,"&gt;=2.7")</f>
        <v>#REF!</v>
      </c>
      <c r="Y319" s="6" t="e">
        <f>COUNTIFS(#REF!,"&gt;=150",#REF!,"&lt;200",#REF!,$B319,#REF!,"&gt;=2.9")</f>
        <v>#REF!</v>
      </c>
      <c r="Z319" s="6" t="e">
        <f>COUNTIFS(#REF!,"&gt;=150",#REF!,"&lt;200",#REF!,$B319,#REF!,"&gt;=3.1")</f>
        <v>#REF!</v>
      </c>
      <c r="AA319" s="15" t="e">
        <f>COUNTIFS(#REF!,"&gt;=150",#REF!,"&lt;200",#REF!,$B319,#REF!,"&gt;=3.3")</f>
        <v>#REF!</v>
      </c>
      <c r="AC319" s="9" t="s">
        <v>58</v>
      </c>
      <c r="AD319" s="6"/>
      <c r="AE319" s="6" t="e">
        <f>COUNTIFS(#REF!,"&gt;=200",#REF!,$B319)</f>
        <v>#REF!</v>
      </c>
      <c r="AF319" s="6" t="e">
        <f>COUNTIFS(#REF!,"&gt;=200",#REF!,$B319,#REF!,"&gt;=2.5")</f>
        <v>#REF!</v>
      </c>
      <c r="AG319" s="6" t="e">
        <f>COUNTIFS(#REF!,"&gt;=200",#REF!,$B319,#REF!,"&gt;=2.7")</f>
        <v>#REF!</v>
      </c>
      <c r="AH319" s="6" t="e">
        <f>COUNTIFS(#REF!,"&gt;=200",#REF!,$B319,#REF!,"&gt;=2.9")</f>
        <v>#REF!</v>
      </c>
      <c r="AI319" s="6" t="e">
        <f>COUNTIFS(#REF!,"&gt;=200",#REF!,$B319,#REF!,"&gt;=3.1")</f>
        <v>#REF!</v>
      </c>
      <c r="AJ319" s="15" t="e">
        <f>COUNTIFS(#REF!,"&gt;=200",#REF!,$B319,#REF!,"&gt;=3.3")</f>
        <v>#REF!</v>
      </c>
      <c r="AL319" s="9" t="s">
        <v>58</v>
      </c>
      <c r="AM319" s="6"/>
      <c r="AN319" s="6" t="e">
        <f>COUNTIFS(#REF!,"&gt;=50",#REF!,$B319)</f>
        <v>#REF!</v>
      </c>
      <c r="AO319" s="6" t="e">
        <f>COUNTIFS(#REF!,"&gt;=50",#REF!,$B319,#REF!,"&gt;=2.5")</f>
        <v>#REF!</v>
      </c>
      <c r="AP319" s="6" t="e">
        <f>COUNTIFS(#REF!,"&gt;=50",#REF!,$B319,#REF!,"&gt;=2.7")</f>
        <v>#REF!</v>
      </c>
      <c r="AQ319" s="7" t="e">
        <f>COUNTIFS(#REF!,"&gt;=50",#REF!,$B319,#REF!,"&gt;=2.9")</f>
        <v>#REF!</v>
      </c>
      <c r="AR319" s="6" t="e">
        <f>COUNTIFS(#REF!,"&gt;=50",#REF!,$B319,#REF!,"&gt;=3.1")</f>
        <v>#REF!</v>
      </c>
      <c r="AS319" s="15" t="e">
        <f>COUNTIFS(#REF!,"&gt;=50",#REF!,$B319,#REF!,"&gt;=3.3")</f>
        <v>#REF!</v>
      </c>
    </row>
    <row r="320" spans="2:45" hidden="1" outlineLevel="1" x14ac:dyDescent="0.25">
      <c r="B320" s="9" t="s">
        <v>59</v>
      </c>
      <c r="C320" s="6"/>
      <c r="D320" s="6" t="e">
        <f>COUNTIFS(#REF!,"&lt;100",#REF!,"&gt;=50",#REF!,$B320)</f>
        <v>#REF!</v>
      </c>
      <c r="E320" s="6" t="e">
        <f>COUNTIFS(#REF!,"&lt;100",#REF!,"&gt;=50",#REF!,$B320,#REF!,"&gt;=2.5")</f>
        <v>#REF!</v>
      </c>
      <c r="F320" s="6" t="e">
        <f>COUNTIFS(#REF!,"&lt;100",#REF!,"&gt;=50",#REF!,$B320,#REF!,"&gt;=2.7")</f>
        <v>#REF!</v>
      </c>
      <c r="G320" s="6" t="e">
        <f>COUNTIFS(#REF!,"&lt;100",#REF!,"&gt;=50",#REF!,$B320,#REF!,"&gt;=2.9")</f>
        <v>#REF!</v>
      </c>
      <c r="H320" s="6" t="e">
        <f>COUNTIFS(#REF!,"&lt;100",#REF!,"&gt;=50",#REF!,$B320,#REF!,"&gt;=3.1")</f>
        <v>#REF!</v>
      </c>
      <c r="I320" s="15" t="e">
        <f>COUNTIFS(#REF!,"&lt;100",#REF!,"&gt;=50",#REF!,$B320,#REF!,"&gt;=3.3")</f>
        <v>#REF!</v>
      </c>
      <c r="K320" s="9" t="s">
        <v>59</v>
      </c>
      <c r="L320" s="6"/>
      <c r="M320" s="6" t="e">
        <f>COUNTIFS(#REF!,"&gt;=100",#REF!,"&lt;150",#REF!,$B320)</f>
        <v>#REF!</v>
      </c>
      <c r="N320" s="6" t="e">
        <f>COUNTIFS(#REF!,"&gt;=100",#REF!,"&lt;150",#REF!,$B320,#REF!,"&gt;=2.5")</f>
        <v>#REF!</v>
      </c>
      <c r="O320" s="6" t="e">
        <f>COUNTIFS(#REF!,"&gt;=100",#REF!,"&lt;150",#REF!,$B320,#REF!,"&gt;=2.7")</f>
        <v>#REF!</v>
      </c>
      <c r="P320" s="6" t="e">
        <f>COUNTIFS(#REF!,"&gt;=100",#REF!,"&lt;150",#REF!,$B320,#REF!,"&gt;=2.9")</f>
        <v>#REF!</v>
      </c>
      <c r="Q320" s="6" t="e">
        <f>COUNTIFS(#REF!,"&gt;=100",#REF!,"&lt;150",#REF!,$B320,#REF!,"&gt;=3.1")</f>
        <v>#REF!</v>
      </c>
      <c r="R320" s="15" t="e">
        <f>COUNTIFS(#REF!,"&gt;=100",#REF!,"&lt;150",#REF!,$B320,#REF!,"&gt;=3.3")</f>
        <v>#REF!</v>
      </c>
      <c r="T320" s="9" t="s">
        <v>59</v>
      </c>
      <c r="U320" s="6"/>
      <c r="V320" s="6" t="e">
        <f>COUNTIFS(#REF!,"&gt;=150",#REF!,"&lt;200",#REF!,$B320)</f>
        <v>#REF!</v>
      </c>
      <c r="W320" s="6" t="e">
        <f>COUNTIFS(#REF!,"&gt;=150",#REF!,"&lt;200",#REF!,$B320,#REF!,"&gt;=2.5")</f>
        <v>#REF!</v>
      </c>
      <c r="X320" s="6" t="e">
        <f>COUNTIFS(#REF!,"&gt;=150",#REF!,"&lt;200",#REF!,$B320,#REF!,"&gt;=2.7")</f>
        <v>#REF!</v>
      </c>
      <c r="Y320" s="6" t="e">
        <f>COUNTIFS(#REF!,"&gt;=150",#REF!,"&lt;200",#REF!,$B320,#REF!,"&gt;=2.9")</f>
        <v>#REF!</v>
      </c>
      <c r="Z320" s="6" t="e">
        <f>COUNTIFS(#REF!,"&gt;=150",#REF!,"&lt;200",#REF!,$B320,#REF!,"&gt;=3.1")</f>
        <v>#REF!</v>
      </c>
      <c r="AA320" s="15" t="e">
        <f>COUNTIFS(#REF!,"&gt;=150",#REF!,"&lt;200",#REF!,$B320,#REF!,"&gt;=3.3")</f>
        <v>#REF!</v>
      </c>
      <c r="AC320" s="9" t="s">
        <v>59</v>
      </c>
      <c r="AD320" s="6"/>
      <c r="AE320" s="6" t="e">
        <f>COUNTIFS(#REF!,"&gt;=200",#REF!,$B320)</f>
        <v>#REF!</v>
      </c>
      <c r="AF320" s="6" t="e">
        <f>COUNTIFS(#REF!,"&gt;=200",#REF!,$B320,#REF!,"&gt;=2.5")</f>
        <v>#REF!</v>
      </c>
      <c r="AG320" s="6" t="e">
        <f>COUNTIFS(#REF!,"&gt;=200",#REF!,$B320,#REF!,"&gt;=2.7")</f>
        <v>#REF!</v>
      </c>
      <c r="AH320" s="6" t="e">
        <f>COUNTIFS(#REF!,"&gt;=200",#REF!,$B320,#REF!,"&gt;=2.9")</f>
        <v>#REF!</v>
      </c>
      <c r="AI320" s="6" t="e">
        <f>COUNTIFS(#REF!,"&gt;=200",#REF!,$B320,#REF!,"&gt;=3.1")</f>
        <v>#REF!</v>
      </c>
      <c r="AJ320" s="15" t="e">
        <f>COUNTIFS(#REF!,"&gt;=200",#REF!,$B320,#REF!,"&gt;=3.3")</f>
        <v>#REF!</v>
      </c>
      <c r="AL320" s="9" t="s">
        <v>59</v>
      </c>
      <c r="AM320" s="6"/>
      <c r="AN320" s="6" t="e">
        <f>COUNTIFS(#REF!,"&gt;=50",#REF!,$B320)</f>
        <v>#REF!</v>
      </c>
      <c r="AO320" s="6" t="e">
        <f>COUNTIFS(#REF!,"&gt;=50",#REF!,$B320,#REF!,"&gt;=2.5")</f>
        <v>#REF!</v>
      </c>
      <c r="AP320" s="6" t="e">
        <f>COUNTIFS(#REF!,"&gt;=50",#REF!,$B320,#REF!,"&gt;=2.7")</f>
        <v>#REF!</v>
      </c>
      <c r="AQ320" s="7" t="e">
        <f>COUNTIFS(#REF!,"&gt;=50",#REF!,$B320,#REF!,"&gt;=2.9")</f>
        <v>#REF!</v>
      </c>
      <c r="AR320" s="6" t="e">
        <f>COUNTIFS(#REF!,"&gt;=50",#REF!,$B320,#REF!,"&gt;=3.1")</f>
        <v>#REF!</v>
      </c>
      <c r="AS320" s="15" t="e">
        <f>COUNTIFS(#REF!,"&gt;=50",#REF!,$B320,#REF!,"&gt;=3.3")</f>
        <v>#REF!</v>
      </c>
    </row>
    <row r="321" spans="2:45" hidden="1" outlineLevel="1" x14ac:dyDescent="0.25">
      <c r="B321" s="9" t="s">
        <v>34</v>
      </c>
      <c r="C321" s="6"/>
      <c r="D321" s="6" t="e">
        <f>COUNTIFS(#REF!,"&lt;100",#REF!,"&gt;=50",#REF!,$B321)</f>
        <v>#REF!</v>
      </c>
      <c r="E321" s="6" t="e">
        <f>COUNTIFS(#REF!,"&lt;100",#REF!,"&gt;=50",#REF!,$B321,#REF!,"&gt;=2.5")</f>
        <v>#REF!</v>
      </c>
      <c r="F321" s="6" t="e">
        <f>COUNTIFS(#REF!,"&lt;100",#REF!,"&gt;=50",#REF!,$B321,#REF!,"&gt;=2.7")</f>
        <v>#REF!</v>
      </c>
      <c r="G321" s="6" t="e">
        <f>COUNTIFS(#REF!,"&lt;100",#REF!,"&gt;=50",#REF!,$B321,#REF!,"&gt;=2.9")</f>
        <v>#REF!</v>
      </c>
      <c r="H321" s="6" t="e">
        <f>COUNTIFS(#REF!,"&lt;100",#REF!,"&gt;=50",#REF!,$B321,#REF!,"&gt;=3.1")</f>
        <v>#REF!</v>
      </c>
      <c r="I321" s="15" t="e">
        <f>COUNTIFS(#REF!,"&lt;100",#REF!,"&gt;=50",#REF!,$B321,#REF!,"&gt;=3.3")</f>
        <v>#REF!</v>
      </c>
      <c r="K321" s="9" t="s">
        <v>34</v>
      </c>
      <c r="L321" s="6"/>
      <c r="M321" s="6" t="e">
        <f>COUNTIFS(#REF!,"&gt;=100",#REF!,"&lt;150",#REF!,$B321)</f>
        <v>#REF!</v>
      </c>
      <c r="N321" s="6" t="e">
        <f>COUNTIFS(#REF!,"&gt;=100",#REF!,"&lt;150",#REF!,$B321,#REF!,"&gt;=2.5")</f>
        <v>#REF!</v>
      </c>
      <c r="O321" s="6" t="e">
        <f>COUNTIFS(#REF!,"&gt;=100",#REF!,"&lt;150",#REF!,$B321,#REF!,"&gt;=2.7")</f>
        <v>#REF!</v>
      </c>
      <c r="P321" s="6" t="e">
        <f>COUNTIFS(#REF!,"&gt;=100",#REF!,"&lt;150",#REF!,$B321,#REF!,"&gt;=2.9")</f>
        <v>#REF!</v>
      </c>
      <c r="Q321" s="6" t="e">
        <f>COUNTIFS(#REF!,"&gt;=100",#REF!,"&lt;150",#REF!,$B321,#REF!,"&gt;=3.1")</f>
        <v>#REF!</v>
      </c>
      <c r="R321" s="15" t="e">
        <f>COUNTIFS(#REF!,"&gt;=100",#REF!,"&lt;150",#REF!,$B321,#REF!,"&gt;=3.3")</f>
        <v>#REF!</v>
      </c>
      <c r="T321" s="9" t="s">
        <v>34</v>
      </c>
      <c r="U321" s="6"/>
      <c r="V321" s="6" t="e">
        <f>COUNTIFS(#REF!,"&gt;=150",#REF!,"&lt;200",#REF!,$B321)</f>
        <v>#REF!</v>
      </c>
      <c r="W321" s="6" t="e">
        <f>COUNTIFS(#REF!,"&gt;=150",#REF!,"&lt;200",#REF!,$B321,#REF!,"&gt;=2.5")</f>
        <v>#REF!</v>
      </c>
      <c r="X321" s="6" t="e">
        <f>COUNTIFS(#REF!,"&gt;=150",#REF!,"&lt;200",#REF!,$B321,#REF!,"&gt;=2.7")</f>
        <v>#REF!</v>
      </c>
      <c r="Y321" s="6" t="e">
        <f>COUNTIFS(#REF!,"&gt;=150",#REF!,"&lt;200",#REF!,$B321,#REF!,"&gt;=2.9")</f>
        <v>#REF!</v>
      </c>
      <c r="Z321" s="6" t="e">
        <f>COUNTIFS(#REF!,"&gt;=150",#REF!,"&lt;200",#REF!,$B321,#REF!,"&gt;=3.1")</f>
        <v>#REF!</v>
      </c>
      <c r="AA321" s="15" t="e">
        <f>COUNTIFS(#REF!,"&gt;=150",#REF!,"&lt;200",#REF!,$B321,#REF!,"&gt;=3.3")</f>
        <v>#REF!</v>
      </c>
      <c r="AC321" s="9" t="s">
        <v>34</v>
      </c>
      <c r="AD321" s="6"/>
      <c r="AE321" s="6" t="e">
        <f>COUNTIFS(#REF!,"&gt;=200",#REF!,$B321)</f>
        <v>#REF!</v>
      </c>
      <c r="AF321" s="6" t="e">
        <f>COUNTIFS(#REF!,"&gt;=200",#REF!,$B321,#REF!,"&gt;=2.5")</f>
        <v>#REF!</v>
      </c>
      <c r="AG321" s="6" t="e">
        <f>COUNTIFS(#REF!,"&gt;=200",#REF!,$B321,#REF!,"&gt;=2.7")</f>
        <v>#REF!</v>
      </c>
      <c r="AH321" s="6" t="e">
        <f>COUNTIFS(#REF!,"&gt;=200",#REF!,$B321,#REF!,"&gt;=2.9")</f>
        <v>#REF!</v>
      </c>
      <c r="AI321" s="6" t="e">
        <f>COUNTIFS(#REF!,"&gt;=200",#REF!,$B321,#REF!,"&gt;=3.1")</f>
        <v>#REF!</v>
      </c>
      <c r="AJ321" s="15" t="e">
        <f>COUNTIFS(#REF!,"&gt;=200",#REF!,$B321,#REF!,"&gt;=3.3")</f>
        <v>#REF!</v>
      </c>
      <c r="AL321" s="9" t="s">
        <v>34</v>
      </c>
      <c r="AM321" s="6"/>
      <c r="AN321" s="6" t="e">
        <f>COUNTIFS(#REF!,"&gt;=50",#REF!,$B321)</f>
        <v>#REF!</v>
      </c>
      <c r="AO321" s="6" t="e">
        <f>COUNTIFS(#REF!,"&gt;=50",#REF!,$B321,#REF!,"&gt;=2.5")</f>
        <v>#REF!</v>
      </c>
      <c r="AP321" s="6" t="e">
        <f>COUNTIFS(#REF!,"&gt;=50",#REF!,$B321,#REF!,"&gt;=2.7")</f>
        <v>#REF!</v>
      </c>
      <c r="AQ321" s="7" t="e">
        <f>COUNTIFS(#REF!,"&gt;=50",#REF!,$B321,#REF!,"&gt;=2.9")</f>
        <v>#REF!</v>
      </c>
      <c r="AR321" s="6" t="e">
        <f>COUNTIFS(#REF!,"&gt;=50",#REF!,$B321,#REF!,"&gt;=3.1")</f>
        <v>#REF!</v>
      </c>
      <c r="AS321" s="15" t="e">
        <f>COUNTIFS(#REF!,"&gt;=50",#REF!,$B321,#REF!,"&gt;=3.3")</f>
        <v>#REF!</v>
      </c>
    </row>
    <row r="322" spans="2:45" hidden="1" outlineLevel="1" x14ac:dyDescent="0.25">
      <c r="B322" s="9" t="s">
        <v>17</v>
      </c>
      <c r="C322" s="6"/>
      <c r="D322" s="6" t="e">
        <f>COUNTIFS(#REF!,"&lt;100",#REF!,"&gt;=50",#REF!,$B322)</f>
        <v>#REF!</v>
      </c>
      <c r="E322" s="6" t="e">
        <f>COUNTIFS(#REF!,"&lt;100",#REF!,"&gt;=50",#REF!,$B322,#REF!,"&gt;=2.5")</f>
        <v>#REF!</v>
      </c>
      <c r="F322" s="6" t="e">
        <f>COUNTIFS(#REF!,"&lt;100",#REF!,"&gt;=50",#REF!,$B322,#REF!,"&gt;=2.7")</f>
        <v>#REF!</v>
      </c>
      <c r="G322" s="6" t="e">
        <f>COUNTIFS(#REF!,"&lt;100",#REF!,"&gt;=50",#REF!,$B322,#REF!,"&gt;=2.9")</f>
        <v>#REF!</v>
      </c>
      <c r="H322" s="6" t="e">
        <f>COUNTIFS(#REF!,"&lt;100",#REF!,"&gt;=50",#REF!,$B322,#REF!,"&gt;=3.1")</f>
        <v>#REF!</v>
      </c>
      <c r="I322" s="15" t="e">
        <f>COUNTIFS(#REF!,"&lt;100",#REF!,"&gt;=50",#REF!,$B322,#REF!,"&gt;=3.3")</f>
        <v>#REF!</v>
      </c>
      <c r="K322" s="9" t="s">
        <v>17</v>
      </c>
      <c r="L322" s="6"/>
      <c r="M322" s="6" t="e">
        <f>COUNTIFS(#REF!,"&gt;=100",#REF!,"&lt;150",#REF!,$B322)</f>
        <v>#REF!</v>
      </c>
      <c r="N322" s="6" t="e">
        <f>COUNTIFS(#REF!,"&gt;=100",#REF!,"&lt;150",#REF!,$B322,#REF!,"&gt;=2.5")</f>
        <v>#REF!</v>
      </c>
      <c r="O322" s="6" t="e">
        <f>COUNTIFS(#REF!,"&gt;=100",#REF!,"&lt;150",#REF!,$B322,#REF!,"&gt;=2.7")</f>
        <v>#REF!</v>
      </c>
      <c r="P322" s="6" t="e">
        <f>COUNTIFS(#REF!,"&gt;=100",#REF!,"&lt;150",#REF!,$B322,#REF!,"&gt;=2.9")</f>
        <v>#REF!</v>
      </c>
      <c r="Q322" s="6" t="e">
        <f>COUNTIFS(#REF!,"&gt;=100",#REF!,"&lt;150",#REF!,$B322,#REF!,"&gt;=3.1")</f>
        <v>#REF!</v>
      </c>
      <c r="R322" s="15" t="e">
        <f>COUNTIFS(#REF!,"&gt;=100",#REF!,"&lt;150",#REF!,$B322,#REF!,"&gt;=3.3")</f>
        <v>#REF!</v>
      </c>
      <c r="T322" s="9" t="s">
        <v>17</v>
      </c>
      <c r="U322" s="6"/>
      <c r="V322" s="6" t="e">
        <f>COUNTIFS(#REF!,"&gt;=150",#REF!,"&lt;200",#REF!,$B322)</f>
        <v>#REF!</v>
      </c>
      <c r="W322" s="6" t="e">
        <f>COUNTIFS(#REF!,"&gt;=150",#REF!,"&lt;200",#REF!,$B322,#REF!,"&gt;=2.5")</f>
        <v>#REF!</v>
      </c>
      <c r="X322" s="6" t="e">
        <f>COUNTIFS(#REF!,"&gt;=150",#REF!,"&lt;200",#REF!,$B322,#REF!,"&gt;=2.7")</f>
        <v>#REF!</v>
      </c>
      <c r="Y322" s="6" t="e">
        <f>COUNTIFS(#REF!,"&gt;=150",#REF!,"&lt;200",#REF!,$B322,#REF!,"&gt;=2.9")</f>
        <v>#REF!</v>
      </c>
      <c r="Z322" s="6" t="e">
        <f>COUNTIFS(#REF!,"&gt;=150",#REF!,"&lt;200",#REF!,$B322,#REF!,"&gt;=3.1")</f>
        <v>#REF!</v>
      </c>
      <c r="AA322" s="15" t="e">
        <f>COUNTIFS(#REF!,"&gt;=150",#REF!,"&lt;200",#REF!,$B322,#REF!,"&gt;=3.3")</f>
        <v>#REF!</v>
      </c>
      <c r="AC322" s="9" t="s">
        <v>17</v>
      </c>
      <c r="AD322" s="6"/>
      <c r="AE322" s="6" t="e">
        <f>COUNTIFS(#REF!,"&gt;=200",#REF!,$B322)</f>
        <v>#REF!</v>
      </c>
      <c r="AF322" s="6" t="e">
        <f>COUNTIFS(#REF!,"&gt;=200",#REF!,$B322,#REF!,"&gt;=2.5")</f>
        <v>#REF!</v>
      </c>
      <c r="AG322" s="6" t="e">
        <f>COUNTIFS(#REF!,"&gt;=200",#REF!,$B322,#REF!,"&gt;=2.7")</f>
        <v>#REF!</v>
      </c>
      <c r="AH322" s="6" t="e">
        <f>COUNTIFS(#REF!,"&gt;=200",#REF!,$B322,#REF!,"&gt;=2.9")</f>
        <v>#REF!</v>
      </c>
      <c r="AI322" s="6" t="e">
        <f>COUNTIFS(#REF!,"&gt;=200",#REF!,$B322,#REF!,"&gt;=3.1")</f>
        <v>#REF!</v>
      </c>
      <c r="AJ322" s="15" t="e">
        <f>COUNTIFS(#REF!,"&gt;=200",#REF!,$B322,#REF!,"&gt;=3.3")</f>
        <v>#REF!</v>
      </c>
      <c r="AL322" s="9" t="s">
        <v>17</v>
      </c>
      <c r="AM322" s="6"/>
      <c r="AN322" s="6" t="e">
        <f>COUNTIFS(#REF!,"&gt;=50",#REF!,$B322)</f>
        <v>#REF!</v>
      </c>
      <c r="AO322" s="6" t="e">
        <f>COUNTIFS(#REF!,"&gt;=50",#REF!,$B322,#REF!,"&gt;=2.5")</f>
        <v>#REF!</v>
      </c>
      <c r="AP322" s="6" t="e">
        <f>COUNTIFS(#REF!,"&gt;=50",#REF!,$B322,#REF!,"&gt;=2.7")</f>
        <v>#REF!</v>
      </c>
      <c r="AQ322" s="7" t="e">
        <f>COUNTIFS(#REF!,"&gt;=50",#REF!,$B322,#REF!,"&gt;=2.9")</f>
        <v>#REF!</v>
      </c>
      <c r="AR322" s="6" t="e">
        <f>COUNTIFS(#REF!,"&gt;=50",#REF!,$B322,#REF!,"&gt;=3.1")</f>
        <v>#REF!</v>
      </c>
      <c r="AS322" s="15" t="e">
        <f>COUNTIFS(#REF!,"&gt;=50",#REF!,$B322,#REF!,"&gt;=3.3")</f>
        <v>#REF!</v>
      </c>
    </row>
    <row r="323" spans="2:45" hidden="1" outlineLevel="1" x14ac:dyDescent="0.25">
      <c r="B323" s="9" t="s">
        <v>63</v>
      </c>
      <c r="C323" s="6"/>
      <c r="D323" s="6" t="e">
        <f>COUNTIFS(#REF!,"&lt;100",#REF!,"&gt;=50",#REF!,$B323)</f>
        <v>#REF!</v>
      </c>
      <c r="E323" s="6" t="e">
        <f>COUNTIFS(#REF!,"&lt;100",#REF!,"&gt;=50",#REF!,$B323,#REF!,"&gt;=2.5")</f>
        <v>#REF!</v>
      </c>
      <c r="F323" s="6" t="e">
        <f>COUNTIFS(#REF!,"&lt;100",#REF!,"&gt;=50",#REF!,$B323,#REF!,"&gt;=2.7")</f>
        <v>#REF!</v>
      </c>
      <c r="G323" s="6" t="e">
        <f>COUNTIFS(#REF!,"&lt;100",#REF!,"&gt;=50",#REF!,$B323,#REF!,"&gt;=2.9")</f>
        <v>#REF!</v>
      </c>
      <c r="H323" s="6" t="e">
        <f>COUNTIFS(#REF!,"&lt;100",#REF!,"&gt;=50",#REF!,$B323,#REF!,"&gt;=3.1")</f>
        <v>#REF!</v>
      </c>
      <c r="I323" s="15" t="e">
        <f>COUNTIFS(#REF!,"&lt;100",#REF!,"&gt;=50",#REF!,$B323,#REF!,"&gt;=3.3")</f>
        <v>#REF!</v>
      </c>
      <c r="K323" s="9" t="s">
        <v>63</v>
      </c>
      <c r="L323" s="6"/>
      <c r="M323" s="6" t="e">
        <f>COUNTIFS(#REF!,"&gt;=100",#REF!,"&lt;150",#REF!,$B323)</f>
        <v>#REF!</v>
      </c>
      <c r="N323" s="6" t="e">
        <f>COUNTIFS(#REF!,"&gt;=100",#REF!,"&lt;150",#REF!,$B323,#REF!,"&gt;=2.5")</f>
        <v>#REF!</v>
      </c>
      <c r="O323" s="6" t="e">
        <f>COUNTIFS(#REF!,"&gt;=100",#REF!,"&lt;150",#REF!,$B323,#REF!,"&gt;=2.7")</f>
        <v>#REF!</v>
      </c>
      <c r="P323" s="6" t="e">
        <f>COUNTIFS(#REF!,"&gt;=100",#REF!,"&lt;150",#REF!,$B323,#REF!,"&gt;=2.9")</f>
        <v>#REF!</v>
      </c>
      <c r="Q323" s="6" t="e">
        <f>COUNTIFS(#REF!,"&gt;=100",#REF!,"&lt;150",#REF!,$B323,#REF!,"&gt;=3.1")</f>
        <v>#REF!</v>
      </c>
      <c r="R323" s="15" t="e">
        <f>COUNTIFS(#REF!,"&gt;=100",#REF!,"&lt;150",#REF!,$B323,#REF!,"&gt;=3.3")</f>
        <v>#REF!</v>
      </c>
      <c r="T323" s="9" t="s">
        <v>63</v>
      </c>
      <c r="U323" s="6"/>
      <c r="V323" s="6" t="e">
        <f>COUNTIFS(#REF!,"&gt;=150",#REF!,"&lt;200",#REF!,$B323)</f>
        <v>#REF!</v>
      </c>
      <c r="W323" s="6" t="e">
        <f>COUNTIFS(#REF!,"&gt;=150",#REF!,"&lt;200",#REF!,$B323,#REF!,"&gt;=2.5")</f>
        <v>#REF!</v>
      </c>
      <c r="X323" s="6" t="e">
        <f>COUNTIFS(#REF!,"&gt;=150",#REF!,"&lt;200",#REF!,$B323,#REF!,"&gt;=2.7")</f>
        <v>#REF!</v>
      </c>
      <c r="Y323" s="6" t="e">
        <f>COUNTIFS(#REF!,"&gt;=150",#REF!,"&lt;200",#REF!,$B323,#REF!,"&gt;=2.9")</f>
        <v>#REF!</v>
      </c>
      <c r="Z323" s="6" t="e">
        <f>COUNTIFS(#REF!,"&gt;=150",#REF!,"&lt;200",#REF!,$B323,#REF!,"&gt;=3.1")</f>
        <v>#REF!</v>
      </c>
      <c r="AA323" s="15" t="e">
        <f>COUNTIFS(#REF!,"&gt;=150",#REF!,"&lt;200",#REF!,$B323,#REF!,"&gt;=3.3")</f>
        <v>#REF!</v>
      </c>
      <c r="AC323" s="9" t="s">
        <v>63</v>
      </c>
      <c r="AD323" s="6"/>
      <c r="AE323" s="6" t="e">
        <f>COUNTIFS(#REF!,"&gt;=200",#REF!,$B323)</f>
        <v>#REF!</v>
      </c>
      <c r="AF323" s="6" t="e">
        <f>COUNTIFS(#REF!,"&gt;=200",#REF!,$B323,#REF!,"&gt;=2.5")</f>
        <v>#REF!</v>
      </c>
      <c r="AG323" s="6" t="e">
        <f>COUNTIFS(#REF!,"&gt;=200",#REF!,$B323,#REF!,"&gt;=2.7")</f>
        <v>#REF!</v>
      </c>
      <c r="AH323" s="6" t="e">
        <f>COUNTIFS(#REF!,"&gt;=200",#REF!,$B323,#REF!,"&gt;=2.9")</f>
        <v>#REF!</v>
      </c>
      <c r="AI323" s="6" t="e">
        <f>COUNTIFS(#REF!,"&gt;=200",#REF!,$B323,#REF!,"&gt;=3.1")</f>
        <v>#REF!</v>
      </c>
      <c r="AJ323" s="15" t="e">
        <f>COUNTIFS(#REF!,"&gt;=200",#REF!,$B323,#REF!,"&gt;=3.3")</f>
        <v>#REF!</v>
      </c>
      <c r="AL323" s="9" t="s">
        <v>63</v>
      </c>
      <c r="AM323" s="6"/>
      <c r="AN323" s="6" t="e">
        <f>COUNTIFS(#REF!,"&gt;=50",#REF!,$B323)</f>
        <v>#REF!</v>
      </c>
      <c r="AO323" s="6" t="e">
        <f>COUNTIFS(#REF!,"&gt;=50",#REF!,$B323,#REF!,"&gt;=2.5")</f>
        <v>#REF!</v>
      </c>
      <c r="AP323" s="6" t="e">
        <f>COUNTIFS(#REF!,"&gt;=50",#REF!,$B323,#REF!,"&gt;=2.7")</f>
        <v>#REF!</v>
      </c>
      <c r="AQ323" s="7" t="e">
        <f>COUNTIFS(#REF!,"&gt;=50",#REF!,$B323,#REF!,"&gt;=2.9")</f>
        <v>#REF!</v>
      </c>
      <c r="AR323" s="6" t="e">
        <f>COUNTIFS(#REF!,"&gt;=50",#REF!,$B323,#REF!,"&gt;=3.1")</f>
        <v>#REF!</v>
      </c>
      <c r="AS323" s="15" t="e">
        <f>COUNTIFS(#REF!,"&gt;=50",#REF!,$B323,#REF!,"&gt;=3.3")</f>
        <v>#REF!</v>
      </c>
    </row>
    <row r="324" spans="2:45" hidden="1" outlineLevel="1" x14ac:dyDescent="0.25">
      <c r="B324" s="9" t="s">
        <v>62</v>
      </c>
      <c r="C324" s="6"/>
      <c r="D324" s="6" t="e">
        <f>COUNTIFS(#REF!,"&lt;100",#REF!,"&gt;=50",#REF!,$B324)</f>
        <v>#REF!</v>
      </c>
      <c r="E324" s="6" t="e">
        <f>COUNTIFS(#REF!,"&lt;100",#REF!,"&gt;=50",#REF!,$B324,#REF!,"&gt;=2.5")</f>
        <v>#REF!</v>
      </c>
      <c r="F324" s="6" t="e">
        <f>COUNTIFS(#REF!,"&lt;100",#REF!,"&gt;=50",#REF!,$B324,#REF!,"&gt;=2.7")</f>
        <v>#REF!</v>
      </c>
      <c r="G324" s="6" t="e">
        <f>COUNTIFS(#REF!,"&lt;100",#REF!,"&gt;=50",#REF!,$B324,#REF!,"&gt;=2.9")</f>
        <v>#REF!</v>
      </c>
      <c r="H324" s="6" t="e">
        <f>COUNTIFS(#REF!,"&lt;100",#REF!,"&gt;=50",#REF!,$B324,#REF!,"&gt;=3.1")</f>
        <v>#REF!</v>
      </c>
      <c r="I324" s="15" t="e">
        <f>COUNTIFS(#REF!,"&lt;100",#REF!,"&gt;=50",#REF!,$B324,#REF!,"&gt;=3.3")</f>
        <v>#REF!</v>
      </c>
      <c r="K324" s="9" t="s">
        <v>62</v>
      </c>
      <c r="L324" s="6"/>
      <c r="M324" s="6" t="e">
        <f>COUNTIFS(#REF!,"&gt;=100",#REF!,"&lt;150",#REF!,$B324)</f>
        <v>#REF!</v>
      </c>
      <c r="N324" s="6" t="e">
        <f>COUNTIFS(#REF!,"&gt;=100",#REF!,"&lt;150",#REF!,$B324,#REF!,"&gt;=2.5")</f>
        <v>#REF!</v>
      </c>
      <c r="O324" s="6" t="e">
        <f>COUNTIFS(#REF!,"&gt;=100",#REF!,"&lt;150",#REF!,$B324,#REF!,"&gt;=2.7")</f>
        <v>#REF!</v>
      </c>
      <c r="P324" s="6" t="e">
        <f>COUNTIFS(#REF!,"&gt;=100",#REF!,"&lt;150",#REF!,$B324,#REF!,"&gt;=2.9")</f>
        <v>#REF!</v>
      </c>
      <c r="Q324" s="6" t="e">
        <f>COUNTIFS(#REF!,"&gt;=100",#REF!,"&lt;150",#REF!,$B324,#REF!,"&gt;=3.1")</f>
        <v>#REF!</v>
      </c>
      <c r="R324" s="15" t="e">
        <f>COUNTIFS(#REF!,"&gt;=100",#REF!,"&lt;150",#REF!,$B324,#REF!,"&gt;=3.3")</f>
        <v>#REF!</v>
      </c>
      <c r="T324" s="9" t="s">
        <v>62</v>
      </c>
      <c r="U324" s="6"/>
      <c r="V324" s="6" t="e">
        <f>COUNTIFS(#REF!,"&gt;=150",#REF!,"&lt;200",#REF!,$B324)</f>
        <v>#REF!</v>
      </c>
      <c r="W324" s="6" t="e">
        <f>COUNTIFS(#REF!,"&gt;=150",#REF!,"&lt;200",#REF!,$B324,#REF!,"&gt;=2.5")</f>
        <v>#REF!</v>
      </c>
      <c r="X324" s="6" t="e">
        <f>COUNTIFS(#REF!,"&gt;=150",#REF!,"&lt;200",#REF!,$B324,#REF!,"&gt;=2.7")</f>
        <v>#REF!</v>
      </c>
      <c r="Y324" s="6" t="e">
        <f>COUNTIFS(#REF!,"&gt;=150",#REF!,"&lt;200",#REF!,$B324,#REF!,"&gt;=2.9")</f>
        <v>#REF!</v>
      </c>
      <c r="Z324" s="6" t="e">
        <f>COUNTIFS(#REF!,"&gt;=150",#REF!,"&lt;200",#REF!,$B324,#REF!,"&gt;=3.1")</f>
        <v>#REF!</v>
      </c>
      <c r="AA324" s="15" t="e">
        <f>COUNTIFS(#REF!,"&gt;=150",#REF!,"&lt;200",#REF!,$B324,#REF!,"&gt;=3.3")</f>
        <v>#REF!</v>
      </c>
      <c r="AC324" s="9" t="s">
        <v>62</v>
      </c>
      <c r="AD324" s="6"/>
      <c r="AE324" s="6" t="e">
        <f>COUNTIFS(#REF!,"&gt;=200",#REF!,$B324)</f>
        <v>#REF!</v>
      </c>
      <c r="AF324" s="6" t="e">
        <f>COUNTIFS(#REF!,"&gt;=200",#REF!,$B324,#REF!,"&gt;=2.5")</f>
        <v>#REF!</v>
      </c>
      <c r="AG324" s="6" t="e">
        <f>COUNTIFS(#REF!,"&gt;=200",#REF!,$B324,#REF!,"&gt;=2.7")</f>
        <v>#REF!</v>
      </c>
      <c r="AH324" s="6" t="e">
        <f>COUNTIFS(#REF!,"&gt;=200",#REF!,$B324,#REF!,"&gt;=2.9")</f>
        <v>#REF!</v>
      </c>
      <c r="AI324" s="6" t="e">
        <f>COUNTIFS(#REF!,"&gt;=200",#REF!,$B324,#REF!,"&gt;=3.1")</f>
        <v>#REF!</v>
      </c>
      <c r="AJ324" s="15" t="e">
        <f>COUNTIFS(#REF!,"&gt;=200",#REF!,$B324,#REF!,"&gt;=3.3")</f>
        <v>#REF!</v>
      </c>
      <c r="AL324" s="9" t="s">
        <v>62</v>
      </c>
      <c r="AM324" s="6"/>
      <c r="AN324" s="6" t="e">
        <f>COUNTIFS(#REF!,"&gt;=50",#REF!,$B324)</f>
        <v>#REF!</v>
      </c>
      <c r="AO324" s="6" t="e">
        <f>COUNTIFS(#REF!,"&gt;=50",#REF!,$B324,#REF!,"&gt;=2.5")</f>
        <v>#REF!</v>
      </c>
      <c r="AP324" s="6" t="e">
        <f>COUNTIFS(#REF!,"&gt;=50",#REF!,$B324,#REF!,"&gt;=2.7")</f>
        <v>#REF!</v>
      </c>
      <c r="AQ324" s="7" t="e">
        <f>COUNTIFS(#REF!,"&gt;=50",#REF!,$B324,#REF!,"&gt;=2.9")</f>
        <v>#REF!</v>
      </c>
      <c r="AR324" s="6" t="e">
        <f>COUNTIFS(#REF!,"&gt;=50",#REF!,$B324,#REF!,"&gt;=3.1")</f>
        <v>#REF!</v>
      </c>
      <c r="AS324" s="15" t="e">
        <f>COUNTIFS(#REF!,"&gt;=50",#REF!,$B324,#REF!,"&gt;=3.3")</f>
        <v>#REF!</v>
      </c>
    </row>
    <row r="325" spans="2:45" hidden="1" outlineLevel="1" x14ac:dyDescent="0.25">
      <c r="B325" s="9"/>
      <c r="C325" s="6"/>
      <c r="D325" s="6"/>
      <c r="E325" s="6"/>
      <c r="F325" s="6"/>
      <c r="G325" s="6"/>
      <c r="H325" s="6"/>
      <c r="I325" s="15"/>
      <c r="K325" s="9"/>
      <c r="L325" s="6"/>
      <c r="M325" s="6"/>
      <c r="N325" s="6"/>
      <c r="O325" s="6"/>
      <c r="P325" s="6"/>
      <c r="Q325" s="6"/>
      <c r="R325" s="15"/>
      <c r="T325" s="9"/>
      <c r="U325" s="6"/>
      <c r="V325" s="6"/>
      <c r="W325" s="6"/>
      <c r="X325" s="6"/>
      <c r="Y325" s="6"/>
      <c r="Z325" s="6"/>
      <c r="AA325" s="15"/>
      <c r="AC325" s="9"/>
      <c r="AD325" s="6"/>
      <c r="AE325" s="6"/>
      <c r="AF325" s="6"/>
      <c r="AG325" s="6"/>
      <c r="AH325" s="6"/>
      <c r="AI325" s="6"/>
      <c r="AJ325" s="15"/>
      <c r="AL325" s="9"/>
      <c r="AM325" s="6"/>
      <c r="AN325" s="6"/>
      <c r="AO325" s="6"/>
      <c r="AP325" s="6"/>
      <c r="AQ325" s="7"/>
      <c r="AR325" s="6"/>
      <c r="AS325" s="15"/>
    </row>
    <row r="326" spans="2:45" hidden="1" outlineLevel="1" x14ac:dyDescent="0.25">
      <c r="B326" s="9" t="s">
        <v>77</v>
      </c>
      <c r="C326" s="6" t="e">
        <f>ROUND((D327/D328)-D327,0)</f>
        <v>#REF!</v>
      </c>
      <c r="D326" s="6" t="e">
        <f>COUNTIFS(#REF!,"&lt;100",#REF!,"&gt;=50",#REF!,$B326)</f>
        <v>#REF!</v>
      </c>
      <c r="E326" s="6" t="e">
        <f>COUNTIFS(#REF!,"&lt;100",#REF!,"&gt;=50",#REF!,$B326,#REF!,"&gt;=2.2")</f>
        <v>#REF!</v>
      </c>
      <c r="F326" s="6" t="e">
        <f>COUNTIFS(#REF!,"&lt;100",#REF!,"&gt;=50",#REF!,$B326,#REF!,"&gt;=2.5")</f>
        <v>#REF!</v>
      </c>
      <c r="G326" s="6" t="e">
        <f>COUNTIFS(#REF!,"&lt;100",#REF!,"&gt;=50",#REF!,$B326,#REF!,"&gt;=3")</f>
        <v>#REF!</v>
      </c>
      <c r="H326" s="6" t="e">
        <f>COUNTIFS(#REF!,"&lt;100",#REF!,"&gt;=50",#REF!,$B326,#REF!,"&gt;=3.5")</f>
        <v>#REF!</v>
      </c>
      <c r="I326" s="15" t="e">
        <f>COUNTIFS(#REF!,"&lt;100",#REF!,"&gt;=50",#REF!,$B326,#REF!,"&gt;=4")</f>
        <v>#REF!</v>
      </c>
      <c r="K326" s="9" t="s">
        <v>77</v>
      </c>
      <c r="L326" s="6" t="e">
        <f>ROUND((M327/M328)-M327,0)</f>
        <v>#REF!</v>
      </c>
      <c r="M326" s="6" t="e">
        <f>COUNTIFS(#REF!,"&gt;=100",#REF!,"&lt;150",#REF!,$B326)</f>
        <v>#REF!</v>
      </c>
      <c r="N326" s="6" t="e">
        <f>COUNTIFS(#REF!,"&gt;=100",#REF!,"&lt;150",#REF!,$B326,#REF!,"&gt;=2.2")</f>
        <v>#REF!</v>
      </c>
      <c r="O326" s="6" t="e">
        <f>COUNTIFS(#REF!,"&gt;=100",#REF!,"&lt;150",#REF!,$B326,#REF!,"&gt;=2.5")</f>
        <v>#REF!</v>
      </c>
      <c r="P326" s="6" t="e">
        <f>COUNTIFS(#REF!,"&gt;=100",#REF!,"&lt;150",#REF!,$B326,#REF!,"&gt;=3")</f>
        <v>#REF!</v>
      </c>
      <c r="Q326" s="6" t="e">
        <f>COUNTIFS(#REF!,"&gt;=100",#REF!,"&lt;150",#REF!,$B326,#REF!,"&gt;=3.5")</f>
        <v>#REF!</v>
      </c>
      <c r="R326" s="15" t="e">
        <f>COUNTIFS(#REF!,"&gt;=100",#REF!,"&lt;150",#REF!,$B326,#REF!,"&gt;=4")</f>
        <v>#REF!</v>
      </c>
      <c r="T326" s="9" t="s">
        <v>77</v>
      </c>
      <c r="U326" s="6" t="e">
        <f>ROUND((V327/V328)-V327,0)</f>
        <v>#REF!</v>
      </c>
      <c r="V326" s="6" t="e">
        <f>COUNTIFS(#REF!,"&gt;=100",#REF!,"&lt;=150",#REF!,$B326)</f>
        <v>#REF!</v>
      </c>
      <c r="W326" s="6" t="e">
        <f>COUNTIFS(#REF!,"&gt;=100",#REF!,"&lt;=150",#REF!,$B326,#REF!,"&gt;=2.2")</f>
        <v>#REF!</v>
      </c>
      <c r="X326" s="6" t="e">
        <f>COUNTIFS(#REF!,"&gt;=100",#REF!,"&lt;=150",#REF!,$B326,#REF!,"&gt;=2.5")</f>
        <v>#REF!</v>
      </c>
      <c r="Y326" s="6" t="e">
        <f>COUNTIFS(#REF!,"&gt;=100",#REF!,"&lt;=150",#REF!,$B326,#REF!,"&gt;=3")</f>
        <v>#REF!</v>
      </c>
      <c r="Z326" s="6" t="e">
        <f>COUNTIFS(#REF!,"&gt;=100",#REF!,"&lt;=150",#REF!,$B326,#REF!,"&gt;=3.5")</f>
        <v>#REF!</v>
      </c>
      <c r="AA326" s="15" t="e">
        <f>COUNTIFS(#REF!,"&gt;=100",#REF!,"&lt;=150",#REF!,$B326,#REF!,"&gt;=4")</f>
        <v>#REF!</v>
      </c>
      <c r="AC326" s="9" t="s">
        <v>77</v>
      </c>
      <c r="AD326" s="6" t="e">
        <f>ROUND((AE327/AE328)-AE327,0)</f>
        <v>#REF!</v>
      </c>
      <c r="AE326" s="6" t="e">
        <f>COUNTIFS(#REF!,"&gt;=100",#REF!,"&lt;=150",#REF!,$B326)</f>
        <v>#REF!</v>
      </c>
      <c r="AF326" s="6" t="e">
        <f>COUNTIFS(#REF!,"&gt;=100",#REF!,"&lt;=150",#REF!,$B326,#REF!,"&gt;=2.2")</f>
        <v>#REF!</v>
      </c>
      <c r="AG326" s="6" t="e">
        <f>COUNTIFS(#REF!,"&gt;=100",#REF!,"&lt;=150",#REF!,$B326,#REF!,"&gt;=2.5")</f>
        <v>#REF!</v>
      </c>
      <c r="AH326" s="6" t="e">
        <f>COUNTIFS(#REF!,"&gt;=100",#REF!,"&lt;=150",#REF!,$B326,#REF!,"&gt;=3")</f>
        <v>#REF!</v>
      </c>
      <c r="AI326" s="6" t="e">
        <f>COUNTIFS(#REF!,"&gt;=100",#REF!,"&lt;=150",#REF!,$B326,#REF!,"&gt;=3.5")</f>
        <v>#REF!</v>
      </c>
      <c r="AJ326" s="15" t="e">
        <f>COUNTIFS(#REF!,"&gt;=100",#REF!,"&lt;=150",#REF!,$B326,#REF!,"&gt;=4")</f>
        <v>#REF!</v>
      </c>
      <c r="AL326" s="9" t="s">
        <v>77</v>
      </c>
      <c r="AM326" s="6" t="e">
        <f>ROUND((AN327/AN328)-AN327,0)</f>
        <v>#REF!</v>
      </c>
      <c r="AN326" s="6" t="e">
        <f>COUNTIFS(#REF!,"&gt;=50",#REF!,$B326)</f>
        <v>#REF!</v>
      </c>
      <c r="AO326" s="6" t="e">
        <f>COUNTIFS(#REF!,"&gt;=50",#REF!,$B326,#REF!,"&gt;=2.2")</f>
        <v>#REF!</v>
      </c>
      <c r="AP326" s="6" t="e">
        <f>COUNTIFS(#REF!,"&gt;=50",#REF!,$B326,#REF!,"&gt;=2.5")</f>
        <v>#REF!</v>
      </c>
      <c r="AQ326" s="7" t="e">
        <f>COUNTIFS(#REF!,"&gt;=50",#REF!,$B326,#REF!,"&gt;=3")</f>
        <v>#REF!</v>
      </c>
      <c r="AR326" s="6" t="e">
        <f>COUNTIFS(#REF!,"&gt;=50",#REF!,$B326,#REF!,"&gt;=3.5")</f>
        <v>#REF!</v>
      </c>
      <c r="AS326" s="15" t="e">
        <f>COUNTIFS(#REF!,"&gt;=50",#REF!,$B326,#REF!,"&gt;=4")</f>
        <v>#REF!</v>
      </c>
    </row>
    <row r="327" spans="2:45" collapsed="1" x14ac:dyDescent="0.25">
      <c r="B327" s="8" t="s">
        <v>75</v>
      </c>
      <c r="C327" s="10" t="e">
        <f>ROUND(D327*(1/D328),0)</f>
        <v>#REF!</v>
      </c>
      <c r="D327" s="10" t="e">
        <f t="shared" ref="D327:I327" si="103">SUM(D268:D326)</f>
        <v>#REF!</v>
      </c>
      <c r="E327" s="10" t="e">
        <f t="shared" si="103"/>
        <v>#REF!</v>
      </c>
      <c r="F327" s="10" t="e">
        <f t="shared" si="103"/>
        <v>#REF!</v>
      </c>
      <c r="G327" s="10" t="e">
        <f t="shared" si="103"/>
        <v>#REF!</v>
      </c>
      <c r="H327" s="10" t="e">
        <f t="shared" si="103"/>
        <v>#REF!</v>
      </c>
      <c r="I327" s="16" t="e">
        <f t="shared" si="103"/>
        <v>#REF!</v>
      </c>
      <c r="K327" s="8" t="s">
        <v>75</v>
      </c>
      <c r="L327" s="10" t="e">
        <f>ROUND(M327*(1/M328),0)</f>
        <v>#REF!</v>
      </c>
      <c r="M327" s="10" t="e">
        <f t="shared" ref="M327:R327" si="104">SUM(M268:M326)</f>
        <v>#REF!</v>
      </c>
      <c r="N327" s="10" t="e">
        <f t="shared" si="104"/>
        <v>#REF!</v>
      </c>
      <c r="O327" s="10" t="e">
        <f t="shared" si="104"/>
        <v>#REF!</v>
      </c>
      <c r="P327" s="10" t="e">
        <f t="shared" si="104"/>
        <v>#REF!</v>
      </c>
      <c r="Q327" s="10" t="e">
        <f t="shared" si="104"/>
        <v>#REF!</v>
      </c>
      <c r="R327" s="16" t="e">
        <f t="shared" si="104"/>
        <v>#REF!</v>
      </c>
      <c r="T327" s="8" t="s">
        <v>75</v>
      </c>
      <c r="U327" s="10" t="e">
        <f>ROUND(V327*(1/V328),0)</f>
        <v>#REF!</v>
      </c>
      <c r="V327" s="10" t="e">
        <f t="shared" ref="V327:AA327" si="105">SUM(V268:V326)</f>
        <v>#REF!</v>
      </c>
      <c r="W327" s="10" t="e">
        <f t="shared" si="105"/>
        <v>#REF!</v>
      </c>
      <c r="X327" s="10" t="e">
        <f t="shared" si="105"/>
        <v>#REF!</v>
      </c>
      <c r="Y327" s="10" t="e">
        <f t="shared" si="105"/>
        <v>#REF!</v>
      </c>
      <c r="Z327" s="10" t="e">
        <f t="shared" si="105"/>
        <v>#REF!</v>
      </c>
      <c r="AA327" s="16" t="e">
        <f t="shared" si="105"/>
        <v>#REF!</v>
      </c>
      <c r="AC327" s="8" t="s">
        <v>75</v>
      </c>
      <c r="AD327" s="10" t="e">
        <f>ROUND(AE327*(1/AE328),0)</f>
        <v>#REF!</v>
      </c>
      <c r="AE327" s="10" t="e">
        <f t="shared" ref="AE327:AJ327" si="106">SUM(AE268:AE326)</f>
        <v>#REF!</v>
      </c>
      <c r="AF327" s="10" t="e">
        <f t="shared" si="106"/>
        <v>#REF!</v>
      </c>
      <c r="AG327" s="10" t="e">
        <f t="shared" si="106"/>
        <v>#REF!</v>
      </c>
      <c r="AH327" s="10" t="e">
        <f t="shared" si="106"/>
        <v>#REF!</v>
      </c>
      <c r="AI327" s="10" t="e">
        <f t="shared" si="106"/>
        <v>#REF!</v>
      </c>
      <c r="AJ327" s="16" t="e">
        <f t="shared" si="106"/>
        <v>#REF!</v>
      </c>
      <c r="AL327" s="8" t="s">
        <v>75</v>
      </c>
      <c r="AM327" s="10" t="e">
        <f>ROUND(AN327*(1/AN328),0)</f>
        <v>#REF!</v>
      </c>
      <c r="AN327" s="10" t="e">
        <f t="shared" ref="AN327:AS327" si="107">SUM(AN268:AN326)</f>
        <v>#REF!</v>
      </c>
      <c r="AO327" s="10" t="e">
        <f t="shared" si="107"/>
        <v>#REF!</v>
      </c>
      <c r="AP327" s="10" t="e">
        <f t="shared" si="107"/>
        <v>#REF!</v>
      </c>
      <c r="AQ327" s="35" t="e">
        <f t="shared" si="107"/>
        <v>#REF!</v>
      </c>
      <c r="AR327" s="10" t="e">
        <f t="shared" si="107"/>
        <v>#REF!</v>
      </c>
      <c r="AS327" s="16" t="e">
        <f t="shared" si="107"/>
        <v>#REF!</v>
      </c>
    </row>
    <row r="328" spans="2:45" customFormat="1" ht="14.5" x14ac:dyDescent="0.35">
      <c r="B328" s="31" t="s">
        <v>134</v>
      </c>
      <c r="C328" s="32"/>
      <c r="D328" s="33" t="e">
        <f>#REF!</f>
        <v>#REF!</v>
      </c>
      <c r="E328" s="33" t="e">
        <f>E327/C327</f>
        <v>#REF!</v>
      </c>
      <c r="F328" s="33" t="e">
        <f>F327/C327</f>
        <v>#REF!</v>
      </c>
      <c r="G328" s="33" t="e">
        <f>G327/C327</f>
        <v>#REF!</v>
      </c>
      <c r="H328" s="33" t="e">
        <f>H327/C327</f>
        <v>#REF!</v>
      </c>
      <c r="I328" s="34" t="e">
        <f>I327/C327</f>
        <v>#REF!</v>
      </c>
      <c r="K328" s="31" t="s">
        <v>134</v>
      </c>
      <c r="L328" s="32"/>
      <c r="M328" s="33" t="e">
        <f>#REF!</f>
        <v>#REF!</v>
      </c>
      <c r="N328" s="33" t="e">
        <f>N327/L327</f>
        <v>#REF!</v>
      </c>
      <c r="O328" s="33" t="e">
        <f>O327/L327</f>
        <v>#REF!</v>
      </c>
      <c r="P328" s="33" t="e">
        <f>P327/L327</f>
        <v>#REF!</v>
      </c>
      <c r="Q328" s="33" t="e">
        <f>Q327/L327</f>
        <v>#REF!</v>
      </c>
      <c r="R328" s="34" t="e">
        <f>R327/L327</f>
        <v>#REF!</v>
      </c>
      <c r="T328" s="31" t="s">
        <v>134</v>
      </c>
      <c r="U328" s="32"/>
      <c r="V328" s="33" t="e">
        <f>#REF!</f>
        <v>#REF!</v>
      </c>
      <c r="W328" s="33" t="e">
        <f>W327/U327</f>
        <v>#REF!</v>
      </c>
      <c r="X328" s="33" t="e">
        <f>X327/U327</f>
        <v>#REF!</v>
      </c>
      <c r="Y328" s="33" t="e">
        <f>Y327/U327</f>
        <v>#REF!</v>
      </c>
      <c r="Z328" s="33" t="e">
        <f>Z327/U327</f>
        <v>#REF!</v>
      </c>
      <c r="AA328" s="34" t="e">
        <f>AA327/U327</f>
        <v>#REF!</v>
      </c>
      <c r="AC328" s="31" t="s">
        <v>134</v>
      </c>
      <c r="AD328" s="32"/>
      <c r="AE328" s="33" t="e">
        <f>#REF!</f>
        <v>#REF!</v>
      </c>
      <c r="AF328" s="33" t="e">
        <f>AF327/AD327</f>
        <v>#REF!</v>
      </c>
      <c r="AG328" s="33" t="e">
        <f>AG327/AD327</f>
        <v>#REF!</v>
      </c>
      <c r="AH328" s="33" t="e">
        <f>AH327/AD327</f>
        <v>#REF!</v>
      </c>
      <c r="AI328" s="33" t="e">
        <f>AI327/AD327</f>
        <v>#REF!</v>
      </c>
      <c r="AJ328" s="34" t="e">
        <f>AJ327/AD327</f>
        <v>#REF!</v>
      </c>
      <c r="AL328" s="31" t="s">
        <v>134</v>
      </c>
      <c r="AM328" s="32"/>
      <c r="AN328" s="33" t="e">
        <f>#REF!</f>
        <v>#REF!</v>
      </c>
      <c r="AO328" s="33" t="e">
        <f>AO327/AM327</f>
        <v>#REF!</v>
      </c>
      <c r="AP328" s="33" t="e">
        <f>AP327/AM327</f>
        <v>#REF!</v>
      </c>
      <c r="AQ328" s="23" t="e">
        <f>AQ327/AM327</f>
        <v>#REF!</v>
      </c>
      <c r="AR328" s="33" t="e">
        <f>AR327/AM327</f>
        <v>#REF!</v>
      </c>
      <c r="AS328" s="34" t="e">
        <f>AS327/AM327</f>
        <v>#REF!</v>
      </c>
    </row>
    <row r="329" spans="2:45" ht="15" thickBot="1" x14ac:dyDescent="0.4">
      <c r="B329" s="18" t="s">
        <v>76</v>
      </c>
      <c r="C329" s="19"/>
      <c r="D329" s="20">
        <f t="shared" ref="D329:I329" si="108">COUNTIF(D268:D324,"&gt;0")</f>
        <v>0</v>
      </c>
      <c r="E329" s="20">
        <f t="shared" si="108"/>
        <v>0</v>
      </c>
      <c r="F329" s="20">
        <f t="shared" si="108"/>
        <v>0</v>
      </c>
      <c r="G329" s="20">
        <f t="shared" si="108"/>
        <v>0</v>
      </c>
      <c r="H329" s="20">
        <f t="shared" si="108"/>
        <v>0</v>
      </c>
      <c r="I329" s="21">
        <f t="shared" si="108"/>
        <v>0</v>
      </c>
      <c r="K329" s="18" t="s">
        <v>76</v>
      </c>
      <c r="L329" s="19"/>
      <c r="M329" s="20">
        <f t="shared" ref="M329:R329" si="109">COUNTIF(M268:M324,"&gt;0")</f>
        <v>0</v>
      </c>
      <c r="N329" s="20">
        <f t="shared" si="109"/>
        <v>0</v>
      </c>
      <c r="O329" s="20">
        <f t="shared" si="109"/>
        <v>0</v>
      </c>
      <c r="P329" s="20">
        <f t="shared" si="109"/>
        <v>0</v>
      </c>
      <c r="Q329" s="20">
        <f t="shared" si="109"/>
        <v>0</v>
      </c>
      <c r="R329" s="21">
        <f t="shared" si="109"/>
        <v>0</v>
      </c>
      <c r="T329" s="18" t="s">
        <v>76</v>
      </c>
      <c r="U329" s="19"/>
      <c r="V329" s="20">
        <f t="shared" ref="V329:AA329" si="110">COUNTIF(V268:V324,"&gt;0")</f>
        <v>0</v>
      </c>
      <c r="W329" s="20">
        <f t="shared" si="110"/>
        <v>0</v>
      </c>
      <c r="X329" s="20">
        <f t="shared" si="110"/>
        <v>0</v>
      </c>
      <c r="Y329" s="20">
        <f t="shared" si="110"/>
        <v>0</v>
      </c>
      <c r="Z329" s="20">
        <f t="shared" si="110"/>
        <v>0</v>
      </c>
      <c r="AA329" s="21">
        <f t="shared" si="110"/>
        <v>0</v>
      </c>
      <c r="AC329" s="18" t="s">
        <v>76</v>
      </c>
      <c r="AD329" s="19"/>
      <c r="AE329" s="20">
        <f t="shared" ref="AE329:AJ329" si="111">COUNTIF(AE268:AE324,"&gt;0")</f>
        <v>0</v>
      </c>
      <c r="AF329" s="20">
        <f t="shared" si="111"/>
        <v>0</v>
      </c>
      <c r="AG329" s="20">
        <f t="shared" si="111"/>
        <v>0</v>
      </c>
      <c r="AH329" s="20">
        <f t="shared" si="111"/>
        <v>0</v>
      </c>
      <c r="AI329" s="20">
        <f t="shared" si="111"/>
        <v>0</v>
      </c>
      <c r="AJ329" s="21">
        <f t="shared" si="111"/>
        <v>0</v>
      </c>
      <c r="AL329" s="18" t="s">
        <v>76</v>
      </c>
      <c r="AM329" s="19"/>
      <c r="AN329" s="20">
        <f t="shared" ref="AN329:AS329" si="112">COUNTIF(AN268:AN324,"&gt;0")</f>
        <v>0</v>
      </c>
      <c r="AO329" s="20">
        <f t="shared" si="112"/>
        <v>0</v>
      </c>
      <c r="AP329" s="20">
        <f t="shared" si="112"/>
        <v>0</v>
      </c>
      <c r="AQ329" s="36">
        <f t="shared" si="112"/>
        <v>0</v>
      </c>
      <c r="AR329" s="20">
        <f t="shared" si="112"/>
        <v>0</v>
      </c>
      <c r="AS329" s="21">
        <f t="shared" si="112"/>
        <v>0</v>
      </c>
    </row>
    <row r="331" spans="2:45" ht="15" thickBot="1" x14ac:dyDescent="0.4">
      <c r="B331" s="3" t="s">
        <v>111</v>
      </c>
      <c r="C331" s="4"/>
      <c r="D331" s="4"/>
      <c r="E331" s="4"/>
      <c r="F331" s="4"/>
      <c r="G331" s="4"/>
      <c r="H331" s="4"/>
      <c r="I331" s="4"/>
      <c r="K331" s="3" t="str">
        <f>$B331</f>
        <v>Pollen CADR/W (Adjusted Proposal Levels)</v>
      </c>
      <c r="L331" s="4"/>
      <c r="M331" s="4"/>
      <c r="N331" s="4"/>
      <c r="O331" s="4"/>
      <c r="P331" s="4"/>
      <c r="Q331" s="4"/>
      <c r="R331" s="4"/>
      <c r="T331" s="3" t="str">
        <f>$B331</f>
        <v>Pollen CADR/W (Adjusted Proposal Levels)</v>
      </c>
      <c r="U331" s="4"/>
      <c r="V331" s="4"/>
      <c r="W331" s="4"/>
      <c r="X331" s="4"/>
      <c r="Y331" s="4"/>
      <c r="Z331" s="4"/>
      <c r="AA331" s="4"/>
      <c r="AC331" s="3" t="str">
        <f>$B331</f>
        <v>Pollen CADR/W (Adjusted Proposal Levels)</v>
      </c>
      <c r="AD331" s="4"/>
      <c r="AE331" s="4"/>
      <c r="AF331" s="4"/>
      <c r="AG331" s="4"/>
      <c r="AH331" s="4"/>
      <c r="AI331" s="4"/>
      <c r="AJ331" s="4"/>
      <c r="AL331" s="3" t="str">
        <f>$B331</f>
        <v>Pollen CADR/W (Adjusted Proposal Levels)</v>
      </c>
      <c r="AM331" s="4"/>
      <c r="AN331" s="4"/>
      <c r="AO331" s="4"/>
      <c r="AP331" s="4"/>
      <c r="AQ331" s="4"/>
      <c r="AR331" s="4"/>
      <c r="AS331" s="4"/>
    </row>
    <row r="332" spans="2:45" ht="14.5" x14ac:dyDescent="0.35">
      <c r="B332" s="143" t="s">
        <v>78</v>
      </c>
      <c r="C332" s="144"/>
      <c r="D332" s="144"/>
      <c r="E332" s="144"/>
      <c r="F332" s="144"/>
      <c r="G332" s="144"/>
      <c r="H332" s="144"/>
      <c r="I332" s="145"/>
      <c r="K332" s="143" t="s">
        <v>83</v>
      </c>
      <c r="L332" s="144"/>
      <c r="M332" s="144"/>
      <c r="N332" s="144"/>
      <c r="O332" s="144"/>
      <c r="P332" s="144"/>
      <c r="Q332" s="144"/>
      <c r="R332" s="145"/>
      <c r="T332" s="143" t="s">
        <v>84</v>
      </c>
      <c r="U332" s="144"/>
      <c r="V332" s="144"/>
      <c r="W332" s="144"/>
      <c r="X332" s="144"/>
      <c r="Y332" s="144"/>
      <c r="Z332" s="144"/>
      <c r="AA332" s="145"/>
      <c r="AC332" s="143" t="s">
        <v>85</v>
      </c>
      <c r="AD332" s="144"/>
      <c r="AE332" s="144"/>
      <c r="AF332" s="144"/>
      <c r="AG332" s="144"/>
      <c r="AH332" s="144"/>
      <c r="AI332" s="144"/>
      <c r="AJ332" s="145"/>
      <c r="AL332" s="143" t="s">
        <v>86</v>
      </c>
      <c r="AM332" s="144"/>
      <c r="AN332" s="144"/>
      <c r="AO332" s="144"/>
      <c r="AP332" s="144"/>
      <c r="AQ332" s="144"/>
      <c r="AR332" s="144"/>
      <c r="AS332" s="145"/>
    </row>
    <row r="333" spans="2:45" ht="50" x14ac:dyDescent="0.25">
      <c r="B333" s="5" t="s">
        <v>70</v>
      </c>
      <c r="C333" s="13" t="s">
        <v>73</v>
      </c>
      <c r="D333" s="13" t="s">
        <v>69</v>
      </c>
      <c r="E333" s="13" t="s">
        <v>72</v>
      </c>
      <c r="F333" s="22" t="s">
        <v>101</v>
      </c>
      <c r="G333" s="13" t="s">
        <v>102</v>
      </c>
      <c r="H333" s="13" t="s">
        <v>103</v>
      </c>
      <c r="I333" s="14" t="s">
        <v>104</v>
      </c>
      <c r="K333" s="5" t="s">
        <v>70</v>
      </c>
      <c r="L333" s="13" t="s">
        <v>73</v>
      </c>
      <c r="M333" s="13" t="s">
        <v>69</v>
      </c>
      <c r="N333" s="13" t="s">
        <v>105</v>
      </c>
      <c r="O333" s="22" t="s">
        <v>79</v>
      </c>
      <c r="P333" s="13" t="s">
        <v>106</v>
      </c>
      <c r="Q333" s="13" t="s">
        <v>107</v>
      </c>
      <c r="R333" s="14" t="s">
        <v>108</v>
      </c>
      <c r="T333" s="5" t="s">
        <v>70</v>
      </c>
      <c r="U333" s="13" t="s">
        <v>73</v>
      </c>
      <c r="V333" s="13" t="s">
        <v>69</v>
      </c>
      <c r="W333" s="13" t="s">
        <v>112</v>
      </c>
      <c r="X333" s="22" t="s">
        <v>113</v>
      </c>
      <c r="Y333" s="13" t="s">
        <v>114</v>
      </c>
      <c r="Z333" s="13" t="s">
        <v>81</v>
      </c>
      <c r="AA333" s="14" t="s">
        <v>82</v>
      </c>
      <c r="AC333" s="5" t="s">
        <v>70</v>
      </c>
      <c r="AD333" s="13" t="s">
        <v>73</v>
      </c>
      <c r="AE333" s="13" t="s">
        <v>69</v>
      </c>
      <c r="AF333" s="13" t="s">
        <v>115</v>
      </c>
      <c r="AG333" s="22" t="s">
        <v>116</v>
      </c>
      <c r="AH333" s="13" t="s">
        <v>117</v>
      </c>
      <c r="AI333" s="13" t="s">
        <v>118</v>
      </c>
      <c r="AJ333" s="14" t="s">
        <v>82</v>
      </c>
      <c r="AL333" s="5" t="s">
        <v>70</v>
      </c>
      <c r="AM333" s="13" t="s">
        <v>73</v>
      </c>
      <c r="AN333" s="13" t="s">
        <v>69</v>
      </c>
      <c r="AO333" s="13" t="s">
        <v>94</v>
      </c>
      <c r="AP333" s="28" t="s">
        <v>95</v>
      </c>
      <c r="AQ333" s="13" t="s">
        <v>96</v>
      </c>
      <c r="AR333" s="13" t="s">
        <v>97</v>
      </c>
      <c r="AS333" s="14" t="s">
        <v>98</v>
      </c>
    </row>
    <row r="334" spans="2:45" hidden="1" outlineLevel="1" x14ac:dyDescent="0.25">
      <c r="B334" s="9" t="s">
        <v>10</v>
      </c>
      <c r="C334" s="6"/>
      <c r="D334" s="6" t="e">
        <f>COUNTIFS(#REF!,"&lt;100",#REF!,"&gt;=50",#REF!,$B334)</f>
        <v>#REF!</v>
      </c>
      <c r="E334" s="6" t="e">
        <f>COUNTIFS(#REF!,"&lt;100",#REF!,"&gt;=50",#REF!,$B334,#REF!,"&gt;=2.2")</f>
        <v>#REF!</v>
      </c>
      <c r="F334" s="6" t="e">
        <f>COUNTIFS(#REF!,"&lt;100",#REF!,"&gt;=50",#REF!,$B334,#REF!,"&gt;=2.3")</f>
        <v>#REF!</v>
      </c>
      <c r="G334" s="6" t="e">
        <f>COUNTIFS(#REF!,"&lt;100",#REF!,"&gt;=50",#REF!,$B334,#REF!,"&gt;=2.4")</f>
        <v>#REF!</v>
      </c>
      <c r="H334" s="6" t="e">
        <f>COUNTIFS(#REF!,"&lt;100",#REF!,"&gt;=50",#REF!,$B334,#REF!,"&gt;=2.5")</f>
        <v>#REF!</v>
      </c>
      <c r="I334" s="15" t="e">
        <f>COUNTIFS(#REF!,"&lt;100",#REF!,"&gt;=50",#REF!,$B334,#REF!,"&gt;=2.6")</f>
        <v>#REF!</v>
      </c>
      <c r="K334" s="9" t="s">
        <v>10</v>
      </c>
      <c r="L334" s="6"/>
      <c r="M334" s="6" t="e">
        <f>COUNTIFS(#REF!,"&gt;=100",#REF!,"&lt;150",#REF!,$B334)</f>
        <v>#REF!</v>
      </c>
      <c r="N334" s="6" t="e">
        <f>COUNTIFS(#REF!,"&gt;=100",#REF!,"&lt;150",#REF!,$B334,#REF!,"&gt;=2.4")</f>
        <v>#REF!</v>
      </c>
      <c r="O334" s="6" t="e">
        <f>COUNTIFS(#REF!,"&gt;=100",#REF!,"&lt;150",#REF!,$B334,#REF!,"&gt;=2.5")</f>
        <v>#REF!</v>
      </c>
      <c r="P334" s="6" t="e">
        <f>COUNTIFS(#REF!,"&gt;=100",#REF!,"&lt;150",#REF!,$B334,#REF!,"&gt;=2.6")</f>
        <v>#REF!</v>
      </c>
      <c r="Q334" s="6" t="e">
        <f>COUNTIFS(#REF!,"&gt;=100",#REF!,"&lt;150",#REF!,$B334,#REF!,"&gt;=3.0")</f>
        <v>#REF!</v>
      </c>
      <c r="R334" s="15" t="e">
        <f>COUNTIFS(#REF!,"&gt;=100",#REF!,"&lt;150",#REF!,$B334,#REF!,"&gt;=3.5")</f>
        <v>#REF!</v>
      </c>
      <c r="T334" s="9" t="s">
        <v>10</v>
      </c>
      <c r="U334" s="6"/>
      <c r="V334" s="6" t="e">
        <f>COUNTIFS(#REF!,"&gt;=150",#REF!,"&lt;200",#REF!,$B334)</f>
        <v>#REF!</v>
      </c>
      <c r="W334" s="6" t="e">
        <f>COUNTIFS(#REF!,"&gt;=150",#REF!,"&lt;200",#REF!,$B334,#REF!,"&gt;=2.8")</f>
        <v>#REF!</v>
      </c>
      <c r="X334" s="6" t="e">
        <f>COUNTIFS(#REF!,"&gt;=150",#REF!,"&lt;200",#REF!,$B334,#REF!,"&gt;=3.0")</f>
        <v>#REF!</v>
      </c>
      <c r="Y334" s="6" t="e">
        <f>COUNTIFS(#REF!,"&gt;=150",#REF!,"&lt;200",#REF!,$B334,#REF!,"&gt;=3.2")</f>
        <v>#REF!</v>
      </c>
      <c r="Z334" s="6" t="e">
        <f>COUNTIFS(#REF!,"&gt;=150",#REF!,"&lt;200",#REF!,$B334,#REF!,"&gt;=3.5")</f>
        <v>#REF!</v>
      </c>
      <c r="AA334" s="15" t="e">
        <f>COUNTIFS(#REF!,"&gt;=150",#REF!,"&lt;200",#REF!,$B334,#REF!,"&gt;=4")</f>
        <v>#REF!</v>
      </c>
      <c r="AC334" s="9" t="s">
        <v>10</v>
      </c>
      <c r="AD334" s="6"/>
      <c r="AE334" s="6" t="e">
        <f>COUNTIFS(#REF!,"&gt;=200",#REF!,$B334)</f>
        <v>#REF!</v>
      </c>
      <c r="AF334" s="6" t="e">
        <f>COUNTIFS(#REF!,"&gt;=200",#REF!,$B334,#REF!,"&gt;=3")</f>
        <v>#REF!</v>
      </c>
      <c r="AG334" s="6" t="e">
        <f>COUNTIFS(#REF!,"&gt;=200",#REF!,$B334,#REF!,"&gt;=3.2")</f>
        <v>#REF!</v>
      </c>
      <c r="AH334" s="6" t="e">
        <f>COUNTIFS(#REF!,"&gt;=200",#REF!,$B334,#REF!,"&gt;=3.5")</f>
        <v>#REF!</v>
      </c>
      <c r="AI334" s="6" t="e">
        <f>COUNTIFS(#REF!,"&gt;=200",#REF!,$B334,#REF!,"&gt;=3.8")</f>
        <v>#REF!</v>
      </c>
      <c r="AJ334" s="15" t="e">
        <f>COUNTIFS(#REF!,"&gt;=200",#REF!,$B334,#REF!,"&gt;=4")</f>
        <v>#REF!</v>
      </c>
      <c r="AL334" s="9" t="s">
        <v>10</v>
      </c>
      <c r="AM334" s="6"/>
      <c r="AN334" s="42" t="e">
        <f>D334+M334+V334+AE334</f>
        <v>#REF!</v>
      </c>
      <c r="AO334" s="42" t="e">
        <f t="shared" ref="AO334:AO390" si="113">E334+N334+W334+AF334</f>
        <v>#REF!</v>
      </c>
      <c r="AP334" s="42" t="e">
        <f t="shared" ref="AP334:AP390" si="114">F334+O334+X334+AG334</f>
        <v>#REF!</v>
      </c>
      <c r="AQ334" s="42" t="e">
        <f t="shared" ref="AQ334:AQ390" si="115">G334+P334+Y334+AH334</f>
        <v>#REF!</v>
      </c>
      <c r="AR334" s="42" t="e">
        <f t="shared" ref="AR334:AR390" si="116">H334+Q334+Z334+AI334</f>
        <v>#REF!</v>
      </c>
      <c r="AS334" s="42" t="e">
        <f t="shared" ref="AS334:AS390" si="117">I334+R334+AA334+AJ334</f>
        <v>#REF!</v>
      </c>
    </row>
    <row r="335" spans="2:45" hidden="1" outlineLevel="1" x14ac:dyDescent="0.25">
      <c r="B335" s="9" t="s">
        <v>12</v>
      </c>
      <c r="C335" s="6"/>
      <c r="D335" s="6" t="e">
        <f>COUNTIFS(#REF!,"&lt;100",#REF!,"&gt;=50",#REF!,$B335)</f>
        <v>#REF!</v>
      </c>
      <c r="E335" s="6" t="e">
        <f>COUNTIFS(#REF!,"&lt;100",#REF!,"&gt;=50",#REF!,$B335,#REF!,"&gt;=2.2")</f>
        <v>#REF!</v>
      </c>
      <c r="F335" s="6" t="e">
        <f>COUNTIFS(#REF!,"&lt;100",#REF!,"&gt;=50",#REF!,$B335,#REF!,"&gt;=2.3")</f>
        <v>#REF!</v>
      </c>
      <c r="G335" s="6" t="e">
        <f>COUNTIFS(#REF!,"&lt;100",#REF!,"&gt;=50",#REF!,$B335,#REF!,"&gt;=2.4")</f>
        <v>#REF!</v>
      </c>
      <c r="H335" s="6" t="e">
        <f>COUNTIFS(#REF!,"&lt;100",#REF!,"&gt;=50",#REF!,$B335,#REF!,"&gt;=2.5")</f>
        <v>#REF!</v>
      </c>
      <c r="I335" s="15" t="e">
        <f>COUNTIFS(#REF!,"&lt;100",#REF!,"&gt;=50",#REF!,$B335,#REF!,"&gt;=2.6")</f>
        <v>#REF!</v>
      </c>
      <c r="K335" s="9" t="s">
        <v>12</v>
      </c>
      <c r="L335" s="6"/>
      <c r="M335" s="6" t="e">
        <f>COUNTIFS(#REF!,"&gt;=100",#REF!,"&lt;150",#REF!,$B335)</f>
        <v>#REF!</v>
      </c>
      <c r="N335" s="6" t="e">
        <f>COUNTIFS(#REF!,"&gt;=100",#REF!,"&lt;150",#REF!,$B335,#REF!,"&gt;=2.4")</f>
        <v>#REF!</v>
      </c>
      <c r="O335" s="6" t="e">
        <f>COUNTIFS(#REF!,"&gt;=100",#REF!,"&lt;150",#REF!,$B335,#REF!,"&gt;=2.5")</f>
        <v>#REF!</v>
      </c>
      <c r="P335" s="6" t="e">
        <f>COUNTIFS(#REF!,"&gt;=100",#REF!,"&lt;150",#REF!,$B335,#REF!,"&gt;=2.6")</f>
        <v>#REF!</v>
      </c>
      <c r="Q335" s="6" t="e">
        <f>COUNTIFS(#REF!,"&gt;=100",#REF!,"&lt;150",#REF!,$B335,#REF!,"&gt;=3.0")</f>
        <v>#REF!</v>
      </c>
      <c r="R335" s="15" t="e">
        <f>COUNTIFS(#REF!,"&gt;=100",#REF!,"&lt;150",#REF!,$B335,#REF!,"&gt;=3.5")</f>
        <v>#REF!</v>
      </c>
      <c r="T335" s="9" t="s">
        <v>12</v>
      </c>
      <c r="U335" s="6"/>
      <c r="V335" s="6" t="e">
        <f>COUNTIFS(#REF!,"&gt;=150",#REF!,"&lt;200",#REF!,$B335)</f>
        <v>#REF!</v>
      </c>
      <c r="W335" s="6" t="e">
        <f>COUNTIFS(#REF!,"&gt;=150",#REF!,"&lt;200",#REF!,$B335,#REF!,"&gt;=2.8")</f>
        <v>#REF!</v>
      </c>
      <c r="X335" s="6" t="e">
        <f>COUNTIFS(#REF!,"&gt;=150",#REF!,"&lt;200",#REF!,$B335,#REF!,"&gt;=3.0")</f>
        <v>#REF!</v>
      </c>
      <c r="Y335" s="6" t="e">
        <f>COUNTIFS(#REF!,"&gt;=150",#REF!,"&lt;200",#REF!,$B335,#REF!,"&gt;=3.2")</f>
        <v>#REF!</v>
      </c>
      <c r="Z335" s="6" t="e">
        <f>COUNTIFS(#REF!,"&gt;=150",#REF!,"&lt;200",#REF!,$B335,#REF!,"&gt;=3.5")</f>
        <v>#REF!</v>
      </c>
      <c r="AA335" s="15" t="e">
        <f>COUNTIFS(#REF!,"&gt;=150",#REF!,"&lt;200",#REF!,$B335,#REF!,"&gt;=4")</f>
        <v>#REF!</v>
      </c>
      <c r="AC335" s="9" t="s">
        <v>12</v>
      </c>
      <c r="AD335" s="6"/>
      <c r="AE335" s="6" t="e">
        <f>COUNTIFS(#REF!,"&gt;=200",#REF!,$B335)</f>
        <v>#REF!</v>
      </c>
      <c r="AF335" s="6" t="e">
        <f>COUNTIFS(#REF!,"&gt;=200",#REF!,$B335,#REF!,"&gt;=3")</f>
        <v>#REF!</v>
      </c>
      <c r="AG335" s="6" t="e">
        <f>COUNTIFS(#REF!,"&gt;=200",#REF!,$B335,#REF!,"&gt;=3.2")</f>
        <v>#REF!</v>
      </c>
      <c r="AH335" s="6" t="e">
        <f>COUNTIFS(#REF!,"&gt;=200",#REF!,$B335,#REF!,"&gt;=3.5")</f>
        <v>#REF!</v>
      </c>
      <c r="AI335" s="6" t="e">
        <f>COUNTIFS(#REF!,"&gt;=200",#REF!,$B335,#REF!,"&gt;=3.8")</f>
        <v>#REF!</v>
      </c>
      <c r="AJ335" s="15" t="e">
        <f>COUNTIFS(#REF!,"&gt;=200",#REF!,$B335,#REF!,"&gt;=4")</f>
        <v>#REF!</v>
      </c>
      <c r="AL335" s="9" t="s">
        <v>12</v>
      </c>
      <c r="AM335" s="6"/>
      <c r="AN335" s="42" t="e">
        <f t="shared" ref="AN335:AN390" si="118">D335+M335+V335+AE335</f>
        <v>#REF!</v>
      </c>
      <c r="AO335" s="42" t="e">
        <f t="shared" si="113"/>
        <v>#REF!</v>
      </c>
      <c r="AP335" s="42" t="e">
        <f t="shared" si="114"/>
        <v>#REF!</v>
      </c>
      <c r="AQ335" s="42" t="e">
        <f t="shared" si="115"/>
        <v>#REF!</v>
      </c>
      <c r="AR335" s="42" t="e">
        <f t="shared" si="116"/>
        <v>#REF!</v>
      </c>
      <c r="AS335" s="42" t="e">
        <f t="shared" si="117"/>
        <v>#REF!</v>
      </c>
    </row>
    <row r="336" spans="2:45" hidden="1" outlineLevel="1" x14ac:dyDescent="0.25">
      <c r="B336" s="9" t="s">
        <v>26</v>
      </c>
      <c r="C336" s="6"/>
      <c r="D336" s="6" t="e">
        <f>COUNTIFS(#REF!,"&lt;100",#REF!,"&gt;=50",#REF!,$B336)</f>
        <v>#REF!</v>
      </c>
      <c r="E336" s="6" t="e">
        <f>COUNTIFS(#REF!,"&lt;100",#REF!,"&gt;=50",#REF!,$B336,#REF!,"&gt;=2.2")</f>
        <v>#REF!</v>
      </c>
      <c r="F336" s="6" t="e">
        <f>COUNTIFS(#REF!,"&lt;100",#REF!,"&gt;=50",#REF!,$B336,#REF!,"&gt;=2.3")</f>
        <v>#REF!</v>
      </c>
      <c r="G336" s="6" t="e">
        <f>COUNTIFS(#REF!,"&lt;100",#REF!,"&gt;=50",#REF!,$B336,#REF!,"&gt;=2.4")</f>
        <v>#REF!</v>
      </c>
      <c r="H336" s="6" t="e">
        <f>COUNTIFS(#REF!,"&lt;100",#REF!,"&gt;=50",#REF!,$B336,#REF!,"&gt;=2.5")</f>
        <v>#REF!</v>
      </c>
      <c r="I336" s="15" t="e">
        <f>COUNTIFS(#REF!,"&lt;100",#REF!,"&gt;=50",#REF!,$B336,#REF!,"&gt;=2.6")</f>
        <v>#REF!</v>
      </c>
      <c r="K336" s="9" t="s">
        <v>26</v>
      </c>
      <c r="L336" s="6"/>
      <c r="M336" s="6" t="e">
        <f>COUNTIFS(#REF!,"&gt;=100",#REF!,"&lt;150",#REF!,$B336)</f>
        <v>#REF!</v>
      </c>
      <c r="N336" s="6" t="e">
        <f>COUNTIFS(#REF!,"&gt;=100",#REF!,"&lt;150",#REF!,$B336,#REF!,"&gt;=2.4")</f>
        <v>#REF!</v>
      </c>
      <c r="O336" s="6" t="e">
        <f>COUNTIFS(#REF!,"&gt;=100",#REF!,"&lt;150",#REF!,$B336,#REF!,"&gt;=2.5")</f>
        <v>#REF!</v>
      </c>
      <c r="P336" s="6" t="e">
        <f>COUNTIFS(#REF!,"&gt;=100",#REF!,"&lt;150",#REF!,$B336,#REF!,"&gt;=2.6")</f>
        <v>#REF!</v>
      </c>
      <c r="Q336" s="6" t="e">
        <f>COUNTIFS(#REF!,"&gt;=100",#REF!,"&lt;150",#REF!,$B336,#REF!,"&gt;=3.0")</f>
        <v>#REF!</v>
      </c>
      <c r="R336" s="15" t="e">
        <f>COUNTIFS(#REF!,"&gt;=100",#REF!,"&lt;150",#REF!,$B336,#REF!,"&gt;=3.5")</f>
        <v>#REF!</v>
      </c>
      <c r="T336" s="9" t="s">
        <v>26</v>
      </c>
      <c r="U336" s="6"/>
      <c r="V336" s="6" t="e">
        <f>COUNTIFS(#REF!,"&gt;=150",#REF!,"&lt;200",#REF!,$B336)</f>
        <v>#REF!</v>
      </c>
      <c r="W336" s="6" t="e">
        <f>COUNTIFS(#REF!,"&gt;=150",#REF!,"&lt;200",#REF!,$B336,#REF!,"&gt;=2.8")</f>
        <v>#REF!</v>
      </c>
      <c r="X336" s="6" t="e">
        <f>COUNTIFS(#REF!,"&gt;=150",#REF!,"&lt;200",#REF!,$B336,#REF!,"&gt;=3.0")</f>
        <v>#REF!</v>
      </c>
      <c r="Y336" s="6" t="e">
        <f>COUNTIFS(#REF!,"&gt;=150",#REF!,"&lt;200",#REF!,$B336,#REF!,"&gt;=3.2")</f>
        <v>#REF!</v>
      </c>
      <c r="Z336" s="6" t="e">
        <f>COUNTIFS(#REF!,"&gt;=150",#REF!,"&lt;200",#REF!,$B336,#REF!,"&gt;=3.5")</f>
        <v>#REF!</v>
      </c>
      <c r="AA336" s="15" t="e">
        <f>COUNTIFS(#REF!,"&gt;=150",#REF!,"&lt;200",#REF!,$B336,#REF!,"&gt;=4")</f>
        <v>#REF!</v>
      </c>
      <c r="AC336" s="9" t="s">
        <v>26</v>
      </c>
      <c r="AD336" s="6"/>
      <c r="AE336" s="6" t="e">
        <f>COUNTIFS(#REF!,"&gt;=200",#REF!,$B336)</f>
        <v>#REF!</v>
      </c>
      <c r="AF336" s="6" t="e">
        <f>COUNTIFS(#REF!,"&gt;=200",#REF!,$B336,#REF!,"&gt;=3")</f>
        <v>#REF!</v>
      </c>
      <c r="AG336" s="6" t="e">
        <f>COUNTIFS(#REF!,"&gt;=200",#REF!,$B336,#REF!,"&gt;=3.2")</f>
        <v>#REF!</v>
      </c>
      <c r="AH336" s="6" t="e">
        <f>COUNTIFS(#REF!,"&gt;=200",#REF!,$B336,#REF!,"&gt;=3.5")</f>
        <v>#REF!</v>
      </c>
      <c r="AI336" s="6" t="e">
        <f>COUNTIFS(#REF!,"&gt;=200",#REF!,$B336,#REF!,"&gt;=3.8")</f>
        <v>#REF!</v>
      </c>
      <c r="AJ336" s="15" t="e">
        <f>COUNTIFS(#REF!,"&gt;=200",#REF!,$B336,#REF!,"&gt;=4")</f>
        <v>#REF!</v>
      </c>
      <c r="AL336" s="9" t="s">
        <v>26</v>
      </c>
      <c r="AM336" s="6"/>
      <c r="AN336" s="42" t="e">
        <f t="shared" si="118"/>
        <v>#REF!</v>
      </c>
      <c r="AO336" s="42" t="e">
        <f t="shared" si="113"/>
        <v>#REF!</v>
      </c>
      <c r="AP336" s="42" t="e">
        <f t="shared" si="114"/>
        <v>#REF!</v>
      </c>
      <c r="AQ336" s="42" t="e">
        <f t="shared" si="115"/>
        <v>#REF!</v>
      </c>
      <c r="AR336" s="42" t="e">
        <f t="shared" si="116"/>
        <v>#REF!</v>
      </c>
      <c r="AS336" s="42" t="e">
        <f t="shared" si="117"/>
        <v>#REF!</v>
      </c>
    </row>
    <row r="337" spans="2:45" hidden="1" outlineLevel="1" x14ac:dyDescent="0.25">
      <c r="B337" s="9" t="s">
        <v>15</v>
      </c>
      <c r="C337" s="6"/>
      <c r="D337" s="6" t="e">
        <f>COUNTIFS(#REF!,"&lt;100",#REF!,"&gt;=50",#REF!,$B337)</f>
        <v>#REF!</v>
      </c>
      <c r="E337" s="6" t="e">
        <f>COUNTIFS(#REF!,"&lt;100",#REF!,"&gt;=50",#REF!,$B337,#REF!,"&gt;=2.2")</f>
        <v>#REF!</v>
      </c>
      <c r="F337" s="6" t="e">
        <f>COUNTIFS(#REF!,"&lt;100",#REF!,"&gt;=50",#REF!,$B337,#REF!,"&gt;=2.3")</f>
        <v>#REF!</v>
      </c>
      <c r="G337" s="6" t="e">
        <f>COUNTIFS(#REF!,"&lt;100",#REF!,"&gt;=50",#REF!,$B337,#REF!,"&gt;=2.4")</f>
        <v>#REF!</v>
      </c>
      <c r="H337" s="6" t="e">
        <f>COUNTIFS(#REF!,"&lt;100",#REF!,"&gt;=50",#REF!,$B337,#REF!,"&gt;=2.5")</f>
        <v>#REF!</v>
      </c>
      <c r="I337" s="15" t="e">
        <f>COUNTIFS(#REF!,"&lt;100",#REF!,"&gt;=50",#REF!,$B337,#REF!,"&gt;=2.6")</f>
        <v>#REF!</v>
      </c>
      <c r="K337" s="9" t="s">
        <v>15</v>
      </c>
      <c r="L337" s="6"/>
      <c r="M337" s="6" t="e">
        <f>COUNTIFS(#REF!,"&gt;=100",#REF!,"&lt;150",#REF!,$B337)</f>
        <v>#REF!</v>
      </c>
      <c r="N337" s="6" t="e">
        <f>COUNTIFS(#REF!,"&gt;=100",#REF!,"&lt;150",#REF!,$B337,#REF!,"&gt;=2.4")</f>
        <v>#REF!</v>
      </c>
      <c r="O337" s="6" t="e">
        <f>COUNTIFS(#REF!,"&gt;=100",#REF!,"&lt;150",#REF!,$B337,#REF!,"&gt;=2.5")</f>
        <v>#REF!</v>
      </c>
      <c r="P337" s="6" t="e">
        <f>COUNTIFS(#REF!,"&gt;=100",#REF!,"&lt;150",#REF!,$B337,#REF!,"&gt;=2.6")</f>
        <v>#REF!</v>
      </c>
      <c r="Q337" s="6" t="e">
        <f>COUNTIFS(#REF!,"&gt;=100",#REF!,"&lt;150",#REF!,$B337,#REF!,"&gt;=3.0")</f>
        <v>#REF!</v>
      </c>
      <c r="R337" s="15" t="e">
        <f>COUNTIFS(#REF!,"&gt;=100",#REF!,"&lt;150",#REF!,$B337,#REF!,"&gt;=3.5")</f>
        <v>#REF!</v>
      </c>
      <c r="T337" s="9" t="s">
        <v>15</v>
      </c>
      <c r="U337" s="6"/>
      <c r="V337" s="6" t="e">
        <f>COUNTIFS(#REF!,"&gt;=150",#REF!,"&lt;200",#REF!,$B337)</f>
        <v>#REF!</v>
      </c>
      <c r="W337" s="6" t="e">
        <f>COUNTIFS(#REF!,"&gt;=150",#REF!,"&lt;200",#REF!,$B337,#REF!,"&gt;=2.8")</f>
        <v>#REF!</v>
      </c>
      <c r="X337" s="6" t="e">
        <f>COUNTIFS(#REF!,"&gt;=150",#REF!,"&lt;200",#REF!,$B337,#REF!,"&gt;=3.0")</f>
        <v>#REF!</v>
      </c>
      <c r="Y337" s="6" t="e">
        <f>COUNTIFS(#REF!,"&gt;=150",#REF!,"&lt;200",#REF!,$B337,#REF!,"&gt;=3.2")</f>
        <v>#REF!</v>
      </c>
      <c r="Z337" s="6" t="e">
        <f>COUNTIFS(#REF!,"&gt;=150",#REF!,"&lt;200",#REF!,$B337,#REF!,"&gt;=3.5")</f>
        <v>#REF!</v>
      </c>
      <c r="AA337" s="15" t="e">
        <f>COUNTIFS(#REF!,"&gt;=150",#REF!,"&lt;200",#REF!,$B337,#REF!,"&gt;=4")</f>
        <v>#REF!</v>
      </c>
      <c r="AC337" s="9" t="s">
        <v>15</v>
      </c>
      <c r="AD337" s="6"/>
      <c r="AE337" s="6" t="e">
        <f>COUNTIFS(#REF!,"&gt;=200",#REF!,$B337)</f>
        <v>#REF!</v>
      </c>
      <c r="AF337" s="6" t="e">
        <f>COUNTIFS(#REF!,"&gt;=200",#REF!,$B337,#REF!,"&gt;=3")</f>
        <v>#REF!</v>
      </c>
      <c r="AG337" s="6" t="e">
        <f>COUNTIFS(#REF!,"&gt;=200",#REF!,$B337,#REF!,"&gt;=3.2")</f>
        <v>#REF!</v>
      </c>
      <c r="AH337" s="6" t="e">
        <f>COUNTIFS(#REF!,"&gt;=200",#REF!,$B337,#REF!,"&gt;=3.5")</f>
        <v>#REF!</v>
      </c>
      <c r="AI337" s="6" t="e">
        <f>COUNTIFS(#REF!,"&gt;=200",#REF!,$B337,#REF!,"&gt;=3.8")</f>
        <v>#REF!</v>
      </c>
      <c r="AJ337" s="15" t="e">
        <f>COUNTIFS(#REF!,"&gt;=200",#REF!,$B337,#REF!,"&gt;=4")</f>
        <v>#REF!</v>
      </c>
      <c r="AL337" s="9" t="s">
        <v>15</v>
      </c>
      <c r="AM337" s="6"/>
      <c r="AN337" s="42" t="e">
        <f t="shared" si="118"/>
        <v>#REF!</v>
      </c>
      <c r="AO337" s="42" t="e">
        <f t="shared" si="113"/>
        <v>#REF!</v>
      </c>
      <c r="AP337" s="42" t="e">
        <f t="shared" si="114"/>
        <v>#REF!</v>
      </c>
      <c r="AQ337" s="42" t="e">
        <f t="shared" si="115"/>
        <v>#REF!</v>
      </c>
      <c r="AR337" s="42" t="e">
        <f t="shared" si="116"/>
        <v>#REF!</v>
      </c>
      <c r="AS337" s="42" t="e">
        <f t="shared" si="117"/>
        <v>#REF!</v>
      </c>
    </row>
    <row r="338" spans="2:45" hidden="1" outlineLevel="1" x14ac:dyDescent="0.25">
      <c r="B338" s="9" t="s">
        <v>31</v>
      </c>
      <c r="C338" s="6"/>
      <c r="D338" s="6" t="e">
        <f>COUNTIFS(#REF!,"&lt;100",#REF!,"&gt;=50",#REF!,$B338)</f>
        <v>#REF!</v>
      </c>
      <c r="E338" s="6" t="e">
        <f>COUNTIFS(#REF!,"&lt;100",#REF!,"&gt;=50",#REF!,$B338,#REF!,"&gt;=2.2")</f>
        <v>#REF!</v>
      </c>
      <c r="F338" s="6" t="e">
        <f>COUNTIFS(#REF!,"&lt;100",#REF!,"&gt;=50",#REF!,$B338,#REF!,"&gt;=2.3")</f>
        <v>#REF!</v>
      </c>
      <c r="G338" s="6" t="e">
        <f>COUNTIFS(#REF!,"&lt;100",#REF!,"&gt;=50",#REF!,$B338,#REF!,"&gt;=2.4")</f>
        <v>#REF!</v>
      </c>
      <c r="H338" s="6" t="e">
        <f>COUNTIFS(#REF!,"&lt;100",#REF!,"&gt;=50",#REF!,$B338,#REF!,"&gt;=2.5")</f>
        <v>#REF!</v>
      </c>
      <c r="I338" s="15" t="e">
        <f>COUNTIFS(#REF!,"&lt;100",#REF!,"&gt;=50",#REF!,$B338,#REF!,"&gt;=2.6")</f>
        <v>#REF!</v>
      </c>
      <c r="K338" s="9" t="s">
        <v>31</v>
      </c>
      <c r="L338" s="6"/>
      <c r="M338" s="6" t="e">
        <f>COUNTIFS(#REF!,"&gt;=100",#REF!,"&lt;150",#REF!,$B338)</f>
        <v>#REF!</v>
      </c>
      <c r="N338" s="6" t="e">
        <f>COUNTIFS(#REF!,"&gt;=100",#REF!,"&lt;150",#REF!,$B338,#REF!,"&gt;=2.4")</f>
        <v>#REF!</v>
      </c>
      <c r="O338" s="6" t="e">
        <f>COUNTIFS(#REF!,"&gt;=100",#REF!,"&lt;150",#REF!,$B338,#REF!,"&gt;=2.5")</f>
        <v>#REF!</v>
      </c>
      <c r="P338" s="6" t="e">
        <f>COUNTIFS(#REF!,"&gt;=100",#REF!,"&lt;150",#REF!,$B338,#REF!,"&gt;=2.6")</f>
        <v>#REF!</v>
      </c>
      <c r="Q338" s="6" t="e">
        <f>COUNTIFS(#REF!,"&gt;=100",#REF!,"&lt;150",#REF!,$B338,#REF!,"&gt;=3.0")</f>
        <v>#REF!</v>
      </c>
      <c r="R338" s="15" t="e">
        <f>COUNTIFS(#REF!,"&gt;=100",#REF!,"&lt;150",#REF!,$B338,#REF!,"&gt;=3.5")</f>
        <v>#REF!</v>
      </c>
      <c r="T338" s="9" t="s">
        <v>31</v>
      </c>
      <c r="U338" s="6"/>
      <c r="V338" s="6" t="e">
        <f>COUNTIFS(#REF!,"&gt;=150",#REF!,"&lt;200",#REF!,$B338)</f>
        <v>#REF!</v>
      </c>
      <c r="W338" s="6" t="e">
        <f>COUNTIFS(#REF!,"&gt;=150",#REF!,"&lt;200",#REF!,$B338,#REF!,"&gt;=2.8")</f>
        <v>#REF!</v>
      </c>
      <c r="X338" s="6" t="e">
        <f>COUNTIFS(#REF!,"&gt;=150",#REF!,"&lt;200",#REF!,$B338,#REF!,"&gt;=3.0")</f>
        <v>#REF!</v>
      </c>
      <c r="Y338" s="6" t="e">
        <f>COUNTIFS(#REF!,"&gt;=150",#REF!,"&lt;200",#REF!,$B338,#REF!,"&gt;=3.2")</f>
        <v>#REF!</v>
      </c>
      <c r="Z338" s="6" t="e">
        <f>COUNTIFS(#REF!,"&gt;=150",#REF!,"&lt;200",#REF!,$B338,#REF!,"&gt;=3.5")</f>
        <v>#REF!</v>
      </c>
      <c r="AA338" s="15" t="e">
        <f>COUNTIFS(#REF!,"&gt;=150",#REF!,"&lt;200",#REF!,$B338,#REF!,"&gt;=4")</f>
        <v>#REF!</v>
      </c>
      <c r="AC338" s="9" t="s">
        <v>31</v>
      </c>
      <c r="AD338" s="6"/>
      <c r="AE338" s="6" t="e">
        <f>COUNTIFS(#REF!,"&gt;=200",#REF!,$B338)</f>
        <v>#REF!</v>
      </c>
      <c r="AF338" s="6" t="e">
        <f>COUNTIFS(#REF!,"&gt;=200",#REF!,$B338,#REF!,"&gt;=3")</f>
        <v>#REF!</v>
      </c>
      <c r="AG338" s="6" t="e">
        <f>COUNTIFS(#REF!,"&gt;=200",#REF!,$B338,#REF!,"&gt;=3.2")</f>
        <v>#REF!</v>
      </c>
      <c r="AH338" s="6" t="e">
        <f>COUNTIFS(#REF!,"&gt;=200",#REF!,$B338,#REF!,"&gt;=3.5")</f>
        <v>#REF!</v>
      </c>
      <c r="AI338" s="6" t="e">
        <f>COUNTIFS(#REF!,"&gt;=200",#REF!,$B338,#REF!,"&gt;=3.8")</f>
        <v>#REF!</v>
      </c>
      <c r="AJ338" s="15" t="e">
        <f>COUNTIFS(#REF!,"&gt;=200",#REF!,$B338,#REF!,"&gt;=4")</f>
        <v>#REF!</v>
      </c>
      <c r="AL338" s="9" t="s">
        <v>31</v>
      </c>
      <c r="AM338" s="6"/>
      <c r="AN338" s="42" t="e">
        <f t="shared" si="118"/>
        <v>#REF!</v>
      </c>
      <c r="AO338" s="42" t="e">
        <f t="shared" si="113"/>
        <v>#REF!</v>
      </c>
      <c r="AP338" s="42" t="e">
        <f t="shared" si="114"/>
        <v>#REF!</v>
      </c>
      <c r="AQ338" s="42" t="e">
        <f t="shared" si="115"/>
        <v>#REF!</v>
      </c>
      <c r="AR338" s="42" t="e">
        <f t="shared" si="116"/>
        <v>#REF!</v>
      </c>
      <c r="AS338" s="42" t="e">
        <f t="shared" si="117"/>
        <v>#REF!</v>
      </c>
    </row>
    <row r="339" spans="2:45" hidden="1" outlineLevel="1" x14ac:dyDescent="0.25">
      <c r="B339" s="9" t="s">
        <v>9</v>
      </c>
      <c r="C339" s="6"/>
      <c r="D339" s="6" t="e">
        <f>COUNTIFS(#REF!,"&lt;100",#REF!,"&gt;=50",#REF!,$B339)</f>
        <v>#REF!</v>
      </c>
      <c r="E339" s="6" t="e">
        <f>COUNTIFS(#REF!,"&lt;100",#REF!,"&gt;=50",#REF!,$B339,#REF!,"&gt;=2.2")</f>
        <v>#REF!</v>
      </c>
      <c r="F339" s="6" t="e">
        <f>COUNTIFS(#REF!,"&lt;100",#REF!,"&gt;=50",#REF!,$B339,#REF!,"&gt;=2.3")</f>
        <v>#REF!</v>
      </c>
      <c r="G339" s="6" t="e">
        <f>COUNTIFS(#REF!,"&lt;100",#REF!,"&gt;=50",#REF!,$B339,#REF!,"&gt;=2.4")</f>
        <v>#REF!</v>
      </c>
      <c r="H339" s="6" t="e">
        <f>COUNTIFS(#REF!,"&lt;100",#REF!,"&gt;=50",#REF!,$B339,#REF!,"&gt;=2.5")</f>
        <v>#REF!</v>
      </c>
      <c r="I339" s="15" t="e">
        <f>COUNTIFS(#REF!,"&lt;100",#REF!,"&gt;=50",#REF!,$B339,#REF!,"&gt;=2.6")</f>
        <v>#REF!</v>
      </c>
      <c r="K339" s="9" t="s">
        <v>9</v>
      </c>
      <c r="L339" s="6"/>
      <c r="M339" s="6" t="e">
        <f>COUNTIFS(#REF!,"&gt;=100",#REF!,"&lt;150",#REF!,$B339)</f>
        <v>#REF!</v>
      </c>
      <c r="N339" s="6" t="e">
        <f>COUNTIFS(#REF!,"&gt;=100",#REF!,"&lt;150",#REF!,$B339,#REF!,"&gt;=2.4")</f>
        <v>#REF!</v>
      </c>
      <c r="O339" s="6" t="e">
        <f>COUNTIFS(#REF!,"&gt;=100",#REF!,"&lt;150",#REF!,$B339,#REF!,"&gt;=2.5")</f>
        <v>#REF!</v>
      </c>
      <c r="P339" s="6" t="e">
        <f>COUNTIFS(#REF!,"&gt;=100",#REF!,"&lt;150",#REF!,$B339,#REF!,"&gt;=2.6")</f>
        <v>#REF!</v>
      </c>
      <c r="Q339" s="6" t="e">
        <f>COUNTIFS(#REF!,"&gt;=100",#REF!,"&lt;150",#REF!,$B339,#REF!,"&gt;=3.0")</f>
        <v>#REF!</v>
      </c>
      <c r="R339" s="15" t="e">
        <f>COUNTIFS(#REF!,"&gt;=100",#REF!,"&lt;150",#REF!,$B339,#REF!,"&gt;=3.5")</f>
        <v>#REF!</v>
      </c>
      <c r="T339" s="9" t="s">
        <v>9</v>
      </c>
      <c r="U339" s="6"/>
      <c r="V339" s="6" t="e">
        <f>COUNTIFS(#REF!,"&gt;=150",#REF!,"&lt;200",#REF!,$B339)</f>
        <v>#REF!</v>
      </c>
      <c r="W339" s="6" t="e">
        <f>COUNTIFS(#REF!,"&gt;=150",#REF!,"&lt;200",#REF!,$B339,#REF!,"&gt;=2.8")</f>
        <v>#REF!</v>
      </c>
      <c r="X339" s="6" t="e">
        <f>COUNTIFS(#REF!,"&gt;=150",#REF!,"&lt;200",#REF!,$B339,#REF!,"&gt;=3.0")</f>
        <v>#REF!</v>
      </c>
      <c r="Y339" s="6" t="e">
        <f>COUNTIFS(#REF!,"&gt;=150",#REF!,"&lt;200",#REF!,$B339,#REF!,"&gt;=3.2")</f>
        <v>#REF!</v>
      </c>
      <c r="Z339" s="6" t="e">
        <f>COUNTIFS(#REF!,"&gt;=150",#REF!,"&lt;200",#REF!,$B339,#REF!,"&gt;=3.5")</f>
        <v>#REF!</v>
      </c>
      <c r="AA339" s="15" t="e">
        <f>COUNTIFS(#REF!,"&gt;=150",#REF!,"&lt;200",#REF!,$B339,#REF!,"&gt;=4")</f>
        <v>#REF!</v>
      </c>
      <c r="AC339" s="9" t="s">
        <v>9</v>
      </c>
      <c r="AD339" s="6"/>
      <c r="AE339" s="6" t="e">
        <f>COUNTIFS(#REF!,"&gt;=200",#REF!,$B339)</f>
        <v>#REF!</v>
      </c>
      <c r="AF339" s="6" t="e">
        <f>COUNTIFS(#REF!,"&gt;=200",#REF!,$B339,#REF!,"&gt;=3")</f>
        <v>#REF!</v>
      </c>
      <c r="AG339" s="6" t="e">
        <f>COUNTIFS(#REF!,"&gt;=200",#REF!,$B339,#REF!,"&gt;=3.2")</f>
        <v>#REF!</v>
      </c>
      <c r="AH339" s="6" t="e">
        <f>COUNTIFS(#REF!,"&gt;=200",#REF!,$B339,#REF!,"&gt;=3.5")</f>
        <v>#REF!</v>
      </c>
      <c r="AI339" s="6" t="e">
        <f>COUNTIFS(#REF!,"&gt;=200",#REF!,$B339,#REF!,"&gt;=3.8")</f>
        <v>#REF!</v>
      </c>
      <c r="AJ339" s="15" t="e">
        <f>COUNTIFS(#REF!,"&gt;=200",#REF!,$B339,#REF!,"&gt;=4")</f>
        <v>#REF!</v>
      </c>
      <c r="AL339" s="9" t="s">
        <v>9</v>
      </c>
      <c r="AM339" s="6"/>
      <c r="AN339" s="42" t="e">
        <f t="shared" si="118"/>
        <v>#REF!</v>
      </c>
      <c r="AO339" s="42" t="e">
        <f t="shared" si="113"/>
        <v>#REF!</v>
      </c>
      <c r="AP339" s="42" t="e">
        <f t="shared" si="114"/>
        <v>#REF!</v>
      </c>
      <c r="AQ339" s="42" t="e">
        <f t="shared" si="115"/>
        <v>#REF!</v>
      </c>
      <c r="AR339" s="42" t="e">
        <f t="shared" si="116"/>
        <v>#REF!</v>
      </c>
      <c r="AS339" s="42" t="e">
        <f t="shared" si="117"/>
        <v>#REF!</v>
      </c>
    </row>
    <row r="340" spans="2:45" hidden="1" outlineLevel="1" x14ac:dyDescent="0.25">
      <c r="B340" s="9" t="s">
        <v>42</v>
      </c>
      <c r="C340" s="6"/>
      <c r="D340" s="6" t="e">
        <f>COUNTIFS(#REF!,"&lt;100",#REF!,"&gt;=50",#REF!,$B340)</f>
        <v>#REF!</v>
      </c>
      <c r="E340" s="6" t="e">
        <f>COUNTIFS(#REF!,"&lt;100",#REF!,"&gt;=50",#REF!,$B340,#REF!,"&gt;=2.2")</f>
        <v>#REF!</v>
      </c>
      <c r="F340" s="6" t="e">
        <f>COUNTIFS(#REF!,"&lt;100",#REF!,"&gt;=50",#REF!,$B340,#REF!,"&gt;=2.3")</f>
        <v>#REF!</v>
      </c>
      <c r="G340" s="6" t="e">
        <f>COUNTIFS(#REF!,"&lt;100",#REF!,"&gt;=50",#REF!,$B340,#REF!,"&gt;=2.4")</f>
        <v>#REF!</v>
      </c>
      <c r="H340" s="6" t="e">
        <f>COUNTIFS(#REF!,"&lt;100",#REF!,"&gt;=50",#REF!,$B340,#REF!,"&gt;=2.5")</f>
        <v>#REF!</v>
      </c>
      <c r="I340" s="15" t="e">
        <f>COUNTIFS(#REF!,"&lt;100",#REF!,"&gt;=50",#REF!,$B340,#REF!,"&gt;=2.6")</f>
        <v>#REF!</v>
      </c>
      <c r="K340" s="9" t="s">
        <v>42</v>
      </c>
      <c r="L340" s="6"/>
      <c r="M340" s="6" t="e">
        <f>COUNTIFS(#REF!,"&gt;=100",#REF!,"&lt;150",#REF!,$B340)</f>
        <v>#REF!</v>
      </c>
      <c r="N340" s="6" t="e">
        <f>COUNTIFS(#REF!,"&gt;=100",#REF!,"&lt;150",#REF!,$B340,#REF!,"&gt;=2.4")</f>
        <v>#REF!</v>
      </c>
      <c r="O340" s="6" t="e">
        <f>COUNTIFS(#REF!,"&gt;=100",#REF!,"&lt;150",#REF!,$B340,#REF!,"&gt;=2.5")</f>
        <v>#REF!</v>
      </c>
      <c r="P340" s="6" t="e">
        <f>COUNTIFS(#REF!,"&gt;=100",#REF!,"&lt;150",#REF!,$B340,#REF!,"&gt;=2.6")</f>
        <v>#REF!</v>
      </c>
      <c r="Q340" s="6" t="e">
        <f>COUNTIFS(#REF!,"&gt;=100",#REF!,"&lt;150",#REF!,$B340,#REF!,"&gt;=3.0")</f>
        <v>#REF!</v>
      </c>
      <c r="R340" s="15" t="e">
        <f>COUNTIFS(#REF!,"&gt;=100",#REF!,"&lt;150",#REF!,$B340,#REF!,"&gt;=3.5")</f>
        <v>#REF!</v>
      </c>
      <c r="T340" s="9" t="s">
        <v>42</v>
      </c>
      <c r="U340" s="6"/>
      <c r="V340" s="6" t="e">
        <f>COUNTIFS(#REF!,"&gt;=150",#REF!,"&lt;200",#REF!,$B340)</f>
        <v>#REF!</v>
      </c>
      <c r="W340" s="6" t="e">
        <f>COUNTIFS(#REF!,"&gt;=150",#REF!,"&lt;200",#REF!,$B340,#REF!,"&gt;=2.8")</f>
        <v>#REF!</v>
      </c>
      <c r="X340" s="6" t="e">
        <f>COUNTIFS(#REF!,"&gt;=150",#REF!,"&lt;200",#REF!,$B340,#REF!,"&gt;=3.0")</f>
        <v>#REF!</v>
      </c>
      <c r="Y340" s="6" t="e">
        <f>COUNTIFS(#REF!,"&gt;=150",#REF!,"&lt;200",#REF!,$B340,#REF!,"&gt;=3.2")</f>
        <v>#REF!</v>
      </c>
      <c r="Z340" s="6" t="e">
        <f>COUNTIFS(#REF!,"&gt;=150",#REF!,"&lt;200",#REF!,$B340,#REF!,"&gt;=3.5")</f>
        <v>#REF!</v>
      </c>
      <c r="AA340" s="15" t="e">
        <f>COUNTIFS(#REF!,"&gt;=150",#REF!,"&lt;200",#REF!,$B340,#REF!,"&gt;=4")</f>
        <v>#REF!</v>
      </c>
      <c r="AC340" s="9" t="s">
        <v>42</v>
      </c>
      <c r="AD340" s="6"/>
      <c r="AE340" s="6" t="e">
        <f>COUNTIFS(#REF!,"&gt;=200",#REF!,$B340)</f>
        <v>#REF!</v>
      </c>
      <c r="AF340" s="6" t="e">
        <f>COUNTIFS(#REF!,"&gt;=200",#REF!,$B340,#REF!,"&gt;=3")</f>
        <v>#REF!</v>
      </c>
      <c r="AG340" s="6" t="e">
        <f>COUNTIFS(#REF!,"&gt;=200",#REF!,$B340,#REF!,"&gt;=3.2")</f>
        <v>#REF!</v>
      </c>
      <c r="AH340" s="6" t="e">
        <f>COUNTIFS(#REF!,"&gt;=200",#REF!,$B340,#REF!,"&gt;=3.5")</f>
        <v>#REF!</v>
      </c>
      <c r="AI340" s="6" t="e">
        <f>COUNTIFS(#REF!,"&gt;=200",#REF!,$B340,#REF!,"&gt;=3.8")</f>
        <v>#REF!</v>
      </c>
      <c r="AJ340" s="15" t="e">
        <f>COUNTIFS(#REF!,"&gt;=200",#REF!,$B340,#REF!,"&gt;=4")</f>
        <v>#REF!</v>
      </c>
      <c r="AL340" s="9" t="s">
        <v>42</v>
      </c>
      <c r="AM340" s="6"/>
      <c r="AN340" s="42" t="e">
        <f t="shared" si="118"/>
        <v>#REF!</v>
      </c>
      <c r="AO340" s="42" t="e">
        <f t="shared" si="113"/>
        <v>#REF!</v>
      </c>
      <c r="AP340" s="42" t="e">
        <f t="shared" si="114"/>
        <v>#REF!</v>
      </c>
      <c r="AQ340" s="42" t="e">
        <f t="shared" si="115"/>
        <v>#REF!</v>
      </c>
      <c r="AR340" s="42" t="e">
        <f t="shared" si="116"/>
        <v>#REF!</v>
      </c>
      <c r="AS340" s="42" t="e">
        <f t="shared" si="117"/>
        <v>#REF!</v>
      </c>
    </row>
    <row r="341" spans="2:45" hidden="1" outlineLevel="1" x14ac:dyDescent="0.25">
      <c r="B341" s="9" t="s">
        <v>60</v>
      </c>
      <c r="C341" s="6"/>
      <c r="D341" s="6" t="e">
        <f>COUNTIFS(#REF!,"&lt;100",#REF!,"&gt;=50",#REF!,$B341)</f>
        <v>#REF!</v>
      </c>
      <c r="E341" s="6" t="e">
        <f>COUNTIFS(#REF!,"&lt;100",#REF!,"&gt;=50",#REF!,$B341,#REF!,"&gt;=2.2")</f>
        <v>#REF!</v>
      </c>
      <c r="F341" s="6" t="e">
        <f>COUNTIFS(#REF!,"&lt;100",#REF!,"&gt;=50",#REF!,$B341,#REF!,"&gt;=2.3")</f>
        <v>#REF!</v>
      </c>
      <c r="G341" s="6" t="e">
        <f>COUNTIFS(#REF!,"&lt;100",#REF!,"&gt;=50",#REF!,$B341,#REF!,"&gt;=2.4")</f>
        <v>#REF!</v>
      </c>
      <c r="H341" s="6" t="e">
        <f>COUNTIFS(#REF!,"&lt;100",#REF!,"&gt;=50",#REF!,$B341,#REF!,"&gt;=2.5")</f>
        <v>#REF!</v>
      </c>
      <c r="I341" s="15" t="e">
        <f>COUNTIFS(#REF!,"&lt;100",#REF!,"&gt;=50",#REF!,$B341,#REF!,"&gt;=2.6")</f>
        <v>#REF!</v>
      </c>
      <c r="K341" s="9" t="s">
        <v>60</v>
      </c>
      <c r="L341" s="6"/>
      <c r="M341" s="6" t="e">
        <f>COUNTIFS(#REF!,"&gt;=100",#REF!,"&lt;150",#REF!,$B341)</f>
        <v>#REF!</v>
      </c>
      <c r="N341" s="6" t="e">
        <f>COUNTIFS(#REF!,"&gt;=100",#REF!,"&lt;150",#REF!,$B341,#REF!,"&gt;=2.4")</f>
        <v>#REF!</v>
      </c>
      <c r="O341" s="6" t="e">
        <f>COUNTIFS(#REF!,"&gt;=100",#REF!,"&lt;150",#REF!,$B341,#REF!,"&gt;=2.5")</f>
        <v>#REF!</v>
      </c>
      <c r="P341" s="6" t="e">
        <f>COUNTIFS(#REF!,"&gt;=100",#REF!,"&lt;150",#REF!,$B341,#REF!,"&gt;=2.6")</f>
        <v>#REF!</v>
      </c>
      <c r="Q341" s="6" t="e">
        <f>COUNTIFS(#REF!,"&gt;=100",#REF!,"&lt;150",#REF!,$B341,#REF!,"&gt;=3.0")</f>
        <v>#REF!</v>
      </c>
      <c r="R341" s="15" t="e">
        <f>COUNTIFS(#REF!,"&gt;=100",#REF!,"&lt;150",#REF!,$B341,#REF!,"&gt;=3.5")</f>
        <v>#REF!</v>
      </c>
      <c r="T341" s="9" t="s">
        <v>60</v>
      </c>
      <c r="U341" s="6"/>
      <c r="V341" s="6" t="e">
        <f>COUNTIFS(#REF!,"&gt;=150",#REF!,"&lt;200",#REF!,$B341)</f>
        <v>#REF!</v>
      </c>
      <c r="W341" s="6" t="e">
        <f>COUNTIFS(#REF!,"&gt;=150",#REF!,"&lt;200",#REF!,$B341,#REF!,"&gt;=2.8")</f>
        <v>#REF!</v>
      </c>
      <c r="X341" s="6" t="e">
        <f>COUNTIFS(#REF!,"&gt;=150",#REF!,"&lt;200",#REF!,$B341,#REF!,"&gt;=3.0")</f>
        <v>#REF!</v>
      </c>
      <c r="Y341" s="6" t="e">
        <f>COUNTIFS(#REF!,"&gt;=150",#REF!,"&lt;200",#REF!,$B341,#REF!,"&gt;=3.2")</f>
        <v>#REF!</v>
      </c>
      <c r="Z341" s="6" t="e">
        <f>COUNTIFS(#REF!,"&gt;=150",#REF!,"&lt;200",#REF!,$B341,#REF!,"&gt;=3.5")</f>
        <v>#REF!</v>
      </c>
      <c r="AA341" s="15" t="e">
        <f>COUNTIFS(#REF!,"&gt;=150",#REF!,"&lt;200",#REF!,$B341,#REF!,"&gt;=4")</f>
        <v>#REF!</v>
      </c>
      <c r="AC341" s="9" t="s">
        <v>60</v>
      </c>
      <c r="AD341" s="6"/>
      <c r="AE341" s="6" t="e">
        <f>COUNTIFS(#REF!,"&gt;=200",#REF!,$B341)</f>
        <v>#REF!</v>
      </c>
      <c r="AF341" s="6" t="e">
        <f>COUNTIFS(#REF!,"&gt;=200",#REF!,$B341,#REF!,"&gt;=3")</f>
        <v>#REF!</v>
      </c>
      <c r="AG341" s="6" t="e">
        <f>COUNTIFS(#REF!,"&gt;=200",#REF!,$B341,#REF!,"&gt;=3.2")</f>
        <v>#REF!</v>
      </c>
      <c r="AH341" s="6" t="e">
        <f>COUNTIFS(#REF!,"&gt;=200",#REF!,$B341,#REF!,"&gt;=3.5")</f>
        <v>#REF!</v>
      </c>
      <c r="AI341" s="6" t="e">
        <f>COUNTIFS(#REF!,"&gt;=200",#REF!,$B341,#REF!,"&gt;=3.8")</f>
        <v>#REF!</v>
      </c>
      <c r="AJ341" s="15" t="e">
        <f>COUNTIFS(#REF!,"&gt;=200",#REF!,$B341,#REF!,"&gt;=4")</f>
        <v>#REF!</v>
      </c>
      <c r="AL341" s="9" t="s">
        <v>60</v>
      </c>
      <c r="AM341" s="6"/>
      <c r="AN341" s="42" t="e">
        <f t="shared" si="118"/>
        <v>#REF!</v>
      </c>
      <c r="AO341" s="42" t="e">
        <f t="shared" si="113"/>
        <v>#REF!</v>
      </c>
      <c r="AP341" s="42" t="e">
        <f t="shared" si="114"/>
        <v>#REF!</v>
      </c>
      <c r="AQ341" s="42" t="e">
        <f t="shared" si="115"/>
        <v>#REF!</v>
      </c>
      <c r="AR341" s="42" t="e">
        <f t="shared" si="116"/>
        <v>#REF!</v>
      </c>
      <c r="AS341" s="42" t="e">
        <f t="shared" si="117"/>
        <v>#REF!</v>
      </c>
    </row>
    <row r="342" spans="2:45" hidden="1" outlineLevel="1" x14ac:dyDescent="0.25">
      <c r="B342" s="9" t="s">
        <v>19</v>
      </c>
      <c r="C342" s="6"/>
      <c r="D342" s="6" t="e">
        <f>COUNTIFS(#REF!,"&lt;100",#REF!,"&gt;=50",#REF!,$B342)</f>
        <v>#REF!</v>
      </c>
      <c r="E342" s="6" t="e">
        <f>COUNTIFS(#REF!,"&lt;100",#REF!,"&gt;=50",#REF!,$B342,#REF!,"&gt;=2.2")</f>
        <v>#REF!</v>
      </c>
      <c r="F342" s="6" t="e">
        <f>COUNTIFS(#REF!,"&lt;100",#REF!,"&gt;=50",#REF!,$B342,#REF!,"&gt;=2.3")</f>
        <v>#REF!</v>
      </c>
      <c r="G342" s="6" t="e">
        <f>COUNTIFS(#REF!,"&lt;100",#REF!,"&gt;=50",#REF!,$B342,#REF!,"&gt;=2.4")</f>
        <v>#REF!</v>
      </c>
      <c r="H342" s="6" t="e">
        <f>COUNTIFS(#REF!,"&lt;100",#REF!,"&gt;=50",#REF!,$B342,#REF!,"&gt;=2.5")</f>
        <v>#REF!</v>
      </c>
      <c r="I342" s="15" t="e">
        <f>COUNTIFS(#REF!,"&lt;100",#REF!,"&gt;=50",#REF!,$B342,#REF!,"&gt;=2.6")</f>
        <v>#REF!</v>
      </c>
      <c r="K342" s="9" t="s">
        <v>19</v>
      </c>
      <c r="L342" s="6"/>
      <c r="M342" s="6" t="e">
        <f>COUNTIFS(#REF!,"&gt;=100",#REF!,"&lt;150",#REF!,$B342)</f>
        <v>#REF!</v>
      </c>
      <c r="N342" s="6" t="e">
        <f>COUNTIFS(#REF!,"&gt;=100",#REF!,"&lt;150",#REF!,$B342,#REF!,"&gt;=2.4")</f>
        <v>#REF!</v>
      </c>
      <c r="O342" s="6" t="e">
        <f>COUNTIFS(#REF!,"&gt;=100",#REF!,"&lt;150",#REF!,$B342,#REF!,"&gt;=2.5")</f>
        <v>#REF!</v>
      </c>
      <c r="P342" s="6" t="e">
        <f>COUNTIFS(#REF!,"&gt;=100",#REF!,"&lt;150",#REF!,$B342,#REF!,"&gt;=2.6")</f>
        <v>#REF!</v>
      </c>
      <c r="Q342" s="6" t="e">
        <f>COUNTIFS(#REF!,"&gt;=100",#REF!,"&lt;150",#REF!,$B342,#REF!,"&gt;=3.0")</f>
        <v>#REF!</v>
      </c>
      <c r="R342" s="15" t="e">
        <f>COUNTIFS(#REF!,"&gt;=100",#REF!,"&lt;150",#REF!,$B342,#REF!,"&gt;=3.5")</f>
        <v>#REF!</v>
      </c>
      <c r="T342" s="9" t="s">
        <v>19</v>
      </c>
      <c r="U342" s="6"/>
      <c r="V342" s="6" t="e">
        <f>COUNTIFS(#REF!,"&gt;=150",#REF!,"&lt;200",#REF!,$B342)</f>
        <v>#REF!</v>
      </c>
      <c r="W342" s="6" t="e">
        <f>COUNTIFS(#REF!,"&gt;=150",#REF!,"&lt;200",#REF!,$B342,#REF!,"&gt;=2.8")</f>
        <v>#REF!</v>
      </c>
      <c r="X342" s="6" t="e">
        <f>COUNTIFS(#REF!,"&gt;=150",#REF!,"&lt;200",#REF!,$B342,#REF!,"&gt;=3.0")</f>
        <v>#REF!</v>
      </c>
      <c r="Y342" s="6" t="e">
        <f>COUNTIFS(#REF!,"&gt;=150",#REF!,"&lt;200",#REF!,$B342,#REF!,"&gt;=3.2")</f>
        <v>#REF!</v>
      </c>
      <c r="Z342" s="6" t="e">
        <f>COUNTIFS(#REF!,"&gt;=150",#REF!,"&lt;200",#REF!,$B342,#REF!,"&gt;=3.5")</f>
        <v>#REF!</v>
      </c>
      <c r="AA342" s="15" t="e">
        <f>COUNTIFS(#REF!,"&gt;=150",#REF!,"&lt;200",#REF!,$B342,#REF!,"&gt;=4")</f>
        <v>#REF!</v>
      </c>
      <c r="AC342" s="9" t="s">
        <v>19</v>
      </c>
      <c r="AD342" s="6"/>
      <c r="AE342" s="6" t="e">
        <f>COUNTIFS(#REF!,"&gt;=200",#REF!,$B342)</f>
        <v>#REF!</v>
      </c>
      <c r="AF342" s="6" t="e">
        <f>COUNTIFS(#REF!,"&gt;=200",#REF!,$B342,#REF!,"&gt;=3")</f>
        <v>#REF!</v>
      </c>
      <c r="AG342" s="6" t="e">
        <f>COUNTIFS(#REF!,"&gt;=200",#REF!,$B342,#REF!,"&gt;=3.2")</f>
        <v>#REF!</v>
      </c>
      <c r="AH342" s="6" t="e">
        <f>COUNTIFS(#REF!,"&gt;=200",#REF!,$B342,#REF!,"&gt;=3.5")</f>
        <v>#REF!</v>
      </c>
      <c r="AI342" s="6" t="e">
        <f>COUNTIFS(#REF!,"&gt;=200",#REF!,$B342,#REF!,"&gt;=3.8")</f>
        <v>#REF!</v>
      </c>
      <c r="AJ342" s="15" t="e">
        <f>COUNTIFS(#REF!,"&gt;=200",#REF!,$B342,#REF!,"&gt;=4")</f>
        <v>#REF!</v>
      </c>
      <c r="AL342" s="9" t="s">
        <v>19</v>
      </c>
      <c r="AM342" s="6"/>
      <c r="AN342" s="42" t="e">
        <f t="shared" si="118"/>
        <v>#REF!</v>
      </c>
      <c r="AO342" s="42" t="e">
        <f t="shared" si="113"/>
        <v>#REF!</v>
      </c>
      <c r="AP342" s="42" t="e">
        <f t="shared" si="114"/>
        <v>#REF!</v>
      </c>
      <c r="AQ342" s="42" t="e">
        <f t="shared" si="115"/>
        <v>#REF!</v>
      </c>
      <c r="AR342" s="42" t="e">
        <f t="shared" si="116"/>
        <v>#REF!</v>
      </c>
      <c r="AS342" s="42" t="e">
        <f t="shared" si="117"/>
        <v>#REF!</v>
      </c>
    </row>
    <row r="343" spans="2:45" hidden="1" outlineLevel="1" x14ac:dyDescent="0.25">
      <c r="B343" s="9" t="s">
        <v>11</v>
      </c>
      <c r="C343" s="6"/>
      <c r="D343" s="6" t="e">
        <f>COUNTIFS(#REF!,"&lt;100",#REF!,"&gt;=50",#REF!,$B343)</f>
        <v>#REF!</v>
      </c>
      <c r="E343" s="6" t="e">
        <f>COUNTIFS(#REF!,"&lt;100",#REF!,"&gt;=50",#REF!,$B343,#REF!,"&gt;=2.2")</f>
        <v>#REF!</v>
      </c>
      <c r="F343" s="6" t="e">
        <f>COUNTIFS(#REF!,"&lt;100",#REF!,"&gt;=50",#REF!,$B343,#REF!,"&gt;=2.3")</f>
        <v>#REF!</v>
      </c>
      <c r="G343" s="6" t="e">
        <f>COUNTIFS(#REF!,"&lt;100",#REF!,"&gt;=50",#REF!,$B343,#REF!,"&gt;=2.4")</f>
        <v>#REF!</v>
      </c>
      <c r="H343" s="6" t="e">
        <f>COUNTIFS(#REF!,"&lt;100",#REF!,"&gt;=50",#REF!,$B343,#REF!,"&gt;=2.5")</f>
        <v>#REF!</v>
      </c>
      <c r="I343" s="15" t="e">
        <f>COUNTIFS(#REF!,"&lt;100",#REF!,"&gt;=50",#REF!,$B343,#REF!,"&gt;=2.6")</f>
        <v>#REF!</v>
      </c>
      <c r="K343" s="9" t="s">
        <v>11</v>
      </c>
      <c r="L343" s="6"/>
      <c r="M343" s="6" t="e">
        <f>COUNTIFS(#REF!,"&gt;=100",#REF!,"&lt;150",#REF!,$B343)</f>
        <v>#REF!</v>
      </c>
      <c r="N343" s="6" t="e">
        <f>COUNTIFS(#REF!,"&gt;=100",#REF!,"&lt;150",#REF!,$B343,#REF!,"&gt;=2.4")</f>
        <v>#REF!</v>
      </c>
      <c r="O343" s="6" t="e">
        <f>COUNTIFS(#REF!,"&gt;=100",#REF!,"&lt;150",#REF!,$B343,#REF!,"&gt;=2.5")</f>
        <v>#REF!</v>
      </c>
      <c r="P343" s="6" t="e">
        <f>COUNTIFS(#REF!,"&gt;=100",#REF!,"&lt;150",#REF!,$B343,#REF!,"&gt;=2.6")</f>
        <v>#REF!</v>
      </c>
      <c r="Q343" s="6" t="e">
        <f>COUNTIFS(#REF!,"&gt;=100",#REF!,"&lt;150",#REF!,$B343,#REF!,"&gt;=3.0")</f>
        <v>#REF!</v>
      </c>
      <c r="R343" s="15" t="e">
        <f>COUNTIFS(#REF!,"&gt;=100",#REF!,"&lt;150",#REF!,$B343,#REF!,"&gt;=3.5")</f>
        <v>#REF!</v>
      </c>
      <c r="T343" s="9" t="s">
        <v>11</v>
      </c>
      <c r="U343" s="6"/>
      <c r="V343" s="6" t="e">
        <f>COUNTIFS(#REF!,"&gt;=150",#REF!,"&lt;200",#REF!,$B343)</f>
        <v>#REF!</v>
      </c>
      <c r="W343" s="6" t="e">
        <f>COUNTIFS(#REF!,"&gt;=150",#REF!,"&lt;200",#REF!,$B343,#REF!,"&gt;=2.8")</f>
        <v>#REF!</v>
      </c>
      <c r="X343" s="6" t="e">
        <f>COUNTIFS(#REF!,"&gt;=150",#REF!,"&lt;200",#REF!,$B343,#REF!,"&gt;=3.0")</f>
        <v>#REF!</v>
      </c>
      <c r="Y343" s="6" t="e">
        <f>COUNTIFS(#REF!,"&gt;=150",#REF!,"&lt;200",#REF!,$B343,#REF!,"&gt;=3.2")</f>
        <v>#REF!</v>
      </c>
      <c r="Z343" s="6" t="e">
        <f>COUNTIFS(#REF!,"&gt;=150",#REF!,"&lt;200",#REF!,$B343,#REF!,"&gt;=3.5")</f>
        <v>#REF!</v>
      </c>
      <c r="AA343" s="15" t="e">
        <f>COUNTIFS(#REF!,"&gt;=150",#REF!,"&lt;200",#REF!,$B343,#REF!,"&gt;=4")</f>
        <v>#REF!</v>
      </c>
      <c r="AC343" s="9" t="s">
        <v>11</v>
      </c>
      <c r="AD343" s="6"/>
      <c r="AE343" s="6" t="e">
        <f>COUNTIFS(#REF!,"&gt;=200",#REF!,$B343)</f>
        <v>#REF!</v>
      </c>
      <c r="AF343" s="6" t="e">
        <f>COUNTIFS(#REF!,"&gt;=200",#REF!,$B343,#REF!,"&gt;=3")</f>
        <v>#REF!</v>
      </c>
      <c r="AG343" s="6" t="e">
        <f>COUNTIFS(#REF!,"&gt;=200",#REF!,$B343,#REF!,"&gt;=3.2")</f>
        <v>#REF!</v>
      </c>
      <c r="AH343" s="6" t="e">
        <f>COUNTIFS(#REF!,"&gt;=200",#REF!,$B343,#REF!,"&gt;=3.5")</f>
        <v>#REF!</v>
      </c>
      <c r="AI343" s="6" t="e">
        <f>COUNTIFS(#REF!,"&gt;=200",#REF!,$B343,#REF!,"&gt;=3.8")</f>
        <v>#REF!</v>
      </c>
      <c r="AJ343" s="15" t="e">
        <f>COUNTIFS(#REF!,"&gt;=200",#REF!,$B343,#REF!,"&gt;=4")</f>
        <v>#REF!</v>
      </c>
      <c r="AL343" s="9" t="s">
        <v>11</v>
      </c>
      <c r="AM343" s="6"/>
      <c r="AN343" s="42" t="e">
        <f t="shared" si="118"/>
        <v>#REF!</v>
      </c>
      <c r="AO343" s="42" t="e">
        <f t="shared" si="113"/>
        <v>#REF!</v>
      </c>
      <c r="AP343" s="42" t="e">
        <f t="shared" si="114"/>
        <v>#REF!</v>
      </c>
      <c r="AQ343" s="42" t="e">
        <f t="shared" si="115"/>
        <v>#REF!</v>
      </c>
      <c r="AR343" s="42" t="e">
        <f t="shared" si="116"/>
        <v>#REF!</v>
      </c>
      <c r="AS343" s="42" t="e">
        <f t="shared" si="117"/>
        <v>#REF!</v>
      </c>
    </row>
    <row r="344" spans="2:45" hidden="1" outlineLevel="1" x14ac:dyDescent="0.25">
      <c r="B344" s="9" t="s">
        <v>64</v>
      </c>
      <c r="C344" s="6"/>
      <c r="D344" s="6" t="e">
        <f>COUNTIFS(#REF!,"&lt;100",#REF!,"&gt;=50",#REF!,$B344)</f>
        <v>#REF!</v>
      </c>
      <c r="E344" s="6" t="e">
        <f>COUNTIFS(#REF!,"&lt;100",#REF!,"&gt;=50",#REF!,$B344,#REF!,"&gt;=2.2")</f>
        <v>#REF!</v>
      </c>
      <c r="F344" s="6" t="e">
        <f>COUNTIFS(#REF!,"&lt;100",#REF!,"&gt;=50",#REF!,$B344,#REF!,"&gt;=2.3")</f>
        <v>#REF!</v>
      </c>
      <c r="G344" s="6" t="e">
        <f>COUNTIFS(#REF!,"&lt;100",#REF!,"&gt;=50",#REF!,$B344,#REF!,"&gt;=2.4")</f>
        <v>#REF!</v>
      </c>
      <c r="H344" s="6" t="e">
        <f>COUNTIFS(#REF!,"&lt;100",#REF!,"&gt;=50",#REF!,$B344,#REF!,"&gt;=2.5")</f>
        <v>#REF!</v>
      </c>
      <c r="I344" s="15" t="e">
        <f>COUNTIFS(#REF!,"&lt;100",#REF!,"&gt;=50",#REF!,$B344,#REF!,"&gt;=2.6")</f>
        <v>#REF!</v>
      </c>
      <c r="K344" s="9" t="s">
        <v>64</v>
      </c>
      <c r="L344" s="6"/>
      <c r="M344" s="6" t="e">
        <f>COUNTIFS(#REF!,"&gt;=100",#REF!,"&lt;150",#REF!,$B344)</f>
        <v>#REF!</v>
      </c>
      <c r="N344" s="6" t="e">
        <f>COUNTIFS(#REF!,"&gt;=100",#REF!,"&lt;150",#REF!,$B344,#REF!,"&gt;=2.4")</f>
        <v>#REF!</v>
      </c>
      <c r="O344" s="6" t="e">
        <f>COUNTIFS(#REF!,"&gt;=100",#REF!,"&lt;150",#REF!,$B344,#REF!,"&gt;=2.5")</f>
        <v>#REF!</v>
      </c>
      <c r="P344" s="6" t="e">
        <f>COUNTIFS(#REF!,"&gt;=100",#REF!,"&lt;150",#REF!,$B344,#REF!,"&gt;=2.6")</f>
        <v>#REF!</v>
      </c>
      <c r="Q344" s="6" t="e">
        <f>COUNTIFS(#REF!,"&gt;=100",#REF!,"&lt;150",#REF!,$B344,#REF!,"&gt;=3.0")</f>
        <v>#REF!</v>
      </c>
      <c r="R344" s="15" t="e">
        <f>COUNTIFS(#REF!,"&gt;=100",#REF!,"&lt;150",#REF!,$B344,#REF!,"&gt;=3.5")</f>
        <v>#REF!</v>
      </c>
      <c r="T344" s="9" t="s">
        <v>64</v>
      </c>
      <c r="U344" s="6"/>
      <c r="V344" s="6" t="e">
        <f>COUNTIFS(#REF!,"&gt;=150",#REF!,"&lt;200",#REF!,$B344)</f>
        <v>#REF!</v>
      </c>
      <c r="W344" s="6" t="e">
        <f>COUNTIFS(#REF!,"&gt;=150",#REF!,"&lt;200",#REF!,$B344,#REF!,"&gt;=2.8")</f>
        <v>#REF!</v>
      </c>
      <c r="X344" s="6" t="e">
        <f>COUNTIFS(#REF!,"&gt;=150",#REF!,"&lt;200",#REF!,$B344,#REF!,"&gt;=3.0")</f>
        <v>#REF!</v>
      </c>
      <c r="Y344" s="6" t="e">
        <f>COUNTIFS(#REF!,"&gt;=150",#REF!,"&lt;200",#REF!,$B344,#REF!,"&gt;=3.2")</f>
        <v>#REF!</v>
      </c>
      <c r="Z344" s="6" t="e">
        <f>COUNTIFS(#REF!,"&gt;=150",#REF!,"&lt;200",#REF!,$B344,#REF!,"&gt;=3.5")</f>
        <v>#REF!</v>
      </c>
      <c r="AA344" s="15" t="e">
        <f>COUNTIFS(#REF!,"&gt;=150",#REF!,"&lt;200",#REF!,$B344,#REF!,"&gt;=4")</f>
        <v>#REF!</v>
      </c>
      <c r="AC344" s="9" t="s">
        <v>64</v>
      </c>
      <c r="AD344" s="6"/>
      <c r="AE344" s="6" t="e">
        <f>COUNTIFS(#REF!,"&gt;=200",#REF!,$B344)</f>
        <v>#REF!</v>
      </c>
      <c r="AF344" s="6" t="e">
        <f>COUNTIFS(#REF!,"&gt;=200",#REF!,$B344,#REF!,"&gt;=3")</f>
        <v>#REF!</v>
      </c>
      <c r="AG344" s="6" t="e">
        <f>COUNTIFS(#REF!,"&gt;=200",#REF!,$B344,#REF!,"&gt;=3.2")</f>
        <v>#REF!</v>
      </c>
      <c r="AH344" s="6" t="e">
        <f>COUNTIFS(#REF!,"&gt;=200",#REF!,$B344,#REF!,"&gt;=3.5")</f>
        <v>#REF!</v>
      </c>
      <c r="AI344" s="6" t="e">
        <f>COUNTIFS(#REF!,"&gt;=200",#REF!,$B344,#REF!,"&gt;=3.8")</f>
        <v>#REF!</v>
      </c>
      <c r="AJ344" s="15" t="e">
        <f>COUNTIFS(#REF!,"&gt;=200",#REF!,$B344,#REF!,"&gt;=4")</f>
        <v>#REF!</v>
      </c>
      <c r="AL344" s="9" t="s">
        <v>64</v>
      </c>
      <c r="AM344" s="6"/>
      <c r="AN344" s="42" t="e">
        <f t="shared" si="118"/>
        <v>#REF!</v>
      </c>
      <c r="AO344" s="42" t="e">
        <f t="shared" si="113"/>
        <v>#REF!</v>
      </c>
      <c r="AP344" s="42" t="e">
        <f t="shared" si="114"/>
        <v>#REF!</v>
      </c>
      <c r="AQ344" s="42" t="e">
        <f t="shared" si="115"/>
        <v>#REF!</v>
      </c>
      <c r="AR344" s="42" t="e">
        <f t="shared" si="116"/>
        <v>#REF!</v>
      </c>
      <c r="AS344" s="42" t="e">
        <f t="shared" si="117"/>
        <v>#REF!</v>
      </c>
    </row>
    <row r="345" spans="2:45" hidden="1" outlineLevel="1" x14ac:dyDescent="0.25">
      <c r="B345" s="9" t="s">
        <v>22</v>
      </c>
      <c r="C345" s="6"/>
      <c r="D345" s="6" t="e">
        <f>COUNTIFS(#REF!,"&lt;100",#REF!,"&gt;=50",#REF!,$B345)</f>
        <v>#REF!</v>
      </c>
      <c r="E345" s="6" t="e">
        <f>COUNTIFS(#REF!,"&lt;100",#REF!,"&gt;=50",#REF!,$B345,#REF!,"&gt;=2.2")</f>
        <v>#REF!</v>
      </c>
      <c r="F345" s="6" t="e">
        <f>COUNTIFS(#REF!,"&lt;100",#REF!,"&gt;=50",#REF!,$B345,#REF!,"&gt;=2.3")</f>
        <v>#REF!</v>
      </c>
      <c r="G345" s="6" t="e">
        <f>COUNTIFS(#REF!,"&lt;100",#REF!,"&gt;=50",#REF!,$B345,#REF!,"&gt;=2.4")</f>
        <v>#REF!</v>
      </c>
      <c r="H345" s="6" t="e">
        <f>COUNTIFS(#REF!,"&lt;100",#REF!,"&gt;=50",#REF!,$B345,#REF!,"&gt;=2.5")</f>
        <v>#REF!</v>
      </c>
      <c r="I345" s="15" t="e">
        <f>COUNTIFS(#REF!,"&lt;100",#REF!,"&gt;=50",#REF!,$B345,#REF!,"&gt;=2.6")</f>
        <v>#REF!</v>
      </c>
      <c r="K345" s="9" t="s">
        <v>22</v>
      </c>
      <c r="L345" s="6"/>
      <c r="M345" s="6" t="e">
        <f>COUNTIFS(#REF!,"&gt;=100",#REF!,"&lt;150",#REF!,$B345)</f>
        <v>#REF!</v>
      </c>
      <c r="N345" s="6" t="e">
        <f>COUNTIFS(#REF!,"&gt;=100",#REF!,"&lt;150",#REF!,$B345,#REF!,"&gt;=2.4")</f>
        <v>#REF!</v>
      </c>
      <c r="O345" s="6" t="e">
        <f>COUNTIFS(#REF!,"&gt;=100",#REF!,"&lt;150",#REF!,$B345,#REF!,"&gt;=2.5")</f>
        <v>#REF!</v>
      </c>
      <c r="P345" s="6" t="e">
        <f>COUNTIFS(#REF!,"&gt;=100",#REF!,"&lt;150",#REF!,$B345,#REF!,"&gt;=2.6")</f>
        <v>#REF!</v>
      </c>
      <c r="Q345" s="6" t="e">
        <f>COUNTIFS(#REF!,"&gt;=100",#REF!,"&lt;150",#REF!,$B345,#REF!,"&gt;=3.0")</f>
        <v>#REF!</v>
      </c>
      <c r="R345" s="15" t="e">
        <f>COUNTIFS(#REF!,"&gt;=100",#REF!,"&lt;150",#REF!,$B345,#REF!,"&gt;=3.5")</f>
        <v>#REF!</v>
      </c>
      <c r="T345" s="9" t="s">
        <v>22</v>
      </c>
      <c r="U345" s="6"/>
      <c r="V345" s="6" t="e">
        <f>COUNTIFS(#REF!,"&gt;=150",#REF!,"&lt;200",#REF!,$B345)</f>
        <v>#REF!</v>
      </c>
      <c r="W345" s="6" t="e">
        <f>COUNTIFS(#REF!,"&gt;=150",#REF!,"&lt;200",#REF!,$B345,#REF!,"&gt;=2.8")</f>
        <v>#REF!</v>
      </c>
      <c r="X345" s="6" t="e">
        <f>COUNTIFS(#REF!,"&gt;=150",#REF!,"&lt;200",#REF!,$B345,#REF!,"&gt;=3.0")</f>
        <v>#REF!</v>
      </c>
      <c r="Y345" s="6" t="e">
        <f>COUNTIFS(#REF!,"&gt;=150",#REF!,"&lt;200",#REF!,$B345,#REF!,"&gt;=3.2")</f>
        <v>#REF!</v>
      </c>
      <c r="Z345" s="6" t="e">
        <f>COUNTIFS(#REF!,"&gt;=150",#REF!,"&lt;200",#REF!,$B345,#REF!,"&gt;=3.5")</f>
        <v>#REF!</v>
      </c>
      <c r="AA345" s="15" t="e">
        <f>COUNTIFS(#REF!,"&gt;=150",#REF!,"&lt;200",#REF!,$B345,#REF!,"&gt;=4")</f>
        <v>#REF!</v>
      </c>
      <c r="AC345" s="9" t="s">
        <v>22</v>
      </c>
      <c r="AD345" s="6"/>
      <c r="AE345" s="6" t="e">
        <f>COUNTIFS(#REF!,"&gt;=200",#REF!,$B345)</f>
        <v>#REF!</v>
      </c>
      <c r="AF345" s="6" t="e">
        <f>COUNTIFS(#REF!,"&gt;=200",#REF!,$B345,#REF!,"&gt;=3")</f>
        <v>#REF!</v>
      </c>
      <c r="AG345" s="6" t="e">
        <f>COUNTIFS(#REF!,"&gt;=200",#REF!,$B345,#REF!,"&gt;=3.2")</f>
        <v>#REF!</v>
      </c>
      <c r="AH345" s="6" t="e">
        <f>COUNTIFS(#REF!,"&gt;=200",#REF!,$B345,#REF!,"&gt;=3.5")</f>
        <v>#REF!</v>
      </c>
      <c r="AI345" s="6" t="e">
        <f>COUNTIFS(#REF!,"&gt;=200",#REF!,$B345,#REF!,"&gt;=3.8")</f>
        <v>#REF!</v>
      </c>
      <c r="AJ345" s="15" t="e">
        <f>COUNTIFS(#REF!,"&gt;=200",#REF!,$B345,#REF!,"&gt;=4")</f>
        <v>#REF!</v>
      </c>
      <c r="AL345" s="9" t="s">
        <v>22</v>
      </c>
      <c r="AM345" s="6"/>
      <c r="AN345" s="42" t="e">
        <f t="shared" si="118"/>
        <v>#REF!</v>
      </c>
      <c r="AO345" s="42" t="e">
        <f t="shared" si="113"/>
        <v>#REF!</v>
      </c>
      <c r="AP345" s="42" t="e">
        <f t="shared" si="114"/>
        <v>#REF!</v>
      </c>
      <c r="AQ345" s="42" t="e">
        <f t="shared" si="115"/>
        <v>#REF!</v>
      </c>
      <c r="AR345" s="42" t="e">
        <f t="shared" si="116"/>
        <v>#REF!</v>
      </c>
      <c r="AS345" s="42" t="e">
        <f t="shared" si="117"/>
        <v>#REF!</v>
      </c>
    </row>
    <row r="346" spans="2:45" hidden="1" outlineLevel="1" x14ac:dyDescent="0.25">
      <c r="B346" s="9" t="s">
        <v>23</v>
      </c>
      <c r="C346" s="6"/>
      <c r="D346" s="6" t="e">
        <f>COUNTIFS(#REF!,"&lt;100",#REF!,"&gt;=50",#REF!,$B346)</f>
        <v>#REF!</v>
      </c>
      <c r="E346" s="6" t="e">
        <f>COUNTIFS(#REF!,"&lt;100",#REF!,"&gt;=50",#REF!,$B346,#REF!,"&gt;=2.2")</f>
        <v>#REF!</v>
      </c>
      <c r="F346" s="6" t="e">
        <f>COUNTIFS(#REF!,"&lt;100",#REF!,"&gt;=50",#REF!,$B346,#REF!,"&gt;=2.3")</f>
        <v>#REF!</v>
      </c>
      <c r="G346" s="6" t="e">
        <f>COUNTIFS(#REF!,"&lt;100",#REF!,"&gt;=50",#REF!,$B346,#REF!,"&gt;=2.4")</f>
        <v>#REF!</v>
      </c>
      <c r="H346" s="6" t="e">
        <f>COUNTIFS(#REF!,"&lt;100",#REF!,"&gt;=50",#REF!,$B346,#REF!,"&gt;=2.5")</f>
        <v>#REF!</v>
      </c>
      <c r="I346" s="15" t="e">
        <f>COUNTIFS(#REF!,"&lt;100",#REF!,"&gt;=50",#REF!,$B346,#REF!,"&gt;=2.6")</f>
        <v>#REF!</v>
      </c>
      <c r="K346" s="9" t="s">
        <v>23</v>
      </c>
      <c r="L346" s="6"/>
      <c r="M346" s="6" t="e">
        <f>COUNTIFS(#REF!,"&gt;=100",#REF!,"&lt;150",#REF!,$B346)</f>
        <v>#REF!</v>
      </c>
      <c r="N346" s="6" t="e">
        <f>COUNTIFS(#REF!,"&gt;=100",#REF!,"&lt;150",#REF!,$B346,#REF!,"&gt;=2.4")</f>
        <v>#REF!</v>
      </c>
      <c r="O346" s="6" t="e">
        <f>COUNTIFS(#REF!,"&gt;=100",#REF!,"&lt;150",#REF!,$B346,#REF!,"&gt;=2.5")</f>
        <v>#REF!</v>
      </c>
      <c r="P346" s="6" t="e">
        <f>COUNTIFS(#REF!,"&gt;=100",#REF!,"&lt;150",#REF!,$B346,#REF!,"&gt;=2.6")</f>
        <v>#REF!</v>
      </c>
      <c r="Q346" s="6" t="e">
        <f>COUNTIFS(#REF!,"&gt;=100",#REF!,"&lt;150",#REF!,$B346,#REF!,"&gt;=3.0")</f>
        <v>#REF!</v>
      </c>
      <c r="R346" s="15" t="e">
        <f>COUNTIFS(#REF!,"&gt;=100",#REF!,"&lt;150",#REF!,$B346,#REF!,"&gt;=3.5")</f>
        <v>#REF!</v>
      </c>
      <c r="T346" s="9" t="s">
        <v>23</v>
      </c>
      <c r="U346" s="6"/>
      <c r="V346" s="6" t="e">
        <f>COUNTIFS(#REF!,"&gt;=150",#REF!,"&lt;200",#REF!,$B346)</f>
        <v>#REF!</v>
      </c>
      <c r="W346" s="6" t="e">
        <f>COUNTIFS(#REF!,"&gt;=150",#REF!,"&lt;200",#REF!,$B346,#REF!,"&gt;=2.8")</f>
        <v>#REF!</v>
      </c>
      <c r="X346" s="6" t="e">
        <f>COUNTIFS(#REF!,"&gt;=150",#REF!,"&lt;200",#REF!,$B346,#REF!,"&gt;=3.0")</f>
        <v>#REF!</v>
      </c>
      <c r="Y346" s="6" t="e">
        <f>COUNTIFS(#REF!,"&gt;=150",#REF!,"&lt;200",#REF!,$B346,#REF!,"&gt;=3.2")</f>
        <v>#REF!</v>
      </c>
      <c r="Z346" s="6" t="e">
        <f>COUNTIFS(#REF!,"&gt;=150",#REF!,"&lt;200",#REF!,$B346,#REF!,"&gt;=3.5")</f>
        <v>#REF!</v>
      </c>
      <c r="AA346" s="15" t="e">
        <f>COUNTIFS(#REF!,"&gt;=150",#REF!,"&lt;200",#REF!,$B346,#REF!,"&gt;=4")</f>
        <v>#REF!</v>
      </c>
      <c r="AC346" s="9" t="s">
        <v>23</v>
      </c>
      <c r="AD346" s="6"/>
      <c r="AE346" s="6" t="e">
        <f>COUNTIFS(#REF!,"&gt;=200",#REF!,$B346)</f>
        <v>#REF!</v>
      </c>
      <c r="AF346" s="6" t="e">
        <f>COUNTIFS(#REF!,"&gt;=200",#REF!,$B346,#REF!,"&gt;=3")</f>
        <v>#REF!</v>
      </c>
      <c r="AG346" s="6" t="e">
        <f>COUNTIFS(#REF!,"&gt;=200",#REF!,$B346,#REF!,"&gt;=3.2")</f>
        <v>#REF!</v>
      </c>
      <c r="AH346" s="6" t="e">
        <f>COUNTIFS(#REF!,"&gt;=200",#REF!,$B346,#REF!,"&gt;=3.5")</f>
        <v>#REF!</v>
      </c>
      <c r="AI346" s="6" t="e">
        <f>COUNTIFS(#REF!,"&gt;=200",#REF!,$B346,#REF!,"&gt;=3.8")</f>
        <v>#REF!</v>
      </c>
      <c r="AJ346" s="15" t="e">
        <f>COUNTIFS(#REF!,"&gt;=200",#REF!,$B346,#REF!,"&gt;=4")</f>
        <v>#REF!</v>
      </c>
      <c r="AL346" s="9" t="s">
        <v>23</v>
      </c>
      <c r="AM346" s="6"/>
      <c r="AN346" s="42" t="e">
        <f t="shared" si="118"/>
        <v>#REF!</v>
      </c>
      <c r="AO346" s="42" t="e">
        <f t="shared" si="113"/>
        <v>#REF!</v>
      </c>
      <c r="AP346" s="42" t="e">
        <f t="shared" si="114"/>
        <v>#REF!</v>
      </c>
      <c r="AQ346" s="42" t="e">
        <f t="shared" si="115"/>
        <v>#REF!</v>
      </c>
      <c r="AR346" s="42" t="e">
        <f t="shared" si="116"/>
        <v>#REF!</v>
      </c>
      <c r="AS346" s="42" t="e">
        <f t="shared" si="117"/>
        <v>#REF!</v>
      </c>
    </row>
    <row r="347" spans="2:45" hidden="1" outlineLevel="1" x14ac:dyDescent="0.25">
      <c r="B347" s="9" t="s">
        <v>27</v>
      </c>
      <c r="C347" s="6"/>
      <c r="D347" s="6" t="e">
        <f>COUNTIFS(#REF!,"&lt;100",#REF!,"&gt;=50",#REF!,$B347)</f>
        <v>#REF!</v>
      </c>
      <c r="E347" s="6" t="e">
        <f>COUNTIFS(#REF!,"&lt;100",#REF!,"&gt;=50",#REF!,$B347,#REF!,"&gt;=2.2")</f>
        <v>#REF!</v>
      </c>
      <c r="F347" s="6" t="e">
        <f>COUNTIFS(#REF!,"&lt;100",#REF!,"&gt;=50",#REF!,$B347,#REF!,"&gt;=2.3")</f>
        <v>#REF!</v>
      </c>
      <c r="G347" s="6" t="e">
        <f>COUNTIFS(#REF!,"&lt;100",#REF!,"&gt;=50",#REF!,$B347,#REF!,"&gt;=2.4")</f>
        <v>#REF!</v>
      </c>
      <c r="H347" s="6" t="e">
        <f>COUNTIFS(#REF!,"&lt;100",#REF!,"&gt;=50",#REF!,$B347,#REF!,"&gt;=2.5")</f>
        <v>#REF!</v>
      </c>
      <c r="I347" s="15" t="e">
        <f>COUNTIFS(#REF!,"&lt;100",#REF!,"&gt;=50",#REF!,$B347,#REF!,"&gt;=2.6")</f>
        <v>#REF!</v>
      </c>
      <c r="K347" s="9" t="s">
        <v>27</v>
      </c>
      <c r="L347" s="6"/>
      <c r="M347" s="6" t="e">
        <f>COUNTIFS(#REF!,"&gt;=100",#REF!,"&lt;150",#REF!,$B347)</f>
        <v>#REF!</v>
      </c>
      <c r="N347" s="6" t="e">
        <f>COUNTIFS(#REF!,"&gt;=100",#REF!,"&lt;150",#REF!,$B347,#REF!,"&gt;=2.4")</f>
        <v>#REF!</v>
      </c>
      <c r="O347" s="6" t="e">
        <f>COUNTIFS(#REF!,"&gt;=100",#REF!,"&lt;150",#REF!,$B347,#REF!,"&gt;=2.5")</f>
        <v>#REF!</v>
      </c>
      <c r="P347" s="6" t="e">
        <f>COUNTIFS(#REF!,"&gt;=100",#REF!,"&lt;150",#REF!,$B347,#REF!,"&gt;=2.6")</f>
        <v>#REF!</v>
      </c>
      <c r="Q347" s="6" t="e">
        <f>COUNTIFS(#REF!,"&gt;=100",#REF!,"&lt;150",#REF!,$B347,#REF!,"&gt;=3.0")</f>
        <v>#REF!</v>
      </c>
      <c r="R347" s="15" t="e">
        <f>COUNTIFS(#REF!,"&gt;=100",#REF!,"&lt;150",#REF!,$B347,#REF!,"&gt;=3.5")</f>
        <v>#REF!</v>
      </c>
      <c r="T347" s="9" t="s">
        <v>27</v>
      </c>
      <c r="U347" s="6"/>
      <c r="V347" s="6" t="e">
        <f>COUNTIFS(#REF!,"&gt;=150",#REF!,"&lt;200",#REF!,$B347)</f>
        <v>#REF!</v>
      </c>
      <c r="W347" s="6" t="e">
        <f>COUNTIFS(#REF!,"&gt;=150",#REF!,"&lt;200",#REF!,$B347,#REF!,"&gt;=2.8")</f>
        <v>#REF!</v>
      </c>
      <c r="X347" s="6" t="e">
        <f>COUNTIFS(#REF!,"&gt;=150",#REF!,"&lt;200",#REF!,$B347,#REF!,"&gt;=3.0")</f>
        <v>#REF!</v>
      </c>
      <c r="Y347" s="6" t="e">
        <f>COUNTIFS(#REF!,"&gt;=150",#REF!,"&lt;200",#REF!,$B347,#REF!,"&gt;=3.2")</f>
        <v>#REF!</v>
      </c>
      <c r="Z347" s="6" t="e">
        <f>COUNTIFS(#REF!,"&gt;=150",#REF!,"&lt;200",#REF!,$B347,#REF!,"&gt;=3.5")</f>
        <v>#REF!</v>
      </c>
      <c r="AA347" s="15" t="e">
        <f>COUNTIFS(#REF!,"&gt;=150",#REF!,"&lt;200",#REF!,$B347,#REF!,"&gt;=4")</f>
        <v>#REF!</v>
      </c>
      <c r="AC347" s="9" t="s">
        <v>27</v>
      </c>
      <c r="AD347" s="6"/>
      <c r="AE347" s="6" t="e">
        <f>COUNTIFS(#REF!,"&gt;=200",#REF!,$B347)</f>
        <v>#REF!</v>
      </c>
      <c r="AF347" s="6" t="e">
        <f>COUNTIFS(#REF!,"&gt;=200",#REF!,$B347,#REF!,"&gt;=3")</f>
        <v>#REF!</v>
      </c>
      <c r="AG347" s="6" t="e">
        <f>COUNTIFS(#REF!,"&gt;=200",#REF!,$B347,#REF!,"&gt;=3.2")</f>
        <v>#REF!</v>
      </c>
      <c r="AH347" s="6" t="e">
        <f>COUNTIFS(#REF!,"&gt;=200",#REF!,$B347,#REF!,"&gt;=3.5")</f>
        <v>#REF!</v>
      </c>
      <c r="AI347" s="6" t="e">
        <f>COUNTIFS(#REF!,"&gt;=200",#REF!,$B347,#REF!,"&gt;=3.8")</f>
        <v>#REF!</v>
      </c>
      <c r="AJ347" s="15" t="e">
        <f>COUNTIFS(#REF!,"&gt;=200",#REF!,$B347,#REF!,"&gt;=4")</f>
        <v>#REF!</v>
      </c>
      <c r="AL347" s="9" t="s">
        <v>27</v>
      </c>
      <c r="AM347" s="6"/>
      <c r="AN347" s="42" t="e">
        <f t="shared" si="118"/>
        <v>#REF!</v>
      </c>
      <c r="AO347" s="42" t="e">
        <f t="shared" si="113"/>
        <v>#REF!</v>
      </c>
      <c r="AP347" s="42" t="e">
        <f t="shared" si="114"/>
        <v>#REF!</v>
      </c>
      <c r="AQ347" s="42" t="e">
        <f t="shared" si="115"/>
        <v>#REF!</v>
      </c>
      <c r="AR347" s="42" t="e">
        <f t="shared" si="116"/>
        <v>#REF!</v>
      </c>
      <c r="AS347" s="42" t="e">
        <f t="shared" si="117"/>
        <v>#REF!</v>
      </c>
    </row>
    <row r="348" spans="2:45" hidden="1" outlineLevel="1" x14ac:dyDescent="0.25">
      <c r="B348" s="9" t="s">
        <v>28</v>
      </c>
      <c r="C348" s="6"/>
      <c r="D348" s="6" t="e">
        <f>COUNTIFS(#REF!,"&lt;100",#REF!,"&gt;=50",#REF!,$B348)</f>
        <v>#REF!</v>
      </c>
      <c r="E348" s="6" t="e">
        <f>COUNTIFS(#REF!,"&lt;100",#REF!,"&gt;=50",#REF!,$B348,#REF!,"&gt;=2.2")</f>
        <v>#REF!</v>
      </c>
      <c r="F348" s="6" t="e">
        <f>COUNTIFS(#REF!,"&lt;100",#REF!,"&gt;=50",#REF!,$B348,#REF!,"&gt;=2.3")</f>
        <v>#REF!</v>
      </c>
      <c r="G348" s="6" t="e">
        <f>COUNTIFS(#REF!,"&lt;100",#REF!,"&gt;=50",#REF!,$B348,#REF!,"&gt;=2.4")</f>
        <v>#REF!</v>
      </c>
      <c r="H348" s="6" t="e">
        <f>COUNTIFS(#REF!,"&lt;100",#REF!,"&gt;=50",#REF!,$B348,#REF!,"&gt;=2.5")</f>
        <v>#REF!</v>
      </c>
      <c r="I348" s="15" t="e">
        <f>COUNTIFS(#REF!,"&lt;100",#REF!,"&gt;=50",#REF!,$B348,#REF!,"&gt;=2.6")</f>
        <v>#REF!</v>
      </c>
      <c r="K348" s="9" t="s">
        <v>28</v>
      </c>
      <c r="L348" s="6"/>
      <c r="M348" s="6" t="e">
        <f>COUNTIFS(#REF!,"&gt;=100",#REF!,"&lt;150",#REF!,$B348)</f>
        <v>#REF!</v>
      </c>
      <c r="N348" s="6" t="e">
        <f>COUNTIFS(#REF!,"&gt;=100",#REF!,"&lt;150",#REF!,$B348,#REF!,"&gt;=2.4")</f>
        <v>#REF!</v>
      </c>
      <c r="O348" s="6" t="e">
        <f>COUNTIFS(#REF!,"&gt;=100",#REF!,"&lt;150",#REF!,$B348,#REF!,"&gt;=2.5")</f>
        <v>#REF!</v>
      </c>
      <c r="P348" s="6" t="e">
        <f>COUNTIFS(#REF!,"&gt;=100",#REF!,"&lt;150",#REF!,$B348,#REF!,"&gt;=2.6")</f>
        <v>#REF!</v>
      </c>
      <c r="Q348" s="6" t="e">
        <f>COUNTIFS(#REF!,"&gt;=100",#REF!,"&lt;150",#REF!,$B348,#REF!,"&gt;=3.0")</f>
        <v>#REF!</v>
      </c>
      <c r="R348" s="15" t="e">
        <f>COUNTIFS(#REF!,"&gt;=100",#REF!,"&lt;150",#REF!,$B348,#REF!,"&gt;=3.5")</f>
        <v>#REF!</v>
      </c>
      <c r="T348" s="9" t="s">
        <v>28</v>
      </c>
      <c r="U348" s="6"/>
      <c r="V348" s="6" t="e">
        <f>COUNTIFS(#REF!,"&gt;=150",#REF!,"&lt;200",#REF!,$B348)</f>
        <v>#REF!</v>
      </c>
      <c r="W348" s="6" t="e">
        <f>COUNTIFS(#REF!,"&gt;=150",#REF!,"&lt;200",#REF!,$B348,#REF!,"&gt;=2.8")</f>
        <v>#REF!</v>
      </c>
      <c r="X348" s="6" t="e">
        <f>COUNTIFS(#REF!,"&gt;=150",#REF!,"&lt;200",#REF!,$B348,#REF!,"&gt;=3.0")</f>
        <v>#REF!</v>
      </c>
      <c r="Y348" s="6" t="e">
        <f>COUNTIFS(#REF!,"&gt;=150",#REF!,"&lt;200",#REF!,$B348,#REF!,"&gt;=3.2")</f>
        <v>#REF!</v>
      </c>
      <c r="Z348" s="6" t="e">
        <f>COUNTIFS(#REF!,"&gt;=150",#REF!,"&lt;200",#REF!,$B348,#REF!,"&gt;=3.5")</f>
        <v>#REF!</v>
      </c>
      <c r="AA348" s="15" t="e">
        <f>COUNTIFS(#REF!,"&gt;=150",#REF!,"&lt;200",#REF!,$B348,#REF!,"&gt;=4")</f>
        <v>#REF!</v>
      </c>
      <c r="AC348" s="9" t="s">
        <v>28</v>
      </c>
      <c r="AD348" s="6"/>
      <c r="AE348" s="6" t="e">
        <f>COUNTIFS(#REF!,"&gt;=200",#REF!,$B348)</f>
        <v>#REF!</v>
      </c>
      <c r="AF348" s="6" t="e">
        <f>COUNTIFS(#REF!,"&gt;=200",#REF!,$B348,#REF!,"&gt;=3")</f>
        <v>#REF!</v>
      </c>
      <c r="AG348" s="6" t="e">
        <f>COUNTIFS(#REF!,"&gt;=200",#REF!,$B348,#REF!,"&gt;=3.2")</f>
        <v>#REF!</v>
      </c>
      <c r="AH348" s="6" t="e">
        <f>COUNTIFS(#REF!,"&gt;=200",#REF!,$B348,#REF!,"&gt;=3.5")</f>
        <v>#REF!</v>
      </c>
      <c r="AI348" s="6" t="e">
        <f>COUNTIFS(#REF!,"&gt;=200",#REF!,$B348,#REF!,"&gt;=3.8")</f>
        <v>#REF!</v>
      </c>
      <c r="AJ348" s="15" t="e">
        <f>COUNTIFS(#REF!,"&gt;=200",#REF!,$B348,#REF!,"&gt;=4")</f>
        <v>#REF!</v>
      </c>
      <c r="AL348" s="9" t="s">
        <v>28</v>
      </c>
      <c r="AM348" s="6"/>
      <c r="AN348" s="42" t="e">
        <f t="shared" si="118"/>
        <v>#REF!</v>
      </c>
      <c r="AO348" s="42" t="e">
        <f t="shared" si="113"/>
        <v>#REF!</v>
      </c>
      <c r="AP348" s="42" t="e">
        <f t="shared" si="114"/>
        <v>#REF!</v>
      </c>
      <c r="AQ348" s="42" t="e">
        <f t="shared" si="115"/>
        <v>#REF!</v>
      </c>
      <c r="AR348" s="42" t="e">
        <f t="shared" si="116"/>
        <v>#REF!</v>
      </c>
      <c r="AS348" s="42" t="e">
        <f t="shared" si="117"/>
        <v>#REF!</v>
      </c>
    </row>
    <row r="349" spans="2:45" hidden="1" outlineLevel="1" x14ac:dyDescent="0.25">
      <c r="B349" s="9" t="s">
        <v>29</v>
      </c>
      <c r="C349" s="6"/>
      <c r="D349" s="6" t="e">
        <f>COUNTIFS(#REF!,"&lt;100",#REF!,"&gt;=50",#REF!,$B349)</f>
        <v>#REF!</v>
      </c>
      <c r="E349" s="6" t="e">
        <f>COUNTIFS(#REF!,"&lt;100",#REF!,"&gt;=50",#REF!,$B349,#REF!,"&gt;=2.2")</f>
        <v>#REF!</v>
      </c>
      <c r="F349" s="6" t="e">
        <f>COUNTIFS(#REF!,"&lt;100",#REF!,"&gt;=50",#REF!,$B349,#REF!,"&gt;=2.3")</f>
        <v>#REF!</v>
      </c>
      <c r="G349" s="6" t="e">
        <f>COUNTIFS(#REF!,"&lt;100",#REF!,"&gt;=50",#REF!,$B349,#REF!,"&gt;=2.4")</f>
        <v>#REF!</v>
      </c>
      <c r="H349" s="6" t="e">
        <f>COUNTIFS(#REF!,"&lt;100",#REF!,"&gt;=50",#REF!,$B349,#REF!,"&gt;=2.5")</f>
        <v>#REF!</v>
      </c>
      <c r="I349" s="15" t="e">
        <f>COUNTIFS(#REF!,"&lt;100",#REF!,"&gt;=50",#REF!,$B349,#REF!,"&gt;=2.6")</f>
        <v>#REF!</v>
      </c>
      <c r="K349" s="9" t="s">
        <v>29</v>
      </c>
      <c r="L349" s="6"/>
      <c r="M349" s="6" t="e">
        <f>COUNTIFS(#REF!,"&gt;=100",#REF!,"&lt;150",#REF!,$B349)</f>
        <v>#REF!</v>
      </c>
      <c r="N349" s="6" t="e">
        <f>COUNTIFS(#REF!,"&gt;=100",#REF!,"&lt;150",#REF!,$B349,#REF!,"&gt;=2.4")</f>
        <v>#REF!</v>
      </c>
      <c r="O349" s="6" t="e">
        <f>COUNTIFS(#REF!,"&gt;=100",#REF!,"&lt;150",#REF!,$B349,#REF!,"&gt;=2.5")</f>
        <v>#REF!</v>
      </c>
      <c r="P349" s="6" t="e">
        <f>COUNTIFS(#REF!,"&gt;=100",#REF!,"&lt;150",#REF!,$B349,#REF!,"&gt;=2.6")</f>
        <v>#REF!</v>
      </c>
      <c r="Q349" s="6" t="e">
        <f>COUNTIFS(#REF!,"&gt;=100",#REF!,"&lt;150",#REF!,$B349,#REF!,"&gt;=3.0")</f>
        <v>#REF!</v>
      </c>
      <c r="R349" s="15" t="e">
        <f>COUNTIFS(#REF!,"&gt;=100",#REF!,"&lt;150",#REF!,$B349,#REF!,"&gt;=3.5")</f>
        <v>#REF!</v>
      </c>
      <c r="T349" s="9" t="s">
        <v>29</v>
      </c>
      <c r="U349" s="6"/>
      <c r="V349" s="6" t="e">
        <f>COUNTIFS(#REF!,"&gt;=150",#REF!,"&lt;200",#REF!,$B349)</f>
        <v>#REF!</v>
      </c>
      <c r="W349" s="6" t="e">
        <f>COUNTIFS(#REF!,"&gt;=150",#REF!,"&lt;200",#REF!,$B349,#REF!,"&gt;=2.8")</f>
        <v>#REF!</v>
      </c>
      <c r="X349" s="6" t="e">
        <f>COUNTIFS(#REF!,"&gt;=150",#REF!,"&lt;200",#REF!,$B349,#REF!,"&gt;=3.0")</f>
        <v>#REF!</v>
      </c>
      <c r="Y349" s="6" t="e">
        <f>COUNTIFS(#REF!,"&gt;=150",#REF!,"&lt;200",#REF!,$B349,#REF!,"&gt;=3.2")</f>
        <v>#REF!</v>
      </c>
      <c r="Z349" s="6" t="e">
        <f>COUNTIFS(#REF!,"&gt;=150",#REF!,"&lt;200",#REF!,$B349,#REF!,"&gt;=3.5")</f>
        <v>#REF!</v>
      </c>
      <c r="AA349" s="15" t="e">
        <f>COUNTIFS(#REF!,"&gt;=150",#REF!,"&lt;200",#REF!,$B349,#REF!,"&gt;=4")</f>
        <v>#REF!</v>
      </c>
      <c r="AC349" s="9" t="s">
        <v>29</v>
      </c>
      <c r="AD349" s="6"/>
      <c r="AE349" s="6" t="e">
        <f>COUNTIFS(#REF!,"&gt;=200",#REF!,$B349)</f>
        <v>#REF!</v>
      </c>
      <c r="AF349" s="6" t="e">
        <f>COUNTIFS(#REF!,"&gt;=200",#REF!,$B349,#REF!,"&gt;=3")</f>
        <v>#REF!</v>
      </c>
      <c r="AG349" s="6" t="e">
        <f>COUNTIFS(#REF!,"&gt;=200",#REF!,$B349,#REF!,"&gt;=3.2")</f>
        <v>#REF!</v>
      </c>
      <c r="AH349" s="6" t="e">
        <f>COUNTIFS(#REF!,"&gt;=200",#REF!,$B349,#REF!,"&gt;=3.5")</f>
        <v>#REF!</v>
      </c>
      <c r="AI349" s="6" t="e">
        <f>COUNTIFS(#REF!,"&gt;=200",#REF!,$B349,#REF!,"&gt;=3.8")</f>
        <v>#REF!</v>
      </c>
      <c r="AJ349" s="15" t="e">
        <f>COUNTIFS(#REF!,"&gt;=200",#REF!,$B349,#REF!,"&gt;=4")</f>
        <v>#REF!</v>
      </c>
      <c r="AL349" s="9" t="s">
        <v>29</v>
      </c>
      <c r="AM349" s="6"/>
      <c r="AN349" s="42" t="e">
        <f t="shared" si="118"/>
        <v>#REF!</v>
      </c>
      <c r="AO349" s="42" t="e">
        <f t="shared" si="113"/>
        <v>#REF!</v>
      </c>
      <c r="AP349" s="42" t="e">
        <f t="shared" si="114"/>
        <v>#REF!</v>
      </c>
      <c r="AQ349" s="42" t="e">
        <f t="shared" si="115"/>
        <v>#REF!</v>
      </c>
      <c r="AR349" s="42" t="e">
        <f t="shared" si="116"/>
        <v>#REF!</v>
      </c>
      <c r="AS349" s="42" t="e">
        <f t="shared" si="117"/>
        <v>#REF!</v>
      </c>
    </row>
    <row r="350" spans="2:45" hidden="1" outlineLevel="1" x14ac:dyDescent="0.25">
      <c r="B350" s="9" t="s">
        <v>32</v>
      </c>
      <c r="C350" s="6"/>
      <c r="D350" s="6" t="e">
        <f>COUNTIFS(#REF!,"&lt;100",#REF!,"&gt;=50",#REF!,$B350)</f>
        <v>#REF!</v>
      </c>
      <c r="E350" s="6" t="e">
        <f>COUNTIFS(#REF!,"&lt;100",#REF!,"&gt;=50",#REF!,$B350,#REF!,"&gt;=2.2")</f>
        <v>#REF!</v>
      </c>
      <c r="F350" s="6" t="e">
        <f>COUNTIFS(#REF!,"&lt;100",#REF!,"&gt;=50",#REF!,$B350,#REF!,"&gt;=2.3")</f>
        <v>#REF!</v>
      </c>
      <c r="G350" s="6" t="e">
        <f>COUNTIFS(#REF!,"&lt;100",#REF!,"&gt;=50",#REF!,$B350,#REF!,"&gt;=2.4")</f>
        <v>#REF!</v>
      </c>
      <c r="H350" s="6" t="e">
        <f>COUNTIFS(#REF!,"&lt;100",#REF!,"&gt;=50",#REF!,$B350,#REF!,"&gt;=2.5")</f>
        <v>#REF!</v>
      </c>
      <c r="I350" s="15" t="e">
        <f>COUNTIFS(#REF!,"&lt;100",#REF!,"&gt;=50",#REF!,$B350,#REF!,"&gt;=2.6")</f>
        <v>#REF!</v>
      </c>
      <c r="K350" s="9" t="s">
        <v>32</v>
      </c>
      <c r="L350" s="6"/>
      <c r="M350" s="6" t="e">
        <f>COUNTIFS(#REF!,"&gt;=100",#REF!,"&lt;150",#REF!,$B350)</f>
        <v>#REF!</v>
      </c>
      <c r="N350" s="6" t="e">
        <f>COUNTIFS(#REF!,"&gt;=100",#REF!,"&lt;150",#REF!,$B350,#REF!,"&gt;=2.4")</f>
        <v>#REF!</v>
      </c>
      <c r="O350" s="6" t="e">
        <f>COUNTIFS(#REF!,"&gt;=100",#REF!,"&lt;150",#REF!,$B350,#REF!,"&gt;=2.5")</f>
        <v>#REF!</v>
      </c>
      <c r="P350" s="6" t="e">
        <f>COUNTIFS(#REF!,"&gt;=100",#REF!,"&lt;150",#REF!,$B350,#REF!,"&gt;=2.6")</f>
        <v>#REF!</v>
      </c>
      <c r="Q350" s="6" t="e">
        <f>COUNTIFS(#REF!,"&gt;=100",#REF!,"&lt;150",#REF!,$B350,#REF!,"&gt;=3.0")</f>
        <v>#REF!</v>
      </c>
      <c r="R350" s="15" t="e">
        <f>COUNTIFS(#REF!,"&gt;=100",#REF!,"&lt;150",#REF!,$B350,#REF!,"&gt;=3.5")</f>
        <v>#REF!</v>
      </c>
      <c r="T350" s="9" t="s">
        <v>32</v>
      </c>
      <c r="U350" s="6"/>
      <c r="V350" s="6" t="e">
        <f>COUNTIFS(#REF!,"&gt;=150",#REF!,"&lt;200",#REF!,$B350)</f>
        <v>#REF!</v>
      </c>
      <c r="W350" s="6" t="e">
        <f>COUNTIFS(#REF!,"&gt;=150",#REF!,"&lt;200",#REF!,$B350,#REF!,"&gt;=2.8")</f>
        <v>#REF!</v>
      </c>
      <c r="X350" s="6" t="e">
        <f>COUNTIFS(#REF!,"&gt;=150",#REF!,"&lt;200",#REF!,$B350,#REF!,"&gt;=3.0")</f>
        <v>#REF!</v>
      </c>
      <c r="Y350" s="6" t="e">
        <f>COUNTIFS(#REF!,"&gt;=150",#REF!,"&lt;200",#REF!,$B350,#REF!,"&gt;=3.2")</f>
        <v>#REF!</v>
      </c>
      <c r="Z350" s="6" t="e">
        <f>COUNTIFS(#REF!,"&gt;=150",#REF!,"&lt;200",#REF!,$B350,#REF!,"&gt;=3.5")</f>
        <v>#REF!</v>
      </c>
      <c r="AA350" s="15" t="e">
        <f>COUNTIFS(#REF!,"&gt;=150",#REF!,"&lt;200",#REF!,$B350,#REF!,"&gt;=4")</f>
        <v>#REF!</v>
      </c>
      <c r="AC350" s="9" t="s">
        <v>32</v>
      </c>
      <c r="AD350" s="6"/>
      <c r="AE350" s="6" t="e">
        <f>COUNTIFS(#REF!,"&gt;=200",#REF!,$B350)</f>
        <v>#REF!</v>
      </c>
      <c r="AF350" s="6" t="e">
        <f>COUNTIFS(#REF!,"&gt;=200",#REF!,$B350,#REF!,"&gt;=3")</f>
        <v>#REF!</v>
      </c>
      <c r="AG350" s="6" t="e">
        <f>COUNTIFS(#REF!,"&gt;=200",#REF!,$B350,#REF!,"&gt;=3.2")</f>
        <v>#REF!</v>
      </c>
      <c r="AH350" s="6" t="e">
        <f>COUNTIFS(#REF!,"&gt;=200",#REF!,$B350,#REF!,"&gt;=3.5")</f>
        <v>#REF!</v>
      </c>
      <c r="AI350" s="6" t="e">
        <f>COUNTIFS(#REF!,"&gt;=200",#REF!,$B350,#REF!,"&gt;=3.8")</f>
        <v>#REF!</v>
      </c>
      <c r="AJ350" s="15" t="e">
        <f>COUNTIFS(#REF!,"&gt;=200",#REF!,$B350,#REF!,"&gt;=4")</f>
        <v>#REF!</v>
      </c>
      <c r="AL350" s="9" t="s">
        <v>32</v>
      </c>
      <c r="AM350" s="6"/>
      <c r="AN350" s="42" t="e">
        <f t="shared" si="118"/>
        <v>#REF!</v>
      </c>
      <c r="AO350" s="42" t="e">
        <f t="shared" si="113"/>
        <v>#REF!</v>
      </c>
      <c r="AP350" s="42" t="e">
        <f t="shared" si="114"/>
        <v>#REF!</v>
      </c>
      <c r="AQ350" s="42" t="e">
        <f t="shared" si="115"/>
        <v>#REF!</v>
      </c>
      <c r="AR350" s="42" t="e">
        <f t="shared" si="116"/>
        <v>#REF!</v>
      </c>
      <c r="AS350" s="42" t="e">
        <f t="shared" si="117"/>
        <v>#REF!</v>
      </c>
    </row>
    <row r="351" spans="2:45" hidden="1" outlineLevel="1" x14ac:dyDescent="0.25">
      <c r="B351" s="9" t="s">
        <v>44</v>
      </c>
      <c r="C351" s="6"/>
      <c r="D351" s="6" t="e">
        <f>COUNTIFS(#REF!,"&lt;100",#REF!,"&gt;=50",#REF!,$B351)</f>
        <v>#REF!</v>
      </c>
      <c r="E351" s="6" t="e">
        <f>COUNTIFS(#REF!,"&lt;100",#REF!,"&gt;=50",#REF!,$B351,#REF!,"&gt;=2.2")</f>
        <v>#REF!</v>
      </c>
      <c r="F351" s="6" t="e">
        <f>COUNTIFS(#REF!,"&lt;100",#REF!,"&gt;=50",#REF!,$B351,#REF!,"&gt;=2.3")</f>
        <v>#REF!</v>
      </c>
      <c r="G351" s="6" t="e">
        <f>COUNTIFS(#REF!,"&lt;100",#REF!,"&gt;=50",#REF!,$B351,#REF!,"&gt;=2.4")</f>
        <v>#REF!</v>
      </c>
      <c r="H351" s="6" t="e">
        <f>COUNTIFS(#REF!,"&lt;100",#REF!,"&gt;=50",#REF!,$B351,#REF!,"&gt;=2.5")</f>
        <v>#REF!</v>
      </c>
      <c r="I351" s="15" t="e">
        <f>COUNTIFS(#REF!,"&lt;100",#REF!,"&gt;=50",#REF!,$B351,#REF!,"&gt;=2.6")</f>
        <v>#REF!</v>
      </c>
      <c r="K351" s="9" t="s">
        <v>44</v>
      </c>
      <c r="L351" s="6"/>
      <c r="M351" s="6" t="e">
        <f>COUNTIFS(#REF!,"&gt;=100",#REF!,"&lt;150",#REF!,$B351)</f>
        <v>#REF!</v>
      </c>
      <c r="N351" s="6" t="e">
        <f>COUNTIFS(#REF!,"&gt;=100",#REF!,"&lt;150",#REF!,$B351,#REF!,"&gt;=2.4")</f>
        <v>#REF!</v>
      </c>
      <c r="O351" s="6" t="e">
        <f>COUNTIFS(#REF!,"&gt;=100",#REF!,"&lt;150",#REF!,$B351,#REF!,"&gt;=2.5")</f>
        <v>#REF!</v>
      </c>
      <c r="P351" s="6" t="e">
        <f>COUNTIFS(#REF!,"&gt;=100",#REF!,"&lt;150",#REF!,$B351,#REF!,"&gt;=2.6")</f>
        <v>#REF!</v>
      </c>
      <c r="Q351" s="6" t="e">
        <f>COUNTIFS(#REF!,"&gt;=100",#REF!,"&lt;150",#REF!,$B351,#REF!,"&gt;=3.0")</f>
        <v>#REF!</v>
      </c>
      <c r="R351" s="15" t="e">
        <f>COUNTIFS(#REF!,"&gt;=100",#REF!,"&lt;150",#REF!,$B351,#REF!,"&gt;=3.5")</f>
        <v>#REF!</v>
      </c>
      <c r="T351" s="9" t="s">
        <v>44</v>
      </c>
      <c r="U351" s="6"/>
      <c r="V351" s="6" t="e">
        <f>COUNTIFS(#REF!,"&gt;=150",#REF!,"&lt;200",#REF!,$B351)</f>
        <v>#REF!</v>
      </c>
      <c r="W351" s="6" t="e">
        <f>COUNTIFS(#REF!,"&gt;=150",#REF!,"&lt;200",#REF!,$B351,#REF!,"&gt;=2.8")</f>
        <v>#REF!</v>
      </c>
      <c r="X351" s="6" t="e">
        <f>COUNTIFS(#REF!,"&gt;=150",#REF!,"&lt;200",#REF!,$B351,#REF!,"&gt;=3.0")</f>
        <v>#REF!</v>
      </c>
      <c r="Y351" s="6" t="e">
        <f>COUNTIFS(#REF!,"&gt;=150",#REF!,"&lt;200",#REF!,$B351,#REF!,"&gt;=3.2")</f>
        <v>#REF!</v>
      </c>
      <c r="Z351" s="6" t="e">
        <f>COUNTIFS(#REF!,"&gt;=150",#REF!,"&lt;200",#REF!,$B351,#REF!,"&gt;=3.5")</f>
        <v>#REF!</v>
      </c>
      <c r="AA351" s="15" t="e">
        <f>COUNTIFS(#REF!,"&gt;=150",#REF!,"&lt;200",#REF!,$B351,#REF!,"&gt;=4")</f>
        <v>#REF!</v>
      </c>
      <c r="AC351" s="9" t="s">
        <v>44</v>
      </c>
      <c r="AD351" s="6"/>
      <c r="AE351" s="6" t="e">
        <f>COUNTIFS(#REF!,"&gt;=200",#REF!,$B351)</f>
        <v>#REF!</v>
      </c>
      <c r="AF351" s="6" t="e">
        <f>COUNTIFS(#REF!,"&gt;=200",#REF!,$B351,#REF!,"&gt;=3")</f>
        <v>#REF!</v>
      </c>
      <c r="AG351" s="6" t="e">
        <f>COUNTIFS(#REF!,"&gt;=200",#REF!,$B351,#REF!,"&gt;=3.2")</f>
        <v>#REF!</v>
      </c>
      <c r="AH351" s="6" t="e">
        <f>COUNTIFS(#REF!,"&gt;=200",#REF!,$B351,#REF!,"&gt;=3.5")</f>
        <v>#REF!</v>
      </c>
      <c r="AI351" s="6" t="e">
        <f>COUNTIFS(#REF!,"&gt;=200",#REF!,$B351,#REF!,"&gt;=3.8")</f>
        <v>#REF!</v>
      </c>
      <c r="AJ351" s="15" t="e">
        <f>COUNTIFS(#REF!,"&gt;=200",#REF!,$B351,#REF!,"&gt;=4")</f>
        <v>#REF!</v>
      </c>
      <c r="AL351" s="9" t="s">
        <v>44</v>
      </c>
      <c r="AM351" s="6"/>
      <c r="AN351" s="42" t="e">
        <f t="shared" si="118"/>
        <v>#REF!</v>
      </c>
      <c r="AO351" s="42" t="e">
        <f t="shared" si="113"/>
        <v>#REF!</v>
      </c>
      <c r="AP351" s="42" t="e">
        <f t="shared" si="114"/>
        <v>#REF!</v>
      </c>
      <c r="AQ351" s="42" t="e">
        <f t="shared" si="115"/>
        <v>#REF!</v>
      </c>
      <c r="AR351" s="42" t="e">
        <f t="shared" si="116"/>
        <v>#REF!</v>
      </c>
      <c r="AS351" s="42" t="e">
        <f t="shared" si="117"/>
        <v>#REF!</v>
      </c>
    </row>
    <row r="352" spans="2:45" hidden="1" outlineLevel="1" x14ac:dyDescent="0.25">
      <c r="B352" s="9" t="s">
        <v>35</v>
      </c>
      <c r="C352" s="6"/>
      <c r="D352" s="6" t="e">
        <f>COUNTIFS(#REF!,"&lt;100",#REF!,"&gt;=50",#REF!,$B352)</f>
        <v>#REF!</v>
      </c>
      <c r="E352" s="6" t="e">
        <f>COUNTIFS(#REF!,"&lt;100",#REF!,"&gt;=50",#REF!,$B352,#REF!,"&gt;=2.2")</f>
        <v>#REF!</v>
      </c>
      <c r="F352" s="6" t="e">
        <f>COUNTIFS(#REF!,"&lt;100",#REF!,"&gt;=50",#REF!,$B352,#REF!,"&gt;=2.3")</f>
        <v>#REF!</v>
      </c>
      <c r="G352" s="6" t="e">
        <f>COUNTIFS(#REF!,"&lt;100",#REF!,"&gt;=50",#REF!,$B352,#REF!,"&gt;=2.4")</f>
        <v>#REF!</v>
      </c>
      <c r="H352" s="6" t="e">
        <f>COUNTIFS(#REF!,"&lt;100",#REF!,"&gt;=50",#REF!,$B352,#REF!,"&gt;=2.5")</f>
        <v>#REF!</v>
      </c>
      <c r="I352" s="15" t="e">
        <f>COUNTIFS(#REF!,"&lt;100",#REF!,"&gt;=50",#REF!,$B352,#REF!,"&gt;=2.6")</f>
        <v>#REF!</v>
      </c>
      <c r="K352" s="9" t="s">
        <v>35</v>
      </c>
      <c r="L352" s="6"/>
      <c r="M352" s="6" t="e">
        <f>COUNTIFS(#REF!,"&gt;=100",#REF!,"&lt;150",#REF!,$B352)</f>
        <v>#REF!</v>
      </c>
      <c r="N352" s="6" t="e">
        <f>COUNTIFS(#REF!,"&gt;=100",#REF!,"&lt;150",#REF!,$B352,#REF!,"&gt;=2.4")</f>
        <v>#REF!</v>
      </c>
      <c r="O352" s="6" t="e">
        <f>COUNTIFS(#REF!,"&gt;=100",#REF!,"&lt;150",#REF!,$B352,#REF!,"&gt;=2.5")</f>
        <v>#REF!</v>
      </c>
      <c r="P352" s="6" t="e">
        <f>COUNTIFS(#REF!,"&gt;=100",#REF!,"&lt;150",#REF!,$B352,#REF!,"&gt;=2.6")</f>
        <v>#REF!</v>
      </c>
      <c r="Q352" s="6" t="e">
        <f>COUNTIFS(#REF!,"&gt;=100",#REF!,"&lt;150",#REF!,$B352,#REF!,"&gt;=3.0")</f>
        <v>#REF!</v>
      </c>
      <c r="R352" s="15" t="e">
        <f>COUNTIFS(#REF!,"&gt;=100",#REF!,"&lt;150",#REF!,$B352,#REF!,"&gt;=3.5")</f>
        <v>#REF!</v>
      </c>
      <c r="T352" s="9" t="s">
        <v>35</v>
      </c>
      <c r="U352" s="6"/>
      <c r="V352" s="6" t="e">
        <f>COUNTIFS(#REF!,"&gt;=150",#REF!,"&lt;200",#REF!,$B352)</f>
        <v>#REF!</v>
      </c>
      <c r="W352" s="6" t="e">
        <f>COUNTIFS(#REF!,"&gt;=150",#REF!,"&lt;200",#REF!,$B352,#REF!,"&gt;=2.8")</f>
        <v>#REF!</v>
      </c>
      <c r="X352" s="6" t="e">
        <f>COUNTIFS(#REF!,"&gt;=150",#REF!,"&lt;200",#REF!,$B352,#REF!,"&gt;=3.0")</f>
        <v>#REF!</v>
      </c>
      <c r="Y352" s="6" t="e">
        <f>COUNTIFS(#REF!,"&gt;=150",#REF!,"&lt;200",#REF!,$B352,#REF!,"&gt;=3.2")</f>
        <v>#REF!</v>
      </c>
      <c r="Z352" s="6" t="e">
        <f>COUNTIFS(#REF!,"&gt;=150",#REF!,"&lt;200",#REF!,$B352,#REF!,"&gt;=3.5")</f>
        <v>#REF!</v>
      </c>
      <c r="AA352" s="15" t="e">
        <f>COUNTIFS(#REF!,"&gt;=150",#REF!,"&lt;200",#REF!,$B352,#REF!,"&gt;=4")</f>
        <v>#REF!</v>
      </c>
      <c r="AC352" s="9" t="s">
        <v>35</v>
      </c>
      <c r="AD352" s="6"/>
      <c r="AE352" s="6" t="e">
        <f>COUNTIFS(#REF!,"&gt;=200",#REF!,$B352)</f>
        <v>#REF!</v>
      </c>
      <c r="AF352" s="6" t="e">
        <f>COUNTIFS(#REF!,"&gt;=200",#REF!,$B352,#REF!,"&gt;=3")</f>
        <v>#REF!</v>
      </c>
      <c r="AG352" s="6" t="e">
        <f>COUNTIFS(#REF!,"&gt;=200",#REF!,$B352,#REF!,"&gt;=3.2")</f>
        <v>#REF!</v>
      </c>
      <c r="AH352" s="6" t="e">
        <f>COUNTIFS(#REF!,"&gt;=200",#REF!,$B352,#REF!,"&gt;=3.5")</f>
        <v>#REF!</v>
      </c>
      <c r="AI352" s="6" t="e">
        <f>COUNTIFS(#REF!,"&gt;=200",#REF!,$B352,#REF!,"&gt;=3.8")</f>
        <v>#REF!</v>
      </c>
      <c r="AJ352" s="15" t="e">
        <f>COUNTIFS(#REF!,"&gt;=200",#REF!,$B352,#REF!,"&gt;=4")</f>
        <v>#REF!</v>
      </c>
      <c r="AL352" s="9" t="s">
        <v>35</v>
      </c>
      <c r="AM352" s="6"/>
      <c r="AN352" s="42" t="e">
        <f t="shared" si="118"/>
        <v>#REF!</v>
      </c>
      <c r="AO352" s="42" t="e">
        <f t="shared" si="113"/>
        <v>#REF!</v>
      </c>
      <c r="AP352" s="42" t="e">
        <f t="shared" si="114"/>
        <v>#REF!</v>
      </c>
      <c r="AQ352" s="42" t="e">
        <f t="shared" si="115"/>
        <v>#REF!</v>
      </c>
      <c r="AR352" s="42" t="e">
        <f t="shared" si="116"/>
        <v>#REF!</v>
      </c>
      <c r="AS352" s="42" t="e">
        <f t="shared" si="117"/>
        <v>#REF!</v>
      </c>
    </row>
    <row r="353" spans="2:45" hidden="1" outlineLevel="1" x14ac:dyDescent="0.25">
      <c r="B353" s="9" t="s">
        <v>8</v>
      </c>
      <c r="C353" s="6"/>
      <c r="D353" s="6" t="e">
        <f>COUNTIFS(#REF!,"&lt;100",#REF!,"&gt;=50",#REF!,$B353)</f>
        <v>#REF!</v>
      </c>
      <c r="E353" s="6" t="e">
        <f>COUNTIFS(#REF!,"&lt;100",#REF!,"&gt;=50",#REF!,$B353,#REF!,"&gt;=2.2")</f>
        <v>#REF!</v>
      </c>
      <c r="F353" s="6" t="e">
        <f>COUNTIFS(#REF!,"&lt;100",#REF!,"&gt;=50",#REF!,$B353,#REF!,"&gt;=2.3")</f>
        <v>#REF!</v>
      </c>
      <c r="G353" s="6" t="e">
        <f>COUNTIFS(#REF!,"&lt;100",#REF!,"&gt;=50",#REF!,$B353,#REF!,"&gt;=2.4")</f>
        <v>#REF!</v>
      </c>
      <c r="H353" s="6" t="e">
        <f>COUNTIFS(#REF!,"&lt;100",#REF!,"&gt;=50",#REF!,$B353,#REF!,"&gt;=2.5")</f>
        <v>#REF!</v>
      </c>
      <c r="I353" s="15" t="e">
        <f>COUNTIFS(#REF!,"&lt;100",#REF!,"&gt;=50",#REF!,$B353,#REF!,"&gt;=2.6")</f>
        <v>#REF!</v>
      </c>
      <c r="K353" s="9" t="s">
        <v>8</v>
      </c>
      <c r="L353" s="6"/>
      <c r="M353" s="6" t="e">
        <f>COUNTIFS(#REF!,"&gt;=100",#REF!,"&lt;150",#REF!,$B353)</f>
        <v>#REF!</v>
      </c>
      <c r="N353" s="6" t="e">
        <f>COUNTIFS(#REF!,"&gt;=100",#REF!,"&lt;150",#REF!,$B353,#REF!,"&gt;=2.4")</f>
        <v>#REF!</v>
      </c>
      <c r="O353" s="6" t="e">
        <f>COUNTIFS(#REF!,"&gt;=100",#REF!,"&lt;150",#REF!,$B353,#REF!,"&gt;=2.5")</f>
        <v>#REF!</v>
      </c>
      <c r="P353" s="6" t="e">
        <f>COUNTIFS(#REF!,"&gt;=100",#REF!,"&lt;150",#REF!,$B353,#REF!,"&gt;=2.6")</f>
        <v>#REF!</v>
      </c>
      <c r="Q353" s="6" t="e">
        <f>COUNTIFS(#REF!,"&gt;=100",#REF!,"&lt;150",#REF!,$B353,#REF!,"&gt;=3.0")</f>
        <v>#REF!</v>
      </c>
      <c r="R353" s="15" t="e">
        <f>COUNTIFS(#REF!,"&gt;=100",#REF!,"&lt;150",#REF!,$B353,#REF!,"&gt;=3.5")</f>
        <v>#REF!</v>
      </c>
      <c r="T353" s="9" t="s">
        <v>8</v>
      </c>
      <c r="U353" s="6"/>
      <c r="V353" s="6" t="e">
        <f>COUNTIFS(#REF!,"&gt;=150",#REF!,"&lt;200",#REF!,$B353)</f>
        <v>#REF!</v>
      </c>
      <c r="W353" s="6" t="e">
        <f>COUNTIFS(#REF!,"&gt;=150",#REF!,"&lt;200",#REF!,$B353,#REF!,"&gt;=2.8")</f>
        <v>#REF!</v>
      </c>
      <c r="X353" s="6" t="e">
        <f>COUNTIFS(#REF!,"&gt;=150",#REF!,"&lt;200",#REF!,$B353,#REF!,"&gt;=3.0")</f>
        <v>#REF!</v>
      </c>
      <c r="Y353" s="6" t="e">
        <f>COUNTIFS(#REF!,"&gt;=150",#REF!,"&lt;200",#REF!,$B353,#REF!,"&gt;=3.2")</f>
        <v>#REF!</v>
      </c>
      <c r="Z353" s="6" t="e">
        <f>COUNTIFS(#REF!,"&gt;=150",#REF!,"&lt;200",#REF!,$B353,#REF!,"&gt;=3.5")</f>
        <v>#REF!</v>
      </c>
      <c r="AA353" s="15" t="e">
        <f>COUNTIFS(#REF!,"&gt;=150",#REF!,"&lt;200",#REF!,$B353,#REF!,"&gt;=4")</f>
        <v>#REF!</v>
      </c>
      <c r="AC353" s="9" t="s">
        <v>8</v>
      </c>
      <c r="AD353" s="6"/>
      <c r="AE353" s="6" t="e">
        <f>COUNTIFS(#REF!,"&gt;=200",#REF!,$B353)</f>
        <v>#REF!</v>
      </c>
      <c r="AF353" s="6" t="e">
        <f>COUNTIFS(#REF!,"&gt;=200",#REF!,$B353,#REF!,"&gt;=3")</f>
        <v>#REF!</v>
      </c>
      <c r="AG353" s="6" t="e">
        <f>COUNTIFS(#REF!,"&gt;=200",#REF!,$B353,#REF!,"&gt;=3.2")</f>
        <v>#REF!</v>
      </c>
      <c r="AH353" s="6" t="e">
        <f>COUNTIFS(#REF!,"&gt;=200",#REF!,$B353,#REF!,"&gt;=3.5")</f>
        <v>#REF!</v>
      </c>
      <c r="AI353" s="6" t="e">
        <f>COUNTIFS(#REF!,"&gt;=200",#REF!,$B353,#REF!,"&gt;=3.8")</f>
        <v>#REF!</v>
      </c>
      <c r="AJ353" s="15" t="e">
        <f>COUNTIFS(#REF!,"&gt;=200",#REF!,$B353,#REF!,"&gt;=4")</f>
        <v>#REF!</v>
      </c>
      <c r="AL353" s="9" t="s">
        <v>8</v>
      </c>
      <c r="AM353" s="6"/>
      <c r="AN353" s="42" t="e">
        <f t="shared" si="118"/>
        <v>#REF!</v>
      </c>
      <c r="AO353" s="42" t="e">
        <f t="shared" si="113"/>
        <v>#REF!</v>
      </c>
      <c r="AP353" s="42" t="e">
        <f t="shared" si="114"/>
        <v>#REF!</v>
      </c>
      <c r="AQ353" s="42" t="e">
        <f t="shared" si="115"/>
        <v>#REF!</v>
      </c>
      <c r="AR353" s="42" t="e">
        <f t="shared" si="116"/>
        <v>#REF!</v>
      </c>
      <c r="AS353" s="42" t="e">
        <f t="shared" si="117"/>
        <v>#REF!</v>
      </c>
    </row>
    <row r="354" spans="2:45" hidden="1" outlineLevel="1" x14ac:dyDescent="0.25">
      <c r="B354" s="9" t="s">
        <v>36</v>
      </c>
      <c r="C354" s="6"/>
      <c r="D354" s="6" t="e">
        <f>COUNTIFS(#REF!,"&lt;100",#REF!,"&gt;=50",#REF!,$B354)</f>
        <v>#REF!</v>
      </c>
      <c r="E354" s="6" t="e">
        <f>COUNTIFS(#REF!,"&lt;100",#REF!,"&gt;=50",#REF!,$B354,#REF!,"&gt;=2.2")</f>
        <v>#REF!</v>
      </c>
      <c r="F354" s="6" t="e">
        <f>COUNTIFS(#REF!,"&lt;100",#REF!,"&gt;=50",#REF!,$B354,#REF!,"&gt;=2.3")</f>
        <v>#REF!</v>
      </c>
      <c r="G354" s="6" t="e">
        <f>COUNTIFS(#REF!,"&lt;100",#REF!,"&gt;=50",#REF!,$B354,#REF!,"&gt;=2.4")</f>
        <v>#REF!</v>
      </c>
      <c r="H354" s="6" t="e">
        <f>COUNTIFS(#REF!,"&lt;100",#REF!,"&gt;=50",#REF!,$B354,#REF!,"&gt;=2.5")</f>
        <v>#REF!</v>
      </c>
      <c r="I354" s="15" t="e">
        <f>COUNTIFS(#REF!,"&lt;100",#REF!,"&gt;=50",#REF!,$B354,#REF!,"&gt;=2.6")</f>
        <v>#REF!</v>
      </c>
      <c r="K354" s="9" t="s">
        <v>36</v>
      </c>
      <c r="L354" s="6"/>
      <c r="M354" s="6" t="e">
        <f>COUNTIFS(#REF!,"&gt;=100",#REF!,"&lt;150",#REF!,$B354)</f>
        <v>#REF!</v>
      </c>
      <c r="N354" s="6" t="e">
        <f>COUNTIFS(#REF!,"&gt;=100",#REF!,"&lt;150",#REF!,$B354,#REF!,"&gt;=2.4")</f>
        <v>#REF!</v>
      </c>
      <c r="O354" s="6" t="e">
        <f>COUNTIFS(#REF!,"&gt;=100",#REF!,"&lt;150",#REF!,$B354,#REF!,"&gt;=2.5")</f>
        <v>#REF!</v>
      </c>
      <c r="P354" s="6" t="e">
        <f>COUNTIFS(#REF!,"&gt;=100",#REF!,"&lt;150",#REF!,$B354,#REF!,"&gt;=2.6")</f>
        <v>#REF!</v>
      </c>
      <c r="Q354" s="6" t="e">
        <f>COUNTIFS(#REF!,"&gt;=100",#REF!,"&lt;150",#REF!,$B354,#REF!,"&gt;=3.0")</f>
        <v>#REF!</v>
      </c>
      <c r="R354" s="15" t="e">
        <f>COUNTIFS(#REF!,"&gt;=100",#REF!,"&lt;150",#REF!,$B354,#REF!,"&gt;=3.5")</f>
        <v>#REF!</v>
      </c>
      <c r="T354" s="9" t="s">
        <v>36</v>
      </c>
      <c r="U354" s="6"/>
      <c r="V354" s="6" t="e">
        <f>COUNTIFS(#REF!,"&gt;=150",#REF!,"&lt;200",#REF!,$B354)</f>
        <v>#REF!</v>
      </c>
      <c r="W354" s="6" t="e">
        <f>COUNTIFS(#REF!,"&gt;=150",#REF!,"&lt;200",#REF!,$B354,#REF!,"&gt;=2.8")</f>
        <v>#REF!</v>
      </c>
      <c r="X354" s="6" t="e">
        <f>COUNTIFS(#REF!,"&gt;=150",#REF!,"&lt;200",#REF!,$B354,#REF!,"&gt;=3.0")</f>
        <v>#REF!</v>
      </c>
      <c r="Y354" s="6" t="e">
        <f>COUNTIFS(#REF!,"&gt;=150",#REF!,"&lt;200",#REF!,$B354,#REF!,"&gt;=3.2")</f>
        <v>#REF!</v>
      </c>
      <c r="Z354" s="6" t="e">
        <f>COUNTIFS(#REF!,"&gt;=150",#REF!,"&lt;200",#REF!,$B354,#REF!,"&gt;=3.5")</f>
        <v>#REF!</v>
      </c>
      <c r="AA354" s="15" t="e">
        <f>COUNTIFS(#REF!,"&gt;=150",#REF!,"&lt;200",#REF!,$B354,#REF!,"&gt;=4")</f>
        <v>#REF!</v>
      </c>
      <c r="AC354" s="9" t="s">
        <v>36</v>
      </c>
      <c r="AD354" s="6"/>
      <c r="AE354" s="6" t="e">
        <f>COUNTIFS(#REF!,"&gt;=200",#REF!,$B354)</f>
        <v>#REF!</v>
      </c>
      <c r="AF354" s="6" t="e">
        <f>COUNTIFS(#REF!,"&gt;=200",#REF!,$B354,#REF!,"&gt;=3")</f>
        <v>#REF!</v>
      </c>
      <c r="AG354" s="6" t="e">
        <f>COUNTIFS(#REF!,"&gt;=200",#REF!,$B354,#REF!,"&gt;=3.2")</f>
        <v>#REF!</v>
      </c>
      <c r="AH354" s="6" t="e">
        <f>COUNTIFS(#REF!,"&gt;=200",#REF!,$B354,#REF!,"&gt;=3.5")</f>
        <v>#REF!</v>
      </c>
      <c r="AI354" s="6" t="e">
        <f>COUNTIFS(#REF!,"&gt;=200",#REF!,$B354,#REF!,"&gt;=3.8")</f>
        <v>#REF!</v>
      </c>
      <c r="AJ354" s="15" t="e">
        <f>COUNTIFS(#REF!,"&gt;=200",#REF!,$B354,#REF!,"&gt;=4")</f>
        <v>#REF!</v>
      </c>
      <c r="AL354" s="9" t="s">
        <v>36</v>
      </c>
      <c r="AM354" s="6"/>
      <c r="AN354" s="42" t="e">
        <f t="shared" si="118"/>
        <v>#REF!</v>
      </c>
      <c r="AO354" s="42" t="e">
        <f t="shared" si="113"/>
        <v>#REF!</v>
      </c>
      <c r="AP354" s="42" t="e">
        <f t="shared" si="114"/>
        <v>#REF!</v>
      </c>
      <c r="AQ354" s="42" t="e">
        <f t="shared" si="115"/>
        <v>#REF!</v>
      </c>
      <c r="AR354" s="42" t="e">
        <f t="shared" si="116"/>
        <v>#REF!</v>
      </c>
      <c r="AS354" s="42" t="e">
        <f t="shared" si="117"/>
        <v>#REF!</v>
      </c>
    </row>
    <row r="355" spans="2:45" hidden="1" outlineLevel="1" x14ac:dyDescent="0.25">
      <c r="B355" s="9" t="s">
        <v>30</v>
      </c>
      <c r="C355" s="6"/>
      <c r="D355" s="6" t="e">
        <f>COUNTIFS(#REF!,"&lt;100",#REF!,"&gt;=50",#REF!,$B355)</f>
        <v>#REF!</v>
      </c>
      <c r="E355" s="6" t="e">
        <f>COUNTIFS(#REF!,"&lt;100",#REF!,"&gt;=50",#REF!,$B355,#REF!,"&gt;=2.2")</f>
        <v>#REF!</v>
      </c>
      <c r="F355" s="6" t="e">
        <f>COUNTIFS(#REF!,"&lt;100",#REF!,"&gt;=50",#REF!,$B355,#REF!,"&gt;=2.3")</f>
        <v>#REF!</v>
      </c>
      <c r="G355" s="6" t="e">
        <f>COUNTIFS(#REF!,"&lt;100",#REF!,"&gt;=50",#REF!,$B355,#REF!,"&gt;=2.4")</f>
        <v>#REF!</v>
      </c>
      <c r="H355" s="6" t="e">
        <f>COUNTIFS(#REF!,"&lt;100",#REF!,"&gt;=50",#REF!,$B355,#REF!,"&gt;=2.5")</f>
        <v>#REF!</v>
      </c>
      <c r="I355" s="15" t="e">
        <f>COUNTIFS(#REF!,"&lt;100",#REF!,"&gt;=50",#REF!,$B355,#REF!,"&gt;=2.6")</f>
        <v>#REF!</v>
      </c>
      <c r="K355" s="9" t="s">
        <v>30</v>
      </c>
      <c r="L355" s="6"/>
      <c r="M355" s="6" t="e">
        <f>COUNTIFS(#REF!,"&gt;=100",#REF!,"&lt;150",#REF!,$B355)</f>
        <v>#REF!</v>
      </c>
      <c r="N355" s="6" t="e">
        <f>COUNTIFS(#REF!,"&gt;=100",#REF!,"&lt;150",#REF!,$B355,#REF!,"&gt;=2.4")</f>
        <v>#REF!</v>
      </c>
      <c r="O355" s="6" t="e">
        <f>COUNTIFS(#REF!,"&gt;=100",#REF!,"&lt;150",#REF!,$B355,#REF!,"&gt;=2.5")</f>
        <v>#REF!</v>
      </c>
      <c r="P355" s="6" t="e">
        <f>COUNTIFS(#REF!,"&gt;=100",#REF!,"&lt;150",#REF!,$B355,#REF!,"&gt;=2.6")</f>
        <v>#REF!</v>
      </c>
      <c r="Q355" s="6" t="e">
        <f>COUNTIFS(#REF!,"&gt;=100",#REF!,"&lt;150",#REF!,$B355,#REF!,"&gt;=3.0")</f>
        <v>#REF!</v>
      </c>
      <c r="R355" s="15" t="e">
        <f>COUNTIFS(#REF!,"&gt;=100",#REF!,"&lt;150",#REF!,$B355,#REF!,"&gt;=3.5")</f>
        <v>#REF!</v>
      </c>
      <c r="T355" s="9" t="s">
        <v>30</v>
      </c>
      <c r="U355" s="6"/>
      <c r="V355" s="6" t="e">
        <f>COUNTIFS(#REF!,"&gt;=150",#REF!,"&lt;200",#REF!,$B355)</f>
        <v>#REF!</v>
      </c>
      <c r="W355" s="6" t="e">
        <f>COUNTIFS(#REF!,"&gt;=150",#REF!,"&lt;200",#REF!,$B355,#REF!,"&gt;=2.8")</f>
        <v>#REF!</v>
      </c>
      <c r="X355" s="6" t="e">
        <f>COUNTIFS(#REF!,"&gt;=150",#REF!,"&lt;200",#REF!,$B355,#REF!,"&gt;=3.0")</f>
        <v>#REF!</v>
      </c>
      <c r="Y355" s="6" t="e">
        <f>COUNTIFS(#REF!,"&gt;=150",#REF!,"&lt;200",#REF!,$B355,#REF!,"&gt;=3.2")</f>
        <v>#REF!</v>
      </c>
      <c r="Z355" s="6" t="e">
        <f>COUNTIFS(#REF!,"&gt;=150",#REF!,"&lt;200",#REF!,$B355,#REF!,"&gt;=3.5")</f>
        <v>#REF!</v>
      </c>
      <c r="AA355" s="15" t="e">
        <f>COUNTIFS(#REF!,"&gt;=150",#REF!,"&lt;200",#REF!,$B355,#REF!,"&gt;=4")</f>
        <v>#REF!</v>
      </c>
      <c r="AC355" s="9" t="s">
        <v>30</v>
      </c>
      <c r="AD355" s="6"/>
      <c r="AE355" s="6" t="e">
        <f>COUNTIFS(#REF!,"&gt;=200",#REF!,$B355)</f>
        <v>#REF!</v>
      </c>
      <c r="AF355" s="6" t="e">
        <f>COUNTIFS(#REF!,"&gt;=200",#REF!,$B355,#REF!,"&gt;=3")</f>
        <v>#REF!</v>
      </c>
      <c r="AG355" s="6" t="e">
        <f>COUNTIFS(#REF!,"&gt;=200",#REF!,$B355,#REF!,"&gt;=3.2")</f>
        <v>#REF!</v>
      </c>
      <c r="AH355" s="6" t="e">
        <f>COUNTIFS(#REF!,"&gt;=200",#REF!,$B355,#REF!,"&gt;=3.5")</f>
        <v>#REF!</v>
      </c>
      <c r="AI355" s="6" t="e">
        <f>COUNTIFS(#REF!,"&gt;=200",#REF!,$B355,#REF!,"&gt;=3.8")</f>
        <v>#REF!</v>
      </c>
      <c r="AJ355" s="15" t="e">
        <f>COUNTIFS(#REF!,"&gt;=200",#REF!,$B355,#REF!,"&gt;=4")</f>
        <v>#REF!</v>
      </c>
      <c r="AL355" s="9" t="s">
        <v>30</v>
      </c>
      <c r="AM355" s="6"/>
      <c r="AN355" s="42" t="e">
        <f t="shared" si="118"/>
        <v>#REF!</v>
      </c>
      <c r="AO355" s="42" t="e">
        <f t="shared" si="113"/>
        <v>#REF!</v>
      </c>
      <c r="AP355" s="42" t="e">
        <f t="shared" si="114"/>
        <v>#REF!</v>
      </c>
      <c r="AQ355" s="42" t="e">
        <f t="shared" si="115"/>
        <v>#REF!</v>
      </c>
      <c r="AR355" s="42" t="e">
        <f t="shared" si="116"/>
        <v>#REF!</v>
      </c>
      <c r="AS355" s="42" t="e">
        <f t="shared" si="117"/>
        <v>#REF!</v>
      </c>
    </row>
    <row r="356" spans="2:45" hidden="1" outlineLevel="1" x14ac:dyDescent="0.25">
      <c r="B356" s="9" t="s">
        <v>38</v>
      </c>
      <c r="C356" s="6"/>
      <c r="D356" s="6" t="e">
        <f>COUNTIFS(#REF!,"&lt;100",#REF!,"&gt;=50",#REF!,$B356)</f>
        <v>#REF!</v>
      </c>
      <c r="E356" s="6" t="e">
        <f>COUNTIFS(#REF!,"&lt;100",#REF!,"&gt;=50",#REF!,$B356,#REF!,"&gt;=2.2")</f>
        <v>#REF!</v>
      </c>
      <c r="F356" s="6" t="e">
        <f>COUNTIFS(#REF!,"&lt;100",#REF!,"&gt;=50",#REF!,$B356,#REF!,"&gt;=2.3")</f>
        <v>#REF!</v>
      </c>
      <c r="G356" s="6" t="e">
        <f>COUNTIFS(#REF!,"&lt;100",#REF!,"&gt;=50",#REF!,$B356,#REF!,"&gt;=2.4")</f>
        <v>#REF!</v>
      </c>
      <c r="H356" s="6" t="e">
        <f>COUNTIFS(#REF!,"&lt;100",#REF!,"&gt;=50",#REF!,$B356,#REF!,"&gt;=2.5")</f>
        <v>#REF!</v>
      </c>
      <c r="I356" s="15" t="e">
        <f>COUNTIFS(#REF!,"&lt;100",#REF!,"&gt;=50",#REF!,$B356,#REF!,"&gt;=2.6")</f>
        <v>#REF!</v>
      </c>
      <c r="K356" s="9" t="s">
        <v>38</v>
      </c>
      <c r="L356" s="6"/>
      <c r="M356" s="6" t="e">
        <f>COUNTIFS(#REF!,"&gt;=100",#REF!,"&lt;150",#REF!,$B356)</f>
        <v>#REF!</v>
      </c>
      <c r="N356" s="6" t="e">
        <f>COUNTIFS(#REF!,"&gt;=100",#REF!,"&lt;150",#REF!,$B356,#REF!,"&gt;=2.4")</f>
        <v>#REF!</v>
      </c>
      <c r="O356" s="6" t="e">
        <f>COUNTIFS(#REF!,"&gt;=100",#REF!,"&lt;150",#REF!,$B356,#REF!,"&gt;=2.5")</f>
        <v>#REF!</v>
      </c>
      <c r="P356" s="6" t="e">
        <f>COUNTIFS(#REF!,"&gt;=100",#REF!,"&lt;150",#REF!,$B356,#REF!,"&gt;=2.6")</f>
        <v>#REF!</v>
      </c>
      <c r="Q356" s="6" t="e">
        <f>COUNTIFS(#REF!,"&gt;=100",#REF!,"&lt;150",#REF!,$B356,#REF!,"&gt;=3.0")</f>
        <v>#REF!</v>
      </c>
      <c r="R356" s="15" t="e">
        <f>COUNTIFS(#REF!,"&gt;=100",#REF!,"&lt;150",#REF!,$B356,#REF!,"&gt;=3.5")</f>
        <v>#REF!</v>
      </c>
      <c r="T356" s="9" t="s">
        <v>38</v>
      </c>
      <c r="U356" s="6"/>
      <c r="V356" s="6" t="e">
        <f>COUNTIFS(#REF!,"&gt;=150",#REF!,"&lt;200",#REF!,$B356)</f>
        <v>#REF!</v>
      </c>
      <c r="W356" s="6" t="e">
        <f>COUNTIFS(#REF!,"&gt;=150",#REF!,"&lt;200",#REF!,$B356,#REF!,"&gt;=2.8")</f>
        <v>#REF!</v>
      </c>
      <c r="X356" s="6" t="e">
        <f>COUNTIFS(#REF!,"&gt;=150",#REF!,"&lt;200",#REF!,$B356,#REF!,"&gt;=3.0")</f>
        <v>#REF!</v>
      </c>
      <c r="Y356" s="6" t="e">
        <f>COUNTIFS(#REF!,"&gt;=150",#REF!,"&lt;200",#REF!,$B356,#REF!,"&gt;=3.2")</f>
        <v>#REF!</v>
      </c>
      <c r="Z356" s="6" t="e">
        <f>COUNTIFS(#REF!,"&gt;=150",#REF!,"&lt;200",#REF!,$B356,#REF!,"&gt;=3.5")</f>
        <v>#REF!</v>
      </c>
      <c r="AA356" s="15" t="e">
        <f>COUNTIFS(#REF!,"&gt;=150",#REF!,"&lt;200",#REF!,$B356,#REF!,"&gt;=4")</f>
        <v>#REF!</v>
      </c>
      <c r="AC356" s="9" t="s">
        <v>38</v>
      </c>
      <c r="AD356" s="6"/>
      <c r="AE356" s="6" t="e">
        <f>COUNTIFS(#REF!,"&gt;=200",#REF!,$B356)</f>
        <v>#REF!</v>
      </c>
      <c r="AF356" s="6" t="e">
        <f>COUNTIFS(#REF!,"&gt;=200",#REF!,$B356,#REF!,"&gt;=3")</f>
        <v>#REF!</v>
      </c>
      <c r="AG356" s="6" t="e">
        <f>COUNTIFS(#REF!,"&gt;=200",#REF!,$B356,#REF!,"&gt;=3.2")</f>
        <v>#REF!</v>
      </c>
      <c r="AH356" s="6" t="e">
        <f>COUNTIFS(#REF!,"&gt;=200",#REF!,$B356,#REF!,"&gt;=3.5")</f>
        <v>#REF!</v>
      </c>
      <c r="AI356" s="6" t="e">
        <f>COUNTIFS(#REF!,"&gt;=200",#REF!,$B356,#REF!,"&gt;=3.8")</f>
        <v>#REF!</v>
      </c>
      <c r="AJ356" s="15" t="e">
        <f>COUNTIFS(#REF!,"&gt;=200",#REF!,$B356,#REF!,"&gt;=4")</f>
        <v>#REF!</v>
      </c>
      <c r="AL356" s="9" t="s">
        <v>38</v>
      </c>
      <c r="AM356" s="6"/>
      <c r="AN356" s="42" t="e">
        <f t="shared" si="118"/>
        <v>#REF!</v>
      </c>
      <c r="AO356" s="42" t="e">
        <f t="shared" si="113"/>
        <v>#REF!</v>
      </c>
      <c r="AP356" s="42" t="e">
        <f t="shared" si="114"/>
        <v>#REF!</v>
      </c>
      <c r="AQ356" s="42" t="e">
        <f t="shared" si="115"/>
        <v>#REF!</v>
      </c>
      <c r="AR356" s="42" t="e">
        <f t="shared" si="116"/>
        <v>#REF!</v>
      </c>
      <c r="AS356" s="42" t="e">
        <f t="shared" si="117"/>
        <v>#REF!</v>
      </c>
    </row>
    <row r="357" spans="2:45" hidden="1" outlineLevel="1" x14ac:dyDescent="0.25">
      <c r="B357" s="9" t="s">
        <v>61</v>
      </c>
      <c r="C357" s="6"/>
      <c r="D357" s="6" t="e">
        <f>COUNTIFS(#REF!,"&lt;100",#REF!,"&gt;=50",#REF!,$B357)</f>
        <v>#REF!</v>
      </c>
      <c r="E357" s="6" t="e">
        <f>COUNTIFS(#REF!,"&lt;100",#REF!,"&gt;=50",#REF!,$B357,#REF!,"&gt;=2.2")</f>
        <v>#REF!</v>
      </c>
      <c r="F357" s="6" t="e">
        <f>COUNTIFS(#REF!,"&lt;100",#REF!,"&gt;=50",#REF!,$B357,#REF!,"&gt;=2.3")</f>
        <v>#REF!</v>
      </c>
      <c r="G357" s="6" t="e">
        <f>COUNTIFS(#REF!,"&lt;100",#REF!,"&gt;=50",#REF!,$B357,#REF!,"&gt;=2.4")</f>
        <v>#REF!</v>
      </c>
      <c r="H357" s="6" t="e">
        <f>COUNTIFS(#REF!,"&lt;100",#REF!,"&gt;=50",#REF!,$B357,#REF!,"&gt;=2.5")</f>
        <v>#REF!</v>
      </c>
      <c r="I357" s="15" t="e">
        <f>COUNTIFS(#REF!,"&lt;100",#REF!,"&gt;=50",#REF!,$B357,#REF!,"&gt;=2.6")</f>
        <v>#REF!</v>
      </c>
      <c r="K357" s="9" t="s">
        <v>61</v>
      </c>
      <c r="L357" s="6"/>
      <c r="M357" s="6" t="e">
        <f>COUNTIFS(#REF!,"&gt;=100",#REF!,"&lt;150",#REF!,$B357)</f>
        <v>#REF!</v>
      </c>
      <c r="N357" s="6" t="e">
        <f>COUNTIFS(#REF!,"&gt;=100",#REF!,"&lt;150",#REF!,$B357,#REF!,"&gt;=2.4")</f>
        <v>#REF!</v>
      </c>
      <c r="O357" s="6" t="e">
        <f>COUNTIFS(#REF!,"&gt;=100",#REF!,"&lt;150",#REF!,$B357,#REF!,"&gt;=2.5")</f>
        <v>#REF!</v>
      </c>
      <c r="P357" s="6" t="e">
        <f>COUNTIFS(#REF!,"&gt;=100",#REF!,"&lt;150",#REF!,$B357,#REF!,"&gt;=2.6")</f>
        <v>#REF!</v>
      </c>
      <c r="Q357" s="6" t="e">
        <f>COUNTIFS(#REF!,"&gt;=100",#REF!,"&lt;150",#REF!,$B357,#REF!,"&gt;=3.0")</f>
        <v>#REF!</v>
      </c>
      <c r="R357" s="15" t="e">
        <f>COUNTIFS(#REF!,"&gt;=100",#REF!,"&lt;150",#REF!,$B357,#REF!,"&gt;=3.5")</f>
        <v>#REF!</v>
      </c>
      <c r="T357" s="9" t="s">
        <v>61</v>
      </c>
      <c r="U357" s="6"/>
      <c r="V357" s="6" t="e">
        <f>COUNTIFS(#REF!,"&gt;=150",#REF!,"&lt;200",#REF!,$B357)</f>
        <v>#REF!</v>
      </c>
      <c r="W357" s="6" t="e">
        <f>COUNTIFS(#REF!,"&gt;=150",#REF!,"&lt;200",#REF!,$B357,#REF!,"&gt;=2.8")</f>
        <v>#REF!</v>
      </c>
      <c r="X357" s="6" t="e">
        <f>COUNTIFS(#REF!,"&gt;=150",#REF!,"&lt;200",#REF!,$B357,#REF!,"&gt;=3.0")</f>
        <v>#REF!</v>
      </c>
      <c r="Y357" s="6" t="e">
        <f>COUNTIFS(#REF!,"&gt;=150",#REF!,"&lt;200",#REF!,$B357,#REF!,"&gt;=3.2")</f>
        <v>#REF!</v>
      </c>
      <c r="Z357" s="6" t="e">
        <f>COUNTIFS(#REF!,"&gt;=150",#REF!,"&lt;200",#REF!,$B357,#REF!,"&gt;=3.5")</f>
        <v>#REF!</v>
      </c>
      <c r="AA357" s="15" t="e">
        <f>COUNTIFS(#REF!,"&gt;=150",#REF!,"&lt;200",#REF!,$B357,#REF!,"&gt;=4")</f>
        <v>#REF!</v>
      </c>
      <c r="AC357" s="9" t="s">
        <v>61</v>
      </c>
      <c r="AD357" s="6"/>
      <c r="AE357" s="6" t="e">
        <f>COUNTIFS(#REF!,"&gt;=200",#REF!,$B357)</f>
        <v>#REF!</v>
      </c>
      <c r="AF357" s="6" t="e">
        <f>COUNTIFS(#REF!,"&gt;=200",#REF!,$B357,#REF!,"&gt;=3")</f>
        <v>#REF!</v>
      </c>
      <c r="AG357" s="6" t="e">
        <f>COUNTIFS(#REF!,"&gt;=200",#REF!,$B357,#REF!,"&gt;=3.2")</f>
        <v>#REF!</v>
      </c>
      <c r="AH357" s="6" t="e">
        <f>COUNTIFS(#REF!,"&gt;=200",#REF!,$B357,#REF!,"&gt;=3.5")</f>
        <v>#REF!</v>
      </c>
      <c r="AI357" s="6" t="e">
        <f>COUNTIFS(#REF!,"&gt;=200",#REF!,$B357,#REF!,"&gt;=3.8")</f>
        <v>#REF!</v>
      </c>
      <c r="AJ357" s="15" t="e">
        <f>COUNTIFS(#REF!,"&gt;=200",#REF!,$B357,#REF!,"&gt;=4")</f>
        <v>#REF!</v>
      </c>
      <c r="AL357" s="9" t="s">
        <v>61</v>
      </c>
      <c r="AM357" s="6"/>
      <c r="AN357" s="42" t="e">
        <f t="shared" si="118"/>
        <v>#REF!</v>
      </c>
      <c r="AO357" s="42" t="e">
        <f t="shared" si="113"/>
        <v>#REF!</v>
      </c>
      <c r="AP357" s="42" t="e">
        <f t="shared" si="114"/>
        <v>#REF!</v>
      </c>
      <c r="AQ357" s="42" t="e">
        <f t="shared" si="115"/>
        <v>#REF!</v>
      </c>
      <c r="AR357" s="42" t="e">
        <f t="shared" si="116"/>
        <v>#REF!</v>
      </c>
      <c r="AS357" s="42" t="e">
        <f t="shared" si="117"/>
        <v>#REF!</v>
      </c>
    </row>
    <row r="358" spans="2:45" hidden="1" outlineLevel="1" x14ac:dyDescent="0.25">
      <c r="B358" s="9" t="s">
        <v>40</v>
      </c>
      <c r="C358" s="6"/>
      <c r="D358" s="6" t="e">
        <f>COUNTIFS(#REF!,"&lt;100",#REF!,"&gt;=50",#REF!,$B358)</f>
        <v>#REF!</v>
      </c>
      <c r="E358" s="6" t="e">
        <f>COUNTIFS(#REF!,"&lt;100",#REF!,"&gt;=50",#REF!,$B358,#REF!,"&gt;=2.2")</f>
        <v>#REF!</v>
      </c>
      <c r="F358" s="6" t="e">
        <f>COUNTIFS(#REF!,"&lt;100",#REF!,"&gt;=50",#REF!,$B358,#REF!,"&gt;=2.3")</f>
        <v>#REF!</v>
      </c>
      <c r="G358" s="6" t="e">
        <f>COUNTIFS(#REF!,"&lt;100",#REF!,"&gt;=50",#REF!,$B358,#REF!,"&gt;=2.4")</f>
        <v>#REF!</v>
      </c>
      <c r="H358" s="6" t="e">
        <f>COUNTIFS(#REF!,"&lt;100",#REF!,"&gt;=50",#REF!,$B358,#REF!,"&gt;=2.5")</f>
        <v>#REF!</v>
      </c>
      <c r="I358" s="15" t="e">
        <f>COUNTIFS(#REF!,"&lt;100",#REF!,"&gt;=50",#REF!,$B358,#REF!,"&gt;=2.6")</f>
        <v>#REF!</v>
      </c>
      <c r="K358" s="9" t="s">
        <v>40</v>
      </c>
      <c r="L358" s="6"/>
      <c r="M358" s="6" t="e">
        <f>COUNTIFS(#REF!,"&gt;=100",#REF!,"&lt;150",#REF!,$B358)</f>
        <v>#REF!</v>
      </c>
      <c r="N358" s="6" t="e">
        <f>COUNTIFS(#REF!,"&gt;=100",#REF!,"&lt;150",#REF!,$B358,#REF!,"&gt;=2.4")</f>
        <v>#REF!</v>
      </c>
      <c r="O358" s="6" t="e">
        <f>COUNTIFS(#REF!,"&gt;=100",#REF!,"&lt;150",#REF!,$B358,#REF!,"&gt;=2.5")</f>
        <v>#REF!</v>
      </c>
      <c r="P358" s="6" t="e">
        <f>COUNTIFS(#REF!,"&gt;=100",#REF!,"&lt;150",#REF!,$B358,#REF!,"&gt;=2.6")</f>
        <v>#REF!</v>
      </c>
      <c r="Q358" s="6" t="e">
        <f>COUNTIFS(#REF!,"&gt;=100",#REF!,"&lt;150",#REF!,$B358,#REF!,"&gt;=3.0")</f>
        <v>#REF!</v>
      </c>
      <c r="R358" s="15" t="e">
        <f>COUNTIFS(#REF!,"&gt;=100",#REF!,"&lt;150",#REF!,$B358,#REF!,"&gt;=3.5")</f>
        <v>#REF!</v>
      </c>
      <c r="T358" s="9" t="s">
        <v>40</v>
      </c>
      <c r="U358" s="6"/>
      <c r="V358" s="6" t="e">
        <f>COUNTIFS(#REF!,"&gt;=150",#REF!,"&lt;200",#REF!,$B358)</f>
        <v>#REF!</v>
      </c>
      <c r="W358" s="6" t="e">
        <f>COUNTIFS(#REF!,"&gt;=150",#REF!,"&lt;200",#REF!,$B358,#REF!,"&gt;=2.8")</f>
        <v>#REF!</v>
      </c>
      <c r="X358" s="6" t="e">
        <f>COUNTIFS(#REF!,"&gt;=150",#REF!,"&lt;200",#REF!,$B358,#REF!,"&gt;=3.0")</f>
        <v>#REF!</v>
      </c>
      <c r="Y358" s="6" t="e">
        <f>COUNTIFS(#REF!,"&gt;=150",#REF!,"&lt;200",#REF!,$B358,#REF!,"&gt;=3.2")</f>
        <v>#REF!</v>
      </c>
      <c r="Z358" s="6" t="e">
        <f>COUNTIFS(#REF!,"&gt;=150",#REF!,"&lt;200",#REF!,$B358,#REF!,"&gt;=3.5")</f>
        <v>#REF!</v>
      </c>
      <c r="AA358" s="15" t="e">
        <f>COUNTIFS(#REF!,"&gt;=150",#REF!,"&lt;200",#REF!,$B358,#REF!,"&gt;=4")</f>
        <v>#REF!</v>
      </c>
      <c r="AC358" s="9" t="s">
        <v>40</v>
      </c>
      <c r="AD358" s="6"/>
      <c r="AE358" s="6" t="e">
        <f>COUNTIFS(#REF!,"&gt;=200",#REF!,$B358)</f>
        <v>#REF!</v>
      </c>
      <c r="AF358" s="6" t="e">
        <f>COUNTIFS(#REF!,"&gt;=200",#REF!,$B358,#REF!,"&gt;=3")</f>
        <v>#REF!</v>
      </c>
      <c r="AG358" s="6" t="e">
        <f>COUNTIFS(#REF!,"&gt;=200",#REF!,$B358,#REF!,"&gt;=3.2")</f>
        <v>#REF!</v>
      </c>
      <c r="AH358" s="6" t="e">
        <f>COUNTIFS(#REF!,"&gt;=200",#REF!,$B358,#REF!,"&gt;=3.5")</f>
        <v>#REF!</v>
      </c>
      <c r="AI358" s="6" t="e">
        <f>COUNTIFS(#REF!,"&gt;=200",#REF!,$B358,#REF!,"&gt;=3.8")</f>
        <v>#REF!</v>
      </c>
      <c r="AJ358" s="15" t="e">
        <f>COUNTIFS(#REF!,"&gt;=200",#REF!,$B358,#REF!,"&gt;=4")</f>
        <v>#REF!</v>
      </c>
      <c r="AL358" s="9" t="s">
        <v>40</v>
      </c>
      <c r="AM358" s="6"/>
      <c r="AN358" s="42" t="e">
        <f t="shared" si="118"/>
        <v>#REF!</v>
      </c>
      <c r="AO358" s="42" t="e">
        <f t="shared" si="113"/>
        <v>#REF!</v>
      </c>
      <c r="AP358" s="42" t="e">
        <f t="shared" si="114"/>
        <v>#REF!</v>
      </c>
      <c r="AQ358" s="42" t="e">
        <f t="shared" si="115"/>
        <v>#REF!</v>
      </c>
      <c r="AR358" s="42" t="e">
        <f t="shared" si="116"/>
        <v>#REF!</v>
      </c>
      <c r="AS358" s="42" t="e">
        <f t="shared" si="117"/>
        <v>#REF!</v>
      </c>
    </row>
    <row r="359" spans="2:45" hidden="1" outlineLevel="1" x14ac:dyDescent="0.25">
      <c r="B359" s="9" t="s">
        <v>41</v>
      </c>
      <c r="C359" s="6"/>
      <c r="D359" s="6" t="e">
        <f>COUNTIFS(#REF!,"&lt;100",#REF!,"&gt;=50",#REF!,$B359)</f>
        <v>#REF!</v>
      </c>
      <c r="E359" s="6" t="e">
        <f>COUNTIFS(#REF!,"&lt;100",#REF!,"&gt;=50",#REF!,$B359,#REF!,"&gt;=2.2")</f>
        <v>#REF!</v>
      </c>
      <c r="F359" s="6" t="e">
        <f>COUNTIFS(#REF!,"&lt;100",#REF!,"&gt;=50",#REF!,$B359,#REF!,"&gt;=2.3")</f>
        <v>#REF!</v>
      </c>
      <c r="G359" s="6" t="e">
        <f>COUNTIFS(#REF!,"&lt;100",#REF!,"&gt;=50",#REF!,$B359,#REF!,"&gt;=2.4")</f>
        <v>#REF!</v>
      </c>
      <c r="H359" s="6" t="e">
        <f>COUNTIFS(#REF!,"&lt;100",#REF!,"&gt;=50",#REF!,$B359,#REF!,"&gt;=2.5")</f>
        <v>#REF!</v>
      </c>
      <c r="I359" s="15" t="e">
        <f>COUNTIFS(#REF!,"&lt;100",#REF!,"&gt;=50",#REF!,$B359,#REF!,"&gt;=2.6")</f>
        <v>#REF!</v>
      </c>
      <c r="K359" s="9" t="s">
        <v>41</v>
      </c>
      <c r="L359" s="6"/>
      <c r="M359" s="6" t="e">
        <f>COUNTIFS(#REF!,"&gt;=100",#REF!,"&lt;150",#REF!,$B359)</f>
        <v>#REF!</v>
      </c>
      <c r="N359" s="6" t="e">
        <f>COUNTIFS(#REF!,"&gt;=100",#REF!,"&lt;150",#REF!,$B359,#REF!,"&gt;=2.4")</f>
        <v>#REF!</v>
      </c>
      <c r="O359" s="6" t="e">
        <f>COUNTIFS(#REF!,"&gt;=100",#REF!,"&lt;150",#REF!,$B359,#REF!,"&gt;=2.5")</f>
        <v>#REF!</v>
      </c>
      <c r="P359" s="6" t="e">
        <f>COUNTIFS(#REF!,"&gt;=100",#REF!,"&lt;150",#REF!,$B359,#REF!,"&gt;=2.6")</f>
        <v>#REF!</v>
      </c>
      <c r="Q359" s="6" t="e">
        <f>COUNTIFS(#REF!,"&gt;=100",#REF!,"&lt;150",#REF!,$B359,#REF!,"&gt;=3.0")</f>
        <v>#REF!</v>
      </c>
      <c r="R359" s="15" t="e">
        <f>COUNTIFS(#REF!,"&gt;=100",#REF!,"&lt;150",#REF!,$B359,#REF!,"&gt;=3.5")</f>
        <v>#REF!</v>
      </c>
      <c r="T359" s="9" t="s">
        <v>41</v>
      </c>
      <c r="U359" s="6"/>
      <c r="V359" s="6" t="e">
        <f>COUNTIFS(#REF!,"&gt;=150",#REF!,"&lt;200",#REF!,$B359)</f>
        <v>#REF!</v>
      </c>
      <c r="W359" s="6" t="e">
        <f>COUNTIFS(#REF!,"&gt;=150",#REF!,"&lt;200",#REF!,$B359,#REF!,"&gt;=2.8")</f>
        <v>#REF!</v>
      </c>
      <c r="X359" s="6" t="e">
        <f>COUNTIFS(#REF!,"&gt;=150",#REF!,"&lt;200",#REF!,$B359,#REF!,"&gt;=3.0")</f>
        <v>#REF!</v>
      </c>
      <c r="Y359" s="6" t="e">
        <f>COUNTIFS(#REF!,"&gt;=150",#REF!,"&lt;200",#REF!,$B359,#REF!,"&gt;=3.2")</f>
        <v>#REF!</v>
      </c>
      <c r="Z359" s="6" t="e">
        <f>COUNTIFS(#REF!,"&gt;=150",#REF!,"&lt;200",#REF!,$B359,#REF!,"&gt;=3.5")</f>
        <v>#REF!</v>
      </c>
      <c r="AA359" s="15" t="e">
        <f>COUNTIFS(#REF!,"&gt;=150",#REF!,"&lt;200",#REF!,$B359,#REF!,"&gt;=4")</f>
        <v>#REF!</v>
      </c>
      <c r="AC359" s="9" t="s">
        <v>41</v>
      </c>
      <c r="AD359" s="6"/>
      <c r="AE359" s="6" t="e">
        <f>COUNTIFS(#REF!,"&gt;=200",#REF!,$B359)</f>
        <v>#REF!</v>
      </c>
      <c r="AF359" s="6" t="e">
        <f>COUNTIFS(#REF!,"&gt;=200",#REF!,$B359,#REF!,"&gt;=3")</f>
        <v>#REF!</v>
      </c>
      <c r="AG359" s="6" t="e">
        <f>COUNTIFS(#REF!,"&gt;=200",#REF!,$B359,#REF!,"&gt;=3.2")</f>
        <v>#REF!</v>
      </c>
      <c r="AH359" s="6" t="e">
        <f>COUNTIFS(#REF!,"&gt;=200",#REF!,$B359,#REF!,"&gt;=3.5")</f>
        <v>#REF!</v>
      </c>
      <c r="AI359" s="6" t="e">
        <f>COUNTIFS(#REF!,"&gt;=200",#REF!,$B359,#REF!,"&gt;=3.8")</f>
        <v>#REF!</v>
      </c>
      <c r="AJ359" s="15" t="e">
        <f>COUNTIFS(#REF!,"&gt;=200",#REF!,$B359,#REF!,"&gt;=4")</f>
        <v>#REF!</v>
      </c>
      <c r="AL359" s="9" t="s">
        <v>41</v>
      </c>
      <c r="AM359" s="6"/>
      <c r="AN359" s="42" t="e">
        <f t="shared" si="118"/>
        <v>#REF!</v>
      </c>
      <c r="AO359" s="42" t="e">
        <f t="shared" si="113"/>
        <v>#REF!</v>
      </c>
      <c r="AP359" s="42" t="e">
        <f t="shared" si="114"/>
        <v>#REF!</v>
      </c>
      <c r="AQ359" s="42" t="e">
        <f t="shared" si="115"/>
        <v>#REF!</v>
      </c>
      <c r="AR359" s="42" t="e">
        <f t="shared" si="116"/>
        <v>#REF!</v>
      </c>
      <c r="AS359" s="42" t="e">
        <f t="shared" si="117"/>
        <v>#REF!</v>
      </c>
    </row>
    <row r="360" spans="2:45" hidden="1" outlineLevel="1" x14ac:dyDescent="0.25">
      <c r="B360" s="9" t="s">
        <v>45</v>
      </c>
      <c r="C360" s="6"/>
      <c r="D360" s="6" t="e">
        <f>COUNTIFS(#REF!,"&lt;100",#REF!,"&gt;=50",#REF!,$B360)</f>
        <v>#REF!</v>
      </c>
      <c r="E360" s="6" t="e">
        <f>COUNTIFS(#REF!,"&lt;100",#REF!,"&gt;=50",#REF!,$B360,#REF!,"&gt;=2.2")</f>
        <v>#REF!</v>
      </c>
      <c r="F360" s="6" t="e">
        <f>COUNTIFS(#REF!,"&lt;100",#REF!,"&gt;=50",#REF!,$B360,#REF!,"&gt;=2.3")</f>
        <v>#REF!</v>
      </c>
      <c r="G360" s="6" t="e">
        <f>COUNTIFS(#REF!,"&lt;100",#REF!,"&gt;=50",#REF!,$B360,#REF!,"&gt;=2.4")</f>
        <v>#REF!</v>
      </c>
      <c r="H360" s="6" t="e">
        <f>COUNTIFS(#REF!,"&lt;100",#REF!,"&gt;=50",#REF!,$B360,#REF!,"&gt;=2.5")</f>
        <v>#REF!</v>
      </c>
      <c r="I360" s="15" t="e">
        <f>COUNTIFS(#REF!,"&lt;100",#REF!,"&gt;=50",#REF!,$B360,#REF!,"&gt;=2.6")</f>
        <v>#REF!</v>
      </c>
      <c r="K360" s="9" t="s">
        <v>45</v>
      </c>
      <c r="L360" s="6"/>
      <c r="M360" s="6" t="e">
        <f>COUNTIFS(#REF!,"&gt;=100",#REF!,"&lt;150",#REF!,$B360)</f>
        <v>#REF!</v>
      </c>
      <c r="N360" s="6" t="e">
        <f>COUNTIFS(#REF!,"&gt;=100",#REF!,"&lt;150",#REF!,$B360,#REF!,"&gt;=2.4")</f>
        <v>#REF!</v>
      </c>
      <c r="O360" s="6" t="e">
        <f>COUNTIFS(#REF!,"&gt;=100",#REF!,"&lt;150",#REF!,$B360,#REF!,"&gt;=2.5")</f>
        <v>#REF!</v>
      </c>
      <c r="P360" s="6" t="e">
        <f>COUNTIFS(#REF!,"&gt;=100",#REF!,"&lt;150",#REF!,$B360,#REF!,"&gt;=2.6")</f>
        <v>#REF!</v>
      </c>
      <c r="Q360" s="6" t="e">
        <f>COUNTIFS(#REF!,"&gt;=100",#REF!,"&lt;150",#REF!,$B360,#REF!,"&gt;=3.0")</f>
        <v>#REF!</v>
      </c>
      <c r="R360" s="15" t="e">
        <f>COUNTIFS(#REF!,"&gt;=100",#REF!,"&lt;150",#REF!,$B360,#REF!,"&gt;=3.5")</f>
        <v>#REF!</v>
      </c>
      <c r="T360" s="9" t="s">
        <v>45</v>
      </c>
      <c r="U360" s="6"/>
      <c r="V360" s="6" t="e">
        <f>COUNTIFS(#REF!,"&gt;=150",#REF!,"&lt;200",#REF!,$B360)</f>
        <v>#REF!</v>
      </c>
      <c r="W360" s="6" t="e">
        <f>COUNTIFS(#REF!,"&gt;=150",#REF!,"&lt;200",#REF!,$B360,#REF!,"&gt;=2.8")</f>
        <v>#REF!</v>
      </c>
      <c r="X360" s="6" t="e">
        <f>COUNTIFS(#REF!,"&gt;=150",#REF!,"&lt;200",#REF!,$B360,#REF!,"&gt;=3.0")</f>
        <v>#REF!</v>
      </c>
      <c r="Y360" s="6" t="e">
        <f>COUNTIFS(#REF!,"&gt;=150",#REF!,"&lt;200",#REF!,$B360,#REF!,"&gt;=3.2")</f>
        <v>#REF!</v>
      </c>
      <c r="Z360" s="6" t="e">
        <f>COUNTIFS(#REF!,"&gt;=150",#REF!,"&lt;200",#REF!,$B360,#REF!,"&gt;=3.5")</f>
        <v>#REF!</v>
      </c>
      <c r="AA360" s="15" t="e">
        <f>COUNTIFS(#REF!,"&gt;=150",#REF!,"&lt;200",#REF!,$B360,#REF!,"&gt;=4")</f>
        <v>#REF!</v>
      </c>
      <c r="AC360" s="9" t="s">
        <v>45</v>
      </c>
      <c r="AD360" s="6"/>
      <c r="AE360" s="6" t="e">
        <f>COUNTIFS(#REF!,"&gt;=200",#REF!,$B360)</f>
        <v>#REF!</v>
      </c>
      <c r="AF360" s="6" t="e">
        <f>COUNTIFS(#REF!,"&gt;=200",#REF!,$B360,#REF!,"&gt;=3")</f>
        <v>#REF!</v>
      </c>
      <c r="AG360" s="6" t="e">
        <f>COUNTIFS(#REF!,"&gt;=200",#REF!,$B360,#REF!,"&gt;=3.2")</f>
        <v>#REF!</v>
      </c>
      <c r="AH360" s="6" t="e">
        <f>COUNTIFS(#REF!,"&gt;=200",#REF!,$B360,#REF!,"&gt;=3.5")</f>
        <v>#REF!</v>
      </c>
      <c r="AI360" s="6" t="e">
        <f>COUNTIFS(#REF!,"&gt;=200",#REF!,$B360,#REF!,"&gt;=3.8")</f>
        <v>#REF!</v>
      </c>
      <c r="AJ360" s="15" t="e">
        <f>COUNTIFS(#REF!,"&gt;=200",#REF!,$B360,#REF!,"&gt;=4")</f>
        <v>#REF!</v>
      </c>
      <c r="AL360" s="9" t="s">
        <v>45</v>
      </c>
      <c r="AM360" s="6"/>
      <c r="AN360" s="42" t="e">
        <f t="shared" si="118"/>
        <v>#REF!</v>
      </c>
      <c r="AO360" s="42" t="e">
        <f t="shared" si="113"/>
        <v>#REF!</v>
      </c>
      <c r="AP360" s="42" t="e">
        <f t="shared" si="114"/>
        <v>#REF!</v>
      </c>
      <c r="AQ360" s="42" t="e">
        <f t="shared" si="115"/>
        <v>#REF!</v>
      </c>
      <c r="AR360" s="42" t="e">
        <f t="shared" si="116"/>
        <v>#REF!</v>
      </c>
      <c r="AS360" s="42" t="e">
        <f t="shared" si="117"/>
        <v>#REF!</v>
      </c>
    </row>
    <row r="361" spans="2:45" hidden="1" outlineLevel="1" x14ac:dyDescent="0.25">
      <c r="B361" s="9" t="s">
        <v>52</v>
      </c>
      <c r="C361" s="6"/>
      <c r="D361" s="6" t="e">
        <f>COUNTIFS(#REF!,"&lt;100",#REF!,"&gt;=50",#REF!,$B361)</f>
        <v>#REF!</v>
      </c>
      <c r="E361" s="6" t="e">
        <f>COUNTIFS(#REF!,"&lt;100",#REF!,"&gt;=50",#REF!,$B361,#REF!,"&gt;=2.2")</f>
        <v>#REF!</v>
      </c>
      <c r="F361" s="6" t="e">
        <f>COUNTIFS(#REF!,"&lt;100",#REF!,"&gt;=50",#REF!,$B361,#REF!,"&gt;=2.3")</f>
        <v>#REF!</v>
      </c>
      <c r="G361" s="6" t="e">
        <f>COUNTIFS(#REF!,"&lt;100",#REF!,"&gt;=50",#REF!,$B361,#REF!,"&gt;=2.4")</f>
        <v>#REF!</v>
      </c>
      <c r="H361" s="6" t="e">
        <f>COUNTIFS(#REF!,"&lt;100",#REF!,"&gt;=50",#REF!,$B361,#REF!,"&gt;=2.5")</f>
        <v>#REF!</v>
      </c>
      <c r="I361" s="15" t="e">
        <f>COUNTIFS(#REF!,"&lt;100",#REF!,"&gt;=50",#REF!,$B361,#REF!,"&gt;=2.6")</f>
        <v>#REF!</v>
      </c>
      <c r="K361" s="9" t="s">
        <v>52</v>
      </c>
      <c r="L361" s="6"/>
      <c r="M361" s="6" t="e">
        <f>COUNTIFS(#REF!,"&gt;=100",#REF!,"&lt;150",#REF!,$B361)</f>
        <v>#REF!</v>
      </c>
      <c r="N361" s="6" t="e">
        <f>COUNTIFS(#REF!,"&gt;=100",#REF!,"&lt;150",#REF!,$B361,#REF!,"&gt;=2.4")</f>
        <v>#REF!</v>
      </c>
      <c r="O361" s="6" t="e">
        <f>COUNTIFS(#REF!,"&gt;=100",#REF!,"&lt;150",#REF!,$B361,#REF!,"&gt;=2.5")</f>
        <v>#REF!</v>
      </c>
      <c r="P361" s="6" t="e">
        <f>COUNTIFS(#REF!,"&gt;=100",#REF!,"&lt;150",#REF!,$B361,#REF!,"&gt;=2.6")</f>
        <v>#REF!</v>
      </c>
      <c r="Q361" s="6" t="e">
        <f>COUNTIFS(#REF!,"&gt;=100",#REF!,"&lt;150",#REF!,$B361,#REF!,"&gt;=3.0")</f>
        <v>#REF!</v>
      </c>
      <c r="R361" s="15" t="e">
        <f>COUNTIFS(#REF!,"&gt;=100",#REF!,"&lt;150",#REF!,$B361,#REF!,"&gt;=3.5")</f>
        <v>#REF!</v>
      </c>
      <c r="T361" s="9" t="s">
        <v>52</v>
      </c>
      <c r="U361" s="6"/>
      <c r="V361" s="6" t="e">
        <f>COUNTIFS(#REF!,"&gt;=150",#REF!,"&lt;200",#REF!,$B361)</f>
        <v>#REF!</v>
      </c>
      <c r="W361" s="6" t="e">
        <f>COUNTIFS(#REF!,"&gt;=150",#REF!,"&lt;200",#REF!,$B361,#REF!,"&gt;=2.8")</f>
        <v>#REF!</v>
      </c>
      <c r="X361" s="6" t="e">
        <f>COUNTIFS(#REF!,"&gt;=150",#REF!,"&lt;200",#REF!,$B361,#REF!,"&gt;=3.0")</f>
        <v>#REF!</v>
      </c>
      <c r="Y361" s="6" t="e">
        <f>COUNTIFS(#REF!,"&gt;=150",#REF!,"&lt;200",#REF!,$B361,#REF!,"&gt;=3.2")</f>
        <v>#REF!</v>
      </c>
      <c r="Z361" s="6" t="e">
        <f>COUNTIFS(#REF!,"&gt;=150",#REF!,"&lt;200",#REF!,$B361,#REF!,"&gt;=3.5")</f>
        <v>#REF!</v>
      </c>
      <c r="AA361" s="15" t="e">
        <f>COUNTIFS(#REF!,"&gt;=150",#REF!,"&lt;200",#REF!,$B361,#REF!,"&gt;=4")</f>
        <v>#REF!</v>
      </c>
      <c r="AC361" s="9" t="s">
        <v>52</v>
      </c>
      <c r="AD361" s="6"/>
      <c r="AE361" s="6" t="e">
        <f>COUNTIFS(#REF!,"&gt;=200",#REF!,$B361)</f>
        <v>#REF!</v>
      </c>
      <c r="AF361" s="6" t="e">
        <f>COUNTIFS(#REF!,"&gt;=200",#REF!,$B361,#REF!,"&gt;=3")</f>
        <v>#REF!</v>
      </c>
      <c r="AG361" s="6" t="e">
        <f>COUNTIFS(#REF!,"&gt;=200",#REF!,$B361,#REF!,"&gt;=3.2")</f>
        <v>#REF!</v>
      </c>
      <c r="AH361" s="6" t="e">
        <f>COUNTIFS(#REF!,"&gt;=200",#REF!,$B361,#REF!,"&gt;=3.5")</f>
        <v>#REF!</v>
      </c>
      <c r="AI361" s="6" t="e">
        <f>COUNTIFS(#REF!,"&gt;=200",#REF!,$B361,#REF!,"&gt;=3.8")</f>
        <v>#REF!</v>
      </c>
      <c r="AJ361" s="15" t="e">
        <f>COUNTIFS(#REF!,"&gt;=200",#REF!,$B361,#REF!,"&gt;=4")</f>
        <v>#REF!</v>
      </c>
      <c r="AL361" s="9" t="s">
        <v>52</v>
      </c>
      <c r="AM361" s="6"/>
      <c r="AN361" s="42" t="e">
        <f t="shared" si="118"/>
        <v>#REF!</v>
      </c>
      <c r="AO361" s="42" t="e">
        <f t="shared" si="113"/>
        <v>#REF!</v>
      </c>
      <c r="AP361" s="42" t="e">
        <f t="shared" si="114"/>
        <v>#REF!</v>
      </c>
      <c r="AQ361" s="42" t="e">
        <f t="shared" si="115"/>
        <v>#REF!</v>
      </c>
      <c r="AR361" s="42" t="e">
        <f t="shared" si="116"/>
        <v>#REF!</v>
      </c>
      <c r="AS361" s="42" t="e">
        <f t="shared" si="117"/>
        <v>#REF!</v>
      </c>
    </row>
    <row r="362" spans="2:45" hidden="1" outlineLevel="1" x14ac:dyDescent="0.25">
      <c r="B362" s="9" t="s">
        <v>51</v>
      </c>
      <c r="C362" s="6"/>
      <c r="D362" s="6" t="e">
        <f>COUNTIFS(#REF!,"&lt;100",#REF!,"&gt;=50",#REF!,$B362)</f>
        <v>#REF!</v>
      </c>
      <c r="E362" s="6" t="e">
        <f>COUNTIFS(#REF!,"&lt;100",#REF!,"&gt;=50",#REF!,$B362,#REF!,"&gt;=2.2")</f>
        <v>#REF!</v>
      </c>
      <c r="F362" s="6" t="e">
        <f>COUNTIFS(#REF!,"&lt;100",#REF!,"&gt;=50",#REF!,$B362,#REF!,"&gt;=2.3")</f>
        <v>#REF!</v>
      </c>
      <c r="G362" s="6" t="e">
        <f>COUNTIFS(#REF!,"&lt;100",#REF!,"&gt;=50",#REF!,$B362,#REF!,"&gt;=2.4")</f>
        <v>#REF!</v>
      </c>
      <c r="H362" s="6" t="e">
        <f>COUNTIFS(#REF!,"&lt;100",#REF!,"&gt;=50",#REF!,$B362,#REF!,"&gt;=2.5")</f>
        <v>#REF!</v>
      </c>
      <c r="I362" s="15" t="e">
        <f>COUNTIFS(#REF!,"&lt;100",#REF!,"&gt;=50",#REF!,$B362,#REF!,"&gt;=2.6")</f>
        <v>#REF!</v>
      </c>
      <c r="K362" s="9" t="s">
        <v>51</v>
      </c>
      <c r="L362" s="6"/>
      <c r="M362" s="6" t="e">
        <f>COUNTIFS(#REF!,"&gt;=100",#REF!,"&lt;150",#REF!,$B362)</f>
        <v>#REF!</v>
      </c>
      <c r="N362" s="6" t="e">
        <f>COUNTIFS(#REF!,"&gt;=100",#REF!,"&lt;150",#REF!,$B362,#REF!,"&gt;=2.4")</f>
        <v>#REF!</v>
      </c>
      <c r="O362" s="6" t="e">
        <f>COUNTIFS(#REF!,"&gt;=100",#REF!,"&lt;150",#REF!,$B362,#REF!,"&gt;=2.5")</f>
        <v>#REF!</v>
      </c>
      <c r="P362" s="6" t="e">
        <f>COUNTIFS(#REF!,"&gt;=100",#REF!,"&lt;150",#REF!,$B362,#REF!,"&gt;=2.6")</f>
        <v>#REF!</v>
      </c>
      <c r="Q362" s="6" t="e">
        <f>COUNTIFS(#REF!,"&gt;=100",#REF!,"&lt;150",#REF!,$B362,#REF!,"&gt;=3.0")</f>
        <v>#REF!</v>
      </c>
      <c r="R362" s="15" t="e">
        <f>COUNTIFS(#REF!,"&gt;=100",#REF!,"&lt;150",#REF!,$B362,#REF!,"&gt;=3.5")</f>
        <v>#REF!</v>
      </c>
      <c r="T362" s="9" t="s">
        <v>51</v>
      </c>
      <c r="U362" s="6"/>
      <c r="V362" s="6" t="e">
        <f>COUNTIFS(#REF!,"&gt;=150",#REF!,"&lt;200",#REF!,$B362)</f>
        <v>#REF!</v>
      </c>
      <c r="W362" s="6" t="e">
        <f>COUNTIFS(#REF!,"&gt;=150",#REF!,"&lt;200",#REF!,$B362,#REF!,"&gt;=2.8")</f>
        <v>#REF!</v>
      </c>
      <c r="X362" s="6" t="e">
        <f>COUNTIFS(#REF!,"&gt;=150",#REF!,"&lt;200",#REF!,$B362,#REF!,"&gt;=3.0")</f>
        <v>#REF!</v>
      </c>
      <c r="Y362" s="6" t="e">
        <f>COUNTIFS(#REF!,"&gt;=150",#REF!,"&lt;200",#REF!,$B362,#REF!,"&gt;=3.2")</f>
        <v>#REF!</v>
      </c>
      <c r="Z362" s="6" t="e">
        <f>COUNTIFS(#REF!,"&gt;=150",#REF!,"&lt;200",#REF!,$B362,#REF!,"&gt;=3.5")</f>
        <v>#REF!</v>
      </c>
      <c r="AA362" s="15" t="e">
        <f>COUNTIFS(#REF!,"&gt;=150",#REF!,"&lt;200",#REF!,$B362,#REF!,"&gt;=4")</f>
        <v>#REF!</v>
      </c>
      <c r="AC362" s="9" t="s">
        <v>51</v>
      </c>
      <c r="AD362" s="6"/>
      <c r="AE362" s="6" t="e">
        <f>COUNTIFS(#REF!,"&gt;=200",#REF!,$B362)</f>
        <v>#REF!</v>
      </c>
      <c r="AF362" s="6" t="e">
        <f>COUNTIFS(#REF!,"&gt;=200",#REF!,$B362,#REF!,"&gt;=3")</f>
        <v>#REF!</v>
      </c>
      <c r="AG362" s="6" t="e">
        <f>COUNTIFS(#REF!,"&gt;=200",#REF!,$B362,#REF!,"&gt;=3.2")</f>
        <v>#REF!</v>
      </c>
      <c r="AH362" s="6" t="e">
        <f>COUNTIFS(#REF!,"&gt;=200",#REF!,$B362,#REF!,"&gt;=3.5")</f>
        <v>#REF!</v>
      </c>
      <c r="AI362" s="6" t="e">
        <f>COUNTIFS(#REF!,"&gt;=200",#REF!,$B362,#REF!,"&gt;=3.8")</f>
        <v>#REF!</v>
      </c>
      <c r="AJ362" s="15" t="e">
        <f>COUNTIFS(#REF!,"&gt;=200",#REF!,$B362,#REF!,"&gt;=4")</f>
        <v>#REF!</v>
      </c>
      <c r="AL362" s="9" t="s">
        <v>51</v>
      </c>
      <c r="AM362" s="6"/>
      <c r="AN362" s="42" t="e">
        <f t="shared" si="118"/>
        <v>#REF!</v>
      </c>
      <c r="AO362" s="42" t="e">
        <f t="shared" si="113"/>
        <v>#REF!</v>
      </c>
      <c r="AP362" s="42" t="e">
        <f t="shared" si="114"/>
        <v>#REF!</v>
      </c>
      <c r="AQ362" s="42" t="e">
        <f t="shared" si="115"/>
        <v>#REF!</v>
      </c>
      <c r="AR362" s="42" t="e">
        <f t="shared" si="116"/>
        <v>#REF!</v>
      </c>
      <c r="AS362" s="42" t="e">
        <f t="shared" si="117"/>
        <v>#REF!</v>
      </c>
    </row>
    <row r="363" spans="2:45" hidden="1" outlineLevel="1" x14ac:dyDescent="0.25">
      <c r="B363" s="9" t="s">
        <v>39</v>
      </c>
      <c r="C363" s="6"/>
      <c r="D363" s="6" t="e">
        <f>COUNTIFS(#REF!,"&lt;100",#REF!,"&gt;=50",#REF!,$B363)</f>
        <v>#REF!</v>
      </c>
      <c r="E363" s="6" t="e">
        <f>COUNTIFS(#REF!,"&lt;100",#REF!,"&gt;=50",#REF!,$B363,#REF!,"&gt;=2.2")</f>
        <v>#REF!</v>
      </c>
      <c r="F363" s="6" t="e">
        <f>COUNTIFS(#REF!,"&lt;100",#REF!,"&gt;=50",#REF!,$B363,#REF!,"&gt;=2.3")</f>
        <v>#REF!</v>
      </c>
      <c r="G363" s="6" t="e">
        <f>COUNTIFS(#REF!,"&lt;100",#REF!,"&gt;=50",#REF!,$B363,#REF!,"&gt;=2.4")</f>
        <v>#REF!</v>
      </c>
      <c r="H363" s="6" t="e">
        <f>COUNTIFS(#REF!,"&lt;100",#REF!,"&gt;=50",#REF!,$B363,#REF!,"&gt;=2.5")</f>
        <v>#REF!</v>
      </c>
      <c r="I363" s="15" t="e">
        <f>COUNTIFS(#REF!,"&lt;100",#REF!,"&gt;=50",#REF!,$B363,#REF!,"&gt;=2.6")</f>
        <v>#REF!</v>
      </c>
      <c r="K363" s="9" t="s">
        <v>39</v>
      </c>
      <c r="L363" s="6"/>
      <c r="M363" s="6" t="e">
        <f>COUNTIFS(#REF!,"&gt;=100",#REF!,"&lt;150",#REF!,$B363)</f>
        <v>#REF!</v>
      </c>
      <c r="N363" s="6" t="e">
        <f>COUNTIFS(#REF!,"&gt;=100",#REF!,"&lt;150",#REF!,$B363,#REF!,"&gt;=2.4")</f>
        <v>#REF!</v>
      </c>
      <c r="O363" s="6" t="e">
        <f>COUNTIFS(#REF!,"&gt;=100",#REF!,"&lt;150",#REF!,$B363,#REF!,"&gt;=2.5")</f>
        <v>#REF!</v>
      </c>
      <c r="P363" s="6" t="e">
        <f>COUNTIFS(#REF!,"&gt;=100",#REF!,"&lt;150",#REF!,$B363,#REF!,"&gt;=2.6")</f>
        <v>#REF!</v>
      </c>
      <c r="Q363" s="6" t="e">
        <f>COUNTIFS(#REF!,"&gt;=100",#REF!,"&lt;150",#REF!,$B363,#REF!,"&gt;=3.0")</f>
        <v>#REF!</v>
      </c>
      <c r="R363" s="15" t="e">
        <f>COUNTIFS(#REF!,"&gt;=100",#REF!,"&lt;150",#REF!,$B363,#REF!,"&gt;=3.5")</f>
        <v>#REF!</v>
      </c>
      <c r="T363" s="9" t="s">
        <v>39</v>
      </c>
      <c r="U363" s="6"/>
      <c r="V363" s="6" t="e">
        <f>COUNTIFS(#REF!,"&gt;=150",#REF!,"&lt;200",#REF!,$B363)</f>
        <v>#REF!</v>
      </c>
      <c r="W363" s="6" t="e">
        <f>COUNTIFS(#REF!,"&gt;=150",#REF!,"&lt;200",#REF!,$B363,#REF!,"&gt;=2.8")</f>
        <v>#REF!</v>
      </c>
      <c r="X363" s="6" t="e">
        <f>COUNTIFS(#REF!,"&gt;=150",#REF!,"&lt;200",#REF!,$B363,#REF!,"&gt;=3.0")</f>
        <v>#REF!</v>
      </c>
      <c r="Y363" s="6" t="e">
        <f>COUNTIFS(#REF!,"&gt;=150",#REF!,"&lt;200",#REF!,$B363,#REF!,"&gt;=3.2")</f>
        <v>#REF!</v>
      </c>
      <c r="Z363" s="6" t="e">
        <f>COUNTIFS(#REF!,"&gt;=150",#REF!,"&lt;200",#REF!,$B363,#REF!,"&gt;=3.5")</f>
        <v>#REF!</v>
      </c>
      <c r="AA363" s="15" t="e">
        <f>COUNTIFS(#REF!,"&gt;=150",#REF!,"&lt;200",#REF!,$B363,#REF!,"&gt;=4")</f>
        <v>#REF!</v>
      </c>
      <c r="AC363" s="9" t="s">
        <v>39</v>
      </c>
      <c r="AD363" s="6"/>
      <c r="AE363" s="6" t="e">
        <f>COUNTIFS(#REF!,"&gt;=200",#REF!,$B363)</f>
        <v>#REF!</v>
      </c>
      <c r="AF363" s="6" t="e">
        <f>COUNTIFS(#REF!,"&gt;=200",#REF!,$B363,#REF!,"&gt;=3")</f>
        <v>#REF!</v>
      </c>
      <c r="AG363" s="6" t="e">
        <f>COUNTIFS(#REF!,"&gt;=200",#REF!,$B363,#REF!,"&gt;=3.2")</f>
        <v>#REF!</v>
      </c>
      <c r="AH363" s="6" t="e">
        <f>COUNTIFS(#REF!,"&gt;=200",#REF!,$B363,#REF!,"&gt;=3.5")</f>
        <v>#REF!</v>
      </c>
      <c r="AI363" s="6" t="e">
        <f>COUNTIFS(#REF!,"&gt;=200",#REF!,$B363,#REF!,"&gt;=3.8")</f>
        <v>#REF!</v>
      </c>
      <c r="AJ363" s="15" t="e">
        <f>COUNTIFS(#REF!,"&gt;=200",#REF!,$B363,#REF!,"&gt;=4")</f>
        <v>#REF!</v>
      </c>
      <c r="AL363" s="9" t="s">
        <v>39</v>
      </c>
      <c r="AM363" s="6"/>
      <c r="AN363" s="42" t="e">
        <f t="shared" si="118"/>
        <v>#REF!</v>
      </c>
      <c r="AO363" s="42" t="e">
        <f t="shared" si="113"/>
        <v>#REF!</v>
      </c>
      <c r="AP363" s="42" t="e">
        <f t="shared" si="114"/>
        <v>#REF!</v>
      </c>
      <c r="AQ363" s="42" t="e">
        <f t="shared" si="115"/>
        <v>#REF!</v>
      </c>
      <c r="AR363" s="42" t="e">
        <f t="shared" si="116"/>
        <v>#REF!</v>
      </c>
      <c r="AS363" s="42" t="e">
        <f t="shared" si="117"/>
        <v>#REF!</v>
      </c>
    </row>
    <row r="364" spans="2:45" hidden="1" outlineLevel="1" x14ac:dyDescent="0.25">
      <c r="B364" s="9" t="s">
        <v>47</v>
      </c>
      <c r="C364" s="6"/>
      <c r="D364" s="6" t="e">
        <f>COUNTIFS(#REF!,"&lt;100",#REF!,"&gt;=50",#REF!,$B364)</f>
        <v>#REF!</v>
      </c>
      <c r="E364" s="6" t="e">
        <f>COUNTIFS(#REF!,"&lt;100",#REF!,"&gt;=50",#REF!,$B364,#REF!,"&gt;=2.2")</f>
        <v>#REF!</v>
      </c>
      <c r="F364" s="6" t="e">
        <f>COUNTIFS(#REF!,"&lt;100",#REF!,"&gt;=50",#REF!,$B364,#REF!,"&gt;=2.3")</f>
        <v>#REF!</v>
      </c>
      <c r="G364" s="6" t="e">
        <f>COUNTIFS(#REF!,"&lt;100",#REF!,"&gt;=50",#REF!,$B364,#REF!,"&gt;=2.4")</f>
        <v>#REF!</v>
      </c>
      <c r="H364" s="6" t="e">
        <f>COUNTIFS(#REF!,"&lt;100",#REF!,"&gt;=50",#REF!,$B364,#REF!,"&gt;=2.5")</f>
        <v>#REF!</v>
      </c>
      <c r="I364" s="15" t="e">
        <f>COUNTIFS(#REF!,"&lt;100",#REF!,"&gt;=50",#REF!,$B364,#REF!,"&gt;=2.6")</f>
        <v>#REF!</v>
      </c>
      <c r="K364" s="9" t="s">
        <v>47</v>
      </c>
      <c r="L364" s="6"/>
      <c r="M364" s="6" t="e">
        <f>COUNTIFS(#REF!,"&gt;=100",#REF!,"&lt;150",#REF!,$B364)</f>
        <v>#REF!</v>
      </c>
      <c r="N364" s="6" t="e">
        <f>COUNTIFS(#REF!,"&gt;=100",#REF!,"&lt;150",#REF!,$B364,#REF!,"&gt;=2.4")</f>
        <v>#REF!</v>
      </c>
      <c r="O364" s="6" t="e">
        <f>COUNTIFS(#REF!,"&gt;=100",#REF!,"&lt;150",#REF!,$B364,#REF!,"&gt;=2.5")</f>
        <v>#REF!</v>
      </c>
      <c r="P364" s="6" t="e">
        <f>COUNTIFS(#REF!,"&gt;=100",#REF!,"&lt;150",#REF!,$B364,#REF!,"&gt;=2.6")</f>
        <v>#REF!</v>
      </c>
      <c r="Q364" s="6" t="e">
        <f>COUNTIFS(#REF!,"&gt;=100",#REF!,"&lt;150",#REF!,$B364,#REF!,"&gt;=3.0")</f>
        <v>#REF!</v>
      </c>
      <c r="R364" s="15" t="e">
        <f>COUNTIFS(#REF!,"&gt;=100",#REF!,"&lt;150",#REF!,$B364,#REF!,"&gt;=3.5")</f>
        <v>#REF!</v>
      </c>
      <c r="T364" s="9" t="s">
        <v>47</v>
      </c>
      <c r="U364" s="6"/>
      <c r="V364" s="6" t="e">
        <f>COUNTIFS(#REF!,"&gt;=150",#REF!,"&lt;200",#REF!,$B364)</f>
        <v>#REF!</v>
      </c>
      <c r="W364" s="6" t="e">
        <f>COUNTIFS(#REF!,"&gt;=150",#REF!,"&lt;200",#REF!,$B364,#REF!,"&gt;=2.8")</f>
        <v>#REF!</v>
      </c>
      <c r="X364" s="6" t="e">
        <f>COUNTIFS(#REF!,"&gt;=150",#REF!,"&lt;200",#REF!,$B364,#REF!,"&gt;=3.0")</f>
        <v>#REF!</v>
      </c>
      <c r="Y364" s="6" t="e">
        <f>COUNTIFS(#REF!,"&gt;=150",#REF!,"&lt;200",#REF!,$B364,#REF!,"&gt;=3.2")</f>
        <v>#REF!</v>
      </c>
      <c r="Z364" s="6" t="e">
        <f>COUNTIFS(#REF!,"&gt;=150",#REF!,"&lt;200",#REF!,$B364,#REF!,"&gt;=3.5")</f>
        <v>#REF!</v>
      </c>
      <c r="AA364" s="15" t="e">
        <f>COUNTIFS(#REF!,"&gt;=150",#REF!,"&lt;200",#REF!,$B364,#REF!,"&gt;=4")</f>
        <v>#REF!</v>
      </c>
      <c r="AC364" s="9" t="s">
        <v>47</v>
      </c>
      <c r="AD364" s="6"/>
      <c r="AE364" s="6" t="e">
        <f>COUNTIFS(#REF!,"&gt;=200",#REF!,$B364)</f>
        <v>#REF!</v>
      </c>
      <c r="AF364" s="6" t="e">
        <f>COUNTIFS(#REF!,"&gt;=200",#REF!,$B364,#REF!,"&gt;=3")</f>
        <v>#REF!</v>
      </c>
      <c r="AG364" s="6" t="e">
        <f>COUNTIFS(#REF!,"&gt;=200",#REF!,$B364,#REF!,"&gt;=3.2")</f>
        <v>#REF!</v>
      </c>
      <c r="AH364" s="6" t="e">
        <f>COUNTIFS(#REF!,"&gt;=200",#REF!,$B364,#REF!,"&gt;=3.5")</f>
        <v>#REF!</v>
      </c>
      <c r="AI364" s="6" t="e">
        <f>COUNTIFS(#REF!,"&gt;=200",#REF!,$B364,#REF!,"&gt;=3.8")</f>
        <v>#REF!</v>
      </c>
      <c r="AJ364" s="15" t="e">
        <f>COUNTIFS(#REF!,"&gt;=200",#REF!,$B364,#REF!,"&gt;=4")</f>
        <v>#REF!</v>
      </c>
      <c r="AL364" s="9" t="s">
        <v>47</v>
      </c>
      <c r="AM364" s="6"/>
      <c r="AN364" s="42" t="e">
        <f t="shared" si="118"/>
        <v>#REF!</v>
      </c>
      <c r="AO364" s="42" t="e">
        <f t="shared" si="113"/>
        <v>#REF!</v>
      </c>
      <c r="AP364" s="42" t="e">
        <f t="shared" si="114"/>
        <v>#REF!</v>
      </c>
      <c r="AQ364" s="42" t="e">
        <f t="shared" si="115"/>
        <v>#REF!</v>
      </c>
      <c r="AR364" s="42" t="e">
        <f t="shared" si="116"/>
        <v>#REF!</v>
      </c>
      <c r="AS364" s="42" t="e">
        <f t="shared" si="117"/>
        <v>#REF!</v>
      </c>
    </row>
    <row r="365" spans="2:45" hidden="1" outlineLevel="1" x14ac:dyDescent="0.25">
      <c r="B365" s="9" t="s">
        <v>48</v>
      </c>
      <c r="C365" s="6"/>
      <c r="D365" s="6" t="e">
        <f>COUNTIFS(#REF!,"&lt;100",#REF!,"&gt;=50",#REF!,$B365)</f>
        <v>#REF!</v>
      </c>
      <c r="E365" s="6" t="e">
        <f>COUNTIFS(#REF!,"&lt;100",#REF!,"&gt;=50",#REF!,$B365,#REF!,"&gt;=2.2")</f>
        <v>#REF!</v>
      </c>
      <c r="F365" s="6" t="e">
        <f>COUNTIFS(#REF!,"&lt;100",#REF!,"&gt;=50",#REF!,$B365,#REF!,"&gt;=2.3")</f>
        <v>#REF!</v>
      </c>
      <c r="G365" s="6" t="e">
        <f>COUNTIFS(#REF!,"&lt;100",#REF!,"&gt;=50",#REF!,$B365,#REF!,"&gt;=2.4")</f>
        <v>#REF!</v>
      </c>
      <c r="H365" s="6" t="e">
        <f>COUNTIFS(#REF!,"&lt;100",#REF!,"&gt;=50",#REF!,$B365,#REF!,"&gt;=2.5")</f>
        <v>#REF!</v>
      </c>
      <c r="I365" s="15" t="e">
        <f>COUNTIFS(#REF!,"&lt;100",#REF!,"&gt;=50",#REF!,$B365,#REF!,"&gt;=2.6")</f>
        <v>#REF!</v>
      </c>
      <c r="K365" s="9" t="s">
        <v>48</v>
      </c>
      <c r="L365" s="6"/>
      <c r="M365" s="6" t="e">
        <f>COUNTIFS(#REF!,"&gt;=100",#REF!,"&lt;150",#REF!,$B365)</f>
        <v>#REF!</v>
      </c>
      <c r="N365" s="6" t="e">
        <f>COUNTIFS(#REF!,"&gt;=100",#REF!,"&lt;150",#REF!,$B365,#REF!,"&gt;=2.4")</f>
        <v>#REF!</v>
      </c>
      <c r="O365" s="6" t="e">
        <f>COUNTIFS(#REF!,"&gt;=100",#REF!,"&lt;150",#REF!,$B365,#REF!,"&gt;=2.5")</f>
        <v>#REF!</v>
      </c>
      <c r="P365" s="6" t="e">
        <f>COUNTIFS(#REF!,"&gt;=100",#REF!,"&lt;150",#REF!,$B365,#REF!,"&gt;=2.6")</f>
        <v>#REF!</v>
      </c>
      <c r="Q365" s="6" t="e">
        <f>COUNTIFS(#REF!,"&gt;=100",#REF!,"&lt;150",#REF!,$B365,#REF!,"&gt;=3.0")</f>
        <v>#REF!</v>
      </c>
      <c r="R365" s="15" t="e">
        <f>COUNTIFS(#REF!,"&gt;=100",#REF!,"&lt;150",#REF!,$B365,#REF!,"&gt;=3.5")</f>
        <v>#REF!</v>
      </c>
      <c r="T365" s="9" t="s">
        <v>48</v>
      </c>
      <c r="U365" s="6"/>
      <c r="V365" s="6" t="e">
        <f>COUNTIFS(#REF!,"&gt;=150",#REF!,"&lt;200",#REF!,$B365)</f>
        <v>#REF!</v>
      </c>
      <c r="W365" s="6" t="e">
        <f>COUNTIFS(#REF!,"&gt;=150",#REF!,"&lt;200",#REF!,$B365,#REF!,"&gt;=2.8")</f>
        <v>#REF!</v>
      </c>
      <c r="X365" s="6" t="e">
        <f>COUNTIFS(#REF!,"&gt;=150",#REF!,"&lt;200",#REF!,$B365,#REF!,"&gt;=3.0")</f>
        <v>#REF!</v>
      </c>
      <c r="Y365" s="6" t="e">
        <f>COUNTIFS(#REF!,"&gt;=150",#REF!,"&lt;200",#REF!,$B365,#REF!,"&gt;=3.2")</f>
        <v>#REF!</v>
      </c>
      <c r="Z365" s="6" t="e">
        <f>COUNTIFS(#REF!,"&gt;=150",#REF!,"&lt;200",#REF!,$B365,#REF!,"&gt;=3.5")</f>
        <v>#REF!</v>
      </c>
      <c r="AA365" s="15" t="e">
        <f>COUNTIFS(#REF!,"&gt;=150",#REF!,"&lt;200",#REF!,$B365,#REF!,"&gt;=4")</f>
        <v>#REF!</v>
      </c>
      <c r="AC365" s="9" t="s">
        <v>48</v>
      </c>
      <c r="AD365" s="6"/>
      <c r="AE365" s="6" t="e">
        <f>COUNTIFS(#REF!,"&gt;=200",#REF!,$B365)</f>
        <v>#REF!</v>
      </c>
      <c r="AF365" s="6" t="e">
        <f>COUNTIFS(#REF!,"&gt;=200",#REF!,$B365,#REF!,"&gt;=3")</f>
        <v>#REF!</v>
      </c>
      <c r="AG365" s="6" t="e">
        <f>COUNTIFS(#REF!,"&gt;=200",#REF!,$B365,#REF!,"&gt;=3.2")</f>
        <v>#REF!</v>
      </c>
      <c r="AH365" s="6" t="e">
        <f>COUNTIFS(#REF!,"&gt;=200",#REF!,$B365,#REF!,"&gt;=3.5")</f>
        <v>#REF!</v>
      </c>
      <c r="AI365" s="6" t="e">
        <f>COUNTIFS(#REF!,"&gt;=200",#REF!,$B365,#REF!,"&gt;=3.8")</f>
        <v>#REF!</v>
      </c>
      <c r="AJ365" s="15" t="e">
        <f>COUNTIFS(#REF!,"&gt;=200",#REF!,$B365,#REF!,"&gt;=4")</f>
        <v>#REF!</v>
      </c>
      <c r="AL365" s="9" t="s">
        <v>48</v>
      </c>
      <c r="AM365" s="6"/>
      <c r="AN365" s="42" t="e">
        <f t="shared" si="118"/>
        <v>#REF!</v>
      </c>
      <c r="AO365" s="42" t="e">
        <f t="shared" si="113"/>
        <v>#REF!</v>
      </c>
      <c r="AP365" s="42" t="e">
        <f t="shared" si="114"/>
        <v>#REF!</v>
      </c>
      <c r="AQ365" s="42" t="e">
        <f t="shared" si="115"/>
        <v>#REF!</v>
      </c>
      <c r="AR365" s="42" t="e">
        <f t="shared" si="116"/>
        <v>#REF!</v>
      </c>
      <c r="AS365" s="42" t="e">
        <f t="shared" si="117"/>
        <v>#REF!</v>
      </c>
    </row>
    <row r="366" spans="2:45" hidden="1" outlineLevel="1" x14ac:dyDescent="0.25">
      <c r="B366" s="9" t="s">
        <v>33</v>
      </c>
      <c r="C366" s="6"/>
      <c r="D366" s="6" t="e">
        <f>COUNTIFS(#REF!,"&lt;100",#REF!,"&gt;=50",#REF!,$B366)</f>
        <v>#REF!</v>
      </c>
      <c r="E366" s="6" t="e">
        <f>COUNTIFS(#REF!,"&lt;100",#REF!,"&gt;=50",#REF!,$B366,#REF!,"&gt;=2.2")</f>
        <v>#REF!</v>
      </c>
      <c r="F366" s="6" t="e">
        <f>COUNTIFS(#REF!,"&lt;100",#REF!,"&gt;=50",#REF!,$B366,#REF!,"&gt;=2.3")</f>
        <v>#REF!</v>
      </c>
      <c r="G366" s="6" t="e">
        <f>COUNTIFS(#REF!,"&lt;100",#REF!,"&gt;=50",#REF!,$B366,#REF!,"&gt;=2.4")</f>
        <v>#REF!</v>
      </c>
      <c r="H366" s="6" t="e">
        <f>COUNTIFS(#REF!,"&lt;100",#REF!,"&gt;=50",#REF!,$B366,#REF!,"&gt;=2.5")</f>
        <v>#REF!</v>
      </c>
      <c r="I366" s="15" t="e">
        <f>COUNTIFS(#REF!,"&lt;100",#REF!,"&gt;=50",#REF!,$B366,#REF!,"&gt;=2.6")</f>
        <v>#REF!</v>
      </c>
      <c r="K366" s="9" t="s">
        <v>33</v>
      </c>
      <c r="L366" s="6"/>
      <c r="M366" s="6" t="e">
        <f>COUNTIFS(#REF!,"&gt;=100",#REF!,"&lt;150",#REF!,$B366)</f>
        <v>#REF!</v>
      </c>
      <c r="N366" s="6" t="e">
        <f>COUNTIFS(#REF!,"&gt;=100",#REF!,"&lt;150",#REF!,$B366,#REF!,"&gt;=2.4")</f>
        <v>#REF!</v>
      </c>
      <c r="O366" s="6" t="e">
        <f>COUNTIFS(#REF!,"&gt;=100",#REF!,"&lt;150",#REF!,$B366,#REF!,"&gt;=2.5")</f>
        <v>#REF!</v>
      </c>
      <c r="P366" s="6" t="e">
        <f>COUNTIFS(#REF!,"&gt;=100",#REF!,"&lt;150",#REF!,$B366,#REF!,"&gt;=2.6")</f>
        <v>#REF!</v>
      </c>
      <c r="Q366" s="6" t="e">
        <f>COUNTIFS(#REF!,"&gt;=100",#REF!,"&lt;150",#REF!,$B366,#REF!,"&gt;=3.0")</f>
        <v>#REF!</v>
      </c>
      <c r="R366" s="15" t="e">
        <f>COUNTIFS(#REF!,"&gt;=100",#REF!,"&lt;150",#REF!,$B366,#REF!,"&gt;=3.5")</f>
        <v>#REF!</v>
      </c>
      <c r="T366" s="9" t="s">
        <v>33</v>
      </c>
      <c r="U366" s="6"/>
      <c r="V366" s="6" t="e">
        <f>COUNTIFS(#REF!,"&gt;=150",#REF!,"&lt;200",#REF!,$B366)</f>
        <v>#REF!</v>
      </c>
      <c r="W366" s="6" t="e">
        <f>COUNTIFS(#REF!,"&gt;=150",#REF!,"&lt;200",#REF!,$B366,#REF!,"&gt;=2.8")</f>
        <v>#REF!</v>
      </c>
      <c r="X366" s="6" t="e">
        <f>COUNTIFS(#REF!,"&gt;=150",#REF!,"&lt;200",#REF!,$B366,#REF!,"&gt;=3.0")</f>
        <v>#REF!</v>
      </c>
      <c r="Y366" s="6" t="e">
        <f>COUNTIFS(#REF!,"&gt;=150",#REF!,"&lt;200",#REF!,$B366,#REF!,"&gt;=3.2")</f>
        <v>#REF!</v>
      </c>
      <c r="Z366" s="6" t="e">
        <f>COUNTIFS(#REF!,"&gt;=150",#REF!,"&lt;200",#REF!,$B366,#REF!,"&gt;=3.5")</f>
        <v>#REF!</v>
      </c>
      <c r="AA366" s="15" t="e">
        <f>COUNTIFS(#REF!,"&gt;=150",#REF!,"&lt;200",#REF!,$B366,#REF!,"&gt;=4")</f>
        <v>#REF!</v>
      </c>
      <c r="AC366" s="9" t="s">
        <v>33</v>
      </c>
      <c r="AD366" s="6"/>
      <c r="AE366" s="6" t="e">
        <f>COUNTIFS(#REF!,"&gt;=200",#REF!,$B366)</f>
        <v>#REF!</v>
      </c>
      <c r="AF366" s="6" t="e">
        <f>COUNTIFS(#REF!,"&gt;=200",#REF!,$B366,#REF!,"&gt;=3")</f>
        <v>#REF!</v>
      </c>
      <c r="AG366" s="6" t="e">
        <f>COUNTIFS(#REF!,"&gt;=200",#REF!,$B366,#REF!,"&gt;=3.2")</f>
        <v>#REF!</v>
      </c>
      <c r="AH366" s="6" t="e">
        <f>COUNTIFS(#REF!,"&gt;=200",#REF!,$B366,#REF!,"&gt;=3.5")</f>
        <v>#REF!</v>
      </c>
      <c r="AI366" s="6" t="e">
        <f>COUNTIFS(#REF!,"&gt;=200",#REF!,$B366,#REF!,"&gt;=3.8")</f>
        <v>#REF!</v>
      </c>
      <c r="AJ366" s="15" t="e">
        <f>COUNTIFS(#REF!,"&gt;=200",#REF!,$B366,#REF!,"&gt;=4")</f>
        <v>#REF!</v>
      </c>
      <c r="AL366" s="9" t="s">
        <v>33</v>
      </c>
      <c r="AM366" s="6"/>
      <c r="AN366" s="42" t="e">
        <f t="shared" si="118"/>
        <v>#REF!</v>
      </c>
      <c r="AO366" s="42" t="e">
        <f t="shared" si="113"/>
        <v>#REF!</v>
      </c>
      <c r="AP366" s="42" t="e">
        <f t="shared" si="114"/>
        <v>#REF!</v>
      </c>
      <c r="AQ366" s="42" t="e">
        <f t="shared" si="115"/>
        <v>#REF!</v>
      </c>
      <c r="AR366" s="42" t="e">
        <f t="shared" si="116"/>
        <v>#REF!</v>
      </c>
      <c r="AS366" s="42" t="e">
        <f t="shared" si="117"/>
        <v>#REF!</v>
      </c>
    </row>
    <row r="367" spans="2:45" hidden="1" outlineLevel="1" x14ac:dyDescent="0.25">
      <c r="B367" s="9" t="s">
        <v>43</v>
      </c>
      <c r="C367" s="6"/>
      <c r="D367" s="6" t="e">
        <f>COUNTIFS(#REF!,"&lt;100",#REF!,"&gt;=50",#REF!,$B367)</f>
        <v>#REF!</v>
      </c>
      <c r="E367" s="6" t="e">
        <f>COUNTIFS(#REF!,"&lt;100",#REF!,"&gt;=50",#REF!,$B367,#REF!,"&gt;=2.2")</f>
        <v>#REF!</v>
      </c>
      <c r="F367" s="6" t="e">
        <f>COUNTIFS(#REF!,"&lt;100",#REF!,"&gt;=50",#REF!,$B367,#REF!,"&gt;=2.3")</f>
        <v>#REF!</v>
      </c>
      <c r="G367" s="6" t="e">
        <f>COUNTIFS(#REF!,"&lt;100",#REF!,"&gt;=50",#REF!,$B367,#REF!,"&gt;=2.4")</f>
        <v>#REF!</v>
      </c>
      <c r="H367" s="6" t="e">
        <f>COUNTIFS(#REF!,"&lt;100",#REF!,"&gt;=50",#REF!,$B367,#REF!,"&gt;=2.5")</f>
        <v>#REF!</v>
      </c>
      <c r="I367" s="15" t="e">
        <f>COUNTIFS(#REF!,"&lt;100",#REF!,"&gt;=50",#REF!,$B367,#REF!,"&gt;=2.6")</f>
        <v>#REF!</v>
      </c>
      <c r="K367" s="9" t="s">
        <v>43</v>
      </c>
      <c r="L367" s="6"/>
      <c r="M367" s="6" t="e">
        <f>COUNTIFS(#REF!,"&gt;=100",#REF!,"&lt;150",#REF!,$B367)</f>
        <v>#REF!</v>
      </c>
      <c r="N367" s="6" t="e">
        <f>COUNTIFS(#REF!,"&gt;=100",#REF!,"&lt;150",#REF!,$B367,#REF!,"&gt;=2.4")</f>
        <v>#REF!</v>
      </c>
      <c r="O367" s="6" t="e">
        <f>COUNTIFS(#REF!,"&gt;=100",#REF!,"&lt;150",#REF!,$B367,#REF!,"&gt;=2.5")</f>
        <v>#REF!</v>
      </c>
      <c r="P367" s="6" t="e">
        <f>COUNTIFS(#REF!,"&gt;=100",#REF!,"&lt;150",#REF!,$B367,#REF!,"&gt;=2.6")</f>
        <v>#REF!</v>
      </c>
      <c r="Q367" s="6" t="e">
        <f>COUNTIFS(#REF!,"&gt;=100",#REF!,"&lt;150",#REF!,$B367,#REF!,"&gt;=3.0")</f>
        <v>#REF!</v>
      </c>
      <c r="R367" s="15" t="e">
        <f>COUNTIFS(#REF!,"&gt;=100",#REF!,"&lt;150",#REF!,$B367,#REF!,"&gt;=3.5")</f>
        <v>#REF!</v>
      </c>
      <c r="T367" s="9" t="s">
        <v>43</v>
      </c>
      <c r="U367" s="6"/>
      <c r="V367" s="6" t="e">
        <f>COUNTIFS(#REF!,"&gt;=150",#REF!,"&lt;200",#REF!,$B367)</f>
        <v>#REF!</v>
      </c>
      <c r="W367" s="6" t="e">
        <f>COUNTIFS(#REF!,"&gt;=150",#REF!,"&lt;200",#REF!,$B367,#REF!,"&gt;=2.8")</f>
        <v>#REF!</v>
      </c>
      <c r="X367" s="6" t="e">
        <f>COUNTIFS(#REF!,"&gt;=150",#REF!,"&lt;200",#REF!,$B367,#REF!,"&gt;=3.0")</f>
        <v>#REF!</v>
      </c>
      <c r="Y367" s="6" t="e">
        <f>COUNTIFS(#REF!,"&gt;=150",#REF!,"&lt;200",#REF!,$B367,#REF!,"&gt;=3.2")</f>
        <v>#REF!</v>
      </c>
      <c r="Z367" s="6" t="e">
        <f>COUNTIFS(#REF!,"&gt;=150",#REF!,"&lt;200",#REF!,$B367,#REF!,"&gt;=3.5")</f>
        <v>#REF!</v>
      </c>
      <c r="AA367" s="15" t="e">
        <f>COUNTIFS(#REF!,"&gt;=150",#REF!,"&lt;200",#REF!,$B367,#REF!,"&gt;=4")</f>
        <v>#REF!</v>
      </c>
      <c r="AC367" s="9" t="s">
        <v>43</v>
      </c>
      <c r="AD367" s="6"/>
      <c r="AE367" s="6" t="e">
        <f>COUNTIFS(#REF!,"&gt;=200",#REF!,$B367)</f>
        <v>#REF!</v>
      </c>
      <c r="AF367" s="6" t="e">
        <f>COUNTIFS(#REF!,"&gt;=200",#REF!,$B367,#REF!,"&gt;=3")</f>
        <v>#REF!</v>
      </c>
      <c r="AG367" s="6" t="e">
        <f>COUNTIFS(#REF!,"&gt;=200",#REF!,$B367,#REF!,"&gt;=3.2")</f>
        <v>#REF!</v>
      </c>
      <c r="AH367" s="6" t="e">
        <f>COUNTIFS(#REF!,"&gt;=200",#REF!,$B367,#REF!,"&gt;=3.5")</f>
        <v>#REF!</v>
      </c>
      <c r="AI367" s="6" t="e">
        <f>COUNTIFS(#REF!,"&gt;=200",#REF!,$B367,#REF!,"&gt;=3.8")</f>
        <v>#REF!</v>
      </c>
      <c r="AJ367" s="15" t="e">
        <f>COUNTIFS(#REF!,"&gt;=200",#REF!,$B367,#REF!,"&gt;=4")</f>
        <v>#REF!</v>
      </c>
      <c r="AL367" s="9" t="s">
        <v>43</v>
      </c>
      <c r="AM367" s="6"/>
      <c r="AN367" s="42" t="e">
        <f t="shared" si="118"/>
        <v>#REF!</v>
      </c>
      <c r="AO367" s="42" t="e">
        <f t="shared" si="113"/>
        <v>#REF!</v>
      </c>
      <c r="AP367" s="42" t="e">
        <f t="shared" si="114"/>
        <v>#REF!</v>
      </c>
      <c r="AQ367" s="42" t="e">
        <f t="shared" si="115"/>
        <v>#REF!</v>
      </c>
      <c r="AR367" s="42" t="e">
        <f t="shared" si="116"/>
        <v>#REF!</v>
      </c>
      <c r="AS367" s="42" t="e">
        <f t="shared" si="117"/>
        <v>#REF!</v>
      </c>
    </row>
    <row r="368" spans="2:45" hidden="1" outlineLevel="1" x14ac:dyDescent="0.25">
      <c r="B368" s="9" t="s">
        <v>46</v>
      </c>
      <c r="C368" s="6"/>
      <c r="D368" s="6" t="e">
        <f>COUNTIFS(#REF!,"&lt;100",#REF!,"&gt;=50",#REF!,$B368)</f>
        <v>#REF!</v>
      </c>
      <c r="E368" s="6" t="e">
        <f>COUNTIFS(#REF!,"&lt;100",#REF!,"&gt;=50",#REF!,$B368,#REF!,"&gt;=2.2")</f>
        <v>#REF!</v>
      </c>
      <c r="F368" s="6" t="e">
        <f>COUNTIFS(#REF!,"&lt;100",#REF!,"&gt;=50",#REF!,$B368,#REF!,"&gt;=2.3")</f>
        <v>#REF!</v>
      </c>
      <c r="G368" s="6" t="e">
        <f>COUNTIFS(#REF!,"&lt;100",#REF!,"&gt;=50",#REF!,$B368,#REF!,"&gt;=2.4")</f>
        <v>#REF!</v>
      </c>
      <c r="H368" s="6" t="e">
        <f>COUNTIFS(#REF!,"&lt;100",#REF!,"&gt;=50",#REF!,$B368,#REF!,"&gt;=2.5")</f>
        <v>#REF!</v>
      </c>
      <c r="I368" s="15" t="e">
        <f>COUNTIFS(#REF!,"&lt;100",#REF!,"&gt;=50",#REF!,$B368,#REF!,"&gt;=2.6")</f>
        <v>#REF!</v>
      </c>
      <c r="K368" s="9" t="s">
        <v>46</v>
      </c>
      <c r="L368" s="6"/>
      <c r="M368" s="6" t="e">
        <f>COUNTIFS(#REF!,"&gt;=100",#REF!,"&lt;150",#REF!,$B368)</f>
        <v>#REF!</v>
      </c>
      <c r="N368" s="6" t="e">
        <f>COUNTIFS(#REF!,"&gt;=100",#REF!,"&lt;150",#REF!,$B368,#REF!,"&gt;=2.4")</f>
        <v>#REF!</v>
      </c>
      <c r="O368" s="6" t="e">
        <f>COUNTIFS(#REF!,"&gt;=100",#REF!,"&lt;150",#REF!,$B368,#REF!,"&gt;=2.5")</f>
        <v>#REF!</v>
      </c>
      <c r="P368" s="6" t="e">
        <f>COUNTIFS(#REF!,"&gt;=100",#REF!,"&lt;150",#REF!,$B368,#REF!,"&gt;=2.6")</f>
        <v>#REF!</v>
      </c>
      <c r="Q368" s="6" t="e">
        <f>COUNTIFS(#REF!,"&gt;=100",#REF!,"&lt;150",#REF!,$B368,#REF!,"&gt;=3.0")</f>
        <v>#REF!</v>
      </c>
      <c r="R368" s="15" t="e">
        <f>COUNTIFS(#REF!,"&gt;=100",#REF!,"&lt;150",#REF!,$B368,#REF!,"&gt;=3.5")</f>
        <v>#REF!</v>
      </c>
      <c r="T368" s="9" t="s">
        <v>46</v>
      </c>
      <c r="U368" s="6"/>
      <c r="V368" s="6" t="e">
        <f>COUNTIFS(#REF!,"&gt;=150",#REF!,"&lt;200",#REF!,$B368)</f>
        <v>#REF!</v>
      </c>
      <c r="W368" s="6" t="e">
        <f>COUNTIFS(#REF!,"&gt;=150",#REF!,"&lt;200",#REF!,$B368,#REF!,"&gt;=2.8")</f>
        <v>#REF!</v>
      </c>
      <c r="X368" s="6" t="e">
        <f>COUNTIFS(#REF!,"&gt;=150",#REF!,"&lt;200",#REF!,$B368,#REF!,"&gt;=3.0")</f>
        <v>#REF!</v>
      </c>
      <c r="Y368" s="6" t="e">
        <f>COUNTIFS(#REF!,"&gt;=150",#REF!,"&lt;200",#REF!,$B368,#REF!,"&gt;=3.2")</f>
        <v>#REF!</v>
      </c>
      <c r="Z368" s="6" t="e">
        <f>COUNTIFS(#REF!,"&gt;=150",#REF!,"&lt;200",#REF!,$B368,#REF!,"&gt;=3.5")</f>
        <v>#REF!</v>
      </c>
      <c r="AA368" s="15" t="e">
        <f>COUNTIFS(#REF!,"&gt;=150",#REF!,"&lt;200",#REF!,$B368,#REF!,"&gt;=4")</f>
        <v>#REF!</v>
      </c>
      <c r="AC368" s="9" t="s">
        <v>46</v>
      </c>
      <c r="AD368" s="6"/>
      <c r="AE368" s="6" t="e">
        <f>COUNTIFS(#REF!,"&gt;=200",#REF!,$B368)</f>
        <v>#REF!</v>
      </c>
      <c r="AF368" s="6" t="e">
        <f>COUNTIFS(#REF!,"&gt;=200",#REF!,$B368,#REF!,"&gt;=3")</f>
        <v>#REF!</v>
      </c>
      <c r="AG368" s="6" t="e">
        <f>COUNTIFS(#REF!,"&gt;=200",#REF!,$B368,#REF!,"&gt;=3.2")</f>
        <v>#REF!</v>
      </c>
      <c r="AH368" s="6" t="e">
        <f>COUNTIFS(#REF!,"&gt;=200",#REF!,$B368,#REF!,"&gt;=3.5")</f>
        <v>#REF!</v>
      </c>
      <c r="AI368" s="6" t="e">
        <f>COUNTIFS(#REF!,"&gt;=200",#REF!,$B368,#REF!,"&gt;=3.8")</f>
        <v>#REF!</v>
      </c>
      <c r="AJ368" s="15" t="e">
        <f>COUNTIFS(#REF!,"&gt;=200",#REF!,$B368,#REF!,"&gt;=4")</f>
        <v>#REF!</v>
      </c>
      <c r="AL368" s="9" t="s">
        <v>46</v>
      </c>
      <c r="AM368" s="6"/>
      <c r="AN368" s="42" t="e">
        <f t="shared" si="118"/>
        <v>#REF!</v>
      </c>
      <c r="AO368" s="42" t="e">
        <f t="shared" si="113"/>
        <v>#REF!</v>
      </c>
      <c r="AP368" s="42" t="e">
        <f t="shared" si="114"/>
        <v>#REF!</v>
      </c>
      <c r="AQ368" s="42" t="e">
        <f t="shared" si="115"/>
        <v>#REF!</v>
      </c>
      <c r="AR368" s="42" t="e">
        <f t="shared" si="116"/>
        <v>#REF!</v>
      </c>
      <c r="AS368" s="42" t="e">
        <f t="shared" si="117"/>
        <v>#REF!</v>
      </c>
    </row>
    <row r="369" spans="2:45" hidden="1" outlineLevel="1" x14ac:dyDescent="0.25">
      <c r="B369" s="9" t="s">
        <v>53</v>
      </c>
      <c r="C369" s="6"/>
      <c r="D369" s="6" t="e">
        <f>COUNTIFS(#REF!,"&lt;100",#REF!,"&gt;=50",#REF!,$B369)</f>
        <v>#REF!</v>
      </c>
      <c r="E369" s="6" t="e">
        <f>COUNTIFS(#REF!,"&lt;100",#REF!,"&gt;=50",#REF!,$B369,#REF!,"&gt;=2.2")</f>
        <v>#REF!</v>
      </c>
      <c r="F369" s="6" t="e">
        <f>COUNTIFS(#REF!,"&lt;100",#REF!,"&gt;=50",#REF!,$B369,#REF!,"&gt;=2.3")</f>
        <v>#REF!</v>
      </c>
      <c r="G369" s="6" t="e">
        <f>COUNTIFS(#REF!,"&lt;100",#REF!,"&gt;=50",#REF!,$B369,#REF!,"&gt;=2.4")</f>
        <v>#REF!</v>
      </c>
      <c r="H369" s="6" t="e">
        <f>COUNTIFS(#REF!,"&lt;100",#REF!,"&gt;=50",#REF!,$B369,#REF!,"&gt;=2.5")</f>
        <v>#REF!</v>
      </c>
      <c r="I369" s="15" t="e">
        <f>COUNTIFS(#REF!,"&lt;100",#REF!,"&gt;=50",#REF!,$B369,#REF!,"&gt;=2.6")</f>
        <v>#REF!</v>
      </c>
      <c r="K369" s="9" t="s">
        <v>53</v>
      </c>
      <c r="L369" s="6"/>
      <c r="M369" s="6" t="e">
        <f>COUNTIFS(#REF!,"&gt;=100",#REF!,"&lt;150",#REF!,$B369)</f>
        <v>#REF!</v>
      </c>
      <c r="N369" s="6" t="e">
        <f>COUNTIFS(#REF!,"&gt;=100",#REF!,"&lt;150",#REF!,$B369,#REF!,"&gt;=2.4")</f>
        <v>#REF!</v>
      </c>
      <c r="O369" s="6" t="e">
        <f>COUNTIFS(#REF!,"&gt;=100",#REF!,"&lt;150",#REF!,$B369,#REF!,"&gt;=2.5")</f>
        <v>#REF!</v>
      </c>
      <c r="P369" s="6" t="e">
        <f>COUNTIFS(#REF!,"&gt;=100",#REF!,"&lt;150",#REF!,$B369,#REF!,"&gt;=2.6")</f>
        <v>#REF!</v>
      </c>
      <c r="Q369" s="6" t="e">
        <f>COUNTIFS(#REF!,"&gt;=100",#REF!,"&lt;150",#REF!,$B369,#REF!,"&gt;=3.0")</f>
        <v>#REF!</v>
      </c>
      <c r="R369" s="15" t="e">
        <f>COUNTIFS(#REF!,"&gt;=100",#REF!,"&lt;150",#REF!,$B369,#REF!,"&gt;=3.5")</f>
        <v>#REF!</v>
      </c>
      <c r="T369" s="9" t="s">
        <v>53</v>
      </c>
      <c r="U369" s="6"/>
      <c r="V369" s="6" t="e">
        <f>COUNTIFS(#REF!,"&gt;=150",#REF!,"&lt;200",#REF!,$B369)</f>
        <v>#REF!</v>
      </c>
      <c r="W369" s="6" t="e">
        <f>COUNTIFS(#REF!,"&gt;=150",#REF!,"&lt;200",#REF!,$B369,#REF!,"&gt;=2.8")</f>
        <v>#REF!</v>
      </c>
      <c r="X369" s="6" t="e">
        <f>COUNTIFS(#REF!,"&gt;=150",#REF!,"&lt;200",#REF!,$B369,#REF!,"&gt;=3.0")</f>
        <v>#REF!</v>
      </c>
      <c r="Y369" s="6" t="e">
        <f>COUNTIFS(#REF!,"&gt;=150",#REF!,"&lt;200",#REF!,$B369,#REF!,"&gt;=3.2")</f>
        <v>#REF!</v>
      </c>
      <c r="Z369" s="6" t="e">
        <f>COUNTIFS(#REF!,"&gt;=150",#REF!,"&lt;200",#REF!,$B369,#REF!,"&gt;=3.5")</f>
        <v>#REF!</v>
      </c>
      <c r="AA369" s="15" t="e">
        <f>COUNTIFS(#REF!,"&gt;=150",#REF!,"&lt;200",#REF!,$B369,#REF!,"&gt;=4")</f>
        <v>#REF!</v>
      </c>
      <c r="AC369" s="9" t="s">
        <v>53</v>
      </c>
      <c r="AD369" s="6"/>
      <c r="AE369" s="6" t="e">
        <f>COUNTIFS(#REF!,"&gt;=200",#REF!,$B369)</f>
        <v>#REF!</v>
      </c>
      <c r="AF369" s="6" t="e">
        <f>COUNTIFS(#REF!,"&gt;=200",#REF!,$B369,#REF!,"&gt;=3")</f>
        <v>#REF!</v>
      </c>
      <c r="AG369" s="6" t="e">
        <f>COUNTIFS(#REF!,"&gt;=200",#REF!,$B369,#REF!,"&gt;=3.2")</f>
        <v>#REF!</v>
      </c>
      <c r="AH369" s="6" t="e">
        <f>COUNTIFS(#REF!,"&gt;=200",#REF!,$B369,#REF!,"&gt;=3.5")</f>
        <v>#REF!</v>
      </c>
      <c r="AI369" s="6" t="e">
        <f>COUNTIFS(#REF!,"&gt;=200",#REF!,$B369,#REF!,"&gt;=3.8")</f>
        <v>#REF!</v>
      </c>
      <c r="AJ369" s="15" t="e">
        <f>COUNTIFS(#REF!,"&gt;=200",#REF!,$B369,#REF!,"&gt;=4")</f>
        <v>#REF!</v>
      </c>
      <c r="AL369" s="9" t="s">
        <v>53</v>
      </c>
      <c r="AM369" s="6"/>
      <c r="AN369" s="42" t="e">
        <f t="shared" si="118"/>
        <v>#REF!</v>
      </c>
      <c r="AO369" s="42" t="e">
        <f t="shared" si="113"/>
        <v>#REF!</v>
      </c>
      <c r="AP369" s="42" t="e">
        <f t="shared" si="114"/>
        <v>#REF!</v>
      </c>
      <c r="AQ369" s="42" t="e">
        <f t="shared" si="115"/>
        <v>#REF!</v>
      </c>
      <c r="AR369" s="42" t="e">
        <f t="shared" si="116"/>
        <v>#REF!</v>
      </c>
      <c r="AS369" s="42" t="e">
        <f t="shared" si="117"/>
        <v>#REF!</v>
      </c>
    </row>
    <row r="370" spans="2:45" hidden="1" outlineLevel="1" x14ac:dyDescent="0.25">
      <c r="B370" s="9" t="s">
        <v>49</v>
      </c>
      <c r="C370" s="6"/>
      <c r="D370" s="6" t="e">
        <f>COUNTIFS(#REF!,"&lt;100",#REF!,"&gt;=50",#REF!,$B370)</f>
        <v>#REF!</v>
      </c>
      <c r="E370" s="6" t="e">
        <f>COUNTIFS(#REF!,"&lt;100",#REF!,"&gt;=50",#REF!,$B370,#REF!,"&gt;=2.2")</f>
        <v>#REF!</v>
      </c>
      <c r="F370" s="6" t="e">
        <f>COUNTIFS(#REF!,"&lt;100",#REF!,"&gt;=50",#REF!,$B370,#REF!,"&gt;=2.3")</f>
        <v>#REF!</v>
      </c>
      <c r="G370" s="6" t="e">
        <f>COUNTIFS(#REF!,"&lt;100",#REF!,"&gt;=50",#REF!,$B370,#REF!,"&gt;=2.4")</f>
        <v>#REF!</v>
      </c>
      <c r="H370" s="6" t="e">
        <f>COUNTIFS(#REF!,"&lt;100",#REF!,"&gt;=50",#REF!,$B370,#REF!,"&gt;=2.5")</f>
        <v>#REF!</v>
      </c>
      <c r="I370" s="15" t="e">
        <f>COUNTIFS(#REF!,"&lt;100",#REF!,"&gt;=50",#REF!,$B370,#REF!,"&gt;=2.6")</f>
        <v>#REF!</v>
      </c>
      <c r="K370" s="9" t="s">
        <v>49</v>
      </c>
      <c r="L370" s="6"/>
      <c r="M370" s="6" t="e">
        <f>COUNTIFS(#REF!,"&gt;=100",#REF!,"&lt;150",#REF!,$B370)</f>
        <v>#REF!</v>
      </c>
      <c r="N370" s="6" t="e">
        <f>COUNTIFS(#REF!,"&gt;=100",#REF!,"&lt;150",#REF!,$B370,#REF!,"&gt;=2.4")</f>
        <v>#REF!</v>
      </c>
      <c r="O370" s="6" t="e">
        <f>COUNTIFS(#REF!,"&gt;=100",#REF!,"&lt;150",#REF!,$B370,#REF!,"&gt;=2.5")</f>
        <v>#REF!</v>
      </c>
      <c r="P370" s="6" t="e">
        <f>COUNTIFS(#REF!,"&gt;=100",#REF!,"&lt;150",#REF!,$B370,#REF!,"&gt;=2.6")</f>
        <v>#REF!</v>
      </c>
      <c r="Q370" s="6" t="e">
        <f>COUNTIFS(#REF!,"&gt;=100",#REF!,"&lt;150",#REF!,$B370,#REF!,"&gt;=3.0")</f>
        <v>#REF!</v>
      </c>
      <c r="R370" s="15" t="e">
        <f>COUNTIFS(#REF!,"&gt;=100",#REF!,"&lt;150",#REF!,$B370,#REF!,"&gt;=3.5")</f>
        <v>#REF!</v>
      </c>
      <c r="T370" s="9" t="s">
        <v>49</v>
      </c>
      <c r="U370" s="6"/>
      <c r="V370" s="6" t="e">
        <f>COUNTIFS(#REF!,"&gt;=150",#REF!,"&lt;200",#REF!,$B370)</f>
        <v>#REF!</v>
      </c>
      <c r="W370" s="6" t="e">
        <f>COUNTIFS(#REF!,"&gt;=150",#REF!,"&lt;200",#REF!,$B370,#REF!,"&gt;=2.8")</f>
        <v>#REF!</v>
      </c>
      <c r="X370" s="6" t="e">
        <f>COUNTIFS(#REF!,"&gt;=150",#REF!,"&lt;200",#REF!,$B370,#REF!,"&gt;=3.0")</f>
        <v>#REF!</v>
      </c>
      <c r="Y370" s="6" t="e">
        <f>COUNTIFS(#REF!,"&gt;=150",#REF!,"&lt;200",#REF!,$B370,#REF!,"&gt;=3.2")</f>
        <v>#REF!</v>
      </c>
      <c r="Z370" s="6" t="e">
        <f>COUNTIFS(#REF!,"&gt;=150",#REF!,"&lt;200",#REF!,$B370,#REF!,"&gt;=3.5")</f>
        <v>#REF!</v>
      </c>
      <c r="AA370" s="15" t="e">
        <f>COUNTIFS(#REF!,"&gt;=150",#REF!,"&lt;200",#REF!,$B370,#REF!,"&gt;=4")</f>
        <v>#REF!</v>
      </c>
      <c r="AC370" s="9" t="s">
        <v>49</v>
      </c>
      <c r="AD370" s="6"/>
      <c r="AE370" s="6" t="e">
        <f>COUNTIFS(#REF!,"&gt;=200",#REF!,$B370)</f>
        <v>#REF!</v>
      </c>
      <c r="AF370" s="6" t="e">
        <f>COUNTIFS(#REF!,"&gt;=200",#REF!,$B370,#REF!,"&gt;=3")</f>
        <v>#REF!</v>
      </c>
      <c r="AG370" s="6" t="e">
        <f>COUNTIFS(#REF!,"&gt;=200",#REF!,$B370,#REF!,"&gt;=3.2")</f>
        <v>#REF!</v>
      </c>
      <c r="AH370" s="6" t="e">
        <f>COUNTIFS(#REF!,"&gt;=200",#REF!,$B370,#REF!,"&gt;=3.5")</f>
        <v>#REF!</v>
      </c>
      <c r="AI370" s="6" t="e">
        <f>COUNTIFS(#REF!,"&gt;=200",#REF!,$B370,#REF!,"&gt;=3.8")</f>
        <v>#REF!</v>
      </c>
      <c r="AJ370" s="15" t="e">
        <f>COUNTIFS(#REF!,"&gt;=200",#REF!,$B370,#REF!,"&gt;=4")</f>
        <v>#REF!</v>
      </c>
      <c r="AL370" s="9" t="s">
        <v>49</v>
      </c>
      <c r="AM370" s="6"/>
      <c r="AN370" s="42" t="e">
        <f t="shared" si="118"/>
        <v>#REF!</v>
      </c>
      <c r="AO370" s="42" t="e">
        <f t="shared" si="113"/>
        <v>#REF!</v>
      </c>
      <c r="AP370" s="42" t="e">
        <f t="shared" si="114"/>
        <v>#REF!</v>
      </c>
      <c r="AQ370" s="42" t="e">
        <f t="shared" si="115"/>
        <v>#REF!</v>
      </c>
      <c r="AR370" s="42" t="e">
        <f t="shared" si="116"/>
        <v>#REF!</v>
      </c>
      <c r="AS370" s="42" t="e">
        <f t="shared" si="117"/>
        <v>#REF!</v>
      </c>
    </row>
    <row r="371" spans="2:45" hidden="1" outlineLevel="1" x14ac:dyDescent="0.25">
      <c r="B371" s="9" t="s">
        <v>50</v>
      </c>
      <c r="C371" s="6"/>
      <c r="D371" s="6" t="e">
        <f>COUNTIFS(#REF!,"&lt;100",#REF!,"&gt;=50",#REF!,$B371)</f>
        <v>#REF!</v>
      </c>
      <c r="E371" s="6" t="e">
        <f>COUNTIFS(#REF!,"&lt;100",#REF!,"&gt;=50",#REF!,$B371,#REF!,"&gt;=2.2")</f>
        <v>#REF!</v>
      </c>
      <c r="F371" s="6" t="e">
        <f>COUNTIFS(#REF!,"&lt;100",#REF!,"&gt;=50",#REF!,$B371,#REF!,"&gt;=2.3")</f>
        <v>#REF!</v>
      </c>
      <c r="G371" s="6" t="e">
        <f>COUNTIFS(#REF!,"&lt;100",#REF!,"&gt;=50",#REF!,$B371,#REF!,"&gt;=2.4")</f>
        <v>#REF!</v>
      </c>
      <c r="H371" s="6" t="e">
        <f>COUNTIFS(#REF!,"&lt;100",#REF!,"&gt;=50",#REF!,$B371,#REF!,"&gt;=2.5")</f>
        <v>#REF!</v>
      </c>
      <c r="I371" s="15" t="e">
        <f>COUNTIFS(#REF!,"&lt;100",#REF!,"&gt;=50",#REF!,$B371,#REF!,"&gt;=2.6")</f>
        <v>#REF!</v>
      </c>
      <c r="K371" s="9" t="s">
        <v>50</v>
      </c>
      <c r="L371" s="6"/>
      <c r="M371" s="6" t="e">
        <f>COUNTIFS(#REF!,"&gt;=100",#REF!,"&lt;150",#REF!,$B371)</f>
        <v>#REF!</v>
      </c>
      <c r="N371" s="6" t="e">
        <f>COUNTIFS(#REF!,"&gt;=100",#REF!,"&lt;150",#REF!,$B371,#REF!,"&gt;=2.4")</f>
        <v>#REF!</v>
      </c>
      <c r="O371" s="6" t="e">
        <f>COUNTIFS(#REF!,"&gt;=100",#REF!,"&lt;150",#REF!,$B371,#REF!,"&gt;=2.5")</f>
        <v>#REF!</v>
      </c>
      <c r="P371" s="6" t="e">
        <f>COUNTIFS(#REF!,"&gt;=100",#REF!,"&lt;150",#REF!,$B371,#REF!,"&gt;=2.6")</f>
        <v>#REF!</v>
      </c>
      <c r="Q371" s="6" t="e">
        <f>COUNTIFS(#REF!,"&gt;=100",#REF!,"&lt;150",#REF!,$B371,#REF!,"&gt;=3.0")</f>
        <v>#REF!</v>
      </c>
      <c r="R371" s="15" t="e">
        <f>COUNTIFS(#REF!,"&gt;=100",#REF!,"&lt;150",#REF!,$B371,#REF!,"&gt;=3.5")</f>
        <v>#REF!</v>
      </c>
      <c r="T371" s="9" t="s">
        <v>50</v>
      </c>
      <c r="U371" s="6"/>
      <c r="V371" s="6" t="e">
        <f>COUNTIFS(#REF!,"&gt;=150",#REF!,"&lt;200",#REF!,$B371)</f>
        <v>#REF!</v>
      </c>
      <c r="W371" s="6" t="e">
        <f>COUNTIFS(#REF!,"&gt;=150",#REF!,"&lt;200",#REF!,$B371,#REF!,"&gt;=2.8")</f>
        <v>#REF!</v>
      </c>
      <c r="X371" s="6" t="e">
        <f>COUNTIFS(#REF!,"&gt;=150",#REF!,"&lt;200",#REF!,$B371,#REF!,"&gt;=3.0")</f>
        <v>#REF!</v>
      </c>
      <c r="Y371" s="6" t="e">
        <f>COUNTIFS(#REF!,"&gt;=150",#REF!,"&lt;200",#REF!,$B371,#REF!,"&gt;=3.2")</f>
        <v>#REF!</v>
      </c>
      <c r="Z371" s="6" t="e">
        <f>COUNTIFS(#REF!,"&gt;=150",#REF!,"&lt;200",#REF!,$B371,#REF!,"&gt;=3.5")</f>
        <v>#REF!</v>
      </c>
      <c r="AA371" s="15" t="e">
        <f>COUNTIFS(#REF!,"&gt;=150",#REF!,"&lt;200",#REF!,$B371,#REF!,"&gt;=4")</f>
        <v>#REF!</v>
      </c>
      <c r="AC371" s="9" t="s">
        <v>50</v>
      </c>
      <c r="AD371" s="6"/>
      <c r="AE371" s="6" t="e">
        <f>COUNTIFS(#REF!,"&gt;=200",#REF!,$B371)</f>
        <v>#REF!</v>
      </c>
      <c r="AF371" s="6" t="e">
        <f>COUNTIFS(#REF!,"&gt;=200",#REF!,$B371,#REF!,"&gt;=3")</f>
        <v>#REF!</v>
      </c>
      <c r="AG371" s="6" t="e">
        <f>COUNTIFS(#REF!,"&gt;=200",#REF!,$B371,#REF!,"&gt;=3.2")</f>
        <v>#REF!</v>
      </c>
      <c r="AH371" s="6" t="e">
        <f>COUNTIFS(#REF!,"&gt;=200",#REF!,$B371,#REF!,"&gt;=3.5")</f>
        <v>#REF!</v>
      </c>
      <c r="AI371" s="6" t="e">
        <f>COUNTIFS(#REF!,"&gt;=200",#REF!,$B371,#REF!,"&gt;=3.8")</f>
        <v>#REF!</v>
      </c>
      <c r="AJ371" s="15" t="e">
        <f>COUNTIFS(#REF!,"&gt;=200",#REF!,$B371,#REF!,"&gt;=4")</f>
        <v>#REF!</v>
      </c>
      <c r="AL371" s="9" t="s">
        <v>50</v>
      </c>
      <c r="AM371" s="6"/>
      <c r="AN371" s="42" t="e">
        <f t="shared" si="118"/>
        <v>#REF!</v>
      </c>
      <c r="AO371" s="42" t="e">
        <f t="shared" si="113"/>
        <v>#REF!</v>
      </c>
      <c r="AP371" s="42" t="e">
        <f t="shared" si="114"/>
        <v>#REF!</v>
      </c>
      <c r="AQ371" s="42" t="e">
        <f t="shared" si="115"/>
        <v>#REF!</v>
      </c>
      <c r="AR371" s="42" t="e">
        <f t="shared" si="116"/>
        <v>#REF!</v>
      </c>
      <c r="AS371" s="42" t="e">
        <f t="shared" si="117"/>
        <v>#REF!</v>
      </c>
    </row>
    <row r="372" spans="2:45" hidden="1" outlineLevel="1" x14ac:dyDescent="0.25">
      <c r="B372" s="9" t="s">
        <v>18</v>
      </c>
      <c r="C372" s="6"/>
      <c r="D372" s="6" t="e">
        <f>COUNTIFS(#REF!,"&lt;100",#REF!,"&gt;=50",#REF!,$B372)</f>
        <v>#REF!</v>
      </c>
      <c r="E372" s="6" t="e">
        <f>COUNTIFS(#REF!,"&lt;100",#REF!,"&gt;=50",#REF!,$B372,#REF!,"&gt;=2.2")</f>
        <v>#REF!</v>
      </c>
      <c r="F372" s="6" t="e">
        <f>COUNTIFS(#REF!,"&lt;100",#REF!,"&gt;=50",#REF!,$B372,#REF!,"&gt;=2.3")</f>
        <v>#REF!</v>
      </c>
      <c r="G372" s="6" t="e">
        <f>COUNTIFS(#REF!,"&lt;100",#REF!,"&gt;=50",#REF!,$B372,#REF!,"&gt;=2.4")</f>
        <v>#REF!</v>
      </c>
      <c r="H372" s="6" t="e">
        <f>COUNTIFS(#REF!,"&lt;100",#REF!,"&gt;=50",#REF!,$B372,#REF!,"&gt;=2.5")</f>
        <v>#REF!</v>
      </c>
      <c r="I372" s="15" t="e">
        <f>COUNTIFS(#REF!,"&lt;100",#REF!,"&gt;=50",#REF!,$B372,#REF!,"&gt;=2.6")</f>
        <v>#REF!</v>
      </c>
      <c r="K372" s="9" t="s">
        <v>18</v>
      </c>
      <c r="L372" s="6"/>
      <c r="M372" s="6" t="e">
        <f>COUNTIFS(#REF!,"&gt;=100",#REF!,"&lt;150",#REF!,$B372)</f>
        <v>#REF!</v>
      </c>
      <c r="N372" s="6" t="e">
        <f>COUNTIFS(#REF!,"&gt;=100",#REF!,"&lt;150",#REF!,$B372,#REF!,"&gt;=2.4")</f>
        <v>#REF!</v>
      </c>
      <c r="O372" s="6" t="e">
        <f>COUNTIFS(#REF!,"&gt;=100",#REF!,"&lt;150",#REF!,$B372,#REF!,"&gt;=2.5")</f>
        <v>#REF!</v>
      </c>
      <c r="P372" s="6" t="e">
        <f>COUNTIFS(#REF!,"&gt;=100",#REF!,"&lt;150",#REF!,$B372,#REF!,"&gt;=2.6")</f>
        <v>#REF!</v>
      </c>
      <c r="Q372" s="6" t="e">
        <f>COUNTIFS(#REF!,"&gt;=100",#REF!,"&lt;150",#REF!,$B372,#REF!,"&gt;=3.0")</f>
        <v>#REF!</v>
      </c>
      <c r="R372" s="15" t="e">
        <f>COUNTIFS(#REF!,"&gt;=100",#REF!,"&lt;150",#REF!,$B372,#REF!,"&gt;=3.5")</f>
        <v>#REF!</v>
      </c>
      <c r="T372" s="9" t="s">
        <v>18</v>
      </c>
      <c r="U372" s="6"/>
      <c r="V372" s="6" t="e">
        <f>COUNTIFS(#REF!,"&gt;=150",#REF!,"&lt;200",#REF!,$B372)</f>
        <v>#REF!</v>
      </c>
      <c r="W372" s="6" t="e">
        <f>COUNTIFS(#REF!,"&gt;=150",#REF!,"&lt;200",#REF!,$B372,#REF!,"&gt;=2.8")</f>
        <v>#REF!</v>
      </c>
      <c r="X372" s="6" t="e">
        <f>COUNTIFS(#REF!,"&gt;=150",#REF!,"&lt;200",#REF!,$B372,#REF!,"&gt;=3.0")</f>
        <v>#REF!</v>
      </c>
      <c r="Y372" s="6" t="e">
        <f>COUNTIFS(#REF!,"&gt;=150",#REF!,"&lt;200",#REF!,$B372,#REF!,"&gt;=3.2")</f>
        <v>#REF!</v>
      </c>
      <c r="Z372" s="6" t="e">
        <f>COUNTIFS(#REF!,"&gt;=150",#REF!,"&lt;200",#REF!,$B372,#REF!,"&gt;=3.5")</f>
        <v>#REF!</v>
      </c>
      <c r="AA372" s="15" t="e">
        <f>COUNTIFS(#REF!,"&gt;=150",#REF!,"&lt;200",#REF!,$B372,#REF!,"&gt;=4")</f>
        <v>#REF!</v>
      </c>
      <c r="AC372" s="9" t="s">
        <v>18</v>
      </c>
      <c r="AD372" s="6"/>
      <c r="AE372" s="6" t="e">
        <f>COUNTIFS(#REF!,"&gt;=200",#REF!,$B372)</f>
        <v>#REF!</v>
      </c>
      <c r="AF372" s="6" t="e">
        <f>COUNTIFS(#REF!,"&gt;=200",#REF!,$B372,#REF!,"&gt;=3")</f>
        <v>#REF!</v>
      </c>
      <c r="AG372" s="6" t="e">
        <f>COUNTIFS(#REF!,"&gt;=200",#REF!,$B372,#REF!,"&gt;=3.2")</f>
        <v>#REF!</v>
      </c>
      <c r="AH372" s="6" t="e">
        <f>COUNTIFS(#REF!,"&gt;=200",#REF!,$B372,#REF!,"&gt;=3.5")</f>
        <v>#REF!</v>
      </c>
      <c r="AI372" s="6" t="e">
        <f>COUNTIFS(#REF!,"&gt;=200",#REF!,$B372,#REF!,"&gt;=3.8")</f>
        <v>#REF!</v>
      </c>
      <c r="AJ372" s="15" t="e">
        <f>COUNTIFS(#REF!,"&gt;=200",#REF!,$B372,#REF!,"&gt;=4")</f>
        <v>#REF!</v>
      </c>
      <c r="AL372" s="9" t="s">
        <v>18</v>
      </c>
      <c r="AM372" s="6"/>
      <c r="AN372" s="42" t="e">
        <f t="shared" si="118"/>
        <v>#REF!</v>
      </c>
      <c r="AO372" s="42" t="e">
        <f t="shared" si="113"/>
        <v>#REF!</v>
      </c>
      <c r="AP372" s="42" t="e">
        <f t="shared" si="114"/>
        <v>#REF!</v>
      </c>
      <c r="AQ372" s="42" t="e">
        <f t="shared" si="115"/>
        <v>#REF!</v>
      </c>
      <c r="AR372" s="42" t="e">
        <f t="shared" si="116"/>
        <v>#REF!</v>
      </c>
      <c r="AS372" s="42" t="e">
        <f t="shared" si="117"/>
        <v>#REF!</v>
      </c>
    </row>
    <row r="373" spans="2:45" hidden="1" outlineLevel="1" x14ac:dyDescent="0.25">
      <c r="B373" s="9" t="s">
        <v>20</v>
      </c>
      <c r="C373" s="6"/>
      <c r="D373" s="6" t="e">
        <f>COUNTIFS(#REF!,"&lt;100",#REF!,"&gt;=50",#REF!,$B373)</f>
        <v>#REF!</v>
      </c>
      <c r="E373" s="6" t="e">
        <f>COUNTIFS(#REF!,"&lt;100",#REF!,"&gt;=50",#REF!,$B373,#REF!,"&gt;=2.2")</f>
        <v>#REF!</v>
      </c>
      <c r="F373" s="6" t="e">
        <f>COUNTIFS(#REF!,"&lt;100",#REF!,"&gt;=50",#REF!,$B373,#REF!,"&gt;=2.3")</f>
        <v>#REF!</v>
      </c>
      <c r="G373" s="6" t="e">
        <f>COUNTIFS(#REF!,"&lt;100",#REF!,"&gt;=50",#REF!,$B373,#REF!,"&gt;=2.4")</f>
        <v>#REF!</v>
      </c>
      <c r="H373" s="6" t="e">
        <f>COUNTIFS(#REF!,"&lt;100",#REF!,"&gt;=50",#REF!,$B373,#REF!,"&gt;=2.5")</f>
        <v>#REF!</v>
      </c>
      <c r="I373" s="15" t="e">
        <f>COUNTIFS(#REF!,"&lt;100",#REF!,"&gt;=50",#REF!,$B373,#REF!,"&gt;=2.6")</f>
        <v>#REF!</v>
      </c>
      <c r="K373" s="9" t="s">
        <v>20</v>
      </c>
      <c r="L373" s="6"/>
      <c r="M373" s="6" t="e">
        <f>COUNTIFS(#REF!,"&gt;=100",#REF!,"&lt;150",#REF!,$B373)</f>
        <v>#REF!</v>
      </c>
      <c r="N373" s="6" t="e">
        <f>COUNTIFS(#REF!,"&gt;=100",#REF!,"&lt;150",#REF!,$B373,#REF!,"&gt;=2.4")</f>
        <v>#REF!</v>
      </c>
      <c r="O373" s="6" t="e">
        <f>COUNTIFS(#REF!,"&gt;=100",#REF!,"&lt;150",#REF!,$B373,#REF!,"&gt;=2.5")</f>
        <v>#REF!</v>
      </c>
      <c r="P373" s="6" t="e">
        <f>COUNTIFS(#REF!,"&gt;=100",#REF!,"&lt;150",#REF!,$B373,#REF!,"&gt;=2.6")</f>
        <v>#REF!</v>
      </c>
      <c r="Q373" s="6" t="e">
        <f>COUNTIFS(#REF!,"&gt;=100",#REF!,"&lt;150",#REF!,$B373,#REF!,"&gt;=3.0")</f>
        <v>#REF!</v>
      </c>
      <c r="R373" s="15" t="e">
        <f>COUNTIFS(#REF!,"&gt;=100",#REF!,"&lt;150",#REF!,$B373,#REF!,"&gt;=3.5")</f>
        <v>#REF!</v>
      </c>
      <c r="T373" s="9" t="s">
        <v>20</v>
      </c>
      <c r="U373" s="6"/>
      <c r="V373" s="6" t="e">
        <f>COUNTIFS(#REF!,"&gt;=150",#REF!,"&lt;200",#REF!,$B373)</f>
        <v>#REF!</v>
      </c>
      <c r="W373" s="6" t="e">
        <f>COUNTIFS(#REF!,"&gt;=150",#REF!,"&lt;200",#REF!,$B373,#REF!,"&gt;=2.8")</f>
        <v>#REF!</v>
      </c>
      <c r="X373" s="6" t="e">
        <f>COUNTIFS(#REF!,"&gt;=150",#REF!,"&lt;200",#REF!,$B373,#REF!,"&gt;=3.0")</f>
        <v>#REF!</v>
      </c>
      <c r="Y373" s="6" t="e">
        <f>COUNTIFS(#REF!,"&gt;=150",#REF!,"&lt;200",#REF!,$B373,#REF!,"&gt;=3.2")</f>
        <v>#REF!</v>
      </c>
      <c r="Z373" s="6" t="e">
        <f>COUNTIFS(#REF!,"&gt;=150",#REF!,"&lt;200",#REF!,$B373,#REF!,"&gt;=3.5")</f>
        <v>#REF!</v>
      </c>
      <c r="AA373" s="15" t="e">
        <f>COUNTIFS(#REF!,"&gt;=150",#REF!,"&lt;200",#REF!,$B373,#REF!,"&gt;=4")</f>
        <v>#REF!</v>
      </c>
      <c r="AC373" s="9" t="s">
        <v>20</v>
      </c>
      <c r="AD373" s="6"/>
      <c r="AE373" s="6" t="e">
        <f>COUNTIFS(#REF!,"&gt;=200",#REF!,$B373)</f>
        <v>#REF!</v>
      </c>
      <c r="AF373" s="6" t="e">
        <f>COUNTIFS(#REF!,"&gt;=200",#REF!,$B373,#REF!,"&gt;=3")</f>
        <v>#REF!</v>
      </c>
      <c r="AG373" s="6" t="e">
        <f>COUNTIFS(#REF!,"&gt;=200",#REF!,$B373,#REF!,"&gt;=3.2")</f>
        <v>#REF!</v>
      </c>
      <c r="AH373" s="6" t="e">
        <f>COUNTIFS(#REF!,"&gt;=200",#REF!,$B373,#REF!,"&gt;=3.5")</f>
        <v>#REF!</v>
      </c>
      <c r="AI373" s="6" t="e">
        <f>COUNTIFS(#REF!,"&gt;=200",#REF!,$B373,#REF!,"&gt;=3.8")</f>
        <v>#REF!</v>
      </c>
      <c r="AJ373" s="15" t="e">
        <f>COUNTIFS(#REF!,"&gt;=200",#REF!,$B373,#REF!,"&gt;=4")</f>
        <v>#REF!</v>
      </c>
      <c r="AL373" s="9" t="s">
        <v>20</v>
      </c>
      <c r="AM373" s="6"/>
      <c r="AN373" s="42" t="e">
        <f t="shared" si="118"/>
        <v>#REF!</v>
      </c>
      <c r="AO373" s="42" t="e">
        <f t="shared" si="113"/>
        <v>#REF!</v>
      </c>
      <c r="AP373" s="42" t="e">
        <f t="shared" si="114"/>
        <v>#REF!</v>
      </c>
      <c r="AQ373" s="42" t="e">
        <f t="shared" si="115"/>
        <v>#REF!</v>
      </c>
      <c r="AR373" s="42" t="e">
        <f t="shared" si="116"/>
        <v>#REF!</v>
      </c>
      <c r="AS373" s="42" t="e">
        <f t="shared" si="117"/>
        <v>#REF!</v>
      </c>
    </row>
    <row r="374" spans="2:45" hidden="1" outlineLevel="1" x14ac:dyDescent="0.25">
      <c r="B374" s="9" t="s">
        <v>21</v>
      </c>
      <c r="C374" s="6"/>
      <c r="D374" s="6" t="e">
        <f>COUNTIFS(#REF!,"&lt;100",#REF!,"&gt;=50",#REF!,$B374)</f>
        <v>#REF!</v>
      </c>
      <c r="E374" s="6" t="e">
        <f>COUNTIFS(#REF!,"&lt;100",#REF!,"&gt;=50",#REF!,$B374,#REF!,"&gt;=2.2")</f>
        <v>#REF!</v>
      </c>
      <c r="F374" s="6" t="e">
        <f>COUNTIFS(#REF!,"&lt;100",#REF!,"&gt;=50",#REF!,$B374,#REF!,"&gt;=2.3")</f>
        <v>#REF!</v>
      </c>
      <c r="G374" s="6" t="e">
        <f>COUNTIFS(#REF!,"&lt;100",#REF!,"&gt;=50",#REF!,$B374,#REF!,"&gt;=2.4")</f>
        <v>#REF!</v>
      </c>
      <c r="H374" s="6" t="e">
        <f>COUNTIFS(#REF!,"&lt;100",#REF!,"&gt;=50",#REF!,$B374,#REF!,"&gt;=2.5")</f>
        <v>#REF!</v>
      </c>
      <c r="I374" s="15" t="e">
        <f>COUNTIFS(#REF!,"&lt;100",#REF!,"&gt;=50",#REF!,$B374,#REF!,"&gt;=2.6")</f>
        <v>#REF!</v>
      </c>
      <c r="K374" s="9" t="s">
        <v>21</v>
      </c>
      <c r="L374" s="6"/>
      <c r="M374" s="6" t="e">
        <f>COUNTIFS(#REF!,"&gt;=100",#REF!,"&lt;150",#REF!,$B374)</f>
        <v>#REF!</v>
      </c>
      <c r="N374" s="6" t="e">
        <f>COUNTIFS(#REF!,"&gt;=100",#REF!,"&lt;150",#REF!,$B374,#REF!,"&gt;=2.4")</f>
        <v>#REF!</v>
      </c>
      <c r="O374" s="6" t="e">
        <f>COUNTIFS(#REF!,"&gt;=100",#REF!,"&lt;150",#REF!,$B374,#REF!,"&gt;=2.5")</f>
        <v>#REF!</v>
      </c>
      <c r="P374" s="6" t="e">
        <f>COUNTIFS(#REF!,"&gt;=100",#REF!,"&lt;150",#REF!,$B374,#REF!,"&gt;=2.6")</f>
        <v>#REF!</v>
      </c>
      <c r="Q374" s="6" t="e">
        <f>COUNTIFS(#REF!,"&gt;=100",#REF!,"&lt;150",#REF!,$B374,#REF!,"&gt;=3.0")</f>
        <v>#REF!</v>
      </c>
      <c r="R374" s="15" t="e">
        <f>COUNTIFS(#REF!,"&gt;=100",#REF!,"&lt;150",#REF!,$B374,#REF!,"&gt;=3.5")</f>
        <v>#REF!</v>
      </c>
      <c r="T374" s="9" t="s">
        <v>21</v>
      </c>
      <c r="U374" s="6"/>
      <c r="V374" s="6" t="e">
        <f>COUNTIFS(#REF!,"&gt;=150",#REF!,"&lt;200",#REF!,$B374)</f>
        <v>#REF!</v>
      </c>
      <c r="W374" s="6" t="e">
        <f>COUNTIFS(#REF!,"&gt;=150",#REF!,"&lt;200",#REF!,$B374,#REF!,"&gt;=2.8")</f>
        <v>#REF!</v>
      </c>
      <c r="X374" s="6" t="e">
        <f>COUNTIFS(#REF!,"&gt;=150",#REF!,"&lt;200",#REF!,$B374,#REF!,"&gt;=3.0")</f>
        <v>#REF!</v>
      </c>
      <c r="Y374" s="6" t="e">
        <f>COUNTIFS(#REF!,"&gt;=150",#REF!,"&lt;200",#REF!,$B374,#REF!,"&gt;=3.2")</f>
        <v>#REF!</v>
      </c>
      <c r="Z374" s="6" t="e">
        <f>COUNTIFS(#REF!,"&gt;=150",#REF!,"&lt;200",#REF!,$B374,#REF!,"&gt;=3.5")</f>
        <v>#REF!</v>
      </c>
      <c r="AA374" s="15" t="e">
        <f>COUNTIFS(#REF!,"&gt;=150",#REF!,"&lt;200",#REF!,$B374,#REF!,"&gt;=4")</f>
        <v>#REF!</v>
      </c>
      <c r="AC374" s="9" t="s">
        <v>21</v>
      </c>
      <c r="AD374" s="6"/>
      <c r="AE374" s="6" t="e">
        <f>COUNTIFS(#REF!,"&gt;=200",#REF!,$B374)</f>
        <v>#REF!</v>
      </c>
      <c r="AF374" s="6" t="e">
        <f>COUNTIFS(#REF!,"&gt;=200",#REF!,$B374,#REF!,"&gt;=3")</f>
        <v>#REF!</v>
      </c>
      <c r="AG374" s="6" t="e">
        <f>COUNTIFS(#REF!,"&gt;=200",#REF!,$B374,#REF!,"&gt;=3.2")</f>
        <v>#REF!</v>
      </c>
      <c r="AH374" s="6" t="e">
        <f>COUNTIFS(#REF!,"&gt;=200",#REF!,$B374,#REF!,"&gt;=3.5")</f>
        <v>#REF!</v>
      </c>
      <c r="AI374" s="6" t="e">
        <f>COUNTIFS(#REF!,"&gt;=200",#REF!,$B374,#REF!,"&gt;=3.8")</f>
        <v>#REF!</v>
      </c>
      <c r="AJ374" s="15" t="e">
        <f>COUNTIFS(#REF!,"&gt;=200",#REF!,$B374,#REF!,"&gt;=4")</f>
        <v>#REF!</v>
      </c>
      <c r="AL374" s="9" t="s">
        <v>21</v>
      </c>
      <c r="AM374" s="6"/>
      <c r="AN374" s="42" t="e">
        <f t="shared" si="118"/>
        <v>#REF!</v>
      </c>
      <c r="AO374" s="42" t="e">
        <f t="shared" si="113"/>
        <v>#REF!</v>
      </c>
      <c r="AP374" s="42" t="e">
        <f t="shared" si="114"/>
        <v>#REF!</v>
      </c>
      <c r="AQ374" s="42" t="e">
        <f t="shared" si="115"/>
        <v>#REF!</v>
      </c>
      <c r="AR374" s="42" t="e">
        <f t="shared" si="116"/>
        <v>#REF!</v>
      </c>
      <c r="AS374" s="42" t="e">
        <f t="shared" si="117"/>
        <v>#REF!</v>
      </c>
    </row>
    <row r="375" spans="2:45" hidden="1" outlineLevel="1" x14ac:dyDescent="0.25">
      <c r="B375" s="9" t="s">
        <v>16</v>
      </c>
      <c r="C375" s="6"/>
      <c r="D375" s="6" t="e">
        <f>COUNTIFS(#REF!,"&lt;100",#REF!,"&gt;=50",#REF!,$B375)</f>
        <v>#REF!</v>
      </c>
      <c r="E375" s="6" t="e">
        <f>COUNTIFS(#REF!,"&lt;100",#REF!,"&gt;=50",#REF!,$B375,#REF!,"&gt;=2.2")</f>
        <v>#REF!</v>
      </c>
      <c r="F375" s="6" t="e">
        <f>COUNTIFS(#REF!,"&lt;100",#REF!,"&gt;=50",#REF!,$B375,#REF!,"&gt;=2.3")</f>
        <v>#REF!</v>
      </c>
      <c r="G375" s="6" t="e">
        <f>COUNTIFS(#REF!,"&lt;100",#REF!,"&gt;=50",#REF!,$B375,#REF!,"&gt;=2.4")</f>
        <v>#REF!</v>
      </c>
      <c r="H375" s="6" t="e">
        <f>COUNTIFS(#REF!,"&lt;100",#REF!,"&gt;=50",#REF!,$B375,#REF!,"&gt;=2.5")</f>
        <v>#REF!</v>
      </c>
      <c r="I375" s="15" t="e">
        <f>COUNTIFS(#REF!,"&lt;100",#REF!,"&gt;=50",#REF!,$B375,#REF!,"&gt;=2.6")</f>
        <v>#REF!</v>
      </c>
      <c r="K375" s="9" t="s">
        <v>16</v>
      </c>
      <c r="L375" s="6"/>
      <c r="M375" s="6" t="e">
        <f>COUNTIFS(#REF!,"&gt;=100",#REF!,"&lt;150",#REF!,$B375)</f>
        <v>#REF!</v>
      </c>
      <c r="N375" s="6" t="e">
        <f>COUNTIFS(#REF!,"&gt;=100",#REF!,"&lt;150",#REF!,$B375,#REF!,"&gt;=2.4")</f>
        <v>#REF!</v>
      </c>
      <c r="O375" s="6" t="e">
        <f>COUNTIFS(#REF!,"&gt;=100",#REF!,"&lt;150",#REF!,$B375,#REF!,"&gt;=2.5")</f>
        <v>#REF!</v>
      </c>
      <c r="P375" s="6" t="e">
        <f>COUNTIFS(#REF!,"&gt;=100",#REF!,"&lt;150",#REF!,$B375,#REF!,"&gt;=2.6")</f>
        <v>#REF!</v>
      </c>
      <c r="Q375" s="6" t="e">
        <f>COUNTIFS(#REF!,"&gt;=100",#REF!,"&lt;150",#REF!,$B375,#REF!,"&gt;=3.0")</f>
        <v>#REF!</v>
      </c>
      <c r="R375" s="15" t="e">
        <f>COUNTIFS(#REF!,"&gt;=100",#REF!,"&lt;150",#REF!,$B375,#REF!,"&gt;=3.5")</f>
        <v>#REF!</v>
      </c>
      <c r="T375" s="9" t="s">
        <v>16</v>
      </c>
      <c r="U375" s="6"/>
      <c r="V375" s="6" t="e">
        <f>COUNTIFS(#REF!,"&gt;=150",#REF!,"&lt;200",#REF!,$B375)</f>
        <v>#REF!</v>
      </c>
      <c r="W375" s="6" t="e">
        <f>COUNTIFS(#REF!,"&gt;=150",#REF!,"&lt;200",#REF!,$B375,#REF!,"&gt;=2.8")</f>
        <v>#REF!</v>
      </c>
      <c r="X375" s="6" t="e">
        <f>COUNTIFS(#REF!,"&gt;=150",#REF!,"&lt;200",#REF!,$B375,#REF!,"&gt;=3.0")</f>
        <v>#REF!</v>
      </c>
      <c r="Y375" s="6" t="e">
        <f>COUNTIFS(#REF!,"&gt;=150",#REF!,"&lt;200",#REF!,$B375,#REF!,"&gt;=3.2")</f>
        <v>#REF!</v>
      </c>
      <c r="Z375" s="6" t="e">
        <f>COUNTIFS(#REF!,"&gt;=150",#REF!,"&lt;200",#REF!,$B375,#REF!,"&gt;=3.5")</f>
        <v>#REF!</v>
      </c>
      <c r="AA375" s="15" t="e">
        <f>COUNTIFS(#REF!,"&gt;=150",#REF!,"&lt;200",#REF!,$B375,#REF!,"&gt;=4")</f>
        <v>#REF!</v>
      </c>
      <c r="AC375" s="9" t="s">
        <v>16</v>
      </c>
      <c r="AD375" s="6"/>
      <c r="AE375" s="6" t="e">
        <f>COUNTIFS(#REF!,"&gt;=200",#REF!,$B375)</f>
        <v>#REF!</v>
      </c>
      <c r="AF375" s="6" t="e">
        <f>COUNTIFS(#REF!,"&gt;=200",#REF!,$B375,#REF!,"&gt;=3")</f>
        <v>#REF!</v>
      </c>
      <c r="AG375" s="6" t="e">
        <f>COUNTIFS(#REF!,"&gt;=200",#REF!,$B375,#REF!,"&gt;=3.2")</f>
        <v>#REF!</v>
      </c>
      <c r="AH375" s="6" t="e">
        <f>COUNTIFS(#REF!,"&gt;=200",#REF!,$B375,#REF!,"&gt;=3.5")</f>
        <v>#REF!</v>
      </c>
      <c r="AI375" s="6" t="e">
        <f>COUNTIFS(#REF!,"&gt;=200",#REF!,$B375,#REF!,"&gt;=3.8")</f>
        <v>#REF!</v>
      </c>
      <c r="AJ375" s="15" t="e">
        <f>COUNTIFS(#REF!,"&gt;=200",#REF!,$B375,#REF!,"&gt;=4")</f>
        <v>#REF!</v>
      </c>
      <c r="AL375" s="9" t="s">
        <v>16</v>
      </c>
      <c r="AM375" s="6"/>
      <c r="AN375" s="42" t="e">
        <f t="shared" si="118"/>
        <v>#REF!</v>
      </c>
      <c r="AO375" s="42" t="e">
        <f t="shared" si="113"/>
        <v>#REF!</v>
      </c>
      <c r="AP375" s="42" t="e">
        <f t="shared" si="114"/>
        <v>#REF!</v>
      </c>
      <c r="AQ375" s="42" t="e">
        <f t="shared" si="115"/>
        <v>#REF!</v>
      </c>
      <c r="AR375" s="42" t="e">
        <f t="shared" si="116"/>
        <v>#REF!</v>
      </c>
      <c r="AS375" s="42" t="e">
        <f t="shared" si="117"/>
        <v>#REF!</v>
      </c>
    </row>
    <row r="376" spans="2:45" hidden="1" outlineLevel="1" x14ac:dyDescent="0.25">
      <c r="B376" s="9" t="s">
        <v>54</v>
      </c>
      <c r="C376" s="6"/>
      <c r="D376" s="6" t="e">
        <f>COUNTIFS(#REF!,"&lt;100",#REF!,"&gt;=50",#REF!,$B376)</f>
        <v>#REF!</v>
      </c>
      <c r="E376" s="6" t="e">
        <f>COUNTIFS(#REF!,"&lt;100",#REF!,"&gt;=50",#REF!,$B376,#REF!,"&gt;=2.2")</f>
        <v>#REF!</v>
      </c>
      <c r="F376" s="6" t="e">
        <f>COUNTIFS(#REF!,"&lt;100",#REF!,"&gt;=50",#REF!,$B376,#REF!,"&gt;=2.3")</f>
        <v>#REF!</v>
      </c>
      <c r="G376" s="6" t="e">
        <f>COUNTIFS(#REF!,"&lt;100",#REF!,"&gt;=50",#REF!,$B376,#REF!,"&gt;=2.4")</f>
        <v>#REF!</v>
      </c>
      <c r="H376" s="6" t="e">
        <f>COUNTIFS(#REF!,"&lt;100",#REF!,"&gt;=50",#REF!,$B376,#REF!,"&gt;=2.5")</f>
        <v>#REF!</v>
      </c>
      <c r="I376" s="15" t="e">
        <f>COUNTIFS(#REF!,"&lt;100",#REF!,"&gt;=50",#REF!,$B376,#REF!,"&gt;=2.6")</f>
        <v>#REF!</v>
      </c>
      <c r="K376" s="9" t="s">
        <v>54</v>
      </c>
      <c r="L376" s="6"/>
      <c r="M376" s="6" t="e">
        <f>COUNTIFS(#REF!,"&gt;=100",#REF!,"&lt;150",#REF!,$B376)</f>
        <v>#REF!</v>
      </c>
      <c r="N376" s="6" t="e">
        <f>COUNTIFS(#REF!,"&gt;=100",#REF!,"&lt;150",#REF!,$B376,#REF!,"&gt;=2.4")</f>
        <v>#REF!</v>
      </c>
      <c r="O376" s="6" t="e">
        <f>COUNTIFS(#REF!,"&gt;=100",#REF!,"&lt;150",#REF!,$B376,#REF!,"&gt;=2.5")</f>
        <v>#REF!</v>
      </c>
      <c r="P376" s="6" t="e">
        <f>COUNTIFS(#REF!,"&gt;=100",#REF!,"&lt;150",#REF!,$B376,#REF!,"&gt;=2.6")</f>
        <v>#REF!</v>
      </c>
      <c r="Q376" s="6" t="e">
        <f>COUNTIFS(#REF!,"&gt;=100",#REF!,"&lt;150",#REF!,$B376,#REF!,"&gt;=3.0")</f>
        <v>#REF!</v>
      </c>
      <c r="R376" s="15" t="e">
        <f>COUNTIFS(#REF!,"&gt;=100",#REF!,"&lt;150",#REF!,$B376,#REF!,"&gt;=3.5")</f>
        <v>#REF!</v>
      </c>
      <c r="T376" s="9" t="s">
        <v>54</v>
      </c>
      <c r="U376" s="6"/>
      <c r="V376" s="6" t="e">
        <f>COUNTIFS(#REF!,"&gt;=150",#REF!,"&lt;200",#REF!,$B376)</f>
        <v>#REF!</v>
      </c>
      <c r="W376" s="6" t="e">
        <f>COUNTIFS(#REF!,"&gt;=150",#REF!,"&lt;200",#REF!,$B376,#REF!,"&gt;=2.8")</f>
        <v>#REF!</v>
      </c>
      <c r="X376" s="6" t="e">
        <f>COUNTIFS(#REF!,"&gt;=150",#REF!,"&lt;200",#REF!,$B376,#REF!,"&gt;=3.0")</f>
        <v>#REF!</v>
      </c>
      <c r="Y376" s="6" t="e">
        <f>COUNTIFS(#REF!,"&gt;=150",#REF!,"&lt;200",#REF!,$B376,#REF!,"&gt;=3.2")</f>
        <v>#REF!</v>
      </c>
      <c r="Z376" s="6" t="e">
        <f>COUNTIFS(#REF!,"&gt;=150",#REF!,"&lt;200",#REF!,$B376,#REF!,"&gt;=3.5")</f>
        <v>#REF!</v>
      </c>
      <c r="AA376" s="15" t="e">
        <f>COUNTIFS(#REF!,"&gt;=150",#REF!,"&lt;200",#REF!,$B376,#REF!,"&gt;=4")</f>
        <v>#REF!</v>
      </c>
      <c r="AC376" s="9" t="s">
        <v>54</v>
      </c>
      <c r="AD376" s="6"/>
      <c r="AE376" s="6" t="e">
        <f>COUNTIFS(#REF!,"&gt;=200",#REF!,$B376)</f>
        <v>#REF!</v>
      </c>
      <c r="AF376" s="6" t="e">
        <f>COUNTIFS(#REF!,"&gt;=200",#REF!,$B376,#REF!,"&gt;=3")</f>
        <v>#REF!</v>
      </c>
      <c r="AG376" s="6" t="e">
        <f>COUNTIFS(#REF!,"&gt;=200",#REF!,$B376,#REF!,"&gt;=3.2")</f>
        <v>#REF!</v>
      </c>
      <c r="AH376" s="6" t="e">
        <f>COUNTIFS(#REF!,"&gt;=200",#REF!,$B376,#REF!,"&gt;=3.5")</f>
        <v>#REF!</v>
      </c>
      <c r="AI376" s="6" t="e">
        <f>COUNTIFS(#REF!,"&gt;=200",#REF!,$B376,#REF!,"&gt;=3.8")</f>
        <v>#REF!</v>
      </c>
      <c r="AJ376" s="15" t="e">
        <f>COUNTIFS(#REF!,"&gt;=200",#REF!,$B376,#REF!,"&gt;=4")</f>
        <v>#REF!</v>
      </c>
      <c r="AL376" s="9" t="s">
        <v>54</v>
      </c>
      <c r="AM376" s="6"/>
      <c r="AN376" s="42" t="e">
        <f t="shared" si="118"/>
        <v>#REF!</v>
      </c>
      <c r="AO376" s="42" t="e">
        <f t="shared" si="113"/>
        <v>#REF!</v>
      </c>
      <c r="AP376" s="42" t="e">
        <f t="shared" si="114"/>
        <v>#REF!</v>
      </c>
      <c r="AQ376" s="42" t="e">
        <f t="shared" si="115"/>
        <v>#REF!</v>
      </c>
      <c r="AR376" s="42" t="e">
        <f t="shared" si="116"/>
        <v>#REF!</v>
      </c>
      <c r="AS376" s="42" t="e">
        <f t="shared" si="117"/>
        <v>#REF!</v>
      </c>
    </row>
    <row r="377" spans="2:45" hidden="1" outlineLevel="1" x14ac:dyDescent="0.25">
      <c r="B377" s="9" t="s">
        <v>55</v>
      </c>
      <c r="C377" s="6"/>
      <c r="D377" s="6" t="e">
        <f>COUNTIFS(#REF!,"&lt;100",#REF!,"&gt;=50",#REF!,$B377)</f>
        <v>#REF!</v>
      </c>
      <c r="E377" s="6" t="e">
        <f>COUNTIFS(#REF!,"&lt;100",#REF!,"&gt;=50",#REF!,$B377,#REF!,"&gt;=2.2")</f>
        <v>#REF!</v>
      </c>
      <c r="F377" s="6" t="e">
        <f>COUNTIFS(#REF!,"&lt;100",#REF!,"&gt;=50",#REF!,$B377,#REF!,"&gt;=2.3")</f>
        <v>#REF!</v>
      </c>
      <c r="G377" s="6" t="e">
        <f>COUNTIFS(#REF!,"&lt;100",#REF!,"&gt;=50",#REF!,$B377,#REF!,"&gt;=2.4")</f>
        <v>#REF!</v>
      </c>
      <c r="H377" s="6" t="e">
        <f>COUNTIFS(#REF!,"&lt;100",#REF!,"&gt;=50",#REF!,$B377,#REF!,"&gt;=2.5")</f>
        <v>#REF!</v>
      </c>
      <c r="I377" s="15" t="e">
        <f>COUNTIFS(#REF!,"&lt;100",#REF!,"&gt;=50",#REF!,$B377,#REF!,"&gt;=2.6")</f>
        <v>#REF!</v>
      </c>
      <c r="K377" s="9" t="s">
        <v>55</v>
      </c>
      <c r="L377" s="6"/>
      <c r="M377" s="6" t="e">
        <f>COUNTIFS(#REF!,"&gt;=100",#REF!,"&lt;150",#REF!,$B377)</f>
        <v>#REF!</v>
      </c>
      <c r="N377" s="6" t="e">
        <f>COUNTIFS(#REF!,"&gt;=100",#REF!,"&lt;150",#REF!,$B377,#REF!,"&gt;=2.4")</f>
        <v>#REF!</v>
      </c>
      <c r="O377" s="6" t="e">
        <f>COUNTIFS(#REF!,"&gt;=100",#REF!,"&lt;150",#REF!,$B377,#REF!,"&gt;=2.5")</f>
        <v>#REF!</v>
      </c>
      <c r="P377" s="6" t="e">
        <f>COUNTIFS(#REF!,"&gt;=100",#REF!,"&lt;150",#REF!,$B377,#REF!,"&gt;=2.6")</f>
        <v>#REF!</v>
      </c>
      <c r="Q377" s="6" t="e">
        <f>COUNTIFS(#REF!,"&gt;=100",#REF!,"&lt;150",#REF!,$B377,#REF!,"&gt;=3.0")</f>
        <v>#REF!</v>
      </c>
      <c r="R377" s="15" t="e">
        <f>COUNTIFS(#REF!,"&gt;=100",#REF!,"&lt;150",#REF!,$B377,#REF!,"&gt;=3.5")</f>
        <v>#REF!</v>
      </c>
      <c r="T377" s="9" t="s">
        <v>55</v>
      </c>
      <c r="U377" s="6"/>
      <c r="V377" s="6" t="e">
        <f>COUNTIFS(#REF!,"&gt;=150",#REF!,"&lt;200",#REF!,$B377)</f>
        <v>#REF!</v>
      </c>
      <c r="W377" s="6" t="e">
        <f>COUNTIFS(#REF!,"&gt;=150",#REF!,"&lt;200",#REF!,$B377,#REF!,"&gt;=2.8")</f>
        <v>#REF!</v>
      </c>
      <c r="X377" s="6" t="e">
        <f>COUNTIFS(#REF!,"&gt;=150",#REF!,"&lt;200",#REF!,$B377,#REF!,"&gt;=3.0")</f>
        <v>#REF!</v>
      </c>
      <c r="Y377" s="6" t="e">
        <f>COUNTIFS(#REF!,"&gt;=150",#REF!,"&lt;200",#REF!,$B377,#REF!,"&gt;=3.2")</f>
        <v>#REF!</v>
      </c>
      <c r="Z377" s="6" t="e">
        <f>COUNTIFS(#REF!,"&gt;=150",#REF!,"&lt;200",#REF!,$B377,#REF!,"&gt;=3.5")</f>
        <v>#REF!</v>
      </c>
      <c r="AA377" s="15" t="e">
        <f>COUNTIFS(#REF!,"&gt;=150",#REF!,"&lt;200",#REF!,$B377,#REF!,"&gt;=4")</f>
        <v>#REF!</v>
      </c>
      <c r="AC377" s="9" t="s">
        <v>55</v>
      </c>
      <c r="AD377" s="6"/>
      <c r="AE377" s="6" t="e">
        <f>COUNTIFS(#REF!,"&gt;=200",#REF!,$B377)</f>
        <v>#REF!</v>
      </c>
      <c r="AF377" s="6" t="e">
        <f>COUNTIFS(#REF!,"&gt;=200",#REF!,$B377,#REF!,"&gt;=3")</f>
        <v>#REF!</v>
      </c>
      <c r="AG377" s="6" t="e">
        <f>COUNTIFS(#REF!,"&gt;=200",#REF!,$B377,#REF!,"&gt;=3.2")</f>
        <v>#REF!</v>
      </c>
      <c r="AH377" s="6" t="e">
        <f>COUNTIFS(#REF!,"&gt;=200",#REF!,$B377,#REF!,"&gt;=3.5")</f>
        <v>#REF!</v>
      </c>
      <c r="AI377" s="6" t="e">
        <f>COUNTIFS(#REF!,"&gt;=200",#REF!,$B377,#REF!,"&gt;=3.8")</f>
        <v>#REF!</v>
      </c>
      <c r="AJ377" s="15" t="e">
        <f>COUNTIFS(#REF!,"&gt;=200",#REF!,$B377,#REF!,"&gt;=4")</f>
        <v>#REF!</v>
      </c>
      <c r="AL377" s="9" t="s">
        <v>55</v>
      </c>
      <c r="AM377" s="6"/>
      <c r="AN377" s="42" t="e">
        <f t="shared" si="118"/>
        <v>#REF!</v>
      </c>
      <c r="AO377" s="42" t="e">
        <f t="shared" si="113"/>
        <v>#REF!</v>
      </c>
      <c r="AP377" s="42" t="e">
        <f t="shared" si="114"/>
        <v>#REF!</v>
      </c>
      <c r="AQ377" s="42" t="e">
        <f t="shared" si="115"/>
        <v>#REF!</v>
      </c>
      <c r="AR377" s="42" t="e">
        <f t="shared" si="116"/>
        <v>#REF!</v>
      </c>
      <c r="AS377" s="42" t="e">
        <f t="shared" si="117"/>
        <v>#REF!</v>
      </c>
    </row>
    <row r="378" spans="2:45" hidden="1" outlineLevel="1" x14ac:dyDescent="0.25">
      <c r="B378" s="9" t="s">
        <v>57</v>
      </c>
      <c r="C378" s="6"/>
      <c r="D378" s="6" t="e">
        <f>COUNTIFS(#REF!,"&lt;100",#REF!,"&gt;=50",#REF!,$B378)</f>
        <v>#REF!</v>
      </c>
      <c r="E378" s="6" t="e">
        <f>COUNTIFS(#REF!,"&lt;100",#REF!,"&gt;=50",#REF!,$B378,#REF!,"&gt;=2.2")</f>
        <v>#REF!</v>
      </c>
      <c r="F378" s="6" t="e">
        <f>COUNTIFS(#REF!,"&lt;100",#REF!,"&gt;=50",#REF!,$B378,#REF!,"&gt;=2.3")</f>
        <v>#REF!</v>
      </c>
      <c r="G378" s="6" t="e">
        <f>COUNTIFS(#REF!,"&lt;100",#REF!,"&gt;=50",#REF!,$B378,#REF!,"&gt;=2.4")</f>
        <v>#REF!</v>
      </c>
      <c r="H378" s="6" t="e">
        <f>COUNTIFS(#REF!,"&lt;100",#REF!,"&gt;=50",#REF!,$B378,#REF!,"&gt;=2.5")</f>
        <v>#REF!</v>
      </c>
      <c r="I378" s="15" t="e">
        <f>COUNTIFS(#REF!,"&lt;100",#REF!,"&gt;=50",#REF!,$B378,#REF!,"&gt;=2.6")</f>
        <v>#REF!</v>
      </c>
      <c r="K378" s="9" t="s">
        <v>57</v>
      </c>
      <c r="L378" s="6"/>
      <c r="M378" s="6" t="e">
        <f>COUNTIFS(#REF!,"&gt;=100",#REF!,"&lt;150",#REF!,$B378)</f>
        <v>#REF!</v>
      </c>
      <c r="N378" s="6" t="e">
        <f>COUNTIFS(#REF!,"&gt;=100",#REF!,"&lt;150",#REF!,$B378,#REF!,"&gt;=2.4")</f>
        <v>#REF!</v>
      </c>
      <c r="O378" s="6" t="e">
        <f>COUNTIFS(#REF!,"&gt;=100",#REF!,"&lt;150",#REF!,$B378,#REF!,"&gt;=2.5")</f>
        <v>#REF!</v>
      </c>
      <c r="P378" s="6" t="e">
        <f>COUNTIFS(#REF!,"&gt;=100",#REF!,"&lt;150",#REF!,$B378,#REF!,"&gt;=2.6")</f>
        <v>#REF!</v>
      </c>
      <c r="Q378" s="6" t="e">
        <f>COUNTIFS(#REF!,"&gt;=100",#REF!,"&lt;150",#REF!,$B378,#REF!,"&gt;=3.0")</f>
        <v>#REF!</v>
      </c>
      <c r="R378" s="15" t="e">
        <f>COUNTIFS(#REF!,"&gt;=100",#REF!,"&lt;150",#REF!,$B378,#REF!,"&gt;=3.5")</f>
        <v>#REF!</v>
      </c>
      <c r="T378" s="9" t="s">
        <v>57</v>
      </c>
      <c r="U378" s="6"/>
      <c r="V378" s="6" t="e">
        <f>COUNTIFS(#REF!,"&gt;=150",#REF!,"&lt;200",#REF!,$B378)</f>
        <v>#REF!</v>
      </c>
      <c r="W378" s="6" t="e">
        <f>COUNTIFS(#REF!,"&gt;=150",#REF!,"&lt;200",#REF!,$B378,#REF!,"&gt;=2.8")</f>
        <v>#REF!</v>
      </c>
      <c r="X378" s="6" t="e">
        <f>COUNTIFS(#REF!,"&gt;=150",#REF!,"&lt;200",#REF!,$B378,#REF!,"&gt;=3.0")</f>
        <v>#REF!</v>
      </c>
      <c r="Y378" s="6" t="e">
        <f>COUNTIFS(#REF!,"&gt;=150",#REF!,"&lt;200",#REF!,$B378,#REF!,"&gt;=3.2")</f>
        <v>#REF!</v>
      </c>
      <c r="Z378" s="6" t="e">
        <f>COUNTIFS(#REF!,"&gt;=150",#REF!,"&lt;200",#REF!,$B378,#REF!,"&gt;=3.5")</f>
        <v>#REF!</v>
      </c>
      <c r="AA378" s="15" t="e">
        <f>COUNTIFS(#REF!,"&gt;=150",#REF!,"&lt;200",#REF!,$B378,#REF!,"&gt;=4")</f>
        <v>#REF!</v>
      </c>
      <c r="AC378" s="9" t="s">
        <v>57</v>
      </c>
      <c r="AD378" s="6"/>
      <c r="AE378" s="6" t="e">
        <f>COUNTIFS(#REF!,"&gt;=200",#REF!,$B378)</f>
        <v>#REF!</v>
      </c>
      <c r="AF378" s="6" t="e">
        <f>COUNTIFS(#REF!,"&gt;=200",#REF!,$B378,#REF!,"&gt;=3")</f>
        <v>#REF!</v>
      </c>
      <c r="AG378" s="6" t="e">
        <f>COUNTIFS(#REF!,"&gt;=200",#REF!,$B378,#REF!,"&gt;=3.2")</f>
        <v>#REF!</v>
      </c>
      <c r="AH378" s="6" t="e">
        <f>COUNTIFS(#REF!,"&gt;=200",#REF!,$B378,#REF!,"&gt;=3.5")</f>
        <v>#REF!</v>
      </c>
      <c r="AI378" s="6" t="e">
        <f>COUNTIFS(#REF!,"&gt;=200",#REF!,$B378,#REF!,"&gt;=3.8")</f>
        <v>#REF!</v>
      </c>
      <c r="AJ378" s="15" t="e">
        <f>COUNTIFS(#REF!,"&gt;=200",#REF!,$B378,#REF!,"&gt;=4")</f>
        <v>#REF!</v>
      </c>
      <c r="AL378" s="9" t="s">
        <v>57</v>
      </c>
      <c r="AM378" s="6"/>
      <c r="AN378" s="42" t="e">
        <f t="shared" si="118"/>
        <v>#REF!</v>
      </c>
      <c r="AO378" s="42" t="e">
        <f t="shared" si="113"/>
        <v>#REF!</v>
      </c>
      <c r="AP378" s="42" t="e">
        <f t="shared" si="114"/>
        <v>#REF!</v>
      </c>
      <c r="AQ378" s="42" t="e">
        <f t="shared" si="115"/>
        <v>#REF!</v>
      </c>
      <c r="AR378" s="42" t="e">
        <f t="shared" si="116"/>
        <v>#REF!</v>
      </c>
      <c r="AS378" s="42" t="e">
        <f t="shared" si="117"/>
        <v>#REF!</v>
      </c>
    </row>
    <row r="379" spans="2:45" hidden="1" outlineLevel="1" x14ac:dyDescent="0.25">
      <c r="B379" s="9" t="s">
        <v>67</v>
      </c>
      <c r="C379" s="6"/>
      <c r="D379" s="6" t="e">
        <f>COUNTIFS(#REF!,"&lt;100",#REF!,"&gt;=50",#REF!,$B379)</f>
        <v>#REF!</v>
      </c>
      <c r="E379" s="6" t="e">
        <f>COUNTIFS(#REF!,"&lt;100",#REF!,"&gt;=50",#REF!,$B379,#REF!,"&gt;=2.2")</f>
        <v>#REF!</v>
      </c>
      <c r="F379" s="6" t="e">
        <f>COUNTIFS(#REF!,"&lt;100",#REF!,"&gt;=50",#REF!,$B379,#REF!,"&gt;=2.3")</f>
        <v>#REF!</v>
      </c>
      <c r="G379" s="6" t="e">
        <f>COUNTIFS(#REF!,"&lt;100",#REF!,"&gt;=50",#REF!,$B379,#REF!,"&gt;=2.4")</f>
        <v>#REF!</v>
      </c>
      <c r="H379" s="6" t="e">
        <f>COUNTIFS(#REF!,"&lt;100",#REF!,"&gt;=50",#REF!,$B379,#REF!,"&gt;=2.5")</f>
        <v>#REF!</v>
      </c>
      <c r="I379" s="15" t="e">
        <f>COUNTIFS(#REF!,"&lt;100",#REF!,"&gt;=50",#REF!,$B379,#REF!,"&gt;=2.6")</f>
        <v>#REF!</v>
      </c>
      <c r="K379" s="9" t="s">
        <v>67</v>
      </c>
      <c r="L379" s="6"/>
      <c r="M379" s="6" t="e">
        <f>COUNTIFS(#REF!,"&gt;=100",#REF!,"&lt;150",#REF!,$B379)</f>
        <v>#REF!</v>
      </c>
      <c r="N379" s="6" t="e">
        <f>COUNTIFS(#REF!,"&gt;=100",#REF!,"&lt;150",#REF!,$B379,#REF!,"&gt;=2.4")</f>
        <v>#REF!</v>
      </c>
      <c r="O379" s="6" t="e">
        <f>COUNTIFS(#REF!,"&gt;=100",#REF!,"&lt;150",#REF!,$B379,#REF!,"&gt;=2.5")</f>
        <v>#REF!</v>
      </c>
      <c r="P379" s="6" t="e">
        <f>COUNTIFS(#REF!,"&gt;=100",#REF!,"&lt;150",#REF!,$B379,#REF!,"&gt;=2.6")</f>
        <v>#REF!</v>
      </c>
      <c r="Q379" s="6" t="e">
        <f>COUNTIFS(#REF!,"&gt;=100",#REF!,"&lt;150",#REF!,$B379,#REF!,"&gt;=3.0")</f>
        <v>#REF!</v>
      </c>
      <c r="R379" s="15" t="e">
        <f>COUNTIFS(#REF!,"&gt;=100",#REF!,"&lt;150",#REF!,$B379,#REF!,"&gt;=3.5")</f>
        <v>#REF!</v>
      </c>
      <c r="T379" s="9" t="s">
        <v>67</v>
      </c>
      <c r="U379" s="6"/>
      <c r="V379" s="6" t="e">
        <f>COUNTIFS(#REF!,"&gt;=150",#REF!,"&lt;200",#REF!,$B379)</f>
        <v>#REF!</v>
      </c>
      <c r="W379" s="6" t="e">
        <f>COUNTIFS(#REF!,"&gt;=150",#REF!,"&lt;200",#REF!,$B379,#REF!,"&gt;=2.8")</f>
        <v>#REF!</v>
      </c>
      <c r="X379" s="6" t="e">
        <f>COUNTIFS(#REF!,"&gt;=150",#REF!,"&lt;200",#REF!,$B379,#REF!,"&gt;=3.0")</f>
        <v>#REF!</v>
      </c>
      <c r="Y379" s="6" t="e">
        <f>COUNTIFS(#REF!,"&gt;=150",#REF!,"&lt;200",#REF!,$B379,#REF!,"&gt;=3.2")</f>
        <v>#REF!</v>
      </c>
      <c r="Z379" s="6" t="e">
        <f>COUNTIFS(#REF!,"&gt;=150",#REF!,"&lt;200",#REF!,$B379,#REF!,"&gt;=3.5")</f>
        <v>#REF!</v>
      </c>
      <c r="AA379" s="15" t="e">
        <f>COUNTIFS(#REF!,"&gt;=150",#REF!,"&lt;200",#REF!,$B379,#REF!,"&gt;=4")</f>
        <v>#REF!</v>
      </c>
      <c r="AC379" s="9" t="s">
        <v>67</v>
      </c>
      <c r="AD379" s="6"/>
      <c r="AE379" s="6" t="e">
        <f>COUNTIFS(#REF!,"&gt;=200",#REF!,$B379)</f>
        <v>#REF!</v>
      </c>
      <c r="AF379" s="6" t="e">
        <f>COUNTIFS(#REF!,"&gt;=200",#REF!,$B379,#REF!,"&gt;=3")</f>
        <v>#REF!</v>
      </c>
      <c r="AG379" s="6" t="e">
        <f>COUNTIFS(#REF!,"&gt;=200",#REF!,$B379,#REF!,"&gt;=3.2")</f>
        <v>#REF!</v>
      </c>
      <c r="AH379" s="6" t="e">
        <f>COUNTIFS(#REF!,"&gt;=200",#REF!,$B379,#REF!,"&gt;=3.5")</f>
        <v>#REF!</v>
      </c>
      <c r="AI379" s="6" t="e">
        <f>COUNTIFS(#REF!,"&gt;=200",#REF!,$B379,#REF!,"&gt;=3.8")</f>
        <v>#REF!</v>
      </c>
      <c r="AJ379" s="15" t="e">
        <f>COUNTIFS(#REF!,"&gt;=200",#REF!,$B379,#REF!,"&gt;=4")</f>
        <v>#REF!</v>
      </c>
      <c r="AL379" s="9" t="s">
        <v>67</v>
      </c>
      <c r="AM379" s="6"/>
      <c r="AN379" s="42" t="e">
        <f t="shared" si="118"/>
        <v>#REF!</v>
      </c>
      <c r="AO379" s="42" t="e">
        <f t="shared" si="113"/>
        <v>#REF!</v>
      </c>
      <c r="AP379" s="42" t="e">
        <f t="shared" si="114"/>
        <v>#REF!</v>
      </c>
      <c r="AQ379" s="42" t="e">
        <f t="shared" si="115"/>
        <v>#REF!</v>
      </c>
      <c r="AR379" s="42" t="e">
        <f t="shared" si="116"/>
        <v>#REF!</v>
      </c>
      <c r="AS379" s="42" t="e">
        <f t="shared" si="117"/>
        <v>#REF!</v>
      </c>
    </row>
    <row r="380" spans="2:45" hidden="1" outlineLevel="1" x14ac:dyDescent="0.25">
      <c r="B380" s="9" t="s">
        <v>24</v>
      </c>
      <c r="C380" s="6"/>
      <c r="D380" s="6" t="e">
        <f>COUNTIFS(#REF!,"&lt;100",#REF!,"&gt;=50",#REF!,$B380)</f>
        <v>#REF!</v>
      </c>
      <c r="E380" s="6" t="e">
        <f>COUNTIFS(#REF!,"&lt;100",#REF!,"&gt;=50",#REF!,$B380,#REF!,"&gt;=2.2")</f>
        <v>#REF!</v>
      </c>
      <c r="F380" s="6" t="e">
        <f>COUNTIFS(#REF!,"&lt;100",#REF!,"&gt;=50",#REF!,$B380,#REF!,"&gt;=2.3")</f>
        <v>#REF!</v>
      </c>
      <c r="G380" s="6" t="e">
        <f>COUNTIFS(#REF!,"&lt;100",#REF!,"&gt;=50",#REF!,$B380,#REF!,"&gt;=2.4")</f>
        <v>#REF!</v>
      </c>
      <c r="H380" s="6" t="e">
        <f>COUNTIFS(#REF!,"&lt;100",#REF!,"&gt;=50",#REF!,$B380,#REF!,"&gt;=2.5")</f>
        <v>#REF!</v>
      </c>
      <c r="I380" s="15" t="e">
        <f>COUNTIFS(#REF!,"&lt;100",#REF!,"&gt;=50",#REF!,$B380,#REF!,"&gt;=2.6")</f>
        <v>#REF!</v>
      </c>
      <c r="K380" s="9" t="s">
        <v>24</v>
      </c>
      <c r="L380" s="6"/>
      <c r="M380" s="6" t="e">
        <f>COUNTIFS(#REF!,"&gt;=100",#REF!,"&lt;150",#REF!,$B380)</f>
        <v>#REF!</v>
      </c>
      <c r="N380" s="6" t="e">
        <f>COUNTIFS(#REF!,"&gt;=100",#REF!,"&lt;150",#REF!,$B380,#REF!,"&gt;=2.4")</f>
        <v>#REF!</v>
      </c>
      <c r="O380" s="6" t="e">
        <f>COUNTIFS(#REF!,"&gt;=100",#REF!,"&lt;150",#REF!,$B380,#REF!,"&gt;=2.5")</f>
        <v>#REF!</v>
      </c>
      <c r="P380" s="6" t="e">
        <f>COUNTIFS(#REF!,"&gt;=100",#REF!,"&lt;150",#REF!,$B380,#REF!,"&gt;=2.6")</f>
        <v>#REF!</v>
      </c>
      <c r="Q380" s="6" t="e">
        <f>COUNTIFS(#REF!,"&gt;=100",#REF!,"&lt;150",#REF!,$B380,#REF!,"&gt;=3.0")</f>
        <v>#REF!</v>
      </c>
      <c r="R380" s="15" t="e">
        <f>COUNTIFS(#REF!,"&gt;=100",#REF!,"&lt;150",#REF!,$B380,#REF!,"&gt;=3.5")</f>
        <v>#REF!</v>
      </c>
      <c r="T380" s="9" t="s">
        <v>24</v>
      </c>
      <c r="U380" s="6"/>
      <c r="V380" s="6" t="e">
        <f>COUNTIFS(#REF!,"&gt;=150",#REF!,"&lt;200",#REF!,$B380)</f>
        <v>#REF!</v>
      </c>
      <c r="W380" s="6" t="e">
        <f>COUNTIFS(#REF!,"&gt;=150",#REF!,"&lt;200",#REF!,$B380,#REF!,"&gt;=2.8")</f>
        <v>#REF!</v>
      </c>
      <c r="X380" s="6" t="e">
        <f>COUNTIFS(#REF!,"&gt;=150",#REF!,"&lt;200",#REF!,$B380,#REF!,"&gt;=3.0")</f>
        <v>#REF!</v>
      </c>
      <c r="Y380" s="6" t="e">
        <f>COUNTIFS(#REF!,"&gt;=150",#REF!,"&lt;200",#REF!,$B380,#REF!,"&gt;=3.2")</f>
        <v>#REF!</v>
      </c>
      <c r="Z380" s="6" t="e">
        <f>COUNTIFS(#REF!,"&gt;=150",#REF!,"&lt;200",#REF!,$B380,#REF!,"&gt;=3.5")</f>
        <v>#REF!</v>
      </c>
      <c r="AA380" s="15" t="e">
        <f>COUNTIFS(#REF!,"&gt;=150",#REF!,"&lt;200",#REF!,$B380,#REF!,"&gt;=4")</f>
        <v>#REF!</v>
      </c>
      <c r="AC380" s="9" t="s">
        <v>24</v>
      </c>
      <c r="AD380" s="6"/>
      <c r="AE380" s="6" t="e">
        <f>COUNTIFS(#REF!,"&gt;=200",#REF!,$B380)</f>
        <v>#REF!</v>
      </c>
      <c r="AF380" s="6" t="e">
        <f>COUNTIFS(#REF!,"&gt;=200",#REF!,$B380,#REF!,"&gt;=3")</f>
        <v>#REF!</v>
      </c>
      <c r="AG380" s="6" t="e">
        <f>COUNTIFS(#REF!,"&gt;=200",#REF!,$B380,#REF!,"&gt;=3.2")</f>
        <v>#REF!</v>
      </c>
      <c r="AH380" s="6" t="e">
        <f>COUNTIFS(#REF!,"&gt;=200",#REF!,$B380,#REF!,"&gt;=3.5")</f>
        <v>#REF!</v>
      </c>
      <c r="AI380" s="6" t="e">
        <f>COUNTIFS(#REF!,"&gt;=200",#REF!,$B380,#REF!,"&gt;=3.8")</f>
        <v>#REF!</v>
      </c>
      <c r="AJ380" s="15" t="e">
        <f>COUNTIFS(#REF!,"&gt;=200",#REF!,$B380,#REF!,"&gt;=4")</f>
        <v>#REF!</v>
      </c>
      <c r="AL380" s="9" t="s">
        <v>24</v>
      </c>
      <c r="AM380" s="6"/>
      <c r="AN380" s="42" t="e">
        <f t="shared" si="118"/>
        <v>#REF!</v>
      </c>
      <c r="AO380" s="42" t="e">
        <f t="shared" si="113"/>
        <v>#REF!</v>
      </c>
      <c r="AP380" s="42" t="e">
        <f t="shared" si="114"/>
        <v>#REF!</v>
      </c>
      <c r="AQ380" s="42" t="e">
        <f t="shared" si="115"/>
        <v>#REF!</v>
      </c>
      <c r="AR380" s="42" t="e">
        <f t="shared" si="116"/>
        <v>#REF!</v>
      </c>
      <c r="AS380" s="42" t="e">
        <f t="shared" si="117"/>
        <v>#REF!</v>
      </c>
    </row>
    <row r="381" spans="2:45" hidden="1" outlineLevel="1" x14ac:dyDescent="0.25">
      <c r="B381" s="9" t="s">
        <v>74</v>
      </c>
      <c r="C381" s="6"/>
      <c r="D381" s="6" t="e">
        <f>COUNTIFS(#REF!,"&lt;100",#REF!,"&gt;=50",#REF!,$B381)</f>
        <v>#REF!</v>
      </c>
      <c r="E381" s="6" t="e">
        <f>COUNTIFS(#REF!,"&lt;100",#REF!,"&gt;=50",#REF!,$B381,#REF!,"&gt;=2.2")</f>
        <v>#REF!</v>
      </c>
      <c r="F381" s="6" t="e">
        <f>COUNTIFS(#REF!,"&lt;100",#REF!,"&gt;=50",#REF!,$B381,#REF!,"&gt;=2.3")</f>
        <v>#REF!</v>
      </c>
      <c r="G381" s="6" t="e">
        <f>COUNTIFS(#REF!,"&lt;100",#REF!,"&gt;=50",#REF!,$B381,#REF!,"&gt;=2.4")</f>
        <v>#REF!</v>
      </c>
      <c r="H381" s="6" t="e">
        <f>COUNTIFS(#REF!,"&lt;100",#REF!,"&gt;=50",#REF!,$B381,#REF!,"&gt;=2.5")</f>
        <v>#REF!</v>
      </c>
      <c r="I381" s="15" t="e">
        <f>COUNTIFS(#REF!,"&lt;100",#REF!,"&gt;=50",#REF!,$B381,#REF!,"&gt;=2.6")</f>
        <v>#REF!</v>
      </c>
      <c r="K381" s="9" t="s">
        <v>74</v>
      </c>
      <c r="L381" s="6"/>
      <c r="M381" s="6" t="e">
        <f>COUNTIFS(#REF!,"&gt;=100",#REF!,"&lt;150",#REF!,$B381)</f>
        <v>#REF!</v>
      </c>
      <c r="N381" s="6" t="e">
        <f>COUNTIFS(#REF!,"&gt;=100",#REF!,"&lt;150",#REF!,$B381,#REF!,"&gt;=2.4")</f>
        <v>#REF!</v>
      </c>
      <c r="O381" s="6" t="e">
        <f>COUNTIFS(#REF!,"&gt;=100",#REF!,"&lt;150",#REF!,$B381,#REF!,"&gt;=2.5")</f>
        <v>#REF!</v>
      </c>
      <c r="P381" s="6" t="e">
        <f>COUNTIFS(#REF!,"&gt;=100",#REF!,"&lt;150",#REF!,$B381,#REF!,"&gt;=2.6")</f>
        <v>#REF!</v>
      </c>
      <c r="Q381" s="6" t="e">
        <f>COUNTIFS(#REF!,"&gt;=100",#REF!,"&lt;150",#REF!,$B381,#REF!,"&gt;=3.0")</f>
        <v>#REF!</v>
      </c>
      <c r="R381" s="15" t="e">
        <f>COUNTIFS(#REF!,"&gt;=100",#REF!,"&lt;150",#REF!,$B381,#REF!,"&gt;=3.5")</f>
        <v>#REF!</v>
      </c>
      <c r="T381" s="9" t="s">
        <v>74</v>
      </c>
      <c r="U381" s="6"/>
      <c r="V381" s="6" t="e">
        <f>COUNTIFS(#REF!,"&gt;=150",#REF!,"&lt;200",#REF!,$B381)</f>
        <v>#REF!</v>
      </c>
      <c r="W381" s="6" t="e">
        <f>COUNTIFS(#REF!,"&gt;=150",#REF!,"&lt;200",#REF!,$B381,#REF!,"&gt;=2.8")</f>
        <v>#REF!</v>
      </c>
      <c r="X381" s="6" t="e">
        <f>COUNTIFS(#REF!,"&gt;=150",#REF!,"&lt;200",#REF!,$B381,#REF!,"&gt;=3.0")</f>
        <v>#REF!</v>
      </c>
      <c r="Y381" s="6" t="e">
        <f>COUNTIFS(#REF!,"&gt;=150",#REF!,"&lt;200",#REF!,$B381,#REF!,"&gt;=3.2")</f>
        <v>#REF!</v>
      </c>
      <c r="Z381" s="6" t="e">
        <f>COUNTIFS(#REF!,"&gt;=150",#REF!,"&lt;200",#REF!,$B381,#REF!,"&gt;=3.5")</f>
        <v>#REF!</v>
      </c>
      <c r="AA381" s="15" t="e">
        <f>COUNTIFS(#REF!,"&gt;=150",#REF!,"&lt;200",#REF!,$B381,#REF!,"&gt;=4")</f>
        <v>#REF!</v>
      </c>
      <c r="AC381" s="9" t="s">
        <v>74</v>
      </c>
      <c r="AD381" s="6"/>
      <c r="AE381" s="6" t="e">
        <f>COUNTIFS(#REF!,"&gt;=200",#REF!,$B381)</f>
        <v>#REF!</v>
      </c>
      <c r="AF381" s="6" t="e">
        <f>COUNTIFS(#REF!,"&gt;=200",#REF!,$B381,#REF!,"&gt;=3")</f>
        <v>#REF!</v>
      </c>
      <c r="AG381" s="6" t="e">
        <f>COUNTIFS(#REF!,"&gt;=200",#REF!,$B381,#REF!,"&gt;=3.2")</f>
        <v>#REF!</v>
      </c>
      <c r="AH381" s="6" t="e">
        <f>COUNTIFS(#REF!,"&gt;=200",#REF!,$B381,#REF!,"&gt;=3.5")</f>
        <v>#REF!</v>
      </c>
      <c r="AI381" s="6" t="e">
        <f>COUNTIFS(#REF!,"&gt;=200",#REF!,$B381,#REF!,"&gt;=3.8")</f>
        <v>#REF!</v>
      </c>
      <c r="AJ381" s="15" t="e">
        <f>COUNTIFS(#REF!,"&gt;=200",#REF!,$B381,#REF!,"&gt;=4")</f>
        <v>#REF!</v>
      </c>
      <c r="AL381" s="9" t="s">
        <v>74</v>
      </c>
      <c r="AM381" s="6"/>
      <c r="AN381" s="42" t="e">
        <f t="shared" si="118"/>
        <v>#REF!</v>
      </c>
      <c r="AO381" s="42" t="e">
        <f t="shared" si="113"/>
        <v>#REF!</v>
      </c>
      <c r="AP381" s="42" t="e">
        <f t="shared" si="114"/>
        <v>#REF!</v>
      </c>
      <c r="AQ381" s="42" t="e">
        <f t="shared" si="115"/>
        <v>#REF!</v>
      </c>
      <c r="AR381" s="42" t="e">
        <f t="shared" si="116"/>
        <v>#REF!</v>
      </c>
      <c r="AS381" s="42" t="e">
        <f t="shared" si="117"/>
        <v>#REF!</v>
      </c>
    </row>
    <row r="382" spans="2:45" hidden="1" outlineLevel="1" x14ac:dyDescent="0.25">
      <c r="B382" s="9" t="s">
        <v>56</v>
      </c>
      <c r="C382" s="6"/>
      <c r="D382" s="6" t="e">
        <f>COUNTIFS(#REF!,"&lt;100",#REF!,"&gt;=50",#REF!,$B382)</f>
        <v>#REF!</v>
      </c>
      <c r="E382" s="6" t="e">
        <f>COUNTIFS(#REF!,"&lt;100",#REF!,"&gt;=50",#REF!,$B382,#REF!,"&gt;=2.2")</f>
        <v>#REF!</v>
      </c>
      <c r="F382" s="6" t="e">
        <f>COUNTIFS(#REF!,"&lt;100",#REF!,"&gt;=50",#REF!,$B382,#REF!,"&gt;=2.3")</f>
        <v>#REF!</v>
      </c>
      <c r="G382" s="6" t="e">
        <f>COUNTIFS(#REF!,"&lt;100",#REF!,"&gt;=50",#REF!,$B382,#REF!,"&gt;=2.4")</f>
        <v>#REF!</v>
      </c>
      <c r="H382" s="6" t="e">
        <f>COUNTIFS(#REF!,"&lt;100",#REF!,"&gt;=50",#REF!,$B382,#REF!,"&gt;=2.5")</f>
        <v>#REF!</v>
      </c>
      <c r="I382" s="15" t="e">
        <f>COUNTIFS(#REF!,"&lt;100",#REF!,"&gt;=50",#REF!,$B382,#REF!,"&gt;=2.6")</f>
        <v>#REF!</v>
      </c>
      <c r="K382" s="9" t="s">
        <v>56</v>
      </c>
      <c r="L382" s="6"/>
      <c r="M382" s="6" t="e">
        <f>COUNTIFS(#REF!,"&gt;=100",#REF!,"&lt;150",#REF!,$B382)</f>
        <v>#REF!</v>
      </c>
      <c r="N382" s="6" t="e">
        <f>COUNTIFS(#REF!,"&gt;=100",#REF!,"&lt;150",#REF!,$B382,#REF!,"&gt;=2.4")</f>
        <v>#REF!</v>
      </c>
      <c r="O382" s="6" t="e">
        <f>COUNTIFS(#REF!,"&gt;=100",#REF!,"&lt;150",#REF!,$B382,#REF!,"&gt;=2.5")</f>
        <v>#REF!</v>
      </c>
      <c r="P382" s="6" t="e">
        <f>COUNTIFS(#REF!,"&gt;=100",#REF!,"&lt;150",#REF!,$B382,#REF!,"&gt;=2.6")</f>
        <v>#REF!</v>
      </c>
      <c r="Q382" s="6" t="e">
        <f>COUNTIFS(#REF!,"&gt;=100",#REF!,"&lt;150",#REF!,$B382,#REF!,"&gt;=3.0")</f>
        <v>#REF!</v>
      </c>
      <c r="R382" s="15" t="e">
        <f>COUNTIFS(#REF!,"&gt;=100",#REF!,"&lt;150",#REF!,$B382,#REF!,"&gt;=3.5")</f>
        <v>#REF!</v>
      </c>
      <c r="T382" s="9" t="s">
        <v>56</v>
      </c>
      <c r="U382" s="6"/>
      <c r="V382" s="6" t="e">
        <f>COUNTIFS(#REF!,"&gt;=150",#REF!,"&lt;200",#REF!,$B382)</f>
        <v>#REF!</v>
      </c>
      <c r="W382" s="6" t="e">
        <f>COUNTIFS(#REF!,"&gt;=150",#REF!,"&lt;200",#REF!,$B382,#REF!,"&gt;=2.8")</f>
        <v>#REF!</v>
      </c>
      <c r="X382" s="6" t="e">
        <f>COUNTIFS(#REF!,"&gt;=150",#REF!,"&lt;200",#REF!,$B382,#REF!,"&gt;=3.0")</f>
        <v>#REF!</v>
      </c>
      <c r="Y382" s="6" t="e">
        <f>COUNTIFS(#REF!,"&gt;=150",#REF!,"&lt;200",#REF!,$B382,#REF!,"&gt;=3.2")</f>
        <v>#REF!</v>
      </c>
      <c r="Z382" s="6" t="e">
        <f>COUNTIFS(#REF!,"&gt;=150",#REF!,"&lt;200",#REF!,$B382,#REF!,"&gt;=3.5")</f>
        <v>#REF!</v>
      </c>
      <c r="AA382" s="15" t="e">
        <f>COUNTIFS(#REF!,"&gt;=150",#REF!,"&lt;200",#REF!,$B382,#REF!,"&gt;=4")</f>
        <v>#REF!</v>
      </c>
      <c r="AC382" s="9" t="s">
        <v>56</v>
      </c>
      <c r="AD382" s="6"/>
      <c r="AE382" s="6" t="e">
        <f>COUNTIFS(#REF!,"&gt;=200",#REF!,$B382)</f>
        <v>#REF!</v>
      </c>
      <c r="AF382" s="6" t="e">
        <f>COUNTIFS(#REF!,"&gt;=200",#REF!,$B382,#REF!,"&gt;=3")</f>
        <v>#REF!</v>
      </c>
      <c r="AG382" s="6" t="e">
        <f>COUNTIFS(#REF!,"&gt;=200",#REF!,$B382,#REF!,"&gt;=3.2")</f>
        <v>#REF!</v>
      </c>
      <c r="AH382" s="6" t="e">
        <f>COUNTIFS(#REF!,"&gt;=200",#REF!,$B382,#REF!,"&gt;=3.5")</f>
        <v>#REF!</v>
      </c>
      <c r="AI382" s="6" t="e">
        <f>COUNTIFS(#REF!,"&gt;=200",#REF!,$B382,#REF!,"&gt;=3.8")</f>
        <v>#REF!</v>
      </c>
      <c r="AJ382" s="15" t="e">
        <f>COUNTIFS(#REF!,"&gt;=200",#REF!,$B382,#REF!,"&gt;=4")</f>
        <v>#REF!</v>
      </c>
      <c r="AL382" s="9" t="s">
        <v>56</v>
      </c>
      <c r="AM382" s="6"/>
      <c r="AN382" s="42" t="e">
        <f t="shared" si="118"/>
        <v>#REF!</v>
      </c>
      <c r="AO382" s="42" t="e">
        <f t="shared" si="113"/>
        <v>#REF!</v>
      </c>
      <c r="AP382" s="42" t="e">
        <f t="shared" si="114"/>
        <v>#REF!</v>
      </c>
      <c r="AQ382" s="42" t="e">
        <f t="shared" si="115"/>
        <v>#REF!</v>
      </c>
      <c r="AR382" s="42" t="e">
        <f t="shared" si="116"/>
        <v>#REF!</v>
      </c>
      <c r="AS382" s="42" t="e">
        <f t="shared" si="117"/>
        <v>#REF!</v>
      </c>
    </row>
    <row r="383" spans="2:45" hidden="1" outlineLevel="1" x14ac:dyDescent="0.25">
      <c r="B383" s="9" t="s">
        <v>25</v>
      </c>
      <c r="C383" s="6"/>
      <c r="D383" s="6" t="e">
        <f>COUNTIFS(#REF!,"&lt;100",#REF!,"&gt;=50",#REF!,$B383)</f>
        <v>#REF!</v>
      </c>
      <c r="E383" s="6" t="e">
        <f>COUNTIFS(#REF!,"&lt;100",#REF!,"&gt;=50",#REF!,$B383,#REF!,"&gt;=2.2")</f>
        <v>#REF!</v>
      </c>
      <c r="F383" s="6" t="e">
        <f>COUNTIFS(#REF!,"&lt;100",#REF!,"&gt;=50",#REF!,$B383,#REF!,"&gt;=2.3")</f>
        <v>#REF!</v>
      </c>
      <c r="G383" s="6" t="e">
        <f>COUNTIFS(#REF!,"&lt;100",#REF!,"&gt;=50",#REF!,$B383,#REF!,"&gt;=2.4")</f>
        <v>#REF!</v>
      </c>
      <c r="H383" s="6" t="e">
        <f>COUNTIFS(#REF!,"&lt;100",#REF!,"&gt;=50",#REF!,$B383,#REF!,"&gt;=2.5")</f>
        <v>#REF!</v>
      </c>
      <c r="I383" s="15" t="e">
        <f>COUNTIFS(#REF!,"&lt;100",#REF!,"&gt;=50",#REF!,$B383,#REF!,"&gt;=2.6")</f>
        <v>#REF!</v>
      </c>
      <c r="K383" s="9" t="s">
        <v>25</v>
      </c>
      <c r="L383" s="6"/>
      <c r="M383" s="6" t="e">
        <f>COUNTIFS(#REF!,"&gt;=100",#REF!,"&lt;150",#REF!,$B383)</f>
        <v>#REF!</v>
      </c>
      <c r="N383" s="6" t="e">
        <f>COUNTIFS(#REF!,"&gt;=100",#REF!,"&lt;150",#REF!,$B383,#REF!,"&gt;=2.4")</f>
        <v>#REF!</v>
      </c>
      <c r="O383" s="6" t="e">
        <f>COUNTIFS(#REF!,"&gt;=100",#REF!,"&lt;150",#REF!,$B383,#REF!,"&gt;=2.5")</f>
        <v>#REF!</v>
      </c>
      <c r="P383" s="6" t="e">
        <f>COUNTIFS(#REF!,"&gt;=100",#REF!,"&lt;150",#REF!,$B383,#REF!,"&gt;=2.6")</f>
        <v>#REF!</v>
      </c>
      <c r="Q383" s="6" t="e">
        <f>COUNTIFS(#REF!,"&gt;=100",#REF!,"&lt;150",#REF!,$B383,#REF!,"&gt;=3.0")</f>
        <v>#REF!</v>
      </c>
      <c r="R383" s="15" t="e">
        <f>COUNTIFS(#REF!,"&gt;=100",#REF!,"&lt;150",#REF!,$B383,#REF!,"&gt;=3.5")</f>
        <v>#REF!</v>
      </c>
      <c r="T383" s="9" t="s">
        <v>25</v>
      </c>
      <c r="U383" s="6"/>
      <c r="V383" s="6" t="e">
        <f>COUNTIFS(#REF!,"&gt;=150",#REF!,"&lt;200",#REF!,$B383)</f>
        <v>#REF!</v>
      </c>
      <c r="W383" s="6" t="e">
        <f>COUNTIFS(#REF!,"&gt;=150",#REF!,"&lt;200",#REF!,$B383,#REF!,"&gt;=2.8")</f>
        <v>#REF!</v>
      </c>
      <c r="X383" s="6" t="e">
        <f>COUNTIFS(#REF!,"&gt;=150",#REF!,"&lt;200",#REF!,$B383,#REF!,"&gt;=3.0")</f>
        <v>#REF!</v>
      </c>
      <c r="Y383" s="6" t="e">
        <f>COUNTIFS(#REF!,"&gt;=150",#REF!,"&lt;200",#REF!,$B383,#REF!,"&gt;=3.2")</f>
        <v>#REF!</v>
      </c>
      <c r="Z383" s="6" t="e">
        <f>COUNTIFS(#REF!,"&gt;=150",#REF!,"&lt;200",#REF!,$B383,#REF!,"&gt;=3.5")</f>
        <v>#REF!</v>
      </c>
      <c r="AA383" s="15" t="e">
        <f>COUNTIFS(#REF!,"&gt;=150",#REF!,"&lt;200",#REF!,$B383,#REF!,"&gt;=4")</f>
        <v>#REF!</v>
      </c>
      <c r="AC383" s="9" t="s">
        <v>25</v>
      </c>
      <c r="AD383" s="6"/>
      <c r="AE383" s="6" t="e">
        <f>COUNTIFS(#REF!,"&gt;=200",#REF!,$B383)</f>
        <v>#REF!</v>
      </c>
      <c r="AF383" s="6" t="e">
        <f>COUNTIFS(#REF!,"&gt;=200",#REF!,$B383,#REF!,"&gt;=3")</f>
        <v>#REF!</v>
      </c>
      <c r="AG383" s="6" t="e">
        <f>COUNTIFS(#REF!,"&gt;=200",#REF!,$B383,#REF!,"&gt;=3.2")</f>
        <v>#REF!</v>
      </c>
      <c r="AH383" s="6" t="e">
        <f>COUNTIFS(#REF!,"&gt;=200",#REF!,$B383,#REF!,"&gt;=3.5")</f>
        <v>#REF!</v>
      </c>
      <c r="AI383" s="6" t="e">
        <f>COUNTIFS(#REF!,"&gt;=200",#REF!,$B383,#REF!,"&gt;=3.8")</f>
        <v>#REF!</v>
      </c>
      <c r="AJ383" s="15" t="e">
        <f>COUNTIFS(#REF!,"&gt;=200",#REF!,$B383,#REF!,"&gt;=4")</f>
        <v>#REF!</v>
      </c>
      <c r="AL383" s="9" t="s">
        <v>25</v>
      </c>
      <c r="AM383" s="6"/>
      <c r="AN383" s="42" t="e">
        <f t="shared" si="118"/>
        <v>#REF!</v>
      </c>
      <c r="AO383" s="42" t="e">
        <f t="shared" si="113"/>
        <v>#REF!</v>
      </c>
      <c r="AP383" s="42" t="e">
        <f t="shared" si="114"/>
        <v>#REF!</v>
      </c>
      <c r="AQ383" s="42" t="e">
        <f t="shared" si="115"/>
        <v>#REF!</v>
      </c>
      <c r="AR383" s="42" t="e">
        <f t="shared" si="116"/>
        <v>#REF!</v>
      </c>
      <c r="AS383" s="42" t="e">
        <f t="shared" si="117"/>
        <v>#REF!</v>
      </c>
    </row>
    <row r="384" spans="2:45" hidden="1" outlineLevel="1" x14ac:dyDescent="0.25">
      <c r="B384" s="9" t="s">
        <v>37</v>
      </c>
      <c r="C384" s="6"/>
      <c r="D384" s="6" t="e">
        <f>COUNTIFS(#REF!,"&lt;100",#REF!,"&gt;=50",#REF!,$B384)</f>
        <v>#REF!</v>
      </c>
      <c r="E384" s="6" t="e">
        <f>COUNTIFS(#REF!,"&lt;100",#REF!,"&gt;=50",#REF!,$B384,#REF!,"&gt;=2.2")</f>
        <v>#REF!</v>
      </c>
      <c r="F384" s="6" t="e">
        <f>COUNTIFS(#REF!,"&lt;100",#REF!,"&gt;=50",#REF!,$B384,#REF!,"&gt;=2.3")</f>
        <v>#REF!</v>
      </c>
      <c r="G384" s="6" t="e">
        <f>COUNTIFS(#REF!,"&lt;100",#REF!,"&gt;=50",#REF!,$B384,#REF!,"&gt;=2.4")</f>
        <v>#REF!</v>
      </c>
      <c r="H384" s="6" t="e">
        <f>COUNTIFS(#REF!,"&lt;100",#REF!,"&gt;=50",#REF!,$B384,#REF!,"&gt;=2.5")</f>
        <v>#REF!</v>
      </c>
      <c r="I384" s="15" t="e">
        <f>COUNTIFS(#REF!,"&lt;100",#REF!,"&gt;=50",#REF!,$B384,#REF!,"&gt;=2.6")</f>
        <v>#REF!</v>
      </c>
      <c r="K384" s="9" t="s">
        <v>37</v>
      </c>
      <c r="L384" s="6"/>
      <c r="M384" s="6" t="e">
        <f>COUNTIFS(#REF!,"&gt;=100",#REF!,"&lt;150",#REF!,$B384)</f>
        <v>#REF!</v>
      </c>
      <c r="N384" s="6" t="e">
        <f>COUNTIFS(#REF!,"&gt;=100",#REF!,"&lt;150",#REF!,$B384,#REF!,"&gt;=2.4")</f>
        <v>#REF!</v>
      </c>
      <c r="O384" s="6" t="e">
        <f>COUNTIFS(#REF!,"&gt;=100",#REF!,"&lt;150",#REF!,$B384,#REF!,"&gt;=2.5")</f>
        <v>#REF!</v>
      </c>
      <c r="P384" s="6" t="e">
        <f>COUNTIFS(#REF!,"&gt;=100",#REF!,"&lt;150",#REF!,$B384,#REF!,"&gt;=2.6")</f>
        <v>#REF!</v>
      </c>
      <c r="Q384" s="6" t="e">
        <f>COUNTIFS(#REF!,"&gt;=100",#REF!,"&lt;150",#REF!,$B384,#REF!,"&gt;=3.0")</f>
        <v>#REF!</v>
      </c>
      <c r="R384" s="15" t="e">
        <f>COUNTIFS(#REF!,"&gt;=100",#REF!,"&lt;150",#REF!,$B384,#REF!,"&gt;=3.5")</f>
        <v>#REF!</v>
      </c>
      <c r="T384" s="9" t="s">
        <v>37</v>
      </c>
      <c r="U384" s="6"/>
      <c r="V384" s="6" t="e">
        <f>COUNTIFS(#REF!,"&gt;=150",#REF!,"&lt;200",#REF!,$B384)</f>
        <v>#REF!</v>
      </c>
      <c r="W384" s="6" t="e">
        <f>COUNTIFS(#REF!,"&gt;=150",#REF!,"&lt;200",#REF!,$B384,#REF!,"&gt;=2.8")</f>
        <v>#REF!</v>
      </c>
      <c r="X384" s="6" t="e">
        <f>COUNTIFS(#REF!,"&gt;=150",#REF!,"&lt;200",#REF!,$B384,#REF!,"&gt;=3.0")</f>
        <v>#REF!</v>
      </c>
      <c r="Y384" s="6" t="e">
        <f>COUNTIFS(#REF!,"&gt;=150",#REF!,"&lt;200",#REF!,$B384,#REF!,"&gt;=3.2")</f>
        <v>#REF!</v>
      </c>
      <c r="Z384" s="6" t="e">
        <f>COUNTIFS(#REF!,"&gt;=150",#REF!,"&lt;200",#REF!,$B384,#REF!,"&gt;=3.5")</f>
        <v>#REF!</v>
      </c>
      <c r="AA384" s="15" t="e">
        <f>COUNTIFS(#REF!,"&gt;=150",#REF!,"&lt;200",#REF!,$B384,#REF!,"&gt;=4")</f>
        <v>#REF!</v>
      </c>
      <c r="AC384" s="9" t="s">
        <v>37</v>
      </c>
      <c r="AD384" s="6"/>
      <c r="AE384" s="6" t="e">
        <f>COUNTIFS(#REF!,"&gt;=200",#REF!,$B384)</f>
        <v>#REF!</v>
      </c>
      <c r="AF384" s="6" t="e">
        <f>COUNTIFS(#REF!,"&gt;=200",#REF!,$B384,#REF!,"&gt;=3")</f>
        <v>#REF!</v>
      </c>
      <c r="AG384" s="6" t="e">
        <f>COUNTIFS(#REF!,"&gt;=200",#REF!,$B384,#REF!,"&gt;=3.2")</f>
        <v>#REF!</v>
      </c>
      <c r="AH384" s="6" t="e">
        <f>COUNTIFS(#REF!,"&gt;=200",#REF!,$B384,#REF!,"&gt;=3.5")</f>
        <v>#REF!</v>
      </c>
      <c r="AI384" s="6" t="e">
        <f>COUNTIFS(#REF!,"&gt;=200",#REF!,$B384,#REF!,"&gt;=3.8")</f>
        <v>#REF!</v>
      </c>
      <c r="AJ384" s="15" t="e">
        <f>COUNTIFS(#REF!,"&gt;=200",#REF!,$B384,#REF!,"&gt;=4")</f>
        <v>#REF!</v>
      </c>
      <c r="AL384" s="9" t="s">
        <v>37</v>
      </c>
      <c r="AM384" s="6"/>
      <c r="AN384" s="42" t="e">
        <f t="shared" si="118"/>
        <v>#REF!</v>
      </c>
      <c r="AO384" s="42" t="e">
        <f t="shared" si="113"/>
        <v>#REF!</v>
      </c>
      <c r="AP384" s="42" t="e">
        <f t="shared" si="114"/>
        <v>#REF!</v>
      </c>
      <c r="AQ384" s="42" t="e">
        <f t="shared" si="115"/>
        <v>#REF!</v>
      </c>
      <c r="AR384" s="42" t="e">
        <f t="shared" si="116"/>
        <v>#REF!</v>
      </c>
      <c r="AS384" s="42" t="e">
        <f t="shared" si="117"/>
        <v>#REF!</v>
      </c>
    </row>
    <row r="385" spans="2:45" hidden="1" outlineLevel="1" x14ac:dyDescent="0.25">
      <c r="B385" s="9" t="s">
        <v>58</v>
      </c>
      <c r="C385" s="6"/>
      <c r="D385" s="6" t="e">
        <f>COUNTIFS(#REF!,"&lt;100",#REF!,"&gt;=50",#REF!,$B385)</f>
        <v>#REF!</v>
      </c>
      <c r="E385" s="6" t="e">
        <f>COUNTIFS(#REF!,"&lt;100",#REF!,"&gt;=50",#REF!,$B385,#REF!,"&gt;=2.2")</f>
        <v>#REF!</v>
      </c>
      <c r="F385" s="6" t="e">
        <f>COUNTIFS(#REF!,"&lt;100",#REF!,"&gt;=50",#REF!,$B385,#REF!,"&gt;=2.3")</f>
        <v>#REF!</v>
      </c>
      <c r="G385" s="6" t="e">
        <f>COUNTIFS(#REF!,"&lt;100",#REF!,"&gt;=50",#REF!,$B385,#REF!,"&gt;=2.4")</f>
        <v>#REF!</v>
      </c>
      <c r="H385" s="6" t="e">
        <f>COUNTIFS(#REF!,"&lt;100",#REF!,"&gt;=50",#REF!,$B385,#REF!,"&gt;=2.5")</f>
        <v>#REF!</v>
      </c>
      <c r="I385" s="15" t="e">
        <f>COUNTIFS(#REF!,"&lt;100",#REF!,"&gt;=50",#REF!,$B385,#REF!,"&gt;=2.6")</f>
        <v>#REF!</v>
      </c>
      <c r="K385" s="9" t="s">
        <v>58</v>
      </c>
      <c r="L385" s="6"/>
      <c r="M385" s="6" t="e">
        <f>COUNTIFS(#REF!,"&gt;=100",#REF!,"&lt;150",#REF!,$B385)</f>
        <v>#REF!</v>
      </c>
      <c r="N385" s="6" t="e">
        <f>COUNTIFS(#REF!,"&gt;=100",#REF!,"&lt;150",#REF!,$B385,#REF!,"&gt;=2.4")</f>
        <v>#REF!</v>
      </c>
      <c r="O385" s="6" t="e">
        <f>COUNTIFS(#REF!,"&gt;=100",#REF!,"&lt;150",#REF!,$B385,#REF!,"&gt;=2.5")</f>
        <v>#REF!</v>
      </c>
      <c r="P385" s="6" t="e">
        <f>COUNTIFS(#REF!,"&gt;=100",#REF!,"&lt;150",#REF!,$B385,#REF!,"&gt;=2.6")</f>
        <v>#REF!</v>
      </c>
      <c r="Q385" s="6" t="e">
        <f>COUNTIFS(#REF!,"&gt;=100",#REF!,"&lt;150",#REF!,$B385,#REF!,"&gt;=3.0")</f>
        <v>#REF!</v>
      </c>
      <c r="R385" s="15" t="e">
        <f>COUNTIFS(#REF!,"&gt;=100",#REF!,"&lt;150",#REF!,$B385,#REF!,"&gt;=3.5")</f>
        <v>#REF!</v>
      </c>
      <c r="T385" s="9" t="s">
        <v>58</v>
      </c>
      <c r="U385" s="6"/>
      <c r="V385" s="6" t="e">
        <f>COUNTIFS(#REF!,"&gt;=150",#REF!,"&lt;200",#REF!,$B385)</f>
        <v>#REF!</v>
      </c>
      <c r="W385" s="6" t="e">
        <f>COUNTIFS(#REF!,"&gt;=150",#REF!,"&lt;200",#REF!,$B385,#REF!,"&gt;=2.8")</f>
        <v>#REF!</v>
      </c>
      <c r="X385" s="6" t="e">
        <f>COUNTIFS(#REF!,"&gt;=150",#REF!,"&lt;200",#REF!,$B385,#REF!,"&gt;=3.0")</f>
        <v>#REF!</v>
      </c>
      <c r="Y385" s="6" t="e">
        <f>COUNTIFS(#REF!,"&gt;=150",#REF!,"&lt;200",#REF!,$B385,#REF!,"&gt;=3.2")</f>
        <v>#REF!</v>
      </c>
      <c r="Z385" s="6" t="e">
        <f>COUNTIFS(#REF!,"&gt;=150",#REF!,"&lt;200",#REF!,$B385,#REF!,"&gt;=3.5")</f>
        <v>#REF!</v>
      </c>
      <c r="AA385" s="15" t="e">
        <f>COUNTIFS(#REF!,"&gt;=150",#REF!,"&lt;200",#REF!,$B385,#REF!,"&gt;=4")</f>
        <v>#REF!</v>
      </c>
      <c r="AC385" s="9" t="s">
        <v>58</v>
      </c>
      <c r="AD385" s="6"/>
      <c r="AE385" s="6" t="e">
        <f>COUNTIFS(#REF!,"&gt;=200",#REF!,$B385)</f>
        <v>#REF!</v>
      </c>
      <c r="AF385" s="6" t="e">
        <f>COUNTIFS(#REF!,"&gt;=200",#REF!,$B385,#REF!,"&gt;=3")</f>
        <v>#REF!</v>
      </c>
      <c r="AG385" s="6" t="e">
        <f>COUNTIFS(#REF!,"&gt;=200",#REF!,$B385,#REF!,"&gt;=3.2")</f>
        <v>#REF!</v>
      </c>
      <c r="AH385" s="6" t="e">
        <f>COUNTIFS(#REF!,"&gt;=200",#REF!,$B385,#REF!,"&gt;=3.5")</f>
        <v>#REF!</v>
      </c>
      <c r="AI385" s="6" t="e">
        <f>COUNTIFS(#REF!,"&gt;=200",#REF!,$B385,#REF!,"&gt;=3.8")</f>
        <v>#REF!</v>
      </c>
      <c r="AJ385" s="15" t="e">
        <f>COUNTIFS(#REF!,"&gt;=200",#REF!,$B385,#REF!,"&gt;=4")</f>
        <v>#REF!</v>
      </c>
      <c r="AL385" s="9" t="s">
        <v>58</v>
      </c>
      <c r="AM385" s="6"/>
      <c r="AN385" s="42" t="e">
        <f t="shared" si="118"/>
        <v>#REF!</v>
      </c>
      <c r="AO385" s="42" t="e">
        <f t="shared" si="113"/>
        <v>#REF!</v>
      </c>
      <c r="AP385" s="42" t="e">
        <f t="shared" si="114"/>
        <v>#REF!</v>
      </c>
      <c r="AQ385" s="42" t="e">
        <f t="shared" si="115"/>
        <v>#REF!</v>
      </c>
      <c r="AR385" s="42" t="e">
        <f t="shared" si="116"/>
        <v>#REF!</v>
      </c>
      <c r="AS385" s="42" t="e">
        <f t="shared" si="117"/>
        <v>#REF!</v>
      </c>
    </row>
    <row r="386" spans="2:45" hidden="1" outlineLevel="1" x14ac:dyDescent="0.25">
      <c r="B386" s="9" t="s">
        <v>59</v>
      </c>
      <c r="C386" s="6"/>
      <c r="D386" s="6" t="e">
        <f>COUNTIFS(#REF!,"&lt;100",#REF!,"&gt;=50",#REF!,$B386)</f>
        <v>#REF!</v>
      </c>
      <c r="E386" s="6" t="e">
        <f>COUNTIFS(#REF!,"&lt;100",#REF!,"&gt;=50",#REF!,$B386,#REF!,"&gt;=2.2")</f>
        <v>#REF!</v>
      </c>
      <c r="F386" s="6" t="e">
        <f>COUNTIFS(#REF!,"&lt;100",#REF!,"&gt;=50",#REF!,$B386,#REF!,"&gt;=2.3")</f>
        <v>#REF!</v>
      </c>
      <c r="G386" s="6" t="e">
        <f>COUNTIFS(#REF!,"&lt;100",#REF!,"&gt;=50",#REF!,$B386,#REF!,"&gt;=2.4")</f>
        <v>#REF!</v>
      </c>
      <c r="H386" s="6" t="e">
        <f>COUNTIFS(#REF!,"&lt;100",#REF!,"&gt;=50",#REF!,$B386,#REF!,"&gt;=2.5")</f>
        <v>#REF!</v>
      </c>
      <c r="I386" s="15" t="e">
        <f>COUNTIFS(#REF!,"&lt;100",#REF!,"&gt;=50",#REF!,$B386,#REF!,"&gt;=2.6")</f>
        <v>#REF!</v>
      </c>
      <c r="K386" s="9" t="s">
        <v>59</v>
      </c>
      <c r="L386" s="6"/>
      <c r="M386" s="6" t="e">
        <f>COUNTIFS(#REF!,"&gt;=100",#REF!,"&lt;150",#REF!,$B386)</f>
        <v>#REF!</v>
      </c>
      <c r="N386" s="6" t="e">
        <f>COUNTIFS(#REF!,"&gt;=100",#REF!,"&lt;150",#REF!,$B386,#REF!,"&gt;=2.4")</f>
        <v>#REF!</v>
      </c>
      <c r="O386" s="6" t="e">
        <f>COUNTIFS(#REF!,"&gt;=100",#REF!,"&lt;150",#REF!,$B386,#REF!,"&gt;=2.5")</f>
        <v>#REF!</v>
      </c>
      <c r="P386" s="6" t="e">
        <f>COUNTIFS(#REF!,"&gt;=100",#REF!,"&lt;150",#REF!,$B386,#REF!,"&gt;=2.6")</f>
        <v>#REF!</v>
      </c>
      <c r="Q386" s="6" t="e">
        <f>COUNTIFS(#REF!,"&gt;=100",#REF!,"&lt;150",#REF!,$B386,#REF!,"&gt;=3.0")</f>
        <v>#REF!</v>
      </c>
      <c r="R386" s="15" t="e">
        <f>COUNTIFS(#REF!,"&gt;=100",#REF!,"&lt;150",#REF!,$B386,#REF!,"&gt;=3.5")</f>
        <v>#REF!</v>
      </c>
      <c r="T386" s="9" t="s">
        <v>59</v>
      </c>
      <c r="U386" s="6"/>
      <c r="V386" s="6" t="e">
        <f>COUNTIFS(#REF!,"&gt;=150",#REF!,"&lt;200",#REF!,$B386)</f>
        <v>#REF!</v>
      </c>
      <c r="W386" s="6" t="e">
        <f>COUNTIFS(#REF!,"&gt;=150",#REF!,"&lt;200",#REF!,$B386,#REF!,"&gt;=2.8")</f>
        <v>#REF!</v>
      </c>
      <c r="X386" s="6" t="e">
        <f>COUNTIFS(#REF!,"&gt;=150",#REF!,"&lt;200",#REF!,$B386,#REF!,"&gt;=3.0")</f>
        <v>#REF!</v>
      </c>
      <c r="Y386" s="6" t="e">
        <f>COUNTIFS(#REF!,"&gt;=150",#REF!,"&lt;200",#REF!,$B386,#REF!,"&gt;=3.2")</f>
        <v>#REF!</v>
      </c>
      <c r="Z386" s="6" t="e">
        <f>COUNTIFS(#REF!,"&gt;=150",#REF!,"&lt;200",#REF!,$B386,#REF!,"&gt;=3.5")</f>
        <v>#REF!</v>
      </c>
      <c r="AA386" s="15" t="e">
        <f>COUNTIFS(#REF!,"&gt;=150",#REF!,"&lt;200",#REF!,$B386,#REF!,"&gt;=4")</f>
        <v>#REF!</v>
      </c>
      <c r="AC386" s="9" t="s">
        <v>59</v>
      </c>
      <c r="AD386" s="6"/>
      <c r="AE386" s="6" t="e">
        <f>COUNTIFS(#REF!,"&gt;=200",#REF!,$B386)</f>
        <v>#REF!</v>
      </c>
      <c r="AF386" s="6" t="e">
        <f>COUNTIFS(#REF!,"&gt;=200",#REF!,$B386,#REF!,"&gt;=3")</f>
        <v>#REF!</v>
      </c>
      <c r="AG386" s="6" t="e">
        <f>COUNTIFS(#REF!,"&gt;=200",#REF!,$B386,#REF!,"&gt;=3.2")</f>
        <v>#REF!</v>
      </c>
      <c r="AH386" s="6" t="e">
        <f>COUNTIFS(#REF!,"&gt;=200",#REF!,$B386,#REF!,"&gt;=3.5")</f>
        <v>#REF!</v>
      </c>
      <c r="AI386" s="6" t="e">
        <f>COUNTIFS(#REF!,"&gt;=200",#REF!,$B386,#REF!,"&gt;=3.8")</f>
        <v>#REF!</v>
      </c>
      <c r="AJ386" s="15" t="e">
        <f>COUNTIFS(#REF!,"&gt;=200",#REF!,$B386,#REF!,"&gt;=4")</f>
        <v>#REF!</v>
      </c>
      <c r="AL386" s="9" t="s">
        <v>59</v>
      </c>
      <c r="AM386" s="6"/>
      <c r="AN386" s="42" t="e">
        <f t="shared" si="118"/>
        <v>#REF!</v>
      </c>
      <c r="AO386" s="42" t="e">
        <f t="shared" si="113"/>
        <v>#REF!</v>
      </c>
      <c r="AP386" s="42" t="e">
        <f t="shared" si="114"/>
        <v>#REF!</v>
      </c>
      <c r="AQ386" s="42" t="e">
        <f t="shared" si="115"/>
        <v>#REF!</v>
      </c>
      <c r="AR386" s="42" t="e">
        <f t="shared" si="116"/>
        <v>#REF!</v>
      </c>
      <c r="AS386" s="42" t="e">
        <f t="shared" si="117"/>
        <v>#REF!</v>
      </c>
    </row>
    <row r="387" spans="2:45" hidden="1" outlineLevel="1" x14ac:dyDescent="0.25">
      <c r="B387" s="9" t="s">
        <v>34</v>
      </c>
      <c r="C387" s="6"/>
      <c r="D387" s="6" t="e">
        <f>COUNTIFS(#REF!,"&lt;100",#REF!,"&gt;=50",#REF!,$B387)</f>
        <v>#REF!</v>
      </c>
      <c r="E387" s="6" t="e">
        <f>COUNTIFS(#REF!,"&lt;100",#REF!,"&gt;=50",#REF!,$B387,#REF!,"&gt;=2.2")</f>
        <v>#REF!</v>
      </c>
      <c r="F387" s="6" t="e">
        <f>COUNTIFS(#REF!,"&lt;100",#REF!,"&gt;=50",#REF!,$B387,#REF!,"&gt;=2.3")</f>
        <v>#REF!</v>
      </c>
      <c r="G387" s="6" t="e">
        <f>COUNTIFS(#REF!,"&lt;100",#REF!,"&gt;=50",#REF!,$B387,#REF!,"&gt;=2.4")</f>
        <v>#REF!</v>
      </c>
      <c r="H387" s="6" t="e">
        <f>COUNTIFS(#REF!,"&lt;100",#REF!,"&gt;=50",#REF!,$B387,#REF!,"&gt;=2.5")</f>
        <v>#REF!</v>
      </c>
      <c r="I387" s="15" t="e">
        <f>COUNTIFS(#REF!,"&lt;100",#REF!,"&gt;=50",#REF!,$B387,#REF!,"&gt;=2.6")</f>
        <v>#REF!</v>
      </c>
      <c r="K387" s="9" t="s">
        <v>34</v>
      </c>
      <c r="L387" s="6"/>
      <c r="M387" s="6" t="e">
        <f>COUNTIFS(#REF!,"&gt;=100",#REF!,"&lt;150",#REF!,$B387)</f>
        <v>#REF!</v>
      </c>
      <c r="N387" s="6" t="e">
        <f>COUNTIFS(#REF!,"&gt;=100",#REF!,"&lt;150",#REF!,$B387,#REF!,"&gt;=2.4")</f>
        <v>#REF!</v>
      </c>
      <c r="O387" s="6" t="e">
        <f>COUNTIFS(#REF!,"&gt;=100",#REF!,"&lt;150",#REF!,$B387,#REF!,"&gt;=2.5")</f>
        <v>#REF!</v>
      </c>
      <c r="P387" s="6" t="e">
        <f>COUNTIFS(#REF!,"&gt;=100",#REF!,"&lt;150",#REF!,$B387,#REF!,"&gt;=2.6")</f>
        <v>#REF!</v>
      </c>
      <c r="Q387" s="6" t="e">
        <f>COUNTIFS(#REF!,"&gt;=100",#REF!,"&lt;150",#REF!,$B387,#REF!,"&gt;=3.0")</f>
        <v>#REF!</v>
      </c>
      <c r="R387" s="15" t="e">
        <f>COUNTIFS(#REF!,"&gt;=100",#REF!,"&lt;150",#REF!,$B387,#REF!,"&gt;=3.5")</f>
        <v>#REF!</v>
      </c>
      <c r="T387" s="9" t="s">
        <v>34</v>
      </c>
      <c r="U387" s="6"/>
      <c r="V387" s="6" t="e">
        <f>COUNTIFS(#REF!,"&gt;=150",#REF!,"&lt;200",#REF!,$B387)</f>
        <v>#REF!</v>
      </c>
      <c r="W387" s="6" t="e">
        <f>COUNTIFS(#REF!,"&gt;=150",#REF!,"&lt;200",#REF!,$B387,#REF!,"&gt;=2.8")</f>
        <v>#REF!</v>
      </c>
      <c r="X387" s="6" t="e">
        <f>COUNTIFS(#REF!,"&gt;=150",#REF!,"&lt;200",#REF!,$B387,#REF!,"&gt;=3.0")</f>
        <v>#REF!</v>
      </c>
      <c r="Y387" s="6" t="e">
        <f>COUNTIFS(#REF!,"&gt;=150",#REF!,"&lt;200",#REF!,$B387,#REF!,"&gt;=3.2")</f>
        <v>#REF!</v>
      </c>
      <c r="Z387" s="6" t="e">
        <f>COUNTIFS(#REF!,"&gt;=150",#REF!,"&lt;200",#REF!,$B387,#REF!,"&gt;=3.5")</f>
        <v>#REF!</v>
      </c>
      <c r="AA387" s="15" t="e">
        <f>COUNTIFS(#REF!,"&gt;=150",#REF!,"&lt;200",#REF!,$B387,#REF!,"&gt;=4")</f>
        <v>#REF!</v>
      </c>
      <c r="AC387" s="9" t="s">
        <v>34</v>
      </c>
      <c r="AD387" s="6"/>
      <c r="AE387" s="6" t="e">
        <f>COUNTIFS(#REF!,"&gt;=200",#REF!,$B387)</f>
        <v>#REF!</v>
      </c>
      <c r="AF387" s="6" t="e">
        <f>COUNTIFS(#REF!,"&gt;=200",#REF!,$B387,#REF!,"&gt;=3")</f>
        <v>#REF!</v>
      </c>
      <c r="AG387" s="6" t="e">
        <f>COUNTIFS(#REF!,"&gt;=200",#REF!,$B387,#REF!,"&gt;=3.2")</f>
        <v>#REF!</v>
      </c>
      <c r="AH387" s="6" t="e">
        <f>COUNTIFS(#REF!,"&gt;=200",#REF!,$B387,#REF!,"&gt;=3.5")</f>
        <v>#REF!</v>
      </c>
      <c r="AI387" s="6" t="e">
        <f>COUNTIFS(#REF!,"&gt;=200",#REF!,$B387,#REF!,"&gt;=3.8")</f>
        <v>#REF!</v>
      </c>
      <c r="AJ387" s="15" t="e">
        <f>COUNTIFS(#REF!,"&gt;=200",#REF!,$B387,#REF!,"&gt;=4")</f>
        <v>#REF!</v>
      </c>
      <c r="AL387" s="9" t="s">
        <v>34</v>
      </c>
      <c r="AM387" s="6"/>
      <c r="AN387" s="42" t="e">
        <f t="shared" si="118"/>
        <v>#REF!</v>
      </c>
      <c r="AO387" s="42" t="e">
        <f t="shared" si="113"/>
        <v>#REF!</v>
      </c>
      <c r="AP387" s="42" t="e">
        <f t="shared" si="114"/>
        <v>#REF!</v>
      </c>
      <c r="AQ387" s="42" t="e">
        <f t="shared" si="115"/>
        <v>#REF!</v>
      </c>
      <c r="AR387" s="42" t="e">
        <f t="shared" si="116"/>
        <v>#REF!</v>
      </c>
      <c r="AS387" s="42" t="e">
        <f t="shared" si="117"/>
        <v>#REF!</v>
      </c>
    </row>
    <row r="388" spans="2:45" hidden="1" outlineLevel="1" x14ac:dyDescent="0.25">
      <c r="B388" s="9" t="s">
        <v>17</v>
      </c>
      <c r="C388" s="6"/>
      <c r="D388" s="6" t="e">
        <f>COUNTIFS(#REF!,"&lt;100",#REF!,"&gt;=50",#REF!,$B388)</f>
        <v>#REF!</v>
      </c>
      <c r="E388" s="6" t="e">
        <f>COUNTIFS(#REF!,"&lt;100",#REF!,"&gt;=50",#REF!,$B388,#REF!,"&gt;=2.2")</f>
        <v>#REF!</v>
      </c>
      <c r="F388" s="6" t="e">
        <f>COUNTIFS(#REF!,"&lt;100",#REF!,"&gt;=50",#REF!,$B388,#REF!,"&gt;=2.3")</f>
        <v>#REF!</v>
      </c>
      <c r="G388" s="6" t="e">
        <f>COUNTIFS(#REF!,"&lt;100",#REF!,"&gt;=50",#REF!,$B388,#REF!,"&gt;=2.4")</f>
        <v>#REF!</v>
      </c>
      <c r="H388" s="6" t="e">
        <f>COUNTIFS(#REF!,"&lt;100",#REF!,"&gt;=50",#REF!,$B388,#REF!,"&gt;=2.5")</f>
        <v>#REF!</v>
      </c>
      <c r="I388" s="15" t="e">
        <f>COUNTIFS(#REF!,"&lt;100",#REF!,"&gt;=50",#REF!,$B388,#REF!,"&gt;=2.6")</f>
        <v>#REF!</v>
      </c>
      <c r="K388" s="9" t="s">
        <v>17</v>
      </c>
      <c r="L388" s="6"/>
      <c r="M388" s="6" t="e">
        <f>COUNTIFS(#REF!,"&gt;=100",#REF!,"&lt;150",#REF!,$B388)</f>
        <v>#REF!</v>
      </c>
      <c r="N388" s="6" t="e">
        <f>COUNTIFS(#REF!,"&gt;=100",#REF!,"&lt;150",#REF!,$B388,#REF!,"&gt;=2.4")</f>
        <v>#REF!</v>
      </c>
      <c r="O388" s="6" t="e">
        <f>COUNTIFS(#REF!,"&gt;=100",#REF!,"&lt;150",#REF!,$B388,#REF!,"&gt;=2.5")</f>
        <v>#REF!</v>
      </c>
      <c r="P388" s="6" t="e">
        <f>COUNTIFS(#REF!,"&gt;=100",#REF!,"&lt;150",#REF!,$B388,#REF!,"&gt;=2.6")</f>
        <v>#REF!</v>
      </c>
      <c r="Q388" s="6" t="e">
        <f>COUNTIFS(#REF!,"&gt;=100",#REF!,"&lt;150",#REF!,$B388,#REF!,"&gt;=3.0")</f>
        <v>#REF!</v>
      </c>
      <c r="R388" s="15" t="e">
        <f>COUNTIFS(#REF!,"&gt;=100",#REF!,"&lt;150",#REF!,$B388,#REF!,"&gt;=3.5")</f>
        <v>#REF!</v>
      </c>
      <c r="T388" s="9" t="s">
        <v>17</v>
      </c>
      <c r="U388" s="6"/>
      <c r="V388" s="6" t="e">
        <f>COUNTIFS(#REF!,"&gt;=150",#REF!,"&lt;200",#REF!,$B388)</f>
        <v>#REF!</v>
      </c>
      <c r="W388" s="6" t="e">
        <f>COUNTIFS(#REF!,"&gt;=150",#REF!,"&lt;200",#REF!,$B388,#REF!,"&gt;=2.8")</f>
        <v>#REF!</v>
      </c>
      <c r="X388" s="6" t="e">
        <f>COUNTIFS(#REF!,"&gt;=150",#REF!,"&lt;200",#REF!,$B388,#REF!,"&gt;=3.0")</f>
        <v>#REF!</v>
      </c>
      <c r="Y388" s="6" t="e">
        <f>COUNTIFS(#REF!,"&gt;=150",#REF!,"&lt;200",#REF!,$B388,#REF!,"&gt;=3.2")</f>
        <v>#REF!</v>
      </c>
      <c r="Z388" s="6" t="e">
        <f>COUNTIFS(#REF!,"&gt;=150",#REF!,"&lt;200",#REF!,$B388,#REF!,"&gt;=3.5")</f>
        <v>#REF!</v>
      </c>
      <c r="AA388" s="15" t="e">
        <f>COUNTIFS(#REF!,"&gt;=150",#REF!,"&lt;200",#REF!,$B388,#REF!,"&gt;=4")</f>
        <v>#REF!</v>
      </c>
      <c r="AC388" s="9" t="s">
        <v>17</v>
      </c>
      <c r="AD388" s="6"/>
      <c r="AE388" s="6" t="e">
        <f>COUNTIFS(#REF!,"&gt;=200",#REF!,$B388)</f>
        <v>#REF!</v>
      </c>
      <c r="AF388" s="6" t="e">
        <f>COUNTIFS(#REF!,"&gt;=200",#REF!,$B388,#REF!,"&gt;=3")</f>
        <v>#REF!</v>
      </c>
      <c r="AG388" s="6" t="e">
        <f>COUNTIFS(#REF!,"&gt;=200",#REF!,$B388,#REF!,"&gt;=3.2")</f>
        <v>#REF!</v>
      </c>
      <c r="AH388" s="6" t="e">
        <f>COUNTIFS(#REF!,"&gt;=200",#REF!,$B388,#REF!,"&gt;=3.5")</f>
        <v>#REF!</v>
      </c>
      <c r="AI388" s="6" t="e">
        <f>COUNTIFS(#REF!,"&gt;=200",#REF!,$B388,#REF!,"&gt;=3.8")</f>
        <v>#REF!</v>
      </c>
      <c r="AJ388" s="15" t="e">
        <f>COUNTIFS(#REF!,"&gt;=200",#REF!,$B388,#REF!,"&gt;=4")</f>
        <v>#REF!</v>
      </c>
      <c r="AL388" s="9" t="s">
        <v>17</v>
      </c>
      <c r="AM388" s="6"/>
      <c r="AN388" s="42" t="e">
        <f t="shared" si="118"/>
        <v>#REF!</v>
      </c>
      <c r="AO388" s="42" t="e">
        <f t="shared" si="113"/>
        <v>#REF!</v>
      </c>
      <c r="AP388" s="42" t="e">
        <f t="shared" si="114"/>
        <v>#REF!</v>
      </c>
      <c r="AQ388" s="42" t="e">
        <f t="shared" si="115"/>
        <v>#REF!</v>
      </c>
      <c r="AR388" s="42" t="e">
        <f t="shared" si="116"/>
        <v>#REF!</v>
      </c>
      <c r="AS388" s="42" t="e">
        <f t="shared" si="117"/>
        <v>#REF!</v>
      </c>
    </row>
    <row r="389" spans="2:45" hidden="1" outlineLevel="1" x14ac:dyDescent="0.25">
      <c r="B389" s="9" t="s">
        <v>63</v>
      </c>
      <c r="C389" s="6"/>
      <c r="D389" s="6" t="e">
        <f>COUNTIFS(#REF!,"&lt;100",#REF!,"&gt;=50",#REF!,$B389)</f>
        <v>#REF!</v>
      </c>
      <c r="E389" s="6" t="e">
        <f>COUNTIFS(#REF!,"&lt;100",#REF!,"&gt;=50",#REF!,$B389,#REF!,"&gt;=2.2")</f>
        <v>#REF!</v>
      </c>
      <c r="F389" s="6" t="e">
        <f>COUNTIFS(#REF!,"&lt;100",#REF!,"&gt;=50",#REF!,$B389,#REF!,"&gt;=2.3")</f>
        <v>#REF!</v>
      </c>
      <c r="G389" s="6" t="e">
        <f>COUNTIFS(#REF!,"&lt;100",#REF!,"&gt;=50",#REF!,$B389,#REF!,"&gt;=2.4")</f>
        <v>#REF!</v>
      </c>
      <c r="H389" s="6" t="e">
        <f>COUNTIFS(#REF!,"&lt;100",#REF!,"&gt;=50",#REF!,$B389,#REF!,"&gt;=2.5")</f>
        <v>#REF!</v>
      </c>
      <c r="I389" s="15" t="e">
        <f>COUNTIFS(#REF!,"&lt;100",#REF!,"&gt;=50",#REF!,$B389,#REF!,"&gt;=2.6")</f>
        <v>#REF!</v>
      </c>
      <c r="K389" s="9" t="s">
        <v>63</v>
      </c>
      <c r="L389" s="6"/>
      <c r="M389" s="6" t="e">
        <f>COUNTIFS(#REF!,"&gt;=100",#REF!,"&lt;150",#REF!,$B389)</f>
        <v>#REF!</v>
      </c>
      <c r="N389" s="6" t="e">
        <f>COUNTIFS(#REF!,"&gt;=100",#REF!,"&lt;150",#REF!,$B389,#REF!,"&gt;=2.4")</f>
        <v>#REF!</v>
      </c>
      <c r="O389" s="6" t="e">
        <f>COUNTIFS(#REF!,"&gt;=100",#REF!,"&lt;150",#REF!,$B389,#REF!,"&gt;=2.5")</f>
        <v>#REF!</v>
      </c>
      <c r="P389" s="6" t="e">
        <f>COUNTIFS(#REF!,"&gt;=100",#REF!,"&lt;150",#REF!,$B389,#REF!,"&gt;=2.6")</f>
        <v>#REF!</v>
      </c>
      <c r="Q389" s="6" t="e">
        <f>COUNTIFS(#REF!,"&gt;=100",#REF!,"&lt;150",#REF!,$B389,#REF!,"&gt;=3.0")</f>
        <v>#REF!</v>
      </c>
      <c r="R389" s="15" t="e">
        <f>COUNTIFS(#REF!,"&gt;=100",#REF!,"&lt;150",#REF!,$B389,#REF!,"&gt;=3.5")</f>
        <v>#REF!</v>
      </c>
      <c r="T389" s="9" t="s">
        <v>63</v>
      </c>
      <c r="U389" s="6"/>
      <c r="V389" s="6" t="e">
        <f>COUNTIFS(#REF!,"&gt;=150",#REF!,"&lt;200",#REF!,$B389)</f>
        <v>#REF!</v>
      </c>
      <c r="W389" s="6" t="e">
        <f>COUNTIFS(#REF!,"&gt;=150",#REF!,"&lt;200",#REF!,$B389,#REF!,"&gt;=2.8")</f>
        <v>#REF!</v>
      </c>
      <c r="X389" s="6" t="e">
        <f>COUNTIFS(#REF!,"&gt;=150",#REF!,"&lt;200",#REF!,$B389,#REF!,"&gt;=3.0")</f>
        <v>#REF!</v>
      </c>
      <c r="Y389" s="6" t="e">
        <f>COUNTIFS(#REF!,"&gt;=150",#REF!,"&lt;200",#REF!,$B389,#REF!,"&gt;=3.2")</f>
        <v>#REF!</v>
      </c>
      <c r="Z389" s="6" t="e">
        <f>COUNTIFS(#REF!,"&gt;=150",#REF!,"&lt;200",#REF!,$B389,#REF!,"&gt;=3.5")</f>
        <v>#REF!</v>
      </c>
      <c r="AA389" s="15" t="e">
        <f>COUNTIFS(#REF!,"&gt;=150",#REF!,"&lt;200",#REF!,$B389,#REF!,"&gt;=4")</f>
        <v>#REF!</v>
      </c>
      <c r="AC389" s="9" t="s">
        <v>63</v>
      </c>
      <c r="AD389" s="6"/>
      <c r="AE389" s="6" t="e">
        <f>COUNTIFS(#REF!,"&gt;=200",#REF!,$B389)</f>
        <v>#REF!</v>
      </c>
      <c r="AF389" s="6" t="e">
        <f>COUNTIFS(#REF!,"&gt;=200",#REF!,$B389,#REF!,"&gt;=3")</f>
        <v>#REF!</v>
      </c>
      <c r="AG389" s="6" t="e">
        <f>COUNTIFS(#REF!,"&gt;=200",#REF!,$B389,#REF!,"&gt;=3.2")</f>
        <v>#REF!</v>
      </c>
      <c r="AH389" s="6" t="e">
        <f>COUNTIFS(#REF!,"&gt;=200",#REF!,$B389,#REF!,"&gt;=3.5")</f>
        <v>#REF!</v>
      </c>
      <c r="AI389" s="6" t="e">
        <f>COUNTIFS(#REF!,"&gt;=200",#REF!,$B389,#REF!,"&gt;=3.8")</f>
        <v>#REF!</v>
      </c>
      <c r="AJ389" s="15" t="e">
        <f>COUNTIFS(#REF!,"&gt;=200",#REF!,$B389,#REF!,"&gt;=4")</f>
        <v>#REF!</v>
      </c>
      <c r="AL389" s="9" t="s">
        <v>63</v>
      </c>
      <c r="AM389" s="6"/>
      <c r="AN389" s="42" t="e">
        <f t="shared" si="118"/>
        <v>#REF!</v>
      </c>
      <c r="AO389" s="42" t="e">
        <f t="shared" si="113"/>
        <v>#REF!</v>
      </c>
      <c r="AP389" s="42" t="e">
        <f t="shared" si="114"/>
        <v>#REF!</v>
      </c>
      <c r="AQ389" s="42" t="e">
        <f t="shared" si="115"/>
        <v>#REF!</v>
      </c>
      <c r="AR389" s="42" t="e">
        <f t="shared" si="116"/>
        <v>#REF!</v>
      </c>
      <c r="AS389" s="42" t="e">
        <f t="shared" si="117"/>
        <v>#REF!</v>
      </c>
    </row>
    <row r="390" spans="2:45" hidden="1" outlineLevel="1" x14ac:dyDescent="0.25">
      <c r="B390" s="9" t="s">
        <v>62</v>
      </c>
      <c r="C390" s="6"/>
      <c r="D390" s="6" t="e">
        <f>COUNTIFS(#REF!,"&lt;100",#REF!,"&gt;=50",#REF!,$B390)</f>
        <v>#REF!</v>
      </c>
      <c r="E390" s="6" t="e">
        <f>COUNTIFS(#REF!,"&lt;100",#REF!,"&gt;=50",#REF!,$B390,#REF!,"&gt;=2.2")</f>
        <v>#REF!</v>
      </c>
      <c r="F390" s="6" t="e">
        <f>COUNTIFS(#REF!,"&lt;100",#REF!,"&gt;=50",#REF!,$B390,#REF!,"&gt;=2.3")</f>
        <v>#REF!</v>
      </c>
      <c r="G390" s="6" t="e">
        <f>COUNTIFS(#REF!,"&lt;100",#REF!,"&gt;=50",#REF!,$B390,#REF!,"&gt;=2.4")</f>
        <v>#REF!</v>
      </c>
      <c r="H390" s="6" t="e">
        <f>COUNTIFS(#REF!,"&lt;100",#REF!,"&gt;=50",#REF!,$B390,#REF!,"&gt;=2.5")</f>
        <v>#REF!</v>
      </c>
      <c r="I390" s="15" t="e">
        <f>COUNTIFS(#REF!,"&lt;100",#REF!,"&gt;=50",#REF!,$B390,#REF!,"&gt;=2.6")</f>
        <v>#REF!</v>
      </c>
      <c r="K390" s="9" t="s">
        <v>62</v>
      </c>
      <c r="L390" s="6"/>
      <c r="M390" s="6" t="e">
        <f>COUNTIFS(#REF!,"&gt;=100",#REF!,"&lt;150",#REF!,$B390)</f>
        <v>#REF!</v>
      </c>
      <c r="N390" s="6" t="e">
        <f>COUNTIFS(#REF!,"&gt;=100",#REF!,"&lt;150",#REF!,$B390,#REF!,"&gt;=2.4")</f>
        <v>#REF!</v>
      </c>
      <c r="O390" s="6" t="e">
        <f>COUNTIFS(#REF!,"&gt;=100",#REF!,"&lt;150",#REF!,$B390,#REF!,"&gt;=2.5")</f>
        <v>#REF!</v>
      </c>
      <c r="P390" s="6" t="e">
        <f>COUNTIFS(#REF!,"&gt;=100",#REF!,"&lt;150",#REF!,$B390,#REF!,"&gt;=2.6")</f>
        <v>#REF!</v>
      </c>
      <c r="Q390" s="6" t="e">
        <f>COUNTIFS(#REF!,"&gt;=100",#REF!,"&lt;150",#REF!,$B390,#REF!,"&gt;=3.0")</f>
        <v>#REF!</v>
      </c>
      <c r="R390" s="15" t="e">
        <f>COUNTIFS(#REF!,"&gt;=100",#REF!,"&lt;150",#REF!,$B390,#REF!,"&gt;=3.5")</f>
        <v>#REF!</v>
      </c>
      <c r="T390" s="9" t="s">
        <v>62</v>
      </c>
      <c r="U390" s="6"/>
      <c r="V390" s="6" t="e">
        <f>COUNTIFS(#REF!,"&gt;=150",#REF!,"&lt;200",#REF!,$B390)</f>
        <v>#REF!</v>
      </c>
      <c r="W390" s="6" t="e">
        <f>COUNTIFS(#REF!,"&gt;=150",#REF!,"&lt;200",#REF!,$B390,#REF!,"&gt;=2.8")</f>
        <v>#REF!</v>
      </c>
      <c r="X390" s="6" t="e">
        <f>COUNTIFS(#REF!,"&gt;=150",#REF!,"&lt;200",#REF!,$B390,#REF!,"&gt;=3.0")</f>
        <v>#REF!</v>
      </c>
      <c r="Y390" s="6" t="e">
        <f>COUNTIFS(#REF!,"&gt;=150",#REF!,"&lt;200",#REF!,$B390,#REF!,"&gt;=3.2")</f>
        <v>#REF!</v>
      </c>
      <c r="Z390" s="6" t="e">
        <f>COUNTIFS(#REF!,"&gt;=150",#REF!,"&lt;200",#REF!,$B390,#REF!,"&gt;=3.5")</f>
        <v>#REF!</v>
      </c>
      <c r="AA390" s="15" t="e">
        <f>COUNTIFS(#REF!,"&gt;=150",#REF!,"&lt;200",#REF!,$B390,#REF!,"&gt;=4")</f>
        <v>#REF!</v>
      </c>
      <c r="AC390" s="9" t="s">
        <v>62</v>
      </c>
      <c r="AD390" s="6"/>
      <c r="AE390" s="6" t="e">
        <f>COUNTIFS(#REF!,"&gt;=200",#REF!,$B390)</f>
        <v>#REF!</v>
      </c>
      <c r="AF390" s="6" t="e">
        <f>COUNTIFS(#REF!,"&gt;=200",#REF!,$B390,#REF!,"&gt;=3")</f>
        <v>#REF!</v>
      </c>
      <c r="AG390" s="6" t="e">
        <f>COUNTIFS(#REF!,"&gt;=200",#REF!,$B390,#REF!,"&gt;=3.2")</f>
        <v>#REF!</v>
      </c>
      <c r="AH390" s="6" t="e">
        <f>COUNTIFS(#REF!,"&gt;=200",#REF!,$B390,#REF!,"&gt;=3.5")</f>
        <v>#REF!</v>
      </c>
      <c r="AI390" s="6" t="e">
        <f>COUNTIFS(#REF!,"&gt;=200",#REF!,$B390,#REF!,"&gt;=3.8")</f>
        <v>#REF!</v>
      </c>
      <c r="AJ390" s="15" t="e">
        <f>COUNTIFS(#REF!,"&gt;=200",#REF!,$B390,#REF!,"&gt;=4")</f>
        <v>#REF!</v>
      </c>
      <c r="AL390" s="9" t="s">
        <v>62</v>
      </c>
      <c r="AM390" s="6"/>
      <c r="AN390" s="42" t="e">
        <f t="shared" si="118"/>
        <v>#REF!</v>
      </c>
      <c r="AO390" s="42" t="e">
        <f t="shared" si="113"/>
        <v>#REF!</v>
      </c>
      <c r="AP390" s="42" t="e">
        <f t="shared" si="114"/>
        <v>#REF!</v>
      </c>
      <c r="AQ390" s="42" t="e">
        <f t="shared" si="115"/>
        <v>#REF!</v>
      </c>
      <c r="AR390" s="42" t="e">
        <f t="shared" si="116"/>
        <v>#REF!</v>
      </c>
      <c r="AS390" s="42" t="e">
        <f t="shared" si="117"/>
        <v>#REF!</v>
      </c>
    </row>
    <row r="391" spans="2:45" hidden="1" outlineLevel="1" x14ac:dyDescent="0.25">
      <c r="B391" s="9"/>
      <c r="C391" s="6"/>
      <c r="D391" s="6"/>
      <c r="E391" s="6"/>
      <c r="F391" s="6"/>
      <c r="G391" s="6"/>
      <c r="H391" s="6"/>
      <c r="I391" s="15"/>
      <c r="K391" s="9"/>
      <c r="L391" s="6"/>
      <c r="M391" s="6"/>
      <c r="N391" s="6"/>
      <c r="O391" s="6"/>
      <c r="P391" s="6"/>
      <c r="Q391" s="6"/>
      <c r="R391" s="15"/>
      <c r="T391" s="9"/>
      <c r="U391" s="6"/>
      <c r="V391" s="6"/>
      <c r="W391" s="6"/>
      <c r="X391" s="6"/>
      <c r="Y391" s="6"/>
      <c r="Z391" s="6"/>
      <c r="AA391" s="15"/>
      <c r="AC391" s="9"/>
      <c r="AD391" s="6"/>
      <c r="AE391" s="6"/>
      <c r="AF391" s="6"/>
      <c r="AG391" s="6"/>
      <c r="AH391" s="6"/>
      <c r="AI391" s="6"/>
      <c r="AJ391" s="15"/>
      <c r="AL391" s="9"/>
      <c r="AM391" s="6"/>
      <c r="AN391" s="6"/>
      <c r="AO391" s="6"/>
      <c r="AP391" s="1"/>
      <c r="AQ391" s="6"/>
      <c r="AR391" s="6"/>
      <c r="AS391" s="15"/>
    </row>
    <row r="392" spans="2:45" hidden="1" outlineLevel="1" x14ac:dyDescent="0.25">
      <c r="B392" s="9" t="s">
        <v>77</v>
      </c>
      <c r="C392" s="6" t="e">
        <f>ROUND((D393/D394)-D393,0)</f>
        <v>#REF!</v>
      </c>
      <c r="D392" s="6" t="e">
        <f>COUNTIFS(#REF!,"&lt;100",#REF!,"&gt;=50",#REF!,$B392)</f>
        <v>#REF!</v>
      </c>
      <c r="E392" s="6" t="e">
        <f>COUNTIFS(#REF!,"&lt;100",#REF!,"&gt;=50",#REF!,$B392,#REF!,"&gt;=2.2")</f>
        <v>#REF!</v>
      </c>
      <c r="F392" s="6" t="e">
        <f>COUNTIFS(#REF!,"&lt;100",#REF!,"&gt;=50",#REF!,$B392,#REF!,"&gt;=2.3")</f>
        <v>#REF!</v>
      </c>
      <c r="G392" s="6" t="e">
        <f>COUNTIFS(#REF!,"&lt;100",#REF!,"&gt;=50",#REF!,$B392,#REF!,"&gt;=2.4")</f>
        <v>#REF!</v>
      </c>
      <c r="H392" s="6" t="e">
        <f>COUNTIFS(#REF!,"&lt;100",#REF!,"&gt;=50",#REF!,$B392,#REF!,"&gt;=2.5")</f>
        <v>#REF!</v>
      </c>
      <c r="I392" s="15" t="e">
        <f>COUNTIFS(#REF!,"&lt;100",#REF!,"&gt;=50",#REF!,$B392,#REF!,"&gt;=2.6")</f>
        <v>#REF!</v>
      </c>
      <c r="K392" s="9" t="s">
        <v>77</v>
      </c>
      <c r="L392" s="6" t="e">
        <f>ROUND((M393/M394)-M393,0)</f>
        <v>#REF!</v>
      </c>
      <c r="M392" s="6" t="e">
        <f>COUNTIFS(#REF!,"&gt;=100",#REF!,"&lt;150",#REF!,$B392)</f>
        <v>#REF!</v>
      </c>
      <c r="N392" s="6" t="e">
        <f>COUNTIFS(#REF!,"&gt;=100",#REF!,"&lt;150",#REF!,$B392,#REF!,"&gt;=2.4")</f>
        <v>#REF!</v>
      </c>
      <c r="O392" s="6" t="e">
        <f>COUNTIFS(#REF!,"&gt;=100",#REF!,"&lt;150",#REF!,$B392,#REF!,"&gt;=2.5")</f>
        <v>#REF!</v>
      </c>
      <c r="P392" s="6" t="e">
        <f>COUNTIFS(#REF!,"&gt;=100",#REF!,"&lt;150",#REF!,$B392,#REF!,"&gt;=2.6")</f>
        <v>#REF!</v>
      </c>
      <c r="Q392" s="6" t="e">
        <f>COUNTIFS(#REF!,"&gt;=100",#REF!,"&lt;150",#REF!,$B392,#REF!,"&gt;=3.0")</f>
        <v>#REF!</v>
      </c>
      <c r="R392" s="15" t="e">
        <f>COUNTIFS(#REF!,"&gt;=100",#REF!,"&lt;150",#REF!,$B392,#REF!,"&gt;=3.5")</f>
        <v>#REF!</v>
      </c>
      <c r="T392" s="9" t="s">
        <v>77</v>
      </c>
      <c r="U392" s="6" t="e">
        <f>ROUND((V393/V394)-V393,0)</f>
        <v>#REF!</v>
      </c>
      <c r="V392" s="6" t="e">
        <f>COUNTIFS(#REF!,"&gt;=100",#REF!,"&lt;=150",#REF!,$B392)</f>
        <v>#REF!</v>
      </c>
      <c r="W392" s="6" t="e">
        <f>COUNTIFS(#REF!,"&gt;=150",#REF!,"&lt;200",#REF!,$B392,#REF!,"&gt;=2.8")</f>
        <v>#REF!</v>
      </c>
      <c r="X392" s="6" t="e">
        <f>COUNTIFS(#REF!,"&gt;=150",#REF!,"&lt;200",#REF!,$B392,#REF!,"&gt;=3.0")</f>
        <v>#REF!</v>
      </c>
      <c r="Y392" s="6" t="e">
        <f>COUNTIFS(#REF!,"&gt;=150",#REF!,"&lt;200",#REF!,$B392,#REF!,"&gt;=3.2")</f>
        <v>#REF!</v>
      </c>
      <c r="Z392" s="6" t="e">
        <f>COUNTIFS(#REF!,"&gt;=150",#REF!,"&lt;200",#REF!,$B392,#REF!,"&gt;=3.5")</f>
        <v>#REF!</v>
      </c>
      <c r="AA392" s="15" t="e">
        <f>COUNTIFS(#REF!,"&gt;=150",#REF!,"&lt;200",#REF!,$B392,#REF!,"&gt;=4")</f>
        <v>#REF!</v>
      </c>
      <c r="AC392" s="9" t="s">
        <v>77</v>
      </c>
      <c r="AD392" s="6" t="e">
        <f>ROUND((AE393/AE394)-AE393,0)</f>
        <v>#REF!</v>
      </c>
      <c r="AE392" s="6" t="e">
        <f>COUNTIFS(#REF!,"&gt;=100",#REF!,"&lt;=150",#REF!,$B392)</f>
        <v>#REF!</v>
      </c>
      <c r="AF392" s="6" t="e">
        <f>COUNTIFS(#REF!,"&gt;=200",#REF!,$B392,#REF!,"&gt;=3")</f>
        <v>#REF!</v>
      </c>
      <c r="AG392" s="6" t="e">
        <f>COUNTIFS(#REF!,"&gt;=200",#REF!,$B392,#REF!,"&gt;=3.2")</f>
        <v>#REF!</v>
      </c>
      <c r="AH392" s="6" t="e">
        <f>COUNTIFS(#REF!,"&gt;=200",#REF!,$B392,#REF!,"&gt;=3.5")</f>
        <v>#REF!</v>
      </c>
      <c r="AI392" s="6" t="e">
        <f>COUNTIFS(#REF!,"&gt;=200",#REF!,$B392,#REF!,"&gt;=3.8")</f>
        <v>#REF!</v>
      </c>
      <c r="AJ392" s="15" t="e">
        <f>COUNTIFS(#REF!,"&gt;=200",#REF!,$B392,#REF!,"&gt;=4")</f>
        <v>#REF!</v>
      </c>
      <c r="AL392" s="9" t="s">
        <v>77</v>
      </c>
      <c r="AM392" s="6" t="e">
        <f>ROUND((AN393/AN394)-AN393,0)</f>
        <v>#REF!</v>
      </c>
      <c r="AN392" s="6" t="e">
        <f>COUNTIFS(#REF!,"&gt;=50",#REF!,$B392)</f>
        <v>#REF!</v>
      </c>
      <c r="AO392" s="6" t="e">
        <f>COUNTIFS(#REF!,"&gt;=50",#REF!,$B392,#REF!,"&gt;=2.2")</f>
        <v>#REF!</v>
      </c>
      <c r="AP392" s="1" t="e">
        <f>COUNTIFS(#REF!,"&gt;=50",#REF!,$B392,#REF!,"&gt;=2.5")</f>
        <v>#REF!</v>
      </c>
      <c r="AQ392" s="6" t="e">
        <f>COUNTIFS(#REF!,"&gt;=50",#REF!,$B392,#REF!,"&gt;=3")</f>
        <v>#REF!</v>
      </c>
      <c r="AR392" s="6" t="e">
        <f>COUNTIFS(#REF!,"&gt;=50",#REF!,$B392,#REF!,"&gt;=3.5")</f>
        <v>#REF!</v>
      </c>
      <c r="AS392" s="15" t="e">
        <f>COUNTIFS(#REF!,"&gt;=50",#REF!,$B392,#REF!,"&gt;=4")</f>
        <v>#REF!</v>
      </c>
    </row>
    <row r="393" spans="2:45" collapsed="1" x14ac:dyDescent="0.25">
      <c r="B393" s="8" t="s">
        <v>75</v>
      </c>
      <c r="C393" s="10" t="e">
        <f>ROUND(D393*(1/D394),0)</f>
        <v>#REF!</v>
      </c>
      <c r="D393" s="10" t="e">
        <f t="shared" ref="D393:I393" si="119">SUM(D334:D392)</f>
        <v>#REF!</v>
      </c>
      <c r="E393" s="10" t="e">
        <f t="shared" si="119"/>
        <v>#REF!</v>
      </c>
      <c r="F393" s="10" t="e">
        <f t="shared" si="119"/>
        <v>#REF!</v>
      </c>
      <c r="G393" s="10" t="e">
        <f t="shared" si="119"/>
        <v>#REF!</v>
      </c>
      <c r="H393" s="10" t="e">
        <f t="shared" si="119"/>
        <v>#REF!</v>
      </c>
      <c r="I393" s="16" t="e">
        <f t="shared" si="119"/>
        <v>#REF!</v>
      </c>
      <c r="K393" s="8" t="s">
        <v>75</v>
      </c>
      <c r="L393" s="10" t="e">
        <f>ROUND(M393*(1/M394),0)</f>
        <v>#REF!</v>
      </c>
      <c r="M393" s="10" t="e">
        <f t="shared" ref="M393:R393" si="120">SUM(M334:M392)</f>
        <v>#REF!</v>
      </c>
      <c r="N393" s="10" t="e">
        <f t="shared" si="120"/>
        <v>#REF!</v>
      </c>
      <c r="O393" s="10" t="e">
        <f t="shared" si="120"/>
        <v>#REF!</v>
      </c>
      <c r="P393" s="10" t="e">
        <f t="shared" si="120"/>
        <v>#REF!</v>
      </c>
      <c r="Q393" s="10" t="e">
        <f t="shared" si="120"/>
        <v>#REF!</v>
      </c>
      <c r="R393" s="16" t="e">
        <f t="shared" si="120"/>
        <v>#REF!</v>
      </c>
      <c r="T393" s="8" t="s">
        <v>75</v>
      </c>
      <c r="U393" s="10" t="e">
        <f>ROUND(V393*(1/V394),0)</f>
        <v>#REF!</v>
      </c>
      <c r="V393" s="10" t="e">
        <f t="shared" ref="V393:AA393" si="121">SUM(V334:V392)</f>
        <v>#REF!</v>
      </c>
      <c r="W393" s="10" t="e">
        <f t="shared" si="121"/>
        <v>#REF!</v>
      </c>
      <c r="X393" s="10" t="e">
        <f t="shared" si="121"/>
        <v>#REF!</v>
      </c>
      <c r="Y393" s="10" t="e">
        <f t="shared" si="121"/>
        <v>#REF!</v>
      </c>
      <c r="Z393" s="10" t="e">
        <f t="shared" si="121"/>
        <v>#REF!</v>
      </c>
      <c r="AA393" s="16" t="e">
        <f t="shared" si="121"/>
        <v>#REF!</v>
      </c>
      <c r="AC393" s="8" t="s">
        <v>75</v>
      </c>
      <c r="AD393" s="10" t="e">
        <f>ROUND(AE393*(1/AE394),0)</f>
        <v>#REF!</v>
      </c>
      <c r="AE393" s="10" t="e">
        <f t="shared" ref="AE393:AJ393" si="122">SUM(AE334:AE392)</f>
        <v>#REF!</v>
      </c>
      <c r="AF393" s="10" t="e">
        <f t="shared" si="122"/>
        <v>#REF!</v>
      </c>
      <c r="AG393" s="10" t="e">
        <f t="shared" si="122"/>
        <v>#REF!</v>
      </c>
      <c r="AH393" s="10" t="e">
        <f t="shared" si="122"/>
        <v>#REF!</v>
      </c>
      <c r="AI393" s="10" t="e">
        <f t="shared" si="122"/>
        <v>#REF!</v>
      </c>
      <c r="AJ393" s="16" t="e">
        <f t="shared" si="122"/>
        <v>#REF!</v>
      </c>
      <c r="AL393" s="8" t="s">
        <v>75</v>
      </c>
      <c r="AM393" s="10" t="e">
        <f>ROUND(AN393*(1/AN394),0)</f>
        <v>#REF!</v>
      </c>
      <c r="AN393" s="10" t="e">
        <f t="shared" ref="AN393:AS393" si="123">SUM(AN334:AN392)</f>
        <v>#REF!</v>
      </c>
      <c r="AO393" s="10" t="e">
        <f t="shared" si="123"/>
        <v>#REF!</v>
      </c>
      <c r="AP393" s="37" t="e">
        <f t="shared" si="123"/>
        <v>#REF!</v>
      </c>
      <c r="AQ393" s="10" t="e">
        <f t="shared" si="123"/>
        <v>#REF!</v>
      </c>
      <c r="AR393" s="10" t="e">
        <f t="shared" si="123"/>
        <v>#REF!</v>
      </c>
      <c r="AS393" s="16" t="e">
        <f t="shared" si="123"/>
        <v>#REF!</v>
      </c>
    </row>
    <row r="394" spans="2:45" ht="14.5" x14ac:dyDescent="0.35">
      <c r="B394" s="9" t="s">
        <v>134</v>
      </c>
      <c r="C394" s="11"/>
      <c r="D394" s="12" t="e">
        <f>#REF!</f>
        <v>#REF!</v>
      </c>
      <c r="E394" s="12" t="e">
        <f>E393/C393</f>
        <v>#REF!</v>
      </c>
      <c r="F394" s="23" t="e">
        <f>F393/C393</f>
        <v>#REF!</v>
      </c>
      <c r="G394" s="12" t="e">
        <f>G393/C393</f>
        <v>#REF!</v>
      </c>
      <c r="H394" s="12" t="e">
        <f>H393/C393</f>
        <v>#REF!</v>
      </c>
      <c r="I394" s="17" t="e">
        <f>I393/C393</f>
        <v>#REF!</v>
      </c>
      <c r="K394" s="9" t="s">
        <v>134</v>
      </c>
      <c r="L394" s="11"/>
      <c r="M394" s="12" t="e">
        <f>#REF!</f>
        <v>#REF!</v>
      </c>
      <c r="N394" s="12" t="e">
        <f>N393/L393</f>
        <v>#REF!</v>
      </c>
      <c r="O394" s="23" t="e">
        <f>O393/L393</f>
        <v>#REF!</v>
      </c>
      <c r="P394" s="12" t="e">
        <f>P393/L393</f>
        <v>#REF!</v>
      </c>
      <c r="Q394" s="12" t="e">
        <f>Q393/L393</f>
        <v>#REF!</v>
      </c>
      <c r="R394" s="17" t="e">
        <f>R393/L393</f>
        <v>#REF!</v>
      </c>
      <c r="T394" s="9" t="s">
        <v>134</v>
      </c>
      <c r="U394" s="11"/>
      <c r="V394" s="12" t="e">
        <f>#REF!</f>
        <v>#REF!</v>
      </c>
      <c r="W394" s="12" t="e">
        <f>W393/U393</f>
        <v>#REF!</v>
      </c>
      <c r="X394" s="23" t="e">
        <f>X393/U393</f>
        <v>#REF!</v>
      </c>
      <c r="Y394" s="12" t="e">
        <f>Y393/U393</f>
        <v>#REF!</v>
      </c>
      <c r="Z394" s="12" t="e">
        <f>Z393/U393</f>
        <v>#REF!</v>
      </c>
      <c r="AA394" s="17" t="e">
        <f>AA393/U393</f>
        <v>#REF!</v>
      </c>
      <c r="AC394" s="9" t="s">
        <v>134</v>
      </c>
      <c r="AD394" s="11"/>
      <c r="AE394" s="12" t="e">
        <f>#REF!</f>
        <v>#REF!</v>
      </c>
      <c r="AF394" s="12" t="e">
        <f>AF393/AD393</f>
        <v>#REF!</v>
      </c>
      <c r="AG394" s="23" t="e">
        <f>AG393/AD393</f>
        <v>#REF!</v>
      </c>
      <c r="AH394" s="12" t="e">
        <f>AH393/AD393</f>
        <v>#REF!</v>
      </c>
      <c r="AI394" s="12" t="e">
        <f>AI393/AD393</f>
        <v>#REF!</v>
      </c>
      <c r="AJ394" s="17" t="e">
        <f>AJ393/AD393</f>
        <v>#REF!</v>
      </c>
      <c r="AL394" s="9" t="s">
        <v>134</v>
      </c>
      <c r="AM394" s="11"/>
      <c r="AN394" s="12" t="e">
        <f>#REF!</f>
        <v>#REF!</v>
      </c>
      <c r="AO394" s="12" t="e">
        <f>AO393/AM393</f>
        <v>#REF!</v>
      </c>
      <c r="AP394" s="33" t="e">
        <f>AP393/AM393</f>
        <v>#REF!</v>
      </c>
      <c r="AQ394" s="12" t="e">
        <f>AQ393/AM393</f>
        <v>#REF!</v>
      </c>
      <c r="AR394" s="12" t="e">
        <f>AR393/AM393</f>
        <v>#REF!</v>
      </c>
      <c r="AS394" s="17" t="e">
        <f>AS393/AM393</f>
        <v>#REF!</v>
      </c>
    </row>
    <row r="395" spans="2:45" ht="15" thickBot="1" x14ac:dyDescent="0.4">
      <c r="B395" s="18" t="s">
        <v>76</v>
      </c>
      <c r="C395" s="19"/>
      <c r="D395" s="20">
        <f t="shared" ref="D395:I395" si="124">COUNTIF(D334:D390,"&gt;0")</f>
        <v>0</v>
      </c>
      <c r="E395" s="20">
        <f t="shared" si="124"/>
        <v>0</v>
      </c>
      <c r="F395" s="20">
        <f t="shared" si="124"/>
        <v>0</v>
      </c>
      <c r="G395" s="20">
        <f t="shared" si="124"/>
        <v>0</v>
      </c>
      <c r="H395" s="20">
        <f t="shared" si="124"/>
        <v>0</v>
      </c>
      <c r="I395" s="21">
        <f t="shared" si="124"/>
        <v>0</v>
      </c>
      <c r="K395" s="18" t="s">
        <v>76</v>
      </c>
      <c r="L395" s="19"/>
      <c r="M395" s="20">
        <f t="shared" ref="M395:R395" si="125">COUNTIF(M334:M390,"&gt;0")</f>
        <v>0</v>
      </c>
      <c r="N395" s="20">
        <f t="shared" si="125"/>
        <v>0</v>
      </c>
      <c r="O395" s="20">
        <f t="shared" si="125"/>
        <v>0</v>
      </c>
      <c r="P395" s="20">
        <f t="shared" si="125"/>
        <v>0</v>
      </c>
      <c r="Q395" s="20">
        <f t="shared" si="125"/>
        <v>0</v>
      </c>
      <c r="R395" s="21">
        <f t="shared" si="125"/>
        <v>0</v>
      </c>
      <c r="T395" s="18" t="s">
        <v>76</v>
      </c>
      <c r="U395" s="19"/>
      <c r="V395" s="20">
        <f t="shared" ref="V395:AA395" si="126">COUNTIF(V334:V390,"&gt;0")</f>
        <v>0</v>
      </c>
      <c r="W395" s="20">
        <f t="shared" si="126"/>
        <v>0</v>
      </c>
      <c r="X395" s="20">
        <f t="shared" si="126"/>
        <v>0</v>
      </c>
      <c r="Y395" s="20">
        <f t="shared" si="126"/>
        <v>0</v>
      </c>
      <c r="Z395" s="20">
        <f t="shared" si="126"/>
        <v>0</v>
      </c>
      <c r="AA395" s="21">
        <f t="shared" si="126"/>
        <v>0</v>
      </c>
      <c r="AC395" s="18" t="s">
        <v>76</v>
      </c>
      <c r="AD395" s="19"/>
      <c r="AE395" s="20">
        <f t="shared" ref="AE395:AJ395" si="127">COUNTIF(AE334:AE390,"&gt;0")</f>
        <v>0</v>
      </c>
      <c r="AF395" s="20">
        <f t="shared" si="127"/>
        <v>0</v>
      </c>
      <c r="AG395" s="20">
        <f t="shared" si="127"/>
        <v>0</v>
      </c>
      <c r="AH395" s="20">
        <f t="shared" si="127"/>
        <v>0</v>
      </c>
      <c r="AI395" s="20">
        <f t="shared" si="127"/>
        <v>0</v>
      </c>
      <c r="AJ395" s="21">
        <f t="shared" si="127"/>
        <v>0</v>
      </c>
      <c r="AL395" s="18" t="s">
        <v>76</v>
      </c>
      <c r="AM395" s="19"/>
      <c r="AN395" s="20">
        <f t="shared" ref="AN395:AS395" si="128">COUNTIF(AN334:AN390,"&gt;0")</f>
        <v>0</v>
      </c>
      <c r="AO395" s="20">
        <f t="shared" si="128"/>
        <v>0</v>
      </c>
      <c r="AP395" s="38">
        <f t="shared" si="128"/>
        <v>0</v>
      </c>
      <c r="AQ395" s="20">
        <f t="shared" si="128"/>
        <v>0</v>
      </c>
      <c r="AR395" s="20">
        <f t="shared" si="128"/>
        <v>0</v>
      </c>
      <c r="AS395" s="21">
        <f t="shared" si="128"/>
        <v>0</v>
      </c>
    </row>
    <row r="397" spans="2:45" ht="14.5" hidden="1" x14ac:dyDescent="0.35">
      <c r="B397" s="3" t="s">
        <v>119</v>
      </c>
      <c r="C397" s="4"/>
      <c r="D397" s="4"/>
      <c r="E397" s="4"/>
      <c r="F397" s="4"/>
      <c r="G397" s="4"/>
      <c r="H397" s="4"/>
      <c r="I397" s="4"/>
      <c r="K397" s="3" t="str">
        <f>$B397</f>
        <v>Measured Dust CADR/W (Consistant Proposal Levels)</v>
      </c>
      <c r="L397" s="4"/>
      <c r="M397" s="4"/>
      <c r="N397" s="4"/>
      <c r="O397" s="4"/>
      <c r="P397" s="4"/>
      <c r="Q397" s="4"/>
      <c r="R397" s="4"/>
      <c r="T397" s="3" t="str">
        <f>$B397</f>
        <v>Measured Dust CADR/W (Consistant Proposal Levels)</v>
      </c>
      <c r="U397" s="4"/>
      <c r="V397" s="4"/>
      <c r="W397" s="4"/>
      <c r="X397" s="4"/>
      <c r="Y397" s="4"/>
      <c r="Z397" s="4"/>
      <c r="AA397" s="4"/>
      <c r="AC397" s="3" t="str">
        <f>$B397</f>
        <v>Measured Dust CADR/W (Consistant Proposal Levels)</v>
      </c>
      <c r="AD397" s="4"/>
      <c r="AE397" s="4"/>
      <c r="AF397" s="4"/>
      <c r="AG397" s="4"/>
      <c r="AH397" s="4"/>
      <c r="AI397" s="4"/>
      <c r="AJ397" s="4"/>
      <c r="AL397" s="3" t="str">
        <f>$B397</f>
        <v>Measured Dust CADR/W (Consistant Proposal Levels)</v>
      </c>
      <c r="AM397" s="4"/>
      <c r="AN397" s="4"/>
      <c r="AO397" s="4"/>
      <c r="AP397" s="4"/>
      <c r="AQ397" s="4"/>
      <c r="AR397" s="4"/>
      <c r="AS397" s="4"/>
    </row>
    <row r="398" spans="2:45" ht="14.5" hidden="1" x14ac:dyDescent="0.35">
      <c r="B398" s="143" t="s">
        <v>78</v>
      </c>
      <c r="C398" s="144"/>
      <c r="D398" s="144"/>
      <c r="E398" s="144"/>
      <c r="F398" s="144"/>
      <c r="G398" s="144"/>
      <c r="H398" s="144"/>
      <c r="I398" s="145"/>
      <c r="K398" s="143" t="s">
        <v>83</v>
      </c>
      <c r="L398" s="144"/>
      <c r="M398" s="144"/>
      <c r="N398" s="144"/>
      <c r="O398" s="144"/>
      <c r="P398" s="144"/>
      <c r="Q398" s="144"/>
      <c r="R398" s="145"/>
      <c r="T398" s="143" t="s">
        <v>84</v>
      </c>
      <c r="U398" s="144"/>
      <c r="V398" s="144"/>
      <c r="W398" s="144"/>
      <c r="X398" s="144"/>
      <c r="Y398" s="144"/>
      <c r="Z398" s="144"/>
      <c r="AA398" s="145"/>
      <c r="AC398" s="143" t="s">
        <v>85</v>
      </c>
      <c r="AD398" s="144"/>
      <c r="AE398" s="144"/>
      <c r="AF398" s="144"/>
      <c r="AG398" s="144"/>
      <c r="AH398" s="144"/>
      <c r="AI398" s="144"/>
      <c r="AJ398" s="145"/>
      <c r="AL398" s="143" t="s">
        <v>86</v>
      </c>
      <c r="AM398" s="144"/>
      <c r="AN398" s="144"/>
      <c r="AO398" s="144"/>
      <c r="AP398" s="144"/>
      <c r="AQ398" s="144"/>
      <c r="AR398" s="144"/>
      <c r="AS398" s="145"/>
    </row>
    <row r="399" spans="2:45" ht="50" hidden="1" x14ac:dyDescent="0.25">
      <c r="B399" s="5" t="s">
        <v>70</v>
      </c>
      <c r="C399" s="13" t="s">
        <v>73</v>
      </c>
      <c r="D399" s="13" t="s">
        <v>69</v>
      </c>
      <c r="E399" s="13" t="s">
        <v>72</v>
      </c>
      <c r="F399" s="22" t="s">
        <v>79</v>
      </c>
      <c r="G399" s="13" t="s">
        <v>80</v>
      </c>
      <c r="H399" s="13" t="s">
        <v>81</v>
      </c>
      <c r="I399" s="14" t="s">
        <v>82</v>
      </c>
      <c r="K399" s="5" t="s">
        <v>70</v>
      </c>
      <c r="L399" s="13" t="s">
        <v>73</v>
      </c>
      <c r="M399" s="13" t="s">
        <v>69</v>
      </c>
      <c r="N399" s="13" t="s">
        <v>72</v>
      </c>
      <c r="O399" s="22" t="s">
        <v>79</v>
      </c>
      <c r="P399" s="13" t="s">
        <v>80</v>
      </c>
      <c r="Q399" s="13" t="s">
        <v>81</v>
      </c>
      <c r="R399" s="14" t="s">
        <v>82</v>
      </c>
      <c r="T399" s="5" t="s">
        <v>70</v>
      </c>
      <c r="U399" s="13" t="s">
        <v>73</v>
      </c>
      <c r="V399" s="13" t="s">
        <v>69</v>
      </c>
      <c r="W399" s="13" t="s">
        <v>72</v>
      </c>
      <c r="X399" s="22" t="s">
        <v>79</v>
      </c>
      <c r="Y399" s="13" t="s">
        <v>80</v>
      </c>
      <c r="Z399" s="13" t="s">
        <v>81</v>
      </c>
      <c r="AA399" s="14" t="s">
        <v>82</v>
      </c>
      <c r="AC399" s="5" t="s">
        <v>70</v>
      </c>
      <c r="AD399" s="13" t="s">
        <v>73</v>
      </c>
      <c r="AE399" s="13" t="s">
        <v>69</v>
      </c>
      <c r="AF399" s="13" t="s">
        <v>72</v>
      </c>
      <c r="AG399" s="22" t="s">
        <v>79</v>
      </c>
      <c r="AH399" s="13" t="s">
        <v>80</v>
      </c>
      <c r="AI399" s="13" t="s">
        <v>81</v>
      </c>
      <c r="AJ399" s="14" t="s">
        <v>82</v>
      </c>
      <c r="AL399" s="5" t="s">
        <v>70</v>
      </c>
      <c r="AM399" s="13" t="s">
        <v>73</v>
      </c>
      <c r="AN399" s="13" t="s">
        <v>69</v>
      </c>
      <c r="AO399" s="13" t="s">
        <v>72</v>
      </c>
      <c r="AP399" s="22" t="s">
        <v>79</v>
      </c>
      <c r="AQ399" s="13" t="s">
        <v>80</v>
      </c>
      <c r="AR399" s="13" t="s">
        <v>81</v>
      </c>
      <c r="AS399" s="14" t="s">
        <v>82</v>
      </c>
    </row>
    <row r="400" spans="2:45" hidden="1" outlineLevel="1" x14ac:dyDescent="0.25">
      <c r="B400" s="9" t="s">
        <v>10</v>
      </c>
      <c r="C400" s="6"/>
      <c r="D400" s="6" t="e">
        <f>COUNTIFS(#REF!,"&lt;100",#REF!,"&gt;=50",#REF!,$B400)</f>
        <v>#REF!</v>
      </c>
      <c r="E400" s="6" t="e">
        <f>COUNTIFS(#REF!,"&lt;=1",#REF!,"&lt;100",#REF!,"&gt;=50",#REF!,$B400,#REF!,"&gt;=2.2")</f>
        <v>#REF!</v>
      </c>
      <c r="F400" s="6" t="e">
        <f>COUNTIFS(#REF!,"&lt;=1",#REF!,"&lt;100",#REF!,"&gt;=50",#REF!,$B400,#REF!,"&gt;=2.5")</f>
        <v>#REF!</v>
      </c>
      <c r="G400" s="6" t="e">
        <f>COUNTIFS(#REF!,"&lt;=1",#REF!,"&lt;100",#REF!,"&gt;=50",#REF!,$B400,#REF!,"&gt;=3")</f>
        <v>#REF!</v>
      </c>
      <c r="H400" s="6" t="e">
        <f>COUNTIFS(#REF!,"&lt;=1",#REF!,"&lt;100",#REF!,"&gt;=50",#REF!,$B400,#REF!,"&gt;=3.5")</f>
        <v>#REF!</v>
      </c>
      <c r="I400" s="15" t="e">
        <f>COUNTIFS(#REF!,"&lt;=1",#REF!,"&lt;100",#REF!,"&gt;=50",#REF!,$B400,#REF!,"&gt;=4")</f>
        <v>#REF!</v>
      </c>
      <c r="K400" s="9" t="s">
        <v>10</v>
      </c>
      <c r="L400" s="6"/>
      <c r="M400" s="6" t="e">
        <f>COUNTIFS(#REF!,"&gt;=100",#REF!,"&lt;150",#REF!,$B400)</f>
        <v>#REF!</v>
      </c>
      <c r="N400" s="6" t="e">
        <f>COUNTIFS(#REF!,"&lt;=1",#REF!,"&gt;=100",#REF!,"&lt;150",#REF!,$B400,#REF!,"&gt;=2.2")</f>
        <v>#REF!</v>
      </c>
      <c r="O400" s="6" t="e">
        <f>COUNTIFS(#REF!,"&lt;=1",#REF!,"&gt;=100",#REF!,"&lt;150",#REF!,$B400,#REF!,"&gt;=2.5")</f>
        <v>#REF!</v>
      </c>
      <c r="P400" s="6" t="e">
        <f>COUNTIFS(#REF!,"&lt;=1",#REF!,"&gt;=100",#REF!,"&lt;150",#REF!,$B400,#REF!,"&gt;=3")</f>
        <v>#REF!</v>
      </c>
      <c r="Q400" s="6" t="e">
        <f>COUNTIFS(#REF!,"&lt;=1",#REF!,"&gt;=100",#REF!,"&lt;150",#REF!,$B400,#REF!,"&gt;=3.5")</f>
        <v>#REF!</v>
      </c>
      <c r="R400" s="15" t="e">
        <f>COUNTIFS(#REF!,"&lt;=1",#REF!,"&gt;=100",#REF!,"&lt;150",#REF!,$B400,#REF!,"&gt;=4")</f>
        <v>#REF!</v>
      </c>
      <c r="T400" s="9" t="s">
        <v>10</v>
      </c>
      <c r="U400" s="6"/>
      <c r="V400" s="6" t="e">
        <f>COUNTIFS(#REF!,"&gt;=150",#REF!,"&lt;200",#REF!,$B400)</f>
        <v>#REF!</v>
      </c>
      <c r="W400" s="6" t="e">
        <f>COUNTIFS(#REF!,"&lt;=1",#REF!,"&gt;=150",#REF!,"&lt;200",#REF!,$B400,#REF!,"&gt;=2.2")</f>
        <v>#REF!</v>
      </c>
      <c r="X400" s="6" t="e">
        <f>COUNTIFS(#REF!,"&lt;=1",#REF!,"&gt;=150",#REF!,"&lt;200",#REF!,$B400,#REF!,"&gt;=2.5")</f>
        <v>#REF!</v>
      </c>
      <c r="Y400" s="6" t="e">
        <f>COUNTIFS(#REF!,"&lt;=1",#REF!,"&gt;=150",#REF!,"&lt;200",#REF!,$B400,#REF!,"&gt;=3")</f>
        <v>#REF!</v>
      </c>
      <c r="Z400" s="6" t="e">
        <f>COUNTIFS(#REF!,"&lt;=1",#REF!,"&gt;=150",#REF!,"&lt;200",#REF!,$B400,#REF!,"&gt;=3.5")</f>
        <v>#REF!</v>
      </c>
      <c r="AA400" s="15" t="e">
        <f>COUNTIFS(#REF!,"&lt;=1",#REF!,"&gt;=150",#REF!,"&lt;200",#REF!,$B400,#REF!,"&gt;=4")</f>
        <v>#REF!</v>
      </c>
      <c r="AC400" s="9" t="s">
        <v>10</v>
      </c>
      <c r="AD400" s="6"/>
      <c r="AE400" s="6" t="e">
        <f>COUNTIFS(#REF!,"&gt;=200",#REF!,$B400)</f>
        <v>#REF!</v>
      </c>
      <c r="AF400" s="6" t="e">
        <f>COUNTIFS(#REF!,"&lt;=1",#REF!,"&gt;=200",#REF!,$B400,#REF!,"&gt;=2.2")</f>
        <v>#REF!</v>
      </c>
      <c r="AG400" s="6" t="e">
        <f>COUNTIFS(#REF!,"&lt;=1",#REF!,"&gt;=200",#REF!,$B400,#REF!,"&gt;=2.5")</f>
        <v>#REF!</v>
      </c>
      <c r="AH400" s="6" t="e">
        <f>COUNTIFS(#REF!,"&lt;=1",#REF!,"&gt;=200",#REF!,$B400,#REF!,"&gt;=3")</f>
        <v>#REF!</v>
      </c>
      <c r="AI400" s="6" t="e">
        <f>COUNTIFS(#REF!,"&lt;=1",#REF!,"&gt;=200",#REF!,$B400,#REF!,"&gt;=3.5")</f>
        <v>#REF!</v>
      </c>
      <c r="AJ400" s="15" t="e">
        <f>COUNTIFS(#REF!,"&lt;=1",#REF!,"&gt;=200",#REF!,$B400,#REF!,"&gt;=4")</f>
        <v>#REF!</v>
      </c>
      <c r="AL400" s="9" t="s">
        <v>10</v>
      </c>
      <c r="AM400" s="6"/>
      <c r="AN400" s="6" t="e">
        <f>COUNTIFS(#REF!,"&gt;=50",#REF!,$B400)</f>
        <v>#REF!</v>
      </c>
      <c r="AO400" s="6" t="e">
        <f>COUNTIFS(#REF!,"&lt;=1",#REF!,"&gt;=50",#REF!,$B400,#REF!,"&gt;=2.2")</f>
        <v>#REF!</v>
      </c>
      <c r="AP400" s="6" t="e">
        <f>COUNTIFS(#REF!,"&lt;=1",#REF!,"&gt;=50",#REF!,$B400,#REF!,"&gt;=2.5")</f>
        <v>#REF!</v>
      </c>
      <c r="AQ400" s="6" t="e">
        <f>COUNTIFS(#REF!,"&lt;=1",#REF!,"&gt;=50",#REF!,$B400,#REF!,"&gt;=3")</f>
        <v>#REF!</v>
      </c>
      <c r="AR400" s="6" t="e">
        <f>COUNTIFS(#REF!,"&lt;=1",#REF!,"&gt;=50",#REF!,$B400,#REF!,"&gt;=3.5")</f>
        <v>#REF!</v>
      </c>
      <c r="AS400" s="15" t="e">
        <f>COUNTIFS(#REF!,"&lt;=1",#REF!,"&gt;=50",#REF!,$B400,#REF!,"&gt;=4")</f>
        <v>#REF!</v>
      </c>
    </row>
    <row r="401" spans="2:45" hidden="1" outlineLevel="1" x14ac:dyDescent="0.25">
      <c r="B401" s="9" t="s">
        <v>12</v>
      </c>
      <c r="C401" s="6"/>
      <c r="D401" s="6" t="e">
        <f>COUNTIFS(#REF!,"&lt;100",#REF!,"&gt;=50",#REF!,$B401)</f>
        <v>#REF!</v>
      </c>
      <c r="E401" s="6" t="e">
        <f>COUNTIFS(#REF!,"&lt;=1",#REF!,"&lt;100",#REF!,"&gt;=50",#REF!,$B401,#REF!,"&gt;=2.2")</f>
        <v>#REF!</v>
      </c>
      <c r="F401" s="6" t="e">
        <f>COUNTIFS(#REF!,"&lt;=1",#REF!,"&lt;100",#REF!,"&gt;=50",#REF!,$B401,#REF!,"&gt;=2.5")</f>
        <v>#REF!</v>
      </c>
      <c r="G401" s="6" t="e">
        <f>COUNTIFS(#REF!,"&lt;=1",#REF!,"&lt;100",#REF!,"&gt;=50",#REF!,$B401,#REF!,"&gt;=3")</f>
        <v>#REF!</v>
      </c>
      <c r="H401" s="6" t="e">
        <f>COUNTIFS(#REF!,"&lt;=1",#REF!,"&lt;100",#REF!,"&gt;=50",#REF!,$B401,#REF!,"&gt;=3.5")</f>
        <v>#REF!</v>
      </c>
      <c r="I401" s="15" t="e">
        <f>COUNTIFS(#REF!,"&lt;=1",#REF!,"&lt;100",#REF!,"&gt;=50",#REF!,$B401,#REF!,"&gt;=4")</f>
        <v>#REF!</v>
      </c>
      <c r="K401" s="9" t="s">
        <v>12</v>
      </c>
      <c r="L401" s="6"/>
      <c r="M401" s="6" t="e">
        <f>COUNTIFS(#REF!,"&gt;=100",#REF!,"&lt;150",#REF!,$B401)</f>
        <v>#REF!</v>
      </c>
      <c r="N401" s="6" t="e">
        <f>COUNTIFS(#REF!,"&lt;=1",#REF!,"&gt;=100",#REF!,"&lt;150",#REF!,$B401,#REF!,"&gt;=2.2")</f>
        <v>#REF!</v>
      </c>
      <c r="O401" s="6" t="e">
        <f>COUNTIFS(#REF!,"&lt;=1",#REF!,"&gt;=100",#REF!,"&lt;150",#REF!,$B401,#REF!,"&gt;=2.5")</f>
        <v>#REF!</v>
      </c>
      <c r="P401" s="6" t="e">
        <f>COUNTIFS(#REF!,"&lt;=1",#REF!,"&gt;=100",#REF!,"&lt;150",#REF!,$B401,#REF!,"&gt;=3")</f>
        <v>#REF!</v>
      </c>
      <c r="Q401" s="6" t="e">
        <f>COUNTIFS(#REF!,"&lt;=1",#REF!,"&gt;=100",#REF!,"&lt;150",#REF!,$B401,#REF!,"&gt;=3.5")</f>
        <v>#REF!</v>
      </c>
      <c r="R401" s="15" t="e">
        <f>COUNTIFS(#REF!,"&lt;=1",#REF!,"&gt;=100",#REF!,"&lt;150",#REF!,$B401,#REF!,"&gt;=4")</f>
        <v>#REF!</v>
      </c>
      <c r="T401" s="9" t="s">
        <v>12</v>
      </c>
      <c r="U401" s="6"/>
      <c r="V401" s="6" t="e">
        <f>COUNTIFS(#REF!,"&gt;=150",#REF!,"&lt;200",#REF!,$B401)</f>
        <v>#REF!</v>
      </c>
      <c r="W401" s="6" t="e">
        <f>COUNTIFS(#REF!,"&lt;=1",#REF!,"&gt;=150",#REF!,"&lt;200",#REF!,$B401,#REF!,"&gt;=2.2")</f>
        <v>#REF!</v>
      </c>
      <c r="X401" s="6" t="e">
        <f>COUNTIFS(#REF!,"&lt;=1",#REF!,"&gt;=150",#REF!,"&lt;200",#REF!,$B401,#REF!,"&gt;=2.5")</f>
        <v>#REF!</v>
      </c>
      <c r="Y401" s="6" t="e">
        <f>COUNTIFS(#REF!,"&lt;=1",#REF!,"&gt;=150",#REF!,"&lt;200",#REF!,$B401,#REF!,"&gt;=3")</f>
        <v>#REF!</v>
      </c>
      <c r="Z401" s="6" t="e">
        <f>COUNTIFS(#REF!,"&lt;=1",#REF!,"&gt;=150",#REF!,"&lt;200",#REF!,$B401,#REF!,"&gt;=3.5")</f>
        <v>#REF!</v>
      </c>
      <c r="AA401" s="15" t="e">
        <f>COUNTIFS(#REF!,"&lt;=1",#REF!,"&gt;=150",#REF!,"&lt;200",#REF!,$B401,#REF!,"&gt;=4")</f>
        <v>#REF!</v>
      </c>
      <c r="AC401" s="9" t="s">
        <v>12</v>
      </c>
      <c r="AD401" s="6"/>
      <c r="AE401" s="6" t="e">
        <f>COUNTIFS(#REF!,"&gt;=200",#REF!,$B401)</f>
        <v>#REF!</v>
      </c>
      <c r="AF401" s="6" t="e">
        <f>COUNTIFS(#REF!,"&lt;=1",#REF!,"&gt;=200",#REF!,$B401,#REF!,"&gt;=2.2")</f>
        <v>#REF!</v>
      </c>
      <c r="AG401" s="6" t="e">
        <f>COUNTIFS(#REF!,"&lt;=1",#REF!,"&gt;=200",#REF!,$B401,#REF!,"&gt;=2.5")</f>
        <v>#REF!</v>
      </c>
      <c r="AH401" s="6" t="e">
        <f>COUNTIFS(#REF!,"&lt;=1",#REF!,"&gt;=200",#REF!,$B401,#REF!,"&gt;=3")</f>
        <v>#REF!</v>
      </c>
      <c r="AI401" s="6" t="e">
        <f>COUNTIFS(#REF!,"&lt;=1",#REF!,"&gt;=200",#REF!,$B401,#REF!,"&gt;=3.5")</f>
        <v>#REF!</v>
      </c>
      <c r="AJ401" s="15" t="e">
        <f>COUNTIFS(#REF!,"&lt;=1",#REF!,"&gt;=200",#REF!,$B401,#REF!,"&gt;=4")</f>
        <v>#REF!</v>
      </c>
      <c r="AL401" s="9" t="s">
        <v>12</v>
      </c>
      <c r="AM401" s="6"/>
      <c r="AN401" s="6" t="e">
        <f>COUNTIFS(#REF!,"&gt;=50",#REF!,$B401)</f>
        <v>#REF!</v>
      </c>
      <c r="AO401" s="6" t="e">
        <f>COUNTIFS(#REF!,"&lt;=1",#REF!,"&gt;=50",#REF!,$B401,#REF!,"&gt;=2.2")</f>
        <v>#REF!</v>
      </c>
      <c r="AP401" s="6" t="e">
        <f>COUNTIFS(#REF!,"&lt;=1",#REF!,"&gt;=50",#REF!,$B401,#REF!,"&gt;=2.5")</f>
        <v>#REF!</v>
      </c>
      <c r="AQ401" s="6" t="e">
        <f>COUNTIFS(#REF!,"&lt;=1",#REF!,"&gt;=50",#REF!,$B401,#REF!,"&gt;=3")</f>
        <v>#REF!</v>
      </c>
      <c r="AR401" s="6" t="e">
        <f>COUNTIFS(#REF!,"&lt;=1",#REF!,"&gt;=50",#REF!,$B401,#REF!,"&gt;=3.5")</f>
        <v>#REF!</v>
      </c>
      <c r="AS401" s="15" t="e">
        <f>COUNTIFS(#REF!,"&lt;=1",#REF!,"&gt;=50",#REF!,$B401,#REF!,"&gt;=4")</f>
        <v>#REF!</v>
      </c>
    </row>
    <row r="402" spans="2:45" hidden="1" outlineLevel="1" x14ac:dyDescent="0.25">
      <c r="B402" s="9" t="s">
        <v>26</v>
      </c>
      <c r="C402" s="6"/>
      <c r="D402" s="6" t="e">
        <f>COUNTIFS(#REF!,"&lt;100",#REF!,"&gt;=50",#REF!,$B402)</f>
        <v>#REF!</v>
      </c>
      <c r="E402" s="6" t="e">
        <f>COUNTIFS(#REF!,"&lt;=1",#REF!,"&lt;100",#REF!,"&gt;=50",#REF!,$B402,#REF!,"&gt;=2.2")</f>
        <v>#REF!</v>
      </c>
      <c r="F402" s="6" t="e">
        <f>COUNTIFS(#REF!,"&lt;=1",#REF!,"&lt;100",#REF!,"&gt;=50",#REF!,$B402,#REF!,"&gt;=2.5")</f>
        <v>#REF!</v>
      </c>
      <c r="G402" s="6" t="e">
        <f>COUNTIFS(#REF!,"&lt;=1",#REF!,"&lt;100",#REF!,"&gt;=50",#REF!,$B402,#REF!,"&gt;=3")</f>
        <v>#REF!</v>
      </c>
      <c r="H402" s="6" t="e">
        <f>COUNTIFS(#REF!,"&lt;=1",#REF!,"&lt;100",#REF!,"&gt;=50",#REF!,$B402,#REF!,"&gt;=3.5")</f>
        <v>#REF!</v>
      </c>
      <c r="I402" s="15" t="e">
        <f>COUNTIFS(#REF!,"&lt;=1",#REF!,"&lt;100",#REF!,"&gt;=50",#REF!,$B402,#REF!,"&gt;=4")</f>
        <v>#REF!</v>
      </c>
      <c r="K402" s="9" t="s">
        <v>26</v>
      </c>
      <c r="L402" s="6"/>
      <c r="M402" s="6" t="e">
        <f>COUNTIFS(#REF!,"&gt;=100",#REF!,"&lt;150",#REF!,$B402)</f>
        <v>#REF!</v>
      </c>
      <c r="N402" s="6" t="e">
        <f>COUNTIFS(#REF!,"&lt;=1",#REF!,"&gt;=100",#REF!,"&lt;150",#REF!,$B402,#REF!,"&gt;=2.2")</f>
        <v>#REF!</v>
      </c>
      <c r="O402" s="6" t="e">
        <f>COUNTIFS(#REF!,"&lt;=1",#REF!,"&gt;=100",#REF!,"&lt;150",#REF!,$B402,#REF!,"&gt;=2.5")</f>
        <v>#REF!</v>
      </c>
      <c r="P402" s="6" t="e">
        <f>COUNTIFS(#REF!,"&lt;=1",#REF!,"&gt;=100",#REF!,"&lt;150",#REF!,$B402,#REF!,"&gt;=3")</f>
        <v>#REF!</v>
      </c>
      <c r="Q402" s="6" t="e">
        <f>COUNTIFS(#REF!,"&lt;=1",#REF!,"&gt;=100",#REF!,"&lt;150",#REF!,$B402,#REF!,"&gt;=3.5")</f>
        <v>#REF!</v>
      </c>
      <c r="R402" s="15" t="e">
        <f>COUNTIFS(#REF!,"&lt;=1",#REF!,"&gt;=100",#REF!,"&lt;150",#REF!,$B402,#REF!,"&gt;=4")</f>
        <v>#REF!</v>
      </c>
      <c r="T402" s="9" t="s">
        <v>26</v>
      </c>
      <c r="U402" s="6"/>
      <c r="V402" s="6" t="e">
        <f>COUNTIFS(#REF!,"&gt;=150",#REF!,"&lt;200",#REF!,$B402)</f>
        <v>#REF!</v>
      </c>
      <c r="W402" s="6" t="e">
        <f>COUNTIFS(#REF!,"&lt;=1",#REF!,"&gt;=150",#REF!,"&lt;200",#REF!,$B402,#REF!,"&gt;=2.2")</f>
        <v>#REF!</v>
      </c>
      <c r="X402" s="6" t="e">
        <f>COUNTIFS(#REF!,"&lt;=1",#REF!,"&gt;=150",#REF!,"&lt;200",#REF!,$B402,#REF!,"&gt;=2.5")</f>
        <v>#REF!</v>
      </c>
      <c r="Y402" s="6" t="e">
        <f>COUNTIFS(#REF!,"&lt;=1",#REF!,"&gt;=150",#REF!,"&lt;200",#REF!,$B402,#REF!,"&gt;=3")</f>
        <v>#REF!</v>
      </c>
      <c r="Z402" s="6" t="e">
        <f>COUNTIFS(#REF!,"&lt;=1",#REF!,"&gt;=150",#REF!,"&lt;200",#REF!,$B402,#REF!,"&gt;=3.5")</f>
        <v>#REF!</v>
      </c>
      <c r="AA402" s="15" t="e">
        <f>COUNTIFS(#REF!,"&lt;=1",#REF!,"&gt;=150",#REF!,"&lt;200",#REF!,$B402,#REF!,"&gt;=4")</f>
        <v>#REF!</v>
      </c>
      <c r="AC402" s="9" t="s">
        <v>26</v>
      </c>
      <c r="AD402" s="6"/>
      <c r="AE402" s="6" t="e">
        <f>COUNTIFS(#REF!,"&gt;=200",#REF!,$B402)</f>
        <v>#REF!</v>
      </c>
      <c r="AF402" s="6" t="e">
        <f>COUNTIFS(#REF!,"&lt;=1",#REF!,"&gt;=200",#REF!,$B402,#REF!,"&gt;=2.2")</f>
        <v>#REF!</v>
      </c>
      <c r="AG402" s="6" t="e">
        <f>COUNTIFS(#REF!,"&lt;=1",#REF!,"&gt;=200",#REF!,$B402,#REF!,"&gt;=2.5")</f>
        <v>#REF!</v>
      </c>
      <c r="AH402" s="6" t="e">
        <f>COUNTIFS(#REF!,"&lt;=1",#REF!,"&gt;=200",#REF!,$B402,#REF!,"&gt;=3")</f>
        <v>#REF!</v>
      </c>
      <c r="AI402" s="6" t="e">
        <f>COUNTIFS(#REF!,"&lt;=1",#REF!,"&gt;=200",#REF!,$B402,#REF!,"&gt;=3.5")</f>
        <v>#REF!</v>
      </c>
      <c r="AJ402" s="15" t="e">
        <f>COUNTIFS(#REF!,"&lt;=1",#REF!,"&gt;=200",#REF!,$B402,#REF!,"&gt;=4")</f>
        <v>#REF!</v>
      </c>
      <c r="AL402" s="9" t="s">
        <v>26</v>
      </c>
      <c r="AM402" s="6"/>
      <c r="AN402" s="6" t="e">
        <f>COUNTIFS(#REF!,"&gt;=50",#REF!,$B402)</f>
        <v>#REF!</v>
      </c>
      <c r="AO402" s="6" t="e">
        <f>COUNTIFS(#REF!,"&lt;=1",#REF!,"&gt;=50",#REF!,$B402,#REF!,"&gt;=2.2")</f>
        <v>#REF!</v>
      </c>
      <c r="AP402" s="6" t="e">
        <f>COUNTIFS(#REF!,"&lt;=1",#REF!,"&gt;=50",#REF!,$B402,#REF!,"&gt;=2.5")</f>
        <v>#REF!</v>
      </c>
      <c r="AQ402" s="6" t="e">
        <f>COUNTIFS(#REF!,"&lt;=1",#REF!,"&gt;=50",#REF!,$B402,#REF!,"&gt;=3")</f>
        <v>#REF!</v>
      </c>
      <c r="AR402" s="6" t="e">
        <f>COUNTIFS(#REF!,"&lt;=1",#REF!,"&gt;=50",#REF!,$B402,#REF!,"&gt;=3.5")</f>
        <v>#REF!</v>
      </c>
      <c r="AS402" s="15" t="e">
        <f>COUNTIFS(#REF!,"&lt;=1",#REF!,"&gt;=50",#REF!,$B402,#REF!,"&gt;=4")</f>
        <v>#REF!</v>
      </c>
    </row>
    <row r="403" spans="2:45" hidden="1" outlineLevel="1" x14ac:dyDescent="0.25">
      <c r="B403" s="9" t="s">
        <v>15</v>
      </c>
      <c r="C403" s="6"/>
      <c r="D403" s="6" t="e">
        <f>COUNTIFS(#REF!,"&lt;100",#REF!,"&gt;=50",#REF!,$B403)</f>
        <v>#REF!</v>
      </c>
      <c r="E403" s="6" t="e">
        <f>COUNTIFS(#REF!,"&lt;=1",#REF!,"&lt;100",#REF!,"&gt;=50",#REF!,$B403,#REF!,"&gt;=2.2")</f>
        <v>#REF!</v>
      </c>
      <c r="F403" s="6" t="e">
        <f>COUNTIFS(#REF!,"&lt;=1",#REF!,"&lt;100",#REF!,"&gt;=50",#REF!,$B403,#REF!,"&gt;=2.5")</f>
        <v>#REF!</v>
      </c>
      <c r="G403" s="6" t="e">
        <f>COUNTIFS(#REF!,"&lt;=1",#REF!,"&lt;100",#REF!,"&gt;=50",#REF!,$B403,#REF!,"&gt;=3")</f>
        <v>#REF!</v>
      </c>
      <c r="H403" s="6" t="e">
        <f>COUNTIFS(#REF!,"&lt;=1",#REF!,"&lt;100",#REF!,"&gt;=50",#REF!,$B403,#REF!,"&gt;=3.5")</f>
        <v>#REF!</v>
      </c>
      <c r="I403" s="15" t="e">
        <f>COUNTIFS(#REF!,"&lt;=1",#REF!,"&lt;100",#REF!,"&gt;=50",#REF!,$B403,#REF!,"&gt;=4")</f>
        <v>#REF!</v>
      </c>
      <c r="K403" s="9" t="s">
        <v>15</v>
      </c>
      <c r="L403" s="6"/>
      <c r="M403" s="6" t="e">
        <f>COUNTIFS(#REF!,"&gt;=100",#REF!,"&lt;150",#REF!,$B403)</f>
        <v>#REF!</v>
      </c>
      <c r="N403" s="6" t="e">
        <f>COUNTIFS(#REF!,"&lt;=1",#REF!,"&gt;=100",#REF!,"&lt;150",#REF!,$B403,#REF!,"&gt;=2.2")</f>
        <v>#REF!</v>
      </c>
      <c r="O403" s="6" t="e">
        <f>COUNTIFS(#REF!,"&lt;=1",#REF!,"&gt;=100",#REF!,"&lt;150",#REF!,$B403,#REF!,"&gt;=2.5")</f>
        <v>#REF!</v>
      </c>
      <c r="P403" s="6" t="e">
        <f>COUNTIFS(#REF!,"&lt;=1",#REF!,"&gt;=100",#REF!,"&lt;150",#REF!,$B403,#REF!,"&gt;=3")</f>
        <v>#REF!</v>
      </c>
      <c r="Q403" s="6" t="e">
        <f>COUNTIFS(#REF!,"&lt;=1",#REF!,"&gt;=100",#REF!,"&lt;150",#REF!,$B403,#REF!,"&gt;=3.5")</f>
        <v>#REF!</v>
      </c>
      <c r="R403" s="15" t="e">
        <f>COUNTIFS(#REF!,"&lt;=1",#REF!,"&gt;=100",#REF!,"&lt;150",#REF!,$B403,#REF!,"&gt;=4")</f>
        <v>#REF!</v>
      </c>
      <c r="T403" s="9" t="s">
        <v>15</v>
      </c>
      <c r="U403" s="6"/>
      <c r="V403" s="6" t="e">
        <f>COUNTIFS(#REF!,"&gt;=150",#REF!,"&lt;200",#REF!,$B403)</f>
        <v>#REF!</v>
      </c>
      <c r="W403" s="6" t="e">
        <f>COUNTIFS(#REF!,"&lt;=1",#REF!,"&gt;=150",#REF!,"&lt;200",#REF!,$B403,#REF!,"&gt;=2.2")</f>
        <v>#REF!</v>
      </c>
      <c r="X403" s="6" t="e">
        <f>COUNTIFS(#REF!,"&lt;=1",#REF!,"&gt;=150",#REF!,"&lt;200",#REF!,$B403,#REF!,"&gt;=2.5")</f>
        <v>#REF!</v>
      </c>
      <c r="Y403" s="6" t="e">
        <f>COUNTIFS(#REF!,"&lt;=1",#REF!,"&gt;=150",#REF!,"&lt;200",#REF!,$B403,#REF!,"&gt;=3")</f>
        <v>#REF!</v>
      </c>
      <c r="Z403" s="6" t="e">
        <f>COUNTIFS(#REF!,"&lt;=1",#REF!,"&gt;=150",#REF!,"&lt;200",#REF!,$B403,#REF!,"&gt;=3.5")</f>
        <v>#REF!</v>
      </c>
      <c r="AA403" s="15" t="e">
        <f>COUNTIFS(#REF!,"&lt;=1",#REF!,"&gt;=150",#REF!,"&lt;200",#REF!,$B403,#REF!,"&gt;=4")</f>
        <v>#REF!</v>
      </c>
      <c r="AC403" s="9" t="s">
        <v>15</v>
      </c>
      <c r="AD403" s="6"/>
      <c r="AE403" s="6" t="e">
        <f>COUNTIFS(#REF!,"&gt;=200",#REF!,$B403)</f>
        <v>#REF!</v>
      </c>
      <c r="AF403" s="6" t="e">
        <f>COUNTIFS(#REF!,"&lt;=1",#REF!,"&gt;=200",#REF!,$B403,#REF!,"&gt;=2.2")</f>
        <v>#REF!</v>
      </c>
      <c r="AG403" s="6" t="e">
        <f>COUNTIFS(#REF!,"&lt;=1",#REF!,"&gt;=200",#REF!,$B403,#REF!,"&gt;=2.5")</f>
        <v>#REF!</v>
      </c>
      <c r="AH403" s="6" t="e">
        <f>COUNTIFS(#REF!,"&lt;=1",#REF!,"&gt;=200",#REF!,$B403,#REF!,"&gt;=3")</f>
        <v>#REF!</v>
      </c>
      <c r="AI403" s="6" t="e">
        <f>COUNTIFS(#REF!,"&lt;=1",#REF!,"&gt;=200",#REF!,$B403,#REF!,"&gt;=3.5")</f>
        <v>#REF!</v>
      </c>
      <c r="AJ403" s="15" t="e">
        <f>COUNTIFS(#REF!,"&lt;=1",#REF!,"&gt;=200",#REF!,$B403,#REF!,"&gt;=4")</f>
        <v>#REF!</v>
      </c>
      <c r="AL403" s="9" t="s">
        <v>15</v>
      </c>
      <c r="AM403" s="6"/>
      <c r="AN403" s="6" t="e">
        <f>COUNTIFS(#REF!,"&gt;=50",#REF!,$B403)</f>
        <v>#REF!</v>
      </c>
      <c r="AO403" s="6" t="e">
        <f>COUNTIFS(#REF!,"&lt;=1",#REF!,"&gt;=50",#REF!,$B403,#REF!,"&gt;=2.2")</f>
        <v>#REF!</v>
      </c>
      <c r="AP403" s="6" t="e">
        <f>COUNTIFS(#REF!,"&lt;=1",#REF!,"&gt;=50",#REF!,$B403,#REF!,"&gt;=2.5")</f>
        <v>#REF!</v>
      </c>
      <c r="AQ403" s="6" t="e">
        <f>COUNTIFS(#REF!,"&lt;=1",#REF!,"&gt;=50",#REF!,$B403,#REF!,"&gt;=3")</f>
        <v>#REF!</v>
      </c>
      <c r="AR403" s="6" t="e">
        <f>COUNTIFS(#REF!,"&lt;=1",#REF!,"&gt;=50",#REF!,$B403,#REF!,"&gt;=3.5")</f>
        <v>#REF!</v>
      </c>
      <c r="AS403" s="15" t="e">
        <f>COUNTIFS(#REF!,"&lt;=1",#REF!,"&gt;=50",#REF!,$B403,#REF!,"&gt;=4")</f>
        <v>#REF!</v>
      </c>
    </row>
    <row r="404" spans="2:45" hidden="1" outlineLevel="1" x14ac:dyDescent="0.25">
      <c r="B404" s="9" t="s">
        <v>31</v>
      </c>
      <c r="C404" s="6"/>
      <c r="D404" s="6" t="e">
        <f>COUNTIFS(#REF!,"&lt;100",#REF!,"&gt;=50",#REF!,$B404)</f>
        <v>#REF!</v>
      </c>
      <c r="E404" s="6" t="e">
        <f>COUNTIFS(#REF!,"&lt;=1",#REF!,"&lt;100",#REF!,"&gt;=50",#REF!,$B404,#REF!,"&gt;=2.2")</f>
        <v>#REF!</v>
      </c>
      <c r="F404" s="6" t="e">
        <f>COUNTIFS(#REF!,"&lt;=1",#REF!,"&lt;100",#REF!,"&gt;=50",#REF!,$B404,#REF!,"&gt;=2.5")</f>
        <v>#REF!</v>
      </c>
      <c r="G404" s="6" t="e">
        <f>COUNTIFS(#REF!,"&lt;=1",#REF!,"&lt;100",#REF!,"&gt;=50",#REF!,$B404,#REF!,"&gt;=3")</f>
        <v>#REF!</v>
      </c>
      <c r="H404" s="6" t="e">
        <f>COUNTIFS(#REF!,"&lt;=1",#REF!,"&lt;100",#REF!,"&gt;=50",#REF!,$B404,#REF!,"&gt;=3.5")</f>
        <v>#REF!</v>
      </c>
      <c r="I404" s="15" t="e">
        <f>COUNTIFS(#REF!,"&lt;=1",#REF!,"&lt;100",#REF!,"&gt;=50",#REF!,$B404,#REF!,"&gt;=4")</f>
        <v>#REF!</v>
      </c>
      <c r="K404" s="9" t="s">
        <v>31</v>
      </c>
      <c r="L404" s="6"/>
      <c r="M404" s="6" t="e">
        <f>COUNTIFS(#REF!,"&gt;=100",#REF!,"&lt;150",#REF!,$B404)</f>
        <v>#REF!</v>
      </c>
      <c r="N404" s="6" t="e">
        <f>COUNTIFS(#REF!,"&lt;=1",#REF!,"&gt;=100",#REF!,"&lt;150",#REF!,$B404,#REF!,"&gt;=2.2")</f>
        <v>#REF!</v>
      </c>
      <c r="O404" s="6" t="e">
        <f>COUNTIFS(#REF!,"&lt;=1",#REF!,"&gt;=100",#REF!,"&lt;150",#REF!,$B404,#REF!,"&gt;=2.5")</f>
        <v>#REF!</v>
      </c>
      <c r="P404" s="6" t="e">
        <f>COUNTIFS(#REF!,"&lt;=1",#REF!,"&gt;=100",#REF!,"&lt;150",#REF!,$B404,#REF!,"&gt;=3")</f>
        <v>#REF!</v>
      </c>
      <c r="Q404" s="6" t="e">
        <f>COUNTIFS(#REF!,"&lt;=1",#REF!,"&gt;=100",#REF!,"&lt;150",#REF!,$B404,#REF!,"&gt;=3.5")</f>
        <v>#REF!</v>
      </c>
      <c r="R404" s="15" t="e">
        <f>COUNTIFS(#REF!,"&lt;=1",#REF!,"&gt;=100",#REF!,"&lt;150",#REF!,$B404,#REF!,"&gt;=4")</f>
        <v>#REF!</v>
      </c>
      <c r="T404" s="9" t="s">
        <v>31</v>
      </c>
      <c r="U404" s="6"/>
      <c r="V404" s="6" t="e">
        <f>COUNTIFS(#REF!,"&gt;=150",#REF!,"&lt;200",#REF!,$B404)</f>
        <v>#REF!</v>
      </c>
      <c r="W404" s="6" t="e">
        <f>COUNTIFS(#REF!,"&lt;=1",#REF!,"&gt;=150",#REF!,"&lt;200",#REF!,$B404,#REF!,"&gt;=2.2")</f>
        <v>#REF!</v>
      </c>
      <c r="X404" s="6" t="e">
        <f>COUNTIFS(#REF!,"&lt;=1",#REF!,"&gt;=150",#REF!,"&lt;200",#REF!,$B404,#REF!,"&gt;=2.5")</f>
        <v>#REF!</v>
      </c>
      <c r="Y404" s="6" t="e">
        <f>COUNTIFS(#REF!,"&lt;=1",#REF!,"&gt;=150",#REF!,"&lt;200",#REF!,$B404,#REF!,"&gt;=3")</f>
        <v>#REF!</v>
      </c>
      <c r="Z404" s="6" t="e">
        <f>COUNTIFS(#REF!,"&lt;=1",#REF!,"&gt;=150",#REF!,"&lt;200",#REF!,$B404,#REF!,"&gt;=3.5")</f>
        <v>#REF!</v>
      </c>
      <c r="AA404" s="15" t="e">
        <f>COUNTIFS(#REF!,"&lt;=1",#REF!,"&gt;=150",#REF!,"&lt;200",#REF!,$B404,#REF!,"&gt;=4")</f>
        <v>#REF!</v>
      </c>
      <c r="AC404" s="9" t="s">
        <v>31</v>
      </c>
      <c r="AD404" s="6"/>
      <c r="AE404" s="6" t="e">
        <f>COUNTIFS(#REF!,"&gt;=200",#REF!,$B404)</f>
        <v>#REF!</v>
      </c>
      <c r="AF404" s="6" t="e">
        <f>COUNTIFS(#REF!,"&lt;=1",#REF!,"&gt;=200",#REF!,$B404,#REF!,"&gt;=2.2")</f>
        <v>#REF!</v>
      </c>
      <c r="AG404" s="6" t="e">
        <f>COUNTIFS(#REF!,"&lt;=1",#REF!,"&gt;=200",#REF!,$B404,#REF!,"&gt;=2.5")</f>
        <v>#REF!</v>
      </c>
      <c r="AH404" s="6" t="e">
        <f>COUNTIFS(#REF!,"&lt;=1",#REF!,"&gt;=200",#REF!,$B404,#REF!,"&gt;=3")</f>
        <v>#REF!</v>
      </c>
      <c r="AI404" s="6" t="e">
        <f>COUNTIFS(#REF!,"&lt;=1",#REF!,"&gt;=200",#REF!,$B404,#REF!,"&gt;=3.5")</f>
        <v>#REF!</v>
      </c>
      <c r="AJ404" s="15" t="e">
        <f>COUNTIFS(#REF!,"&lt;=1",#REF!,"&gt;=200",#REF!,$B404,#REF!,"&gt;=4")</f>
        <v>#REF!</v>
      </c>
      <c r="AL404" s="9" t="s">
        <v>31</v>
      </c>
      <c r="AM404" s="6"/>
      <c r="AN404" s="6" t="e">
        <f>COUNTIFS(#REF!,"&gt;=50",#REF!,$B404)</f>
        <v>#REF!</v>
      </c>
      <c r="AO404" s="6" t="e">
        <f>COUNTIFS(#REF!,"&lt;=1",#REF!,"&gt;=50",#REF!,$B404,#REF!,"&gt;=2.2")</f>
        <v>#REF!</v>
      </c>
      <c r="AP404" s="6" t="e">
        <f>COUNTIFS(#REF!,"&lt;=1",#REF!,"&gt;=50",#REF!,$B404,#REF!,"&gt;=2.5")</f>
        <v>#REF!</v>
      </c>
      <c r="AQ404" s="6" t="e">
        <f>COUNTIFS(#REF!,"&lt;=1",#REF!,"&gt;=50",#REF!,$B404,#REF!,"&gt;=3")</f>
        <v>#REF!</v>
      </c>
      <c r="AR404" s="6" t="e">
        <f>COUNTIFS(#REF!,"&lt;=1",#REF!,"&gt;=50",#REF!,$B404,#REF!,"&gt;=3.5")</f>
        <v>#REF!</v>
      </c>
      <c r="AS404" s="15" t="e">
        <f>COUNTIFS(#REF!,"&lt;=1",#REF!,"&gt;=50",#REF!,$B404,#REF!,"&gt;=4")</f>
        <v>#REF!</v>
      </c>
    </row>
    <row r="405" spans="2:45" hidden="1" outlineLevel="1" x14ac:dyDescent="0.25">
      <c r="B405" s="9" t="s">
        <v>9</v>
      </c>
      <c r="C405" s="6"/>
      <c r="D405" s="6" t="e">
        <f>COUNTIFS(#REF!,"&lt;100",#REF!,"&gt;=50",#REF!,$B405)</f>
        <v>#REF!</v>
      </c>
      <c r="E405" s="6" t="e">
        <f>COUNTIFS(#REF!,"&lt;=1",#REF!,"&lt;100",#REF!,"&gt;=50",#REF!,$B405,#REF!,"&gt;=2.2")</f>
        <v>#REF!</v>
      </c>
      <c r="F405" s="6" t="e">
        <f>COUNTIFS(#REF!,"&lt;=1",#REF!,"&lt;100",#REF!,"&gt;=50",#REF!,$B405,#REF!,"&gt;=2.5")</f>
        <v>#REF!</v>
      </c>
      <c r="G405" s="6" t="e">
        <f>COUNTIFS(#REF!,"&lt;=1",#REF!,"&lt;100",#REF!,"&gt;=50",#REF!,$B405,#REF!,"&gt;=3")</f>
        <v>#REF!</v>
      </c>
      <c r="H405" s="6" t="e">
        <f>COUNTIFS(#REF!,"&lt;=1",#REF!,"&lt;100",#REF!,"&gt;=50",#REF!,$B405,#REF!,"&gt;=3.5")</f>
        <v>#REF!</v>
      </c>
      <c r="I405" s="15" t="e">
        <f>COUNTIFS(#REF!,"&lt;=1",#REF!,"&lt;100",#REF!,"&gt;=50",#REF!,$B405,#REF!,"&gt;=4")</f>
        <v>#REF!</v>
      </c>
      <c r="K405" s="9" t="s">
        <v>9</v>
      </c>
      <c r="L405" s="6"/>
      <c r="M405" s="6" t="e">
        <f>COUNTIFS(#REF!,"&gt;=100",#REF!,"&lt;150",#REF!,$B405)</f>
        <v>#REF!</v>
      </c>
      <c r="N405" s="6" t="e">
        <f>COUNTIFS(#REF!,"&lt;=1",#REF!,"&gt;=100",#REF!,"&lt;150",#REF!,$B405,#REF!,"&gt;=2.2")</f>
        <v>#REF!</v>
      </c>
      <c r="O405" s="6" t="e">
        <f>COUNTIFS(#REF!,"&lt;=1",#REF!,"&gt;=100",#REF!,"&lt;150",#REF!,$B405,#REF!,"&gt;=2.5")</f>
        <v>#REF!</v>
      </c>
      <c r="P405" s="6" t="e">
        <f>COUNTIFS(#REF!,"&lt;=1",#REF!,"&gt;=100",#REF!,"&lt;150",#REF!,$B405,#REF!,"&gt;=3")</f>
        <v>#REF!</v>
      </c>
      <c r="Q405" s="6" t="e">
        <f>COUNTIFS(#REF!,"&lt;=1",#REF!,"&gt;=100",#REF!,"&lt;150",#REF!,$B405,#REF!,"&gt;=3.5")</f>
        <v>#REF!</v>
      </c>
      <c r="R405" s="15" t="e">
        <f>COUNTIFS(#REF!,"&lt;=1",#REF!,"&gt;=100",#REF!,"&lt;150",#REF!,$B405,#REF!,"&gt;=4")</f>
        <v>#REF!</v>
      </c>
      <c r="T405" s="9" t="s">
        <v>9</v>
      </c>
      <c r="U405" s="6"/>
      <c r="V405" s="6" t="e">
        <f>COUNTIFS(#REF!,"&gt;=150",#REF!,"&lt;200",#REF!,$B405)</f>
        <v>#REF!</v>
      </c>
      <c r="W405" s="6" t="e">
        <f>COUNTIFS(#REF!,"&lt;=1",#REF!,"&gt;=150",#REF!,"&lt;200",#REF!,$B405,#REF!,"&gt;=2.2")</f>
        <v>#REF!</v>
      </c>
      <c r="X405" s="6" t="e">
        <f>COUNTIFS(#REF!,"&lt;=1",#REF!,"&gt;=150",#REF!,"&lt;200",#REF!,$B405,#REF!,"&gt;=2.5")</f>
        <v>#REF!</v>
      </c>
      <c r="Y405" s="6" t="e">
        <f>COUNTIFS(#REF!,"&lt;=1",#REF!,"&gt;=150",#REF!,"&lt;200",#REF!,$B405,#REF!,"&gt;=3")</f>
        <v>#REF!</v>
      </c>
      <c r="Z405" s="6" t="e">
        <f>COUNTIFS(#REF!,"&lt;=1",#REF!,"&gt;=150",#REF!,"&lt;200",#REF!,$B405,#REF!,"&gt;=3.5")</f>
        <v>#REF!</v>
      </c>
      <c r="AA405" s="15" t="e">
        <f>COUNTIFS(#REF!,"&lt;=1",#REF!,"&gt;=150",#REF!,"&lt;200",#REF!,$B405,#REF!,"&gt;=4")</f>
        <v>#REF!</v>
      </c>
      <c r="AC405" s="9" t="s">
        <v>9</v>
      </c>
      <c r="AD405" s="6"/>
      <c r="AE405" s="6" t="e">
        <f>COUNTIFS(#REF!,"&gt;=200",#REF!,$B405)</f>
        <v>#REF!</v>
      </c>
      <c r="AF405" s="6" t="e">
        <f>COUNTIFS(#REF!,"&lt;=1",#REF!,"&gt;=200",#REF!,$B405,#REF!,"&gt;=2.2")</f>
        <v>#REF!</v>
      </c>
      <c r="AG405" s="6" t="e">
        <f>COUNTIFS(#REF!,"&lt;=1",#REF!,"&gt;=200",#REF!,$B405,#REF!,"&gt;=2.5")</f>
        <v>#REF!</v>
      </c>
      <c r="AH405" s="6" t="e">
        <f>COUNTIFS(#REF!,"&lt;=1",#REF!,"&gt;=200",#REF!,$B405,#REF!,"&gt;=3")</f>
        <v>#REF!</v>
      </c>
      <c r="AI405" s="6" t="e">
        <f>COUNTIFS(#REF!,"&lt;=1",#REF!,"&gt;=200",#REF!,$B405,#REF!,"&gt;=3.5")</f>
        <v>#REF!</v>
      </c>
      <c r="AJ405" s="15" t="e">
        <f>COUNTIFS(#REF!,"&lt;=1",#REF!,"&gt;=200",#REF!,$B405,#REF!,"&gt;=4")</f>
        <v>#REF!</v>
      </c>
      <c r="AL405" s="9" t="s">
        <v>9</v>
      </c>
      <c r="AM405" s="6"/>
      <c r="AN405" s="6" t="e">
        <f>COUNTIFS(#REF!,"&gt;=50",#REF!,$B405)</f>
        <v>#REF!</v>
      </c>
      <c r="AO405" s="6" t="e">
        <f>COUNTIFS(#REF!,"&lt;=1",#REF!,"&gt;=50",#REF!,$B405,#REF!,"&gt;=2.2")</f>
        <v>#REF!</v>
      </c>
      <c r="AP405" s="6" t="e">
        <f>COUNTIFS(#REF!,"&lt;=1",#REF!,"&gt;=50",#REF!,$B405,#REF!,"&gt;=2.5")</f>
        <v>#REF!</v>
      </c>
      <c r="AQ405" s="6" t="e">
        <f>COUNTIFS(#REF!,"&lt;=1",#REF!,"&gt;=50",#REF!,$B405,#REF!,"&gt;=3")</f>
        <v>#REF!</v>
      </c>
      <c r="AR405" s="6" t="e">
        <f>COUNTIFS(#REF!,"&lt;=1",#REF!,"&gt;=50",#REF!,$B405,#REF!,"&gt;=3.5")</f>
        <v>#REF!</v>
      </c>
      <c r="AS405" s="15" t="e">
        <f>COUNTIFS(#REF!,"&lt;=1",#REF!,"&gt;=50",#REF!,$B405,#REF!,"&gt;=4")</f>
        <v>#REF!</v>
      </c>
    </row>
    <row r="406" spans="2:45" hidden="1" outlineLevel="1" x14ac:dyDescent="0.25">
      <c r="B406" s="9" t="s">
        <v>42</v>
      </c>
      <c r="C406" s="6"/>
      <c r="D406" s="6" t="e">
        <f>COUNTIFS(#REF!,"&lt;100",#REF!,"&gt;=50",#REF!,$B406)</f>
        <v>#REF!</v>
      </c>
      <c r="E406" s="6" t="e">
        <f>COUNTIFS(#REF!,"&lt;=1",#REF!,"&lt;100",#REF!,"&gt;=50",#REF!,$B406,#REF!,"&gt;=2.2")</f>
        <v>#REF!</v>
      </c>
      <c r="F406" s="6" t="e">
        <f>COUNTIFS(#REF!,"&lt;=1",#REF!,"&lt;100",#REF!,"&gt;=50",#REF!,$B406,#REF!,"&gt;=2.5")</f>
        <v>#REF!</v>
      </c>
      <c r="G406" s="6" t="e">
        <f>COUNTIFS(#REF!,"&lt;=1",#REF!,"&lt;100",#REF!,"&gt;=50",#REF!,$B406,#REF!,"&gt;=3")</f>
        <v>#REF!</v>
      </c>
      <c r="H406" s="6" t="e">
        <f>COUNTIFS(#REF!,"&lt;=1",#REF!,"&lt;100",#REF!,"&gt;=50",#REF!,$B406,#REF!,"&gt;=3.5")</f>
        <v>#REF!</v>
      </c>
      <c r="I406" s="15" t="e">
        <f>COUNTIFS(#REF!,"&lt;=1",#REF!,"&lt;100",#REF!,"&gt;=50",#REF!,$B406,#REF!,"&gt;=4")</f>
        <v>#REF!</v>
      </c>
      <c r="K406" s="9" t="s">
        <v>42</v>
      </c>
      <c r="L406" s="6"/>
      <c r="M406" s="6" t="e">
        <f>COUNTIFS(#REF!,"&gt;=100",#REF!,"&lt;150",#REF!,$B406)</f>
        <v>#REF!</v>
      </c>
      <c r="N406" s="6" t="e">
        <f>COUNTIFS(#REF!,"&lt;=1",#REF!,"&gt;=100",#REF!,"&lt;150",#REF!,$B406,#REF!,"&gt;=2.2")</f>
        <v>#REF!</v>
      </c>
      <c r="O406" s="6" t="e">
        <f>COUNTIFS(#REF!,"&lt;=1",#REF!,"&gt;=100",#REF!,"&lt;150",#REF!,$B406,#REF!,"&gt;=2.5")</f>
        <v>#REF!</v>
      </c>
      <c r="P406" s="6" t="e">
        <f>COUNTIFS(#REF!,"&lt;=1",#REF!,"&gt;=100",#REF!,"&lt;150",#REF!,$B406,#REF!,"&gt;=3")</f>
        <v>#REF!</v>
      </c>
      <c r="Q406" s="6" t="e">
        <f>COUNTIFS(#REF!,"&lt;=1",#REF!,"&gt;=100",#REF!,"&lt;150",#REF!,$B406,#REF!,"&gt;=3.5")</f>
        <v>#REF!</v>
      </c>
      <c r="R406" s="15" t="e">
        <f>COUNTIFS(#REF!,"&lt;=1",#REF!,"&gt;=100",#REF!,"&lt;150",#REF!,$B406,#REF!,"&gt;=4")</f>
        <v>#REF!</v>
      </c>
      <c r="T406" s="9" t="s">
        <v>42</v>
      </c>
      <c r="U406" s="6"/>
      <c r="V406" s="6" t="e">
        <f>COUNTIFS(#REF!,"&gt;=150",#REF!,"&lt;200",#REF!,$B406)</f>
        <v>#REF!</v>
      </c>
      <c r="W406" s="6" t="e">
        <f>COUNTIFS(#REF!,"&lt;=1",#REF!,"&gt;=150",#REF!,"&lt;200",#REF!,$B406,#REF!,"&gt;=2.2")</f>
        <v>#REF!</v>
      </c>
      <c r="X406" s="6" t="e">
        <f>COUNTIFS(#REF!,"&lt;=1",#REF!,"&gt;=150",#REF!,"&lt;200",#REF!,$B406,#REF!,"&gt;=2.5")</f>
        <v>#REF!</v>
      </c>
      <c r="Y406" s="6" t="e">
        <f>COUNTIFS(#REF!,"&lt;=1",#REF!,"&gt;=150",#REF!,"&lt;200",#REF!,$B406,#REF!,"&gt;=3")</f>
        <v>#REF!</v>
      </c>
      <c r="Z406" s="6" t="e">
        <f>COUNTIFS(#REF!,"&lt;=1",#REF!,"&gt;=150",#REF!,"&lt;200",#REF!,$B406,#REF!,"&gt;=3.5")</f>
        <v>#REF!</v>
      </c>
      <c r="AA406" s="15" t="e">
        <f>COUNTIFS(#REF!,"&lt;=1",#REF!,"&gt;=150",#REF!,"&lt;200",#REF!,$B406,#REF!,"&gt;=4")</f>
        <v>#REF!</v>
      </c>
      <c r="AC406" s="9" t="s">
        <v>42</v>
      </c>
      <c r="AD406" s="6"/>
      <c r="AE406" s="6" t="e">
        <f>COUNTIFS(#REF!,"&gt;=200",#REF!,$B406)</f>
        <v>#REF!</v>
      </c>
      <c r="AF406" s="6" t="e">
        <f>COUNTIFS(#REF!,"&lt;=1",#REF!,"&gt;=200",#REF!,$B406,#REF!,"&gt;=2.2")</f>
        <v>#REF!</v>
      </c>
      <c r="AG406" s="6" t="e">
        <f>COUNTIFS(#REF!,"&lt;=1",#REF!,"&gt;=200",#REF!,$B406,#REF!,"&gt;=2.5")</f>
        <v>#REF!</v>
      </c>
      <c r="AH406" s="6" t="e">
        <f>COUNTIFS(#REF!,"&lt;=1",#REF!,"&gt;=200",#REF!,$B406,#REF!,"&gt;=3")</f>
        <v>#REF!</v>
      </c>
      <c r="AI406" s="6" t="e">
        <f>COUNTIFS(#REF!,"&lt;=1",#REF!,"&gt;=200",#REF!,$B406,#REF!,"&gt;=3.5")</f>
        <v>#REF!</v>
      </c>
      <c r="AJ406" s="15" t="e">
        <f>COUNTIFS(#REF!,"&lt;=1",#REF!,"&gt;=200",#REF!,$B406,#REF!,"&gt;=4")</f>
        <v>#REF!</v>
      </c>
      <c r="AL406" s="9" t="s">
        <v>42</v>
      </c>
      <c r="AM406" s="6"/>
      <c r="AN406" s="6" t="e">
        <f>COUNTIFS(#REF!,"&gt;=50",#REF!,$B406)</f>
        <v>#REF!</v>
      </c>
      <c r="AO406" s="6" t="e">
        <f>COUNTIFS(#REF!,"&lt;=1",#REF!,"&gt;=50",#REF!,$B406,#REF!,"&gt;=2.2")</f>
        <v>#REF!</v>
      </c>
      <c r="AP406" s="6" t="e">
        <f>COUNTIFS(#REF!,"&lt;=1",#REF!,"&gt;=50",#REF!,$B406,#REF!,"&gt;=2.5")</f>
        <v>#REF!</v>
      </c>
      <c r="AQ406" s="6" t="e">
        <f>COUNTIFS(#REF!,"&lt;=1",#REF!,"&gt;=50",#REF!,$B406,#REF!,"&gt;=3")</f>
        <v>#REF!</v>
      </c>
      <c r="AR406" s="6" t="e">
        <f>COUNTIFS(#REF!,"&lt;=1",#REF!,"&gt;=50",#REF!,$B406,#REF!,"&gt;=3.5")</f>
        <v>#REF!</v>
      </c>
      <c r="AS406" s="15" t="e">
        <f>COUNTIFS(#REF!,"&lt;=1",#REF!,"&gt;=50",#REF!,$B406,#REF!,"&gt;=4")</f>
        <v>#REF!</v>
      </c>
    </row>
    <row r="407" spans="2:45" hidden="1" outlineLevel="1" x14ac:dyDescent="0.25">
      <c r="B407" s="9" t="s">
        <v>60</v>
      </c>
      <c r="C407" s="6"/>
      <c r="D407" s="6" t="e">
        <f>COUNTIFS(#REF!,"&lt;100",#REF!,"&gt;=50",#REF!,$B407)</f>
        <v>#REF!</v>
      </c>
      <c r="E407" s="6" t="e">
        <f>COUNTIFS(#REF!,"&lt;=1",#REF!,"&lt;100",#REF!,"&gt;=50",#REF!,$B407,#REF!,"&gt;=2.2")</f>
        <v>#REF!</v>
      </c>
      <c r="F407" s="6" t="e">
        <f>COUNTIFS(#REF!,"&lt;=1",#REF!,"&lt;100",#REF!,"&gt;=50",#REF!,$B407,#REF!,"&gt;=2.5")</f>
        <v>#REF!</v>
      </c>
      <c r="G407" s="6" t="e">
        <f>COUNTIFS(#REF!,"&lt;=1",#REF!,"&lt;100",#REF!,"&gt;=50",#REF!,$B407,#REF!,"&gt;=3")</f>
        <v>#REF!</v>
      </c>
      <c r="H407" s="6" t="e">
        <f>COUNTIFS(#REF!,"&lt;=1",#REF!,"&lt;100",#REF!,"&gt;=50",#REF!,$B407,#REF!,"&gt;=3.5")</f>
        <v>#REF!</v>
      </c>
      <c r="I407" s="15" t="e">
        <f>COUNTIFS(#REF!,"&lt;=1",#REF!,"&lt;100",#REF!,"&gt;=50",#REF!,$B407,#REF!,"&gt;=4")</f>
        <v>#REF!</v>
      </c>
      <c r="K407" s="9" t="s">
        <v>60</v>
      </c>
      <c r="L407" s="6"/>
      <c r="M407" s="6" t="e">
        <f>COUNTIFS(#REF!,"&gt;=100",#REF!,"&lt;150",#REF!,$B407)</f>
        <v>#REF!</v>
      </c>
      <c r="N407" s="6" t="e">
        <f>COUNTIFS(#REF!,"&lt;=1",#REF!,"&gt;=100",#REF!,"&lt;150",#REF!,$B407,#REF!,"&gt;=2.2")</f>
        <v>#REF!</v>
      </c>
      <c r="O407" s="6" t="e">
        <f>COUNTIFS(#REF!,"&lt;=1",#REF!,"&gt;=100",#REF!,"&lt;150",#REF!,$B407,#REF!,"&gt;=2.5")</f>
        <v>#REF!</v>
      </c>
      <c r="P407" s="6" t="e">
        <f>COUNTIFS(#REF!,"&lt;=1",#REF!,"&gt;=100",#REF!,"&lt;150",#REF!,$B407,#REF!,"&gt;=3")</f>
        <v>#REF!</v>
      </c>
      <c r="Q407" s="6" t="e">
        <f>COUNTIFS(#REF!,"&lt;=1",#REF!,"&gt;=100",#REF!,"&lt;150",#REF!,$B407,#REF!,"&gt;=3.5")</f>
        <v>#REF!</v>
      </c>
      <c r="R407" s="15" t="e">
        <f>COUNTIFS(#REF!,"&lt;=1",#REF!,"&gt;=100",#REF!,"&lt;150",#REF!,$B407,#REF!,"&gt;=4")</f>
        <v>#REF!</v>
      </c>
      <c r="T407" s="9" t="s">
        <v>60</v>
      </c>
      <c r="U407" s="6"/>
      <c r="V407" s="6" t="e">
        <f>COUNTIFS(#REF!,"&gt;=150",#REF!,"&lt;200",#REF!,$B407)</f>
        <v>#REF!</v>
      </c>
      <c r="W407" s="6" t="e">
        <f>COUNTIFS(#REF!,"&lt;=1",#REF!,"&gt;=150",#REF!,"&lt;200",#REF!,$B407,#REF!,"&gt;=2.2")</f>
        <v>#REF!</v>
      </c>
      <c r="X407" s="6" t="e">
        <f>COUNTIFS(#REF!,"&lt;=1",#REF!,"&gt;=150",#REF!,"&lt;200",#REF!,$B407,#REF!,"&gt;=2.5")</f>
        <v>#REF!</v>
      </c>
      <c r="Y407" s="6" t="e">
        <f>COUNTIFS(#REF!,"&lt;=1",#REF!,"&gt;=150",#REF!,"&lt;200",#REF!,$B407,#REF!,"&gt;=3")</f>
        <v>#REF!</v>
      </c>
      <c r="Z407" s="6" t="e">
        <f>COUNTIFS(#REF!,"&lt;=1",#REF!,"&gt;=150",#REF!,"&lt;200",#REF!,$B407,#REF!,"&gt;=3.5")</f>
        <v>#REF!</v>
      </c>
      <c r="AA407" s="15" t="e">
        <f>COUNTIFS(#REF!,"&lt;=1",#REF!,"&gt;=150",#REF!,"&lt;200",#REF!,$B407,#REF!,"&gt;=4")</f>
        <v>#REF!</v>
      </c>
      <c r="AC407" s="9" t="s">
        <v>60</v>
      </c>
      <c r="AD407" s="6"/>
      <c r="AE407" s="6" t="e">
        <f>COUNTIFS(#REF!,"&gt;=200",#REF!,$B407)</f>
        <v>#REF!</v>
      </c>
      <c r="AF407" s="6" t="e">
        <f>COUNTIFS(#REF!,"&lt;=1",#REF!,"&gt;=200",#REF!,$B407,#REF!,"&gt;=2.2")</f>
        <v>#REF!</v>
      </c>
      <c r="AG407" s="6" t="e">
        <f>COUNTIFS(#REF!,"&lt;=1",#REF!,"&gt;=200",#REF!,$B407,#REF!,"&gt;=2.5")</f>
        <v>#REF!</v>
      </c>
      <c r="AH407" s="6" t="e">
        <f>COUNTIFS(#REF!,"&lt;=1",#REF!,"&gt;=200",#REF!,$B407,#REF!,"&gt;=3")</f>
        <v>#REF!</v>
      </c>
      <c r="AI407" s="6" t="e">
        <f>COUNTIFS(#REF!,"&lt;=1",#REF!,"&gt;=200",#REF!,$B407,#REF!,"&gt;=3.5")</f>
        <v>#REF!</v>
      </c>
      <c r="AJ407" s="15" t="e">
        <f>COUNTIFS(#REF!,"&lt;=1",#REF!,"&gt;=200",#REF!,$B407,#REF!,"&gt;=4")</f>
        <v>#REF!</v>
      </c>
      <c r="AL407" s="9" t="s">
        <v>60</v>
      </c>
      <c r="AM407" s="6"/>
      <c r="AN407" s="6" t="e">
        <f>COUNTIFS(#REF!,"&gt;=50",#REF!,$B407)</f>
        <v>#REF!</v>
      </c>
      <c r="AO407" s="6" t="e">
        <f>COUNTIFS(#REF!,"&lt;=1",#REF!,"&gt;=50",#REF!,$B407,#REF!,"&gt;=2.2")</f>
        <v>#REF!</v>
      </c>
      <c r="AP407" s="6" t="e">
        <f>COUNTIFS(#REF!,"&lt;=1",#REF!,"&gt;=50",#REF!,$B407,#REF!,"&gt;=2.5")</f>
        <v>#REF!</v>
      </c>
      <c r="AQ407" s="6" t="e">
        <f>COUNTIFS(#REF!,"&lt;=1",#REF!,"&gt;=50",#REF!,$B407,#REF!,"&gt;=3")</f>
        <v>#REF!</v>
      </c>
      <c r="AR407" s="6" t="e">
        <f>COUNTIFS(#REF!,"&lt;=1",#REF!,"&gt;=50",#REF!,$B407,#REF!,"&gt;=3.5")</f>
        <v>#REF!</v>
      </c>
      <c r="AS407" s="15" t="e">
        <f>COUNTIFS(#REF!,"&lt;=1",#REF!,"&gt;=50",#REF!,$B407,#REF!,"&gt;=4")</f>
        <v>#REF!</v>
      </c>
    </row>
    <row r="408" spans="2:45" hidden="1" outlineLevel="1" x14ac:dyDescent="0.25">
      <c r="B408" s="9" t="s">
        <v>19</v>
      </c>
      <c r="C408" s="6"/>
      <c r="D408" s="6" t="e">
        <f>COUNTIFS(#REF!,"&lt;100",#REF!,"&gt;=50",#REF!,$B408)</f>
        <v>#REF!</v>
      </c>
      <c r="E408" s="6" t="e">
        <f>COUNTIFS(#REF!,"&lt;=1",#REF!,"&lt;100",#REF!,"&gt;=50",#REF!,$B408,#REF!,"&gt;=2.2")</f>
        <v>#REF!</v>
      </c>
      <c r="F408" s="6" t="e">
        <f>COUNTIFS(#REF!,"&lt;=1",#REF!,"&lt;100",#REF!,"&gt;=50",#REF!,$B408,#REF!,"&gt;=2.5")</f>
        <v>#REF!</v>
      </c>
      <c r="G408" s="6" t="e">
        <f>COUNTIFS(#REF!,"&lt;=1",#REF!,"&lt;100",#REF!,"&gt;=50",#REF!,$B408,#REF!,"&gt;=3")</f>
        <v>#REF!</v>
      </c>
      <c r="H408" s="6" t="e">
        <f>COUNTIFS(#REF!,"&lt;=1",#REF!,"&lt;100",#REF!,"&gt;=50",#REF!,$B408,#REF!,"&gt;=3.5")</f>
        <v>#REF!</v>
      </c>
      <c r="I408" s="15" t="e">
        <f>COUNTIFS(#REF!,"&lt;=1",#REF!,"&lt;100",#REF!,"&gt;=50",#REF!,$B408,#REF!,"&gt;=4")</f>
        <v>#REF!</v>
      </c>
      <c r="K408" s="9" t="s">
        <v>19</v>
      </c>
      <c r="L408" s="6"/>
      <c r="M408" s="6" t="e">
        <f>COUNTIFS(#REF!,"&gt;=100",#REF!,"&lt;150",#REF!,$B408)</f>
        <v>#REF!</v>
      </c>
      <c r="N408" s="6" t="e">
        <f>COUNTIFS(#REF!,"&lt;=1",#REF!,"&gt;=100",#REF!,"&lt;150",#REF!,$B408,#REF!,"&gt;=2.2")</f>
        <v>#REF!</v>
      </c>
      <c r="O408" s="6" t="e">
        <f>COUNTIFS(#REF!,"&lt;=1",#REF!,"&gt;=100",#REF!,"&lt;150",#REF!,$B408,#REF!,"&gt;=2.5")</f>
        <v>#REF!</v>
      </c>
      <c r="P408" s="6" t="e">
        <f>COUNTIFS(#REF!,"&lt;=1",#REF!,"&gt;=100",#REF!,"&lt;150",#REF!,$B408,#REF!,"&gt;=3")</f>
        <v>#REF!</v>
      </c>
      <c r="Q408" s="6" t="e">
        <f>COUNTIFS(#REF!,"&lt;=1",#REF!,"&gt;=100",#REF!,"&lt;150",#REF!,$B408,#REF!,"&gt;=3.5")</f>
        <v>#REF!</v>
      </c>
      <c r="R408" s="15" t="e">
        <f>COUNTIFS(#REF!,"&lt;=1",#REF!,"&gt;=100",#REF!,"&lt;150",#REF!,$B408,#REF!,"&gt;=4")</f>
        <v>#REF!</v>
      </c>
      <c r="T408" s="9" t="s">
        <v>19</v>
      </c>
      <c r="U408" s="6"/>
      <c r="V408" s="6" t="e">
        <f>COUNTIFS(#REF!,"&gt;=150",#REF!,"&lt;200",#REF!,$B408)</f>
        <v>#REF!</v>
      </c>
      <c r="W408" s="6" t="e">
        <f>COUNTIFS(#REF!,"&lt;=1",#REF!,"&gt;=150",#REF!,"&lt;200",#REF!,$B408,#REF!,"&gt;=2.2")</f>
        <v>#REF!</v>
      </c>
      <c r="X408" s="6" t="e">
        <f>COUNTIFS(#REF!,"&lt;=1",#REF!,"&gt;=150",#REF!,"&lt;200",#REF!,$B408,#REF!,"&gt;=2.5")</f>
        <v>#REF!</v>
      </c>
      <c r="Y408" s="6" t="e">
        <f>COUNTIFS(#REF!,"&lt;=1",#REF!,"&gt;=150",#REF!,"&lt;200",#REF!,$B408,#REF!,"&gt;=3")</f>
        <v>#REF!</v>
      </c>
      <c r="Z408" s="6" t="e">
        <f>COUNTIFS(#REF!,"&lt;=1",#REF!,"&gt;=150",#REF!,"&lt;200",#REF!,$B408,#REF!,"&gt;=3.5")</f>
        <v>#REF!</v>
      </c>
      <c r="AA408" s="15" t="e">
        <f>COUNTIFS(#REF!,"&lt;=1",#REF!,"&gt;=150",#REF!,"&lt;200",#REF!,$B408,#REF!,"&gt;=4")</f>
        <v>#REF!</v>
      </c>
      <c r="AC408" s="9" t="s">
        <v>19</v>
      </c>
      <c r="AD408" s="6"/>
      <c r="AE408" s="6" t="e">
        <f>COUNTIFS(#REF!,"&gt;=200",#REF!,$B408)</f>
        <v>#REF!</v>
      </c>
      <c r="AF408" s="6" t="e">
        <f>COUNTIFS(#REF!,"&lt;=1",#REF!,"&gt;=200",#REF!,$B408,#REF!,"&gt;=2.2")</f>
        <v>#REF!</v>
      </c>
      <c r="AG408" s="6" t="e">
        <f>COUNTIFS(#REF!,"&lt;=1",#REF!,"&gt;=200",#REF!,$B408,#REF!,"&gt;=2.5")</f>
        <v>#REF!</v>
      </c>
      <c r="AH408" s="6" t="e">
        <f>COUNTIFS(#REF!,"&lt;=1",#REF!,"&gt;=200",#REF!,$B408,#REF!,"&gt;=3")</f>
        <v>#REF!</v>
      </c>
      <c r="AI408" s="6" t="e">
        <f>COUNTIFS(#REF!,"&lt;=1",#REF!,"&gt;=200",#REF!,$B408,#REF!,"&gt;=3.5")</f>
        <v>#REF!</v>
      </c>
      <c r="AJ408" s="15" t="e">
        <f>COUNTIFS(#REF!,"&lt;=1",#REF!,"&gt;=200",#REF!,$B408,#REF!,"&gt;=4")</f>
        <v>#REF!</v>
      </c>
      <c r="AL408" s="9" t="s">
        <v>19</v>
      </c>
      <c r="AM408" s="6"/>
      <c r="AN408" s="6" t="e">
        <f>COUNTIFS(#REF!,"&gt;=50",#REF!,$B408)</f>
        <v>#REF!</v>
      </c>
      <c r="AO408" s="6" t="e">
        <f>COUNTIFS(#REF!,"&lt;=1",#REF!,"&gt;=50",#REF!,$B408,#REF!,"&gt;=2.2")</f>
        <v>#REF!</v>
      </c>
      <c r="AP408" s="6" t="e">
        <f>COUNTIFS(#REF!,"&lt;=1",#REF!,"&gt;=50",#REF!,$B408,#REF!,"&gt;=2.5")</f>
        <v>#REF!</v>
      </c>
      <c r="AQ408" s="6" t="e">
        <f>COUNTIFS(#REF!,"&lt;=1",#REF!,"&gt;=50",#REF!,$B408,#REF!,"&gt;=3")</f>
        <v>#REF!</v>
      </c>
      <c r="AR408" s="6" t="e">
        <f>COUNTIFS(#REF!,"&lt;=1",#REF!,"&gt;=50",#REF!,$B408,#REF!,"&gt;=3.5")</f>
        <v>#REF!</v>
      </c>
      <c r="AS408" s="15" t="e">
        <f>COUNTIFS(#REF!,"&lt;=1",#REF!,"&gt;=50",#REF!,$B408,#REF!,"&gt;=4")</f>
        <v>#REF!</v>
      </c>
    </row>
    <row r="409" spans="2:45" hidden="1" outlineLevel="1" x14ac:dyDescent="0.25">
      <c r="B409" s="9" t="s">
        <v>11</v>
      </c>
      <c r="C409" s="6"/>
      <c r="D409" s="6" t="e">
        <f>COUNTIFS(#REF!,"&lt;100",#REF!,"&gt;=50",#REF!,$B409)</f>
        <v>#REF!</v>
      </c>
      <c r="E409" s="6" t="e">
        <f>COUNTIFS(#REF!,"&lt;=1",#REF!,"&lt;100",#REF!,"&gt;=50",#REF!,$B409,#REF!,"&gt;=2.2")</f>
        <v>#REF!</v>
      </c>
      <c r="F409" s="6" t="e">
        <f>COUNTIFS(#REF!,"&lt;=1",#REF!,"&lt;100",#REF!,"&gt;=50",#REF!,$B409,#REF!,"&gt;=2.5")</f>
        <v>#REF!</v>
      </c>
      <c r="G409" s="6" t="e">
        <f>COUNTIFS(#REF!,"&lt;=1",#REF!,"&lt;100",#REF!,"&gt;=50",#REF!,$B409,#REF!,"&gt;=3")</f>
        <v>#REF!</v>
      </c>
      <c r="H409" s="6" t="e">
        <f>COUNTIFS(#REF!,"&lt;=1",#REF!,"&lt;100",#REF!,"&gt;=50",#REF!,$B409,#REF!,"&gt;=3.5")</f>
        <v>#REF!</v>
      </c>
      <c r="I409" s="15" t="e">
        <f>COUNTIFS(#REF!,"&lt;=1",#REF!,"&lt;100",#REF!,"&gt;=50",#REF!,$B409,#REF!,"&gt;=4")</f>
        <v>#REF!</v>
      </c>
      <c r="K409" s="9" t="s">
        <v>11</v>
      </c>
      <c r="L409" s="6"/>
      <c r="M409" s="6" t="e">
        <f>COUNTIFS(#REF!,"&gt;=100",#REF!,"&lt;150",#REF!,$B409)</f>
        <v>#REF!</v>
      </c>
      <c r="N409" s="6" t="e">
        <f>COUNTIFS(#REF!,"&lt;=1",#REF!,"&gt;=100",#REF!,"&lt;150",#REF!,$B409,#REF!,"&gt;=2.2")</f>
        <v>#REF!</v>
      </c>
      <c r="O409" s="6" t="e">
        <f>COUNTIFS(#REF!,"&lt;=1",#REF!,"&gt;=100",#REF!,"&lt;150",#REF!,$B409,#REF!,"&gt;=2.5")</f>
        <v>#REF!</v>
      </c>
      <c r="P409" s="6" t="e">
        <f>COUNTIFS(#REF!,"&lt;=1",#REF!,"&gt;=100",#REF!,"&lt;150",#REF!,$B409,#REF!,"&gt;=3")</f>
        <v>#REF!</v>
      </c>
      <c r="Q409" s="6" t="e">
        <f>COUNTIFS(#REF!,"&lt;=1",#REF!,"&gt;=100",#REF!,"&lt;150",#REF!,$B409,#REF!,"&gt;=3.5")</f>
        <v>#REF!</v>
      </c>
      <c r="R409" s="15" t="e">
        <f>COUNTIFS(#REF!,"&lt;=1",#REF!,"&gt;=100",#REF!,"&lt;150",#REF!,$B409,#REF!,"&gt;=4")</f>
        <v>#REF!</v>
      </c>
      <c r="T409" s="9" t="s">
        <v>11</v>
      </c>
      <c r="U409" s="6"/>
      <c r="V409" s="6" t="e">
        <f>COUNTIFS(#REF!,"&gt;=150",#REF!,"&lt;200",#REF!,$B409)</f>
        <v>#REF!</v>
      </c>
      <c r="W409" s="6" t="e">
        <f>COUNTIFS(#REF!,"&lt;=1",#REF!,"&gt;=150",#REF!,"&lt;200",#REF!,$B409,#REF!,"&gt;=2.2")</f>
        <v>#REF!</v>
      </c>
      <c r="X409" s="6" t="e">
        <f>COUNTIFS(#REF!,"&lt;=1",#REF!,"&gt;=150",#REF!,"&lt;200",#REF!,$B409,#REF!,"&gt;=2.5")</f>
        <v>#REF!</v>
      </c>
      <c r="Y409" s="6" t="e">
        <f>COUNTIFS(#REF!,"&lt;=1",#REF!,"&gt;=150",#REF!,"&lt;200",#REF!,$B409,#REF!,"&gt;=3")</f>
        <v>#REF!</v>
      </c>
      <c r="Z409" s="6" t="e">
        <f>COUNTIFS(#REF!,"&lt;=1",#REF!,"&gt;=150",#REF!,"&lt;200",#REF!,$B409,#REF!,"&gt;=3.5")</f>
        <v>#REF!</v>
      </c>
      <c r="AA409" s="15" t="e">
        <f>COUNTIFS(#REF!,"&lt;=1",#REF!,"&gt;=150",#REF!,"&lt;200",#REF!,$B409,#REF!,"&gt;=4")</f>
        <v>#REF!</v>
      </c>
      <c r="AC409" s="9" t="s">
        <v>11</v>
      </c>
      <c r="AD409" s="6"/>
      <c r="AE409" s="6" t="e">
        <f>COUNTIFS(#REF!,"&gt;=200",#REF!,$B409)</f>
        <v>#REF!</v>
      </c>
      <c r="AF409" s="6" t="e">
        <f>COUNTIFS(#REF!,"&lt;=1",#REF!,"&gt;=200",#REF!,$B409,#REF!,"&gt;=2.2")</f>
        <v>#REF!</v>
      </c>
      <c r="AG409" s="6" t="e">
        <f>COUNTIFS(#REF!,"&lt;=1",#REF!,"&gt;=200",#REF!,$B409,#REF!,"&gt;=2.5")</f>
        <v>#REF!</v>
      </c>
      <c r="AH409" s="6" t="e">
        <f>COUNTIFS(#REF!,"&lt;=1",#REF!,"&gt;=200",#REF!,$B409,#REF!,"&gt;=3")</f>
        <v>#REF!</v>
      </c>
      <c r="AI409" s="6" t="e">
        <f>COUNTIFS(#REF!,"&lt;=1",#REF!,"&gt;=200",#REF!,$B409,#REF!,"&gt;=3.5")</f>
        <v>#REF!</v>
      </c>
      <c r="AJ409" s="15" t="e">
        <f>COUNTIFS(#REF!,"&lt;=1",#REF!,"&gt;=200",#REF!,$B409,#REF!,"&gt;=4")</f>
        <v>#REF!</v>
      </c>
      <c r="AL409" s="9" t="s">
        <v>11</v>
      </c>
      <c r="AM409" s="6"/>
      <c r="AN409" s="6" t="e">
        <f>COUNTIFS(#REF!,"&gt;=50",#REF!,$B409)</f>
        <v>#REF!</v>
      </c>
      <c r="AO409" s="6" t="e">
        <f>COUNTIFS(#REF!,"&lt;=1",#REF!,"&gt;=50",#REF!,$B409,#REF!,"&gt;=2.2")</f>
        <v>#REF!</v>
      </c>
      <c r="AP409" s="6" t="e">
        <f>COUNTIFS(#REF!,"&lt;=1",#REF!,"&gt;=50",#REF!,$B409,#REF!,"&gt;=2.5")</f>
        <v>#REF!</v>
      </c>
      <c r="AQ409" s="6" t="e">
        <f>COUNTIFS(#REF!,"&lt;=1",#REF!,"&gt;=50",#REF!,$B409,#REF!,"&gt;=3")</f>
        <v>#REF!</v>
      </c>
      <c r="AR409" s="6" t="e">
        <f>COUNTIFS(#REF!,"&lt;=1",#REF!,"&gt;=50",#REF!,$B409,#REF!,"&gt;=3.5")</f>
        <v>#REF!</v>
      </c>
      <c r="AS409" s="15" t="e">
        <f>COUNTIFS(#REF!,"&lt;=1",#REF!,"&gt;=50",#REF!,$B409,#REF!,"&gt;=4")</f>
        <v>#REF!</v>
      </c>
    </row>
    <row r="410" spans="2:45" hidden="1" outlineLevel="1" x14ac:dyDescent="0.25">
      <c r="B410" s="9" t="s">
        <v>64</v>
      </c>
      <c r="C410" s="6"/>
      <c r="D410" s="6" t="e">
        <f>COUNTIFS(#REF!,"&lt;100",#REF!,"&gt;=50",#REF!,$B410)</f>
        <v>#REF!</v>
      </c>
      <c r="E410" s="6" t="e">
        <f>COUNTIFS(#REF!,"&lt;=1",#REF!,"&lt;100",#REF!,"&gt;=50",#REF!,$B410,#REF!,"&gt;=2.2")</f>
        <v>#REF!</v>
      </c>
      <c r="F410" s="6" t="e">
        <f>COUNTIFS(#REF!,"&lt;=1",#REF!,"&lt;100",#REF!,"&gt;=50",#REF!,$B410,#REF!,"&gt;=2.5")</f>
        <v>#REF!</v>
      </c>
      <c r="G410" s="6" t="e">
        <f>COUNTIFS(#REF!,"&lt;=1",#REF!,"&lt;100",#REF!,"&gt;=50",#REF!,$B410,#REF!,"&gt;=3")</f>
        <v>#REF!</v>
      </c>
      <c r="H410" s="6" t="e">
        <f>COUNTIFS(#REF!,"&lt;=1",#REF!,"&lt;100",#REF!,"&gt;=50",#REF!,$B410,#REF!,"&gt;=3.5")</f>
        <v>#REF!</v>
      </c>
      <c r="I410" s="15" t="e">
        <f>COUNTIFS(#REF!,"&lt;=1",#REF!,"&lt;100",#REF!,"&gt;=50",#REF!,$B410,#REF!,"&gt;=4")</f>
        <v>#REF!</v>
      </c>
      <c r="K410" s="9" t="s">
        <v>64</v>
      </c>
      <c r="L410" s="6"/>
      <c r="M410" s="6" t="e">
        <f>COUNTIFS(#REF!,"&gt;=100",#REF!,"&lt;150",#REF!,$B410)</f>
        <v>#REF!</v>
      </c>
      <c r="N410" s="6" t="e">
        <f>COUNTIFS(#REF!,"&lt;=1",#REF!,"&gt;=100",#REF!,"&lt;150",#REF!,$B410,#REF!,"&gt;=2.2")</f>
        <v>#REF!</v>
      </c>
      <c r="O410" s="6" t="e">
        <f>COUNTIFS(#REF!,"&lt;=1",#REF!,"&gt;=100",#REF!,"&lt;150",#REF!,$B410,#REF!,"&gt;=2.5")</f>
        <v>#REF!</v>
      </c>
      <c r="P410" s="6" t="e">
        <f>COUNTIFS(#REF!,"&lt;=1",#REF!,"&gt;=100",#REF!,"&lt;150",#REF!,$B410,#REF!,"&gt;=3")</f>
        <v>#REF!</v>
      </c>
      <c r="Q410" s="6" t="e">
        <f>COUNTIFS(#REF!,"&lt;=1",#REF!,"&gt;=100",#REF!,"&lt;150",#REF!,$B410,#REF!,"&gt;=3.5")</f>
        <v>#REF!</v>
      </c>
      <c r="R410" s="15" t="e">
        <f>COUNTIFS(#REF!,"&lt;=1",#REF!,"&gt;=100",#REF!,"&lt;150",#REF!,$B410,#REF!,"&gt;=4")</f>
        <v>#REF!</v>
      </c>
      <c r="T410" s="9" t="s">
        <v>64</v>
      </c>
      <c r="U410" s="6"/>
      <c r="V410" s="6" t="e">
        <f>COUNTIFS(#REF!,"&gt;=150",#REF!,"&lt;200",#REF!,$B410)</f>
        <v>#REF!</v>
      </c>
      <c r="W410" s="6" t="e">
        <f>COUNTIFS(#REF!,"&lt;=1",#REF!,"&gt;=150",#REF!,"&lt;200",#REF!,$B410,#REF!,"&gt;=2.2")</f>
        <v>#REF!</v>
      </c>
      <c r="X410" s="6" t="e">
        <f>COUNTIFS(#REF!,"&lt;=1",#REF!,"&gt;=150",#REF!,"&lt;200",#REF!,$B410,#REF!,"&gt;=2.5")</f>
        <v>#REF!</v>
      </c>
      <c r="Y410" s="6" t="e">
        <f>COUNTIFS(#REF!,"&lt;=1",#REF!,"&gt;=150",#REF!,"&lt;200",#REF!,$B410,#REF!,"&gt;=3")</f>
        <v>#REF!</v>
      </c>
      <c r="Z410" s="6" t="e">
        <f>COUNTIFS(#REF!,"&lt;=1",#REF!,"&gt;=150",#REF!,"&lt;200",#REF!,$B410,#REF!,"&gt;=3.5")</f>
        <v>#REF!</v>
      </c>
      <c r="AA410" s="15" t="e">
        <f>COUNTIFS(#REF!,"&lt;=1",#REF!,"&gt;=150",#REF!,"&lt;200",#REF!,$B410,#REF!,"&gt;=4")</f>
        <v>#REF!</v>
      </c>
      <c r="AC410" s="9" t="s">
        <v>64</v>
      </c>
      <c r="AD410" s="6"/>
      <c r="AE410" s="6" t="e">
        <f>COUNTIFS(#REF!,"&gt;=200",#REF!,$B410)</f>
        <v>#REF!</v>
      </c>
      <c r="AF410" s="6" t="e">
        <f>COUNTIFS(#REF!,"&lt;=1",#REF!,"&gt;=200",#REF!,$B410,#REF!,"&gt;=2.2")</f>
        <v>#REF!</v>
      </c>
      <c r="AG410" s="6" t="e">
        <f>COUNTIFS(#REF!,"&lt;=1",#REF!,"&gt;=200",#REF!,$B410,#REF!,"&gt;=2.5")</f>
        <v>#REF!</v>
      </c>
      <c r="AH410" s="6" t="e">
        <f>COUNTIFS(#REF!,"&lt;=1",#REF!,"&gt;=200",#REF!,$B410,#REF!,"&gt;=3")</f>
        <v>#REF!</v>
      </c>
      <c r="AI410" s="6" t="e">
        <f>COUNTIFS(#REF!,"&lt;=1",#REF!,"&gt;=200",#REF!,$B410,#REF!,"&gt;=3.5")</f>
        <v>#REF!</v>
      </c>
      <c r="AJ410" s="15" t="e">
        <f>COUNTIFS(#REF!,"&lt;=1",#REF!,"&gt;=200",#REF!,$B410,#REF!,"&gt;=4")</f>
        <v>#REF!</v>
      </c>
      <c r="AL410" s="9" t="s">
        <v>64</v>
      </c>
      <c r="AM410" s="6"/>
      <c r="AN410" s="6" t="e">
        <f>COUNTIFS(#REF!,"&gt;=50",#REF!,$B410)</f>
        <v>#REF!</v>
      </c>
      <c r="AO410" s="6" t="e">
        <f>COUNTIFS(#REF!,"&lt;=1",#REF!,"&gt;=50",#REF!,$B410,#REF!,"&gt;=2.2")</f>
        <v>#REF!</v>
      </c>
      <c r="AP410" s="6" t="e">
        <f>COUNTIFS(#REF!,"&lt;=1",#REF!,"&gt;=50",#REF!,$B410,#REF!,"&gt;=2.5")</f>
        <v>#REF!</v>
      </c>
      <c r="AQ410" s="6" t="e">
        <f>COUNTIFS(#REF!,"&lt;=1",#REF!,"&gt;=50",#REF!,$B410,#REF!,"&gt;=3")</f>
        <v>#REF!</v>
      </c>
      <c r="AR410" s="6" t="e">
        <f>COUNTIFS(#REF!,"&lt;=1",#REF!,"&gt;=50",#REF!,$B410,#REF!,"&gt;=3.5")</f>
        <v>#REF!</v>
      </c>
      <c r="AS410" s="15" t="e">
        <f>COUNTIFS(#REF!,"&lt;=1",#REF!,"&gt;=50",#REF!,$B410,#REF!,"&gt;=4")</f>
        <v>#REF!</v>
      </c>
    </row>
    <row r="411" spans="2:45" hidden="1" outlineLevel="1" x14ac:dyDescent="0.25">
      <c r="B411" s="9" t="s">
        <v>22</v>
      </c>
      <c r="C411" s="6"/>
      <c r="D411" s="6" t="e">
        <f>COUNTIFS(#REF!,"&lt;100",#REF!,"&gt;=50",#REF!,$B411)</f>
        <v>#REF!</v>
      </c>
      <c r="E411" s="6" t="e">
        <f>COUNTIFS(#REF!,"&lt;=1",#REF!,"&lt;100",#REF!,"&gt;=50",#REF!,$B411,#REF!,"&gt;=2.2")</f>
        <v>#REF!</v>
      </c>
      <c r="F411" s="6" t="e">
        <f>COUNTIFS(#REF!,"&lt;=1",#REF!,"&lt;100",#REF!,"&gt;=50",#REF!,$B411,#REF!,"&gt;=2.5")</f>
        <v>#REF!</v>
      </c>
      <c r="G411" s="6" t="e">
        <f>COUNTIFS(#REF!,"&lt;=1",#REF!,"&lt;100",#REF!,"&gt;=50",#REF!,$B411,#REF!,"&gt;=3")</f>
        <v>#REF!</v>
      </c>
      <c r="H411" s="6" t="e">
        <f>COUNTIFS(#REF!,"&lt;=1",#REF!,"&lt;100",#REF!,"&gt;=50",#REF!,$B411,#REF!,"&gt;=3.5")</f>
        <v>#REF!</v>
      </c>
      <c r="I411" s="15" t="e">
        <f>COUNTIFS(#REF!,"&lt;=1",#REF!,"&lt;100",#REF!,"&gt;=50",#REF!,$B411,#REF!,"&gt;=4")</f>
        <v>#REF!</v>
      </c>
      <c r="K411" s="9" t="s">
        <v>22</v>
      </c>
      <c r="L411" s="6"/>
      <c r="M411" s="6" t="e">
        <f>COUNTIFS(#REF!,"&gt;=100",#REF!,"&lt;150",#REF!,$B411)</f>
        <v>#REF!</v>
      </c>
      <c r="N411" s="6" t="e">
        <f>COUNTIFS(#REF!,"&lt;=1",#REF!,"&gt;=100",#REF!,"&lt;150",#REF!,$B411,#REF!,"&gt;=2.2")</f>
        <v>#REF!</v>
      </c>
      <c r="O411" s="6" t="e">
        <f>COUNTIFS(#REF!,"&lt;=1",#REF!,"&gt;=100",#REF!,"&lt;150",#REF!,$B411,#REF!,"&gt;=2.5")</f>
        <v>#REF!</v>
      </c>
      <c r="P411" s="6" t="e">
        <f>COUNTIFS(#REF!,"&lt;=1",#REF!,"&gt;=100",#REF!,"&lt;150",#REF!,$B411,#REF!,"&gt;=3")</f>
        <v>#REF!</v>
      </c>
      <c r="Q411" s="6" t="e">
        <f>COUNTIFS(#REF!,"&lt;=1",#REF!,"&gt;=100",#REF!,"&lt;150",#REF!,$B411,#REF!,"&gt;=3.5")</f>
        <v>#REF!</v>
      </c>
      <c r="R411" s="15" t="e">
        <f>COUNTIFS(#REF!,"&lt;=1",#REF!,"&gt;=100",#REF!,"&lt;150",#REF!,$B411,#REF!,"&gt;=4")</f>
        <v>#REF!</v>
      </c>
      <c r="T411" s="9" t="s">
        <v>22</v>
      </c>
      <c r="U411" s="6"/>
      <c r="V411" s="6" t="e">
        <f>COUNTIFS(#REF!,"&gt;=150",#REF!,"&lt;200",#REF!,$B411)</f>
        <v>#REF!</v>
      </c>
      <c r="W411" s="6" t="e">
        <f>COUNTIFS(#REF!,"&lt;=1",#REF!,"&gt;=150",#REF!,"&lt;200",#REF!,$B411,#REF!,"&gt;=2.2")</f>
        <v>#REF!</v>
      </c>
      <c r="X411" s="6" t="e">
        <f>COUNTIFS(#REF!,"&lt;=1",#REF!,"&gt;=150",#REF!,"&lt;200",#REF!,$B411,#REF!,"&gt;=2.5")</f>
        <v>#REF!</v>
      </c>
      <c r="Y411" s="6" t="e">
        <f>COUNTIFS(#REF!,"&lt;=1",#REF!,"&gt;=150",#REF!,"&lt;200",#REF!,$B411,#REF!,"&gt;=3")</f>
        <v>#REF!</v>
      </c>
      <c r="Z411" s="6" t="e">
        <f>COUNTIFS(#REF!,"&lt;=1",#REF!,"&gt;=150",#REF!,"&lt;200",#REF!,$B411,#REF!,"&gt;=3.5")</f>
        <v>#REF!</v>
      </c>
      <c r="AA411" s="15" t="e">
        <f>COUNTIFS(#REF!,"&lt;=1",#REF!,"&gt;=150",#REF!,"&lt;200",#REF!,$B411,#REF!,"&gt;=4")</f>
        <v>#REF!</v>
      </c>
      <c r="AC411" s="9" t="s">
        <v>22</v>
      </c>
      <c r="AD411" s="6"/>
      <c r="AE411" s="6" t="e">
        <f>COUNTIFS(#REF!,"&gt;=200",#REF!,$B411)</f>
        <v>#REF!</v>
      </c>
      <c r="AF411" s="6" t="e">
        <f>COUNTIFS(#REF!,"&lt;=1",#REF!,"&gt;=200",#REF!,$B411,#REF!,"&gt;=2.2")</f>
        <v>#REF!</v>
      </c>
      <c r="AG411" s="6" t="e">
        <f>COUNTIFS(#REF!,"&lt;=1",#REF!,"&gt;=200",#REF!,$B411,#REF!,"&gt;=2.5")</f>
        <v>#REF!</v>
      </c>
      <c r="AH411" s="6" t="e">
        <f>COUNTIFS(#REF!,"&lt;=1",#REF!,"&gt;=200",#REF!,$B411,#REF!,"&gt;=3")</f>
        <v>#REF!</v>
      </c>
      <c r="AI411" s="6" t="e">
        <f>COUNTIFS(#REF!,"&lt;=1",#REF!,"&gt;=200",#REF!,$B411,#REF!,"&gt;=3.5")</f>
        <v>#REF!</v>
      </c>
      <c r="AJ411" s="15" t="e">
        <f>COUNTIFS(#REF!,"&lt;=1",#REF!,"&gt;=200",#REF!,$B411,#REF!,"&gt;=4")</f>
        <v>#REF!</v>
      </c>
      <c r="AL411" s="9" t="s">
        <v>22</v>
      </c>
      <c r="AM411" s="6"/>
      <c r="AN411" s="6" t="e">
        <f>COUNTIFS(#REF!,"&gt;=50",#REF!,$B411)</f>
        <v>#REF!</v>
      </c>
      <c r="AO411" s="6" t="e">
        <f>COUNTIFS(#REF!,"&lt;=1",#REF!,"&gt;=50",#REF!,$B411,#REF!,"&gt;=2.2")</f>
        <v>#REF!</v>
      </c>
      <c r="AP411" s="6" t="e">
        <f>COUNTIFS(#REF!,"&lt;=1",#REF!,"&gt;=50",#REF!,$B411,#REF!,"&gt;=2.5")</f>
        <v>#REF!</v>
      </c>
      <c r="AQ411" s="6" t="e">
        <f>COUNTIFS(#REF!,"&lt;=1",#REF!,"&gt;=50",#REF!,$B411,#REF!,"&gt;=3")</f>
        <v>#REF!</v>
      </c>
      <c r="AR411" s="6" t="e">
        <f>COUNTIFS(#REF!,"&lt;=1",#REF!,"&gt;=50",#REF!,$B411,#REF!,"&gt;=3.5")</f>
        <v>#REF!</v>
      </c>
      <c r="AS411" s="15" t="e">
        <f>COUNTIFS(#REF!,"&lt;=1",#REF!,"&gt;=50",#REF!,$B411,#REF!,"&gt;=4")</f>
        <v>#REF!</v>
      </c>
    </row>
    <row r="412" spans="2:45" hidden="1" outlineLevel="1" x14ac:dyDescent="0.25">
      <c r="B412" s="9" t="s">
        <v>23</v>
      </c>
      <c r="C412" s="6"/>
      <c r="D412" s="6" t="e">
        <f>COUNTIFS(#REF!,"&lt;100",#REF!,"&gt;=50",#REF!,$B412)</f>
        <v>#REF!</v>
      </c>
      <c r="E412" s="6" t="e">
        <f>COUNTIFS(#REF!,"&lt;=1",#REF!,"&lt;100",#REF!,"&gt;=50",#REF!,$B412,#REF!,"&gt;=2.2")</f>
        <v>#REF!</v>
      </c>
      <c r="F412" s="6" t="e">
        <f>COUNTIFS(#REF!,"&lt;=1",#REF!,"&lt;100",#REF!,"&gt;=50",#REF!,$B412,#REF!,"&gt;=2.5")</f>
        <v>#REF!</v>
      </c>
      <c r="G412" s="6" t="e">
        <f>COUNTIFS(#REF!,"&lt;=1",#REF!,"&lt;100",#REF!,"&gt;=50",#REF!,$B412,#REF!,"&gt;=3")</f>
        <v>#REF!</v>
      </c>
      <c r="H412" s="6" t="e">
        <f>COUNTIFS(#REF!,"&lt;=1",#REF!,"&lt;100",#REF!,"&gt;=50",#REF!,$B412,#REF!,"&gt;=3.5")</f>
        <v>#REF!</v>
      </c>
      <c r="I412" s="15" t="e">
        <f>COUNTIFS(#REF!,"&lt;=1",#REF!,"&lt;100",#REF!,"&gt;=50",#REF!,$B412,#REF!,"&gt;=4")</f>
        <v>#REF!</v>
      </c>
      <c r="K412" s="9" t="s">
        <v>23</v>
      </c>
      <c r="L412" s="6"/>
      <c r="M412" s="6" t="e">
        <f>COUNTIFS(#REF!,"&gt;=100",#REF!,"&lt;150",#REF!,$B412)</f>
        <v>#REF!</v>
      </c>
      <c r="N412" s="6" t="e">
        <f>COUNTIFS(#REF!,"&lt;=1",#REF!,"&gt;=100",#REF!,"&lt;150",#REF!,$B412,#REF!,"&gt;=2.2")</f>
        <v>#REF!</v>
      </c>
      <c r="O412" s="6" t="e">
        <f>COUNTIFS(#REF!,"&lt;=1",#REF!,"&gt;=100",#REF!,"&lt;150",#REF!,$B412,#REF!,"&gt;=2.5")</f>
        <v>#REF!</v>
      </c>
      <c r="P412" s="6" t="e">
        <f>COUNTIFS(#REF!,"&lt;=1",#REF!,"&gt;=100",#REF!,"&lt;150",#REF!,$B412,#REF!,"&gt;=3")</f>
        <v>#REF!</v>
      </c>
      <c r="Q412" s="6" t="e">
        <f>COUNTIFS(#REF!,"&lt;=1",#REF!,"&gt;=100",#REF!,"&lt;150",#REF!,$B412,#REF!,"&gt;=3.5")</f>
        <v>#REF!</v>
      </c>
      <c r="R412" s="15" t="e">
        <f>COUNTIFS(#REF!,"&lt;=1",#REF!,"&gt;=100",#REF!,"&lt;150",#REF!,$B412,#REF!,"&gt;=4")</f>
        <v>#REF!</v>
      </c>
      <c r="T412" s="9" t="s">
        <v>23</v>
      </c>
      <c r="U412" s="6"/>
      <c r="V412" s="6" t="e">
        <f>COUNTIFS(#REF!,"&gt;=150",#REF!,"&lt;200",#REF!,$B412)</f>
        <v>#REF!</v>
      </c>
      <c r="W412" s="6" t="e">
        <f>COUNTIFS(#REF!,"&lt;=1",#REF!,"&gt;=150",#REF!,"&lt;200",#REF!,$B412,#REF!,"&gt;=2.2")</f>
        <v>#REF!</v>
      </c>
      <c r="X412" s="6" t="e">
        <f>COUNTIFS(#REF!,"&lt;=1",#REF!,"&gt;=150",#REF!,"&lt;200",#REF!,$B412,#REF!,"&gt;=2.5")</f>
        <v>#REF!</v>
      </c>
      <c r="Y412" s="6" t="e">
        <f>COUNTIFS(#REF!,"&lt;=1",#REF!,"&gt;=150",#REF!,"&lt;200",#REF!,$B412,#REF!,"&gt;=3")</f>
        <v>#REF!</v>
      </c>
      <c r="Z412" s="6" t="e">
        <f>COUNTIFS(#REF!,"&lt;=1",#REF!,"&gt;=150",#REF!,"&lt;200",#REF!,$B412,#REF!,"&gt;=3.5")</f>
        <v>#REF!</v>
      </c>
      <c r="AA412" s="15" t="e">
        <f>COUNTIFS(#REF!,"&lt;=1",#REF!,"&gt;=150",#REF!,"&lt;200",#REF!,$B412,#REF!,"&gt;=4")</f>
        <v>#REF!</v>
      </c>
      <c r="AC412" s="9" t="s">
        <v>23</v>
      </c>
      <c r="AD412" s="6"/>
      <c r="AE412" s="6" t="e">
        <f>COUNTIFS(#REF!,"&gt;=200",#REF!,$B412)</f>
        <v>#REF!</v>
      </c>
      <c r="AF412" s="6" t="e">
        <f>COUNTIFS(#REF!,"&lt;=1",#REF!,"&gt;=200",#REF!,$B412,#REF!,"&gt;=2.2")</f>
        <v>#REF!</v>
      </c>
      <c r="AG412" s="6" t="e">
        <f>COUNTIFS(#REF!,"&lt;=1",#REF!,"&gt;=200",#REF!,$B412,#REF!,"&gt;=2.5")</f>
        <v>#REF!</v>
      </c>
      <c r="AH412" s="6" t="e">
        <f>COUNTIFS(#REF!,"&lt;=1",#REF!,"&gt;=200",#REF!,$B412,#REF!,"&gt;=3")</f>
        <v>#REF!</v>
      </c>
      <c r="AI412" s="6" t="e">
        <f>COUNTIFS(#REF!,"&lt;=1",#REF!,"&gt;=200",#REF!,$B412,#REF!,"&gt;=3.5")</f>
        <v>#REF!</v>
      </c>
      <c r="AJ412" s="15" t="e">
        <f>COUNTIFS(#REF!,"&lt;=1",#REF!,"&gt;=200",#REF!,$B412,#REF!,"&gt;=4")</f>
        <v>#REF!</v>
      </c>
      <c r="AL412" s="9" t="s">
        <v>23</v>
      </c>
      <c r="AM412" s="6"/>
      <c r="AN412" s="6" t="e">
        <f>COUNTIFS(#REF!,"&gt;=50",#REF!,$B412)</f>
        <v>#REF!</v>
      </c>
      <c r="AO412" s="6" t="e">
        <f>COUNTIFS(#REF!,"&lt;=1",#REF!,"&gt;=50",#REF!,$B412,#REF!,"&gt;=2.2")</f>
        <v>#REF!</v>
      </c>
      <c r="AP412" s="6" t="e">
        <f>COUNTIFS(#REF!,"&lt;=1",#REF!,"&gt;=50",#REF!,$B412,#REF!,"&gt;=2.5")</f>
        <v>#REF!</v>
      </c>
      <c r="AQ412" s="6" t="e">
        <f>COUNTIFS(#REF!,"&lt;=1",#REF!,"&gt;=50",#REF!,$B412,#REF!,"&gt;=3")</f>
        <v>#REF!</v>
      </c>
      <c r="AR412" s="6" t="e">
        <f>COUNTIFS(#REF!,"&lt;=1",#REF!,"&gt;=50",#REF!,$B412,#REF!,"&gt;=3.5")</f>
        <v>#REF!</v>
      </c>
      <c r="AS412" s="15" t="e">
        <f>COUNTIFS(#REF!,"&lt;=1",#REF!,"&gt;=50",#REF!,$B412,#REF!,"&gt;=4")</f>
        <v>#REF!</v>
      </c>
    </row>
    <row r="413" spans="2:45" hidden="1" outlineLevel="1" x14ac:dyDescent="0.25">
      <c r="B413" s="9" t="s">
        <v>27</v>
      </c>
      <c r="C413" s="6"/>
      <c r="D413" s="6" t="e">
        <f>COUNTIFS(#REF!,"&lt;100",#REF!,"&gt;=50",#REF!,$B413)</f>
        <v>#REF!</v>
      </c>
      <c r="E413" s="6" t="e">
        <f>COUNTIFS(#REF!,"&lt;=1",#REF!,"&lt;100",#REF!,"&gt;=50",#REF!,$B413,#REF!,"&gt;=2.2")</f>
        <v>#REF!</v>
      </c>
      <c r="F413" s="6" t="e">
        <f>COUNTIFS(#REF!,"&lt;=1",#REF!,"&lt;100",#REF!,"&gt;=50",#REF!,$B413,#REF!,"&gt;=2.5")</f>
        <v>#REF!</v>
      </c>
      <c r="G413" s="6" t="e">
        <f>COUNTIFS(#REF!,"&lt;=1",#REF!,"&lt;100",#REF!,"&gt;=50",#REF!,$B413,#REF!,"&gt;=3")</f>
        <v>#REF!</v>
      </c>
      <c r="H413" s="6" t="e">
        <f>COUNTIFS(#REF!,"&lt;=1",#REF!,"&lt;100",#REF!,"&gt;=50",#REF!,$B413,#REF!,"&gt;=3.5")</f>
        <v>#REF!</v>
      </c>
      <c r="I413" s="15" t="e">
        <f>COUNTIFS(#REF!,"&lt;=1",#REF!,"&lt;100",#REF!,"&gt;=50",#REF!,$B413,#REF!,"&gt;=4")</f>
        <v>#REF!</v>
      </c>
      <c r="K413" s="9" t="s">
        <v>27</v>
      </c>
      <c r="L413" s="6"/>
      <c r="M413" s="6" t="e">
        <f>COUNTIFS(#REF!,"&gt;=100",#REF!,"&lt;150",#REF!,$B413)</f>
        <v>#REF!</v>
      </c>
      <c r="N413" s="6" t="e">
        <f>COUNTIFS(#REF!,"&lt;=1",#REF!,"&gt;=100",#REF!,"&lt;150",#REF!,$B413,#REF!,"&gt;=2.2")</f>
        <v>#REF!</v>
      </c>
      <c r="O413" s="6" t="e">
        <f>COUNTIFS(#REF!,"&lt;=1",#REF!,"&gt;=100",#REF!,"&lt;150",#REF!,$B413,#REF!,"&gt;=2.5")</f>
        <v>#REF!</v>
      </c>
      <c r="P413" s="6" t="e">
        <f>COUNTIFS(#REF!,"&lt;=1",#REF!,"&gt;=100",#REF!,"&lt;150",#REF!,$B413,#REF!,"&gt;=3")</f>
        <v>#REF!</v>
      </c>
      <c r="Q413" s="6" t="e">
        <f>COUNTIFS(#REF!,"&lt;=1",#REF!,"&gt;=100",#REF!,"&lt;150",#REF!,$B413,#REF!,"&gt;=3.5")</f>
        <v>#REF!</v>
      </c>
      <c r="R413" s="15" t="e">
        <f>COUNTIFS(#REF!,"&lt;=1",#REF!,"&gt;=100",#REF!,"&lt;150",#REF!,$B413,#REF!,"&gt;=4")</f>
        <v>#REF!</v>
      </c>
      <c r="T413" s="9" t="s">
        <v>27</v>
      </c>
      <c r="U413" s="6"/>
      <c r="V413" s="6" t="e">
        <f>COUNTIFS(#REF!,"&gt;=150",#REF!,"&lt;200",#REF!,$B413)</f>
        <v>#REF!</v>
      </c>
      <c r="W413" s="6" t="e">
        <f>COUNTIFS(#REF!,"&lt;=1",#REF!,"&gt;=150",#REF!,"&lt;200",#REF!,$B413,#REF!,"&gt;=2.2")</f>
        <v>#REF!</v>
      </c>
      <c r="X413" s="6" t="e">
        <f>COUNTIFS(#REF!,"&lt;=1",#REF!,"&gt;=150",#REF!,"&lt;200",#REF!,$B413,#REF!,"&gt;=2.5")</f>
        <v>#REF!</v>
      </c>
      <c r="Y413" s="6" t="e">
        <f>COUNTIFS(#REF!,"&lt;=1",#REF!,"&gt;=150",#REF!,"&lt;200",#REF!,$B413,#REF!,"&gt;=3")</f>
        <v>#REF!</v>
      </c>
      <c r="Z413" s="6" t="e">
        <f>COUNTIFS(#REF!,"&lt;=1",#REF!,"&gt;=150",#REF!,"&lt;200",#REF!,$B413,#REF!,"&gt;=3.5")</f>
        <v>#REF!</v>
      </c>
      <c r="AA413" s="15" t="e">
        <f>COUNTIFS(#REF!,"&lt;=1",#REF!,"&gt;=150",#REF!,"&lt;200",#REF!,$B413,#REF!,"&gt;=4")</f>
        <v>#REF!</v>
      </c>
      <c r="AC413" s="9" t="s">
        <v>27</v>
      </c>
      <c r="AD413" s="6"/>
      <c r="AE413" s="6" t="e">
        <f>COUNTIFS(#REF!,"&gt;=200",#REF!,$B413)</f>
        <v>#REF!</v>
      </c>
      <c r="AF413" s="6" t="e">
        <f>COUNTIFS(#REF!,"&lt;=1",#REF!,"&gt;=200",#REF!,$B413,#REF!,"&gt;=2.2")</f>
        <v>#REF!</v>
      </c>
      <c r="AG413" s="6" t="e">
        <f>COUNTIFS(#REF!,"&lt;=1",#REF!,"&gt;=200",#REF!,$B413,#REF!,"&gt;=2.5")</f>
        <v>#REF!</v>
      </c>
      <c r="AH413" s="6" t="e">
        <f>COUNTIFS(#REF!,"&lt;=1",#REF!,"&gt;=200",#REF!,$B413,#REF!,"&gt;=3")</f>
        <v>#REF!</v>
      </c>
      <c r="AI413" s="6" t="e">
        <f>COUNTIFS(#REF!,"&lt;=1",#REF!,"&gt;=200",#REF!,$B413,#REF!,"&gt;=3.5")</f>
        <v>#REF!</v>
      </c>
      <c r="AJ413" s="15" t="e">
        <f>COUNTIFS(#REF!,"&lt;=1",#REF!,"&gt;=200",#REF!,$B413,#REF!,"&gt;=4")</f>
        <v>#REF!</v>
      </c>
      <c r="AL413" s="9" t="s">
        <v>27</v>
      </c>
      <c r="AM413" s="6"/>
      <c r="AN413" s="6" t="e">
        <f>COUNTIFS(#REF!,"&gt;=50",#REF!,$B413)</f>
        <v>#REF!</v>
      </c>
      <c r="AO413" s="6" t="e">
        <f>COUNTIFS(#REF!,"&lt;=1",#REF!,"&gt;=50",#REF!,$B413,#REF!,"&gt;=2.2")</f>
        <v>#REF!</v>
      </c>
      <c r="AP413" s="6" t="e">
        <f>COUNTIFS(#REF!,"&lt;=1",#REF!,"&gt;=50",#REF!,$B413,#REF!,"&gt;=2.5")</f>
        <v>#REF!</v>
      </c>
      <c r="AQ413" s="6" t="e">
        <f>COUNTIFS(#REF!,"&lt;=1",#REF!,"&gt;=50",#REF!,$B413,#REF!,"&gt;=3")</f>
        <v>#REF!</v>
      </c>
      <c r="AR413" s="6" t="e">
        <f>COUNTIFS(#REF!,"&lt;=1",#REF!,"&gt;=50",#REF!,$B413,#REF!,"&gt;=3.5")</f>
        <v>#REF!</v>
      </c>
      <c r="AS413" s="15" t="e">
        <f>COUNTIFS(#REF!,"&lt;=1",#REF!,"&gt;=50",#REF!,$B413,#REF!,"&gt;=4")</f>
        <v>#REF!</v>
      </c>
    </row>
    <row r="414" spans="2:45" hidden="1" outlineLevel="1" x14ac:dyDescent="0.25">
      <c r="B414" s="9" t="s">
        <v>28</v>
      </c>
      <c r="C414" s="6"/>
      <c r="D414" s="6" t="e">
        <f>COUNTIFS(#REF!,"&lt;100",#REF!,"&gt;=50",#REF!,$B414)</f>
        <v>#REF!</v>
      </c>
      <c r="E414" s="6" t="e">
        <f>COUNTIFS(#REF!,"&lt;=1",#REF!,"&lt;100",#REF!,"&gt;=50",#REF!,$B414,#REF!,"&gt;=2.2")</f>
        <v>#REF!</v>
      </c>
      <c r="F414" s="6" t="e">
        <f>COUNTIFS(#REF!,"&lt;=1",#REF!,"&lt;100",#REF!,"&gt;=50",#REF!,$B414,#REF!,"&gt;=2.5")</f>
        <v>#REF!</v>
      </c>
      <c r="G414" s="6" t="e">
        <f>COUNTIFS(#REF!,"&lt;=1",#REF!,"&lt;100",#REF!,"&gt;=50",#REF!,$B414,#REF!,"&gt;=3")</f>
        <v>#REF!</v>
      </c>
      <c r="H414" s="6" t="e">
        <f>COUNTIFS(#REF!,"&lt;=1",#REF!,"&lt;100",#REF!,"&gt;=50",#REF!,$B414,#REF!,"&gt;=3.5")</f>
        <v>#REF!</v>
      </c>
      <c r="I414" s="15" t="e">
        <f>COUNTIFS(#REF!,"&lt;=1",#REF!,"&lt;100",#REF!,"&gt;=50",#REF!,$B414,#REF!,"&gt;=4")</f>
        <v>#REF!</v>
      </c>
      <c r="K414" s="9" t="s">
        <v>28</v>
      </c>
      <c r="L414" s="6"/>
      <c r="M414" s="6" t="e">
        <f>COUNTIFS(#REF!,"&gt;=100",#REF!,"&lt;150",#REF!,$B414)</f>
        <v>#REF!</v>
      </c>
      <c r="N414" s="6" t="e">
        <f>COUNTIFS(#REF!,"&lt;=1",#REF!,"&gt;=100",#REF!,"&lt;150",#REF!,$B414,#REF!,"&gt;=2.2")</f>
        <v>#REF!</v>
      </c>
      <c r="O414" s="6" t="e">
        <f>COUNTIFS(#REF!,"&lt;=1",#REF!,"&gt;=100",#REF!,"&lt;150",#REF!,$B414,#REF!,"&gt;=2.5")</f>
        <v>#REF!</v>
      </c>
      <c r="P414" s="6" t="e">
        <f>COUNTIFS(#REF!,"&lt;=1",#REF!,"&gt;=100",#REF!,"&lt;150",#REF!,$B414,#REF!,"&gt;=3")</f>
        <v>#REF!</v>
      </c>
      <c r="Q414" s="6" t="e">
        <f>COUNTIFS(#REF!,"&lt;=1",#REF!,"&gt;=100",#REF!,"&lt;150",#REF!,$B414,#REF!,"&gt;=3.5")</f>
        <v>#REF!</v>
      </c>
      <c r="R414" s="15" t="e">
        <f>COUNTIFS(#REF!,"&lt;=1",#REF!,"&gt;=100",#REF!,"&lt;150",#REF!,$B414,#REF!,"&gt;=4")</f>
        <v>#REF!</v>
      </c>
      <c r="T414" s="9" t="s">
        <v>28</v>
      </c>
      <c r="U414" s="6"/>
      <c r="V414" s="6" t="e">
        <f>COUNTIFS(#REF!,"&gt;=150",#REF!,"&lt;200",#REF!,$B414)</f>
        <v>#REF!</v>
      </c>
      <c r="W414" s="6" t="e">
        <f>COUNTIFS(#REF!,"&lt;=1",#REF!,"&gt;=150",#REF!,"&lt;200",#REF!,$B414,#REF!,"&gt;=2.2")</f>
        <v>#REF!</v>
      </c>
      <c r="X414" s="6" t="e">
        <f>COUNTIFS(#REF!,"&lt;=1",#REF!,"&gt;=150",#REF!,"&lt;200",#REF!,$B414,#REF!,"&gt;=2.5")</f>
        <v>#REF!</v>
      </c>
      <c r="Y414" s="6" t="e">
        <f>COUNTIFS(#REF!,"&lt;=1",#REF!,"&gt;=150",#REF!,"&lt;200",#REF!,$B414,#REF!,"&gt;=3")</f>
        <v>#REF!</v>
      </c>
      <c r="Z414" s="6" t="e">
        <f>COUNTIFS(#REF!,"&lt;=1",#REF!,"&gt;=150",#REF!,"&lt;200",#REF!,$B414,#REF!,"&gt;=3.5")</f>
        <v>#REF!</v>
      </c>
      <c r="AA414" s="15" t="e">
        <f>COUNTIFS(#REF!,"&lt;=1",#REF!,"&gt;=150",#REF!,"&lt;200",#REF!,$B414,#REF!,"&gt;=4")</f>
        <v>#REF!</v>
      </c>
      <c r="AC414" s="9" t="s">
        <v>28</v>
      </c>
      <c r="AD414" s="6"/>
      <c r="AE414" s="6" t="e">
        <f>COUNTIFS(#REF!,"&gt;=200",#REF!,$B414)</f>
        <v>#REF!</v>
      </c>
      <c r="AF414" s="6" t="e">
        <f>COUNTIFS(#REF!,"&lt;=1",#REF!,"&gt;=200",#REF!,$B414,#REF!,"&gt;=2.2")</f>
        <v>#REF!</v>
      </c>
      <c r="AG414" s="6" t="e">
        <f>COUNTIFS(#REF!,"&lt;=1",#REF!,"&gt;=200",#REF!,$B414,#REF!,"&gt;=2.5")</f>
        <v>#REF!</v>
      </c>
      <c r="AH414" s="6" t="e">
        <f>COUNTIFS(#REF!,"&lt;=1",#REF!,"&gt;=200",#REF!,$B414,#REF!,"&gt;=3")</f>
        <v>#REF!</v>
      </c>
      <c r="AI414" s="6" t="e">
        <f>COUNTIFS(#REF!,"&lt;=1",#REF!,"&gt;=200",#REF!,$B414,#REF!,"&gt;=3.5")</f>
        <v>#REF!</v>
      </c>
      <c r="AJ414" s="15" t="e">
        <f>COUNTIFS(#REF!,"&lt;=1",#REF!,"&gt;=200",#REF!,$B414,#REF!,"&gt;=4")</f>
        <v>#REF!</v>
      </c>
      <c r="AL414" s="9" t="s">
        <v>28</v>
      </c>
      <c r="AM414" s="6"/>
      <c r="AN414" s="6" t="e">
        <f>COUNTIFS(#REF!,"&gt;=50",#REF!,$B414)</f>
        <v>#REF!</v>
      </c>
      <c r="AO414" s="6" t="e">
        <f>COUNTIFS(#REF!,"&lt;=1",#REF!,"&gt;=50",#REF!,$B414,#REF!,"&gt;=2.2")</f>
        <v>#REF!</v>
      </c>
      <c r="AP414" s="6" t="e">
        <f>COUNTIFS(#REF!,"&lt;=1",#REF!,"&gt;=50",#REF!,$B414,#REF!,"&gt;=2.5")</f>
        <v>#REF!</v>
      </c>
      <c r="AQ414" s="6" t="e">
        <f>COUNTIFS(#REF!,"&lt;=1",#REF!,"&gt;=50",#REF!,$B414,#REF!,"&gt;=3")</f>
        <v>#REF!</v>
      </c>
      <c r="AR414" s="6" t="e">
        <f>COUNTIFS(#REF!,"&lt;=1",#REF!,"&gt;=50",#REF!,$B414,#REF!,"&gt;=3.5")</f>
        <v>#REF!</v>
      </c>
      <c r="AS414" s="15" t="e">
        <f>COUNTIFS(#REF!,"&lt;=1",#REF!,"&gt;=50",#REF!,$B414,#REF!,"&gt;=4")</f>
        <v>#REF!</v>
      </c>
    </row>
    <row r="415" spans="2:45" hidden="1" outlineLevel="1" x14ac:dyDescent="0.25">
      <c r="B415" s="9" t="s">
        <v>29</v>
      </c>
      <c r="C415" s="6"/>
      <c r="D415" s="6" t="e">
        <f>COUNTIFS(#REF!,"&lt;100",#REF!,"&gt;=50",#REF!,$B415)</f>
        <v>#REF!</v>
      </c>
      <c r="E415" s="6" t="e">
        <f>COUNTIFS(#REF!,"&lt;=1",#REF!,"&lt;100",#REF!,"&gt;=50",#REF!,$B415,#REF!,"&gt;=2.2")</f>
        <v>#REF!</v>
      </c>
      <c r="F415" s="6" t="e">
        <f>COUNTIFS(#REF!,"&lt;=1",#REF!,"&lt;100",#REF!,"&gt;=50",#REF!,$B415,#REF!,"&gt;=2.5")</f>
        <v>#REF!</v>
      </c>
      <c r="G415" s="6" t="e">
        <f>COUNTIFS(#REF!,"&lt;=1",#REF!,"&lt;100",#REF!,"&gt;=50",#REF!,$B415,#REF!,"&gt;=3")</f>
        <v>#REF!</v>
      </c>
      <c r="H415" s="6" t="e">
        <f>COUNTIFS(#REF!,"&lt;=1",#REF!,"&lt;100",#REF!,"&gt;=50",#REF!,$B415,#REF!,"&gt;=3.5")</f>
        <v>#REF!</v>
      </c>
      <c r="I415" s="15" t="e">
        <f>COUNTIFS(#REF!,"&lt;=1",#REF!,"&lt;100",#REF!,"&gt;=50",#REF!,$B415,#REF!,"&gt;=4")</f>
        <v>#REF!</v>
      </c>
      <c r="K415" s="9" t="s">
        <v>29</v>
      </c>
      <c r="L415" s="6"/>
      <c r="M415" s="6" t="e">
        <f>COUNTIFS(#REF!,"&gt;=100",#REF!,"&lt;150",#REF!,$B415)</f>
        <v>#REF!</v>
      </c>
      <c r="N415" s="6" t="e">
        <f>COUNTIFS(#REF!,"&lt;=1",#REF!,"&gt;=100",#REF!,"&lt;150",#REF!,$B415,#REF!,"&gt;=2.2")</f>
        <v>#REF!</v>
      </c>
      <c r="O415" s="6" t="e">
        <f>COUNTIFS(#REF!,"&lt;=1",#REF!,"&gt;=100",#REF!,"&lt;150",#REF!,$B415,#REF!,"&gt;=2.5")</f>
        <v>#REF!</v>
      </c>
      <c r="P415" s="6" t="e">
        <f>COUNTIFS(#REF!,"&lt;=1",#REF!,"&gt;=100",#REF!,"&lt;150",#REF!,$B415,#REF!,"&gt;=3")</f>
        <v>#REF!</v>
      </c>
      <c r="Q415" s="6" t="e">
        <f>COUNTIFS(#REF!,"&lt;=1",#REF!,"&gt;=100",#REF!,"&lt;150",#REF!,$B415,#REF!,"&gt;=3.5")</f>
        <v>#REF!</v>
      </c>
      <c r="R415" s="15" t="e">
        <f>COUNTIFS(#REF!,"&lt;=1",#REF!,"&gt;=100",#REF!,"&lt;150",#REF!,$B415,#REF!,"&gt;=4")</f>
        <v>#REF!</v>
      </c>
      <c r="T415" s="9" t="s">
        <v>29</v>
      </c>
      <c r="U415" s="6"/>
      <c r="V415" s="6" t="e">
        <f>COUNTIFS(#REF!,"&gt;=150",#REF!,"&lt;200",#REF!,$B415)</f>
        <v>#REF!</v>
      </c>
      <c r="W415" s="6" t="e">
        <f>COUNTIFS(#REF!,"&lt;=1",#REF!,"&gt;=150",#REF!,"&lt;200",#REF!,$B415,#REF!,"&gt;=2.2")</f>
        <v>#REF!</v>
      </c>
      <c r="X415" s="6" t="e">
        <f>COUNTIFS(#REF!,"&lt;=1",#REF!,"&gt;=150",#REF!,"&lt;200",#REF!,$B415,#REF!,"&gt;=2.5")</f>
        <v>#REF!</v>
      </c>
      <c r="Y415" s="6" t="e">
        <f>COUNTIFS(#REF!,"&lt;=1",#REF!,"&gt;=150",#REF!,"&lt;200",#REF!,$B415,#REF!,"&gt;=3")</f>
        <v>#REF!</v>
      </c>
      <c r="Z415" s="6" t="e">
        <f>COUNTIFS(#REF!,"&lt;=1",#REF!,"&gt;=150",#REF!,"&lt;200",#REF!,$B415,#REF!,"&gt;=3.5")</f>
        <v>#REF!</v>
      </c>
      <c r="AA415" s="15" t="e">
        <f>COUNTIFS(#REF!,"&lt;=1",#REF!,"&gt;=150",#REF!,"&lt;200",#REF!,$B415,#REF!,"&gt;=4")</f>
        <v>#REF!</v>
      </c>
      <c r="AC415" s="9" t="s">
        <v>29</v>
      </c>
      <c r="AD415" s="6"/>
      <c r="AE415" s="6" t="e">
        <f>COUNTIFS(#REF!,"&gt;=200",#REF!,$B415)</f>
        <v>#REF!</v>
      </c>
      <c r="AF415" s="6" t="e">
        <f>COUNTIFS(#REF!,"&lt;=1",#REF!,"&gt;=200",#REF!,$B415,#REF!,"&gt;=2.2")</f>
        <v>#REF!</v>
      </c>
      <c r="AG415" s="6" t="e">
        <f>COUNTIFS(#REF!,"&lt;=1",#REF!,"&gt;=200",#REF!,$B415,#REF!,"&gt;=2.5")</f>
        <v>#REF!</v>
      </c>
      <c r="AH415" s="6" t="e">
        <f>COUNTIFS(#REF!,"&lt;=1",#REF!,"&gt;=200",#REF!,$B415,#REF!,"&gt;=3")</f>
        <v>#REF!</v>
      </c>
      <c r="AI415" s="6" t="e">
        <f>COUNTIFS(#REF!,"&lt;=1",#REF!,"&gt;=200",#REF!,$B415,#REF!,"&gt;=3.5")</f>
        <v>#REF!</v>
      </c>
      <c r="AJ415" s="15" t="e">
        <f>COUNTIFS(#REF!,"&lt;=1",#REF!,"&gt;=200",#REF!,$B415,#REF!,"&gt;=4")</f>
        <v>#REF!</v>
      </c>
      <c r="AL415" s="9" t="s">
        <v>29</v>
      </c>
      <c r="AM415" s="6"/>
      <c r="AN415" s="6" t="e">
        <f>COUNTIFS(#REF!,"&gt;=50",#REF!,$B415)</f>
        <v>#REF!</v>
      </c>
      <c r="AO415" s="6" t="e">
        <f>COUNTIFS(#REF!,"&lt;=1",#REF!,"&gt;=50",#REF!,$B415,#REF!,"&gt;=2.2")</f>
        <v>#REF!</v>
      </c>
      <c r="AP415" s="6" t="e">
        <f>COUNTIFS(#REF!,"&lt;=1",#REF!,"&gt;=50",#REF!,$B415,#REF!,"&gt;=2.5")</f>
        <v>#REF!</v>
      </c>
      <c r="AQ415" s="6" t="e">
        <f>COUNTIFS(#REF!,"&lt;=1",#REF!,"&gt;=50",#REF!,$B415,#REF!,"&gt;=3")</f>
        <v>#REF!</v>
      </c>
      <c r="AR415" s="6" t="e">
        <f>COUNTIFS(#REF!,"&lt;=1",#REF!,"&gt;=50",#REF!,$B415,#REF!,"&gt;=3.5")</f>
        <v>#REF!</v>
      </c>
      <c r="AS415" s="15" t="e">
        <f>COUNTIFS(#REF!,"&lt;=1",#REF!,"&gt;=50",#REF!,$B415,#REF!,"&gt;=4")</f>
        <v>#REF!</v>
      </c>
    </row>
    <row r="416" spans="2:45" hidden="1" outlineLevel="1" x14ac:dyDescent="0.25">
      <c r="B416" s="9" t="s">
        <v>32</v>
      </c>
      <c r="C416" s="6"/>
      <c r="D416" s="6" t="e">
        <f>COUNTIFS(#REF!,"&lt;100",#REF!,"&gt;=50",#REF!,$B416)</f>
        <v>#REF!</v>
      </c>
      <c r="E416" s="6" t="e">
        <f>COUNTIFS(#REF!,"&lt;=1",#REF!,"&lt;100",#REF!,"&gt;=50",#REF!,$B416,#REF!,"&gt;=2.2")</f>
        <v>#REF!</v>
      </c>
      <c r="F416" s="6" t="e">
        <f>COUNTIFS(#REF!,"&lt;=1",#REF!,"&lt;100",#REF!,"&gt;=50",#REF!,$B416,#REF!,"&gt;=2.5")</f>
        <v>#REF!</v>
      </c>
      <c r="G416" s="6" t="e">
        <f>COUNTIFS(#REF!,"&lt;=1",#REF!,"&lt;100",#REF!,"&gt;=50",#REF!,$B416,#REF!,"&gt;=3")</f>
        <v>#REF!</v>
      </c>
      <c r="H416" s="6" t="e">
        <f>COUNTIFS(#REF!,"&lt;=1",#REF!,"&lt;100",#REF!,"&gt;=50",#REF!,$B416,#REF!,"&gt;=3.5")</f>
        <v>#REF!</v>
      </c>
      <c r="I416" s="15" t="e">
        <f>COUNTIFS(#REF!,"&lt;=1",#REF!,"&lt;100",#REF!,"&gt;=50",#REF!,$B416,#REF!,"&gt;=4")</f>
        <v>#REF!</v>
      </c>
      <c r="K416" s="9" t="s">
        <v>32</v>
      </c>
      <c r="L416" s="6"/>
      <c r="M416" s="6" t="e">
        <f>COUNTIFS(#REF!,"&gt;=100",#REF!,"&lt;150",#REF!,$B416)</f>
        <v>#REF!</v>
      </c>
      <c r="N416" s="6" t="e">
        <f>COUNTIFS(#REF!,"&lt;=1",#REF!,"&gt;=100",#REF!,"&lt;150",#REF!,$B416,#REF!,"&gt;=2.2")</f>
        <v>#REF!</v>
      </c>
      <c r="O416" s="6" t="e">
        <f>COUNTIFS(#REF!,"&lt;=1",#REF!,"&gt;=100",#REF!,"&lt;150",#REF!,$B416,#REF!,"&gt;=2.5")</f>
        <v>#REF!</v>
      </c>
      <c r="P416" s="6" t="e">
        <f>COUNTIFS(#REF!,"&lt;=1",#REF!,"&gt;=100",#REF!,"&lt;150",#REF!,$B416,#REF!,"&gt;=3")</f>
        <v>#REF!</v>
      </c>
      <c r="Q416" s="6" t="e">
        <f>COUNTIFS(#REF!,"&lt;=1",#REF!,"&gt;=100",#REF!,"&lt;150",#REF!,$B416,#REF!,"&gt;=3.5")</f>
        <v>#REF!</v>
      </c>
      <c r="R416" s="15" t="e">
        <f>COUNTIFS(#REF!,"&lt;=1",#REF!,"&gt;=100",#REF!,"&lt;150",#REF!,$B416,#REF!,"&gt;=4")</f>
        <v>#REF!</v>
      </c>
      <c r="T416" s="9" t="s">
        <v>32</v>
      </c>
      <c r="U416" s="6"/>
      <c r="V416" s="6" t="e">
        <f>COUNTIFS(#REF!,"&gt;=150",#REF!,"&lt;200",#REF!,$B416)</f>
        <v>#REF!</v>
      </c>
      <c r="W416" s="6" t="e">
        <f>COUNTIFS(#REF!,"&lt;=1",#REF!,"&gt;=150",#REF!,"&lt;200",#REF!,$B416,#REF!,"&gt;=2.2")</f>
        <v>#REF!</v>
      </c>
      <c r="X416" s="6" t="e">
        <f>COUNTIFS(#REF!,"&lt;=1",#REF!,"&gt;=150",#REF!,"&lt;200",#REF!,$B416,#REF!,"&gt;=2.5")</f>
        <v>#REF!</v>
      </c>
      <c r="Y416" s="6" t="e">
        <f>COUNTIFS(#REF!,"&lt;=1",#REF!,"&gt;=150",#REF!,"&lt;200",#REF!,$B416,#REF!,"&gt;=3")</f>
        <v>#REF!</v>
      </c>
      <c r="Z416" s="6" t="e">
        <f>COUNTIFS(#REF!,"&lt;=1",#REF!,"&gt;=150",#REF!,"&lt;200",#REF!,$B416,#REF!,"&gt;=3.5")</f>
        <v>#REF!</v>
      </c>
      <c r="AA416" s="15" t="e">
        <f>COUNTIFS(#REF!,"&lt;=1",#REF!,"&gt;=150",#REF!,"&lt;200",#REF!,$B416,#REF!,"&gt;=4")</f>
        <v>#REF!</v>
      </c>
      <c r="AC416" s="9" t="s">
        <v>32</v>
      </c>
      <c r="AD416" s="6"/>
      <c r="AE416" s="6" t="e">
        <f>COUNTIFS(#REF!,"&gt;=200",#REF!,$B416)</f>
        <v>#REF!</v>
      </c>
      <c r="AF416" s="6" t="e">
        <f>COUNTIFS(#REF!,"&lt;=1",#REF!,"&gt;=200",#REF!,$B416,#REF!,"&gt;=2.2")</f>
        <v>#REF!</v>
      </c>
      <c r="AG416" s="6" t="e">
        <f>COUNTIFS(#REF!,"&lt;=1",#REF!,"&gt;=200",#REF!,$B416,#REF!,"&gt;=2.5")</f>
        <v>#REF!</v>
      </c>
      <c r="AH416" s="6" t="e">
        <f>COUNTIFS(#REF!,"&lt;=1",#REF!,"&gt;=200",#REF!,$B416,#REF!,"&gt;=3")</f>
        <v>#REF!</v>
      </c>
      <c r="AI416" s="6" t="e">
        <f>COUNTIFS(#REF!,"&lt;=1",#REF!,"&gt;=200",#REF!,$B416,#REF!,"&gt;=3.5")</f>
        <v>#REF!</v>
      </c>
      <c r="AJ416" s="15" t="e">
        <f>COUNTIFS(#REF!,"&lt;=1",#REF!,"&gt;=200",#REF!,$B416,#REF!,"&gt;=4")</f>
        <v>#REF!</v>
      </c>
      <c r="AL416" s="9" t="s">
        <v>32</v>
      </c>
      <c r="AM416" s="6"/>
      <c r="AN416" s="6" t="e">
        <f>COUNTIFS(#REF!,"&gt;=50",#REF!,$B416)</f>
        <v>#REF!</v>
      </c>
      <c r="AO416" s="6" t="e">
        <f>COUNTIFS(#REF!,"&lt;=1",#REF!,"&gt;=50",#REF!,$B416,#REF!,"&gt;=2.2")</f>
        <v>#REF!</v>
      </c>
      <c r="AP416" s="6" t="e">
        <f>COUNTIFS(#REF!,"&lt;=1",#REF!,"&gt;=50",#REF!,$B416,#REF!,"&gt;=2.5")</f>
        <v>#REF!</v>
      </c>
      <c r="AQ416" s="6" t="e">
        <f>COUNTIFS(#REF!,"&lt;=1",#REF!,"&gt;=50",#REF!,$B416,#REF!,"&gt;=3")</f>
        <v>#REF!</v>
      </c>
      <c r="AR416" s="6" t="e">
        <f>COUNTIFS(#REF!,"&lt;=1",#REF!,"&gt;=50",#REF!,$B416,#REF!,"&gt;=3.5")</f>
        <v>#REF!</v>
      </c>
      <c r="AS416" s="15" t="e">
        <f>COUNTIFS(#REF!,"&lt;=1",#REF!,"&gt;=50",#REF!,$B416,#REF!,"&gt;=4")</f>
        <v>#REF!</v>
      </c>
    </row>
    <row r="417" spans="2:45" hidden="1" outlineLevel="1" x14ac:dyDescent="0.25">
      <c r="B417" s="9" t="s">
        <v>44</v>
      </c>
      <c r="C417" s="6"/>
      <c r="D417" s="6" t="e">
        <f>COUNTIFS(#REF!,"&lt;100",#REF!,"&gt;=50",#REF!,$B417)</f>
        <v>#REF!</v>
      </c>
      <c r="E417" s="6" t="e">
        <f>COUNTIFS(#REF!,"&lt;=1",#REF!,"&lt;100",#REF!,"&gt;=50",#REF!,$B417,#REF!,"&gt;=2.2")</f>
        <v>#REF!</v>
      </c>
      <c r="F417" s="6" t="e">
        <f>COUNTIFS(#REF!,"&lt;=1",#REF!,"&lt;100",#REF!,"&gt;=50",#REF!,$B417,#REF!,"&gt;=2.5")</f>
        <v>#REF!</v>
      </c>
      <c r="G417" s="6" t="e">
        <f>COUNTIFS(#REF!,"&lt;=1",#REF!,"&lt;100",#REF!,"&gt;=50",#REF!,$B417,#REF!,"&gt;=3")</f>
        <v>#REF!</v>
      </c>
      <c r="H417" s="6" t="e">
        <f>COUNTIFS(#REF!,"&lt;=1",#REF!,"&lt;100",#REF!,"&gt;=50",#REF!,$B417,#REF!,"&gt;=3.5")</f>
        <v>#REF!</v>
      </c>
      <c r="I417" s="15" t="e">
        <f>COUNTIFS(#REF!,"&lt;=1",#REF!,"&lt;100",#REF!,"&gt;=50",#REF!,$B417,#REF!,"&gt;=4")</f>
        <v>#REF!</v>
      </c>
      <c r="K417" s="9" t="s">
        <v>44</v>
      </c>
      <c r="L417" s="6"/>
      <c r="M417" s="6" t="e">
        <f>COUNTIFS(#REF!,"&gt;=100",#REF!,"&lt;150",#REF!,$B417)</f>
        <v>#REF!</v>
      </c>
      <c r="N417" s="6" t="e">
        <f>COUNTIFS(#REF!,"&lt;=1",#REF!,"&gt;=100",#REF!,"&lt;150",#REF!,$B417,#REF!,"&gt;=2.2")</f>
        <v>#REF!</v>
      </c>
      <c r="O417" s="6" t="e">
        <f>COUNTIFS(#REF!,"&lt;=1",#REF!,"&gt;=100",#REF!,"&lt;150",#REF!,$B417,#REF!,"&gt;=2.5")</f>
        <v>#REF!</v>
      </c>
      <c r="P417" s="6" t="e">
        <f>COUNTIFS(#REF!,"&lt;=1",#REF!,"&gt;=100",#REF!,"&lt;150",#REF!,$B417,#REF!,"&gt;=3")</f>
        <v>#REF!</v>
      </c>
      <c r="Q417" s="6" t="e">
        <f>COUNTIFS(#REF!,"&lt;=1",#REF!,"&gt;=100",#REF!,"&lt;150",#REF!,$B417,#REF!,"&gt;=3.5")</f>
        <v>#REF!</v>
      </c>
      <c r="R417" s="15" t="e">
        <f>COUNTIFS(#REF!,"&lt;=1",#REF!,"&gt;=100",#REF!,"&lt;150",#REF!,$B417,#REF!,"&gt;=4")</f>
        <v>#REF!</v>
      </c>
      <c r="T417" s="9" t="s">
        <v>44</v>
      </c>
      <c r="U417" s="6"/>
      <c r="V417" s="6" t="e">
        <f>COUNTIFS(#REF!,"&gt;=150",#REF!,"&lt;200",#REF!,$B417)</f>
        <v>#REF!</v>
      </c>
      <c r="W417" s="6" t="e">
        <f>COUNTIFS(#REF!,"&lt;=1",#REF!,"&gt;=150",#REF!,"&lt;200",#REF!,$B417,#REF!,"&gt;=2.2")</f>
        <v>#REF!</v>
      </c>
      <c r="X417" s="6" t="e">
        <f>COUNTIFS(#REF!,"&lt;=1",#REF!,"&gt;=150",#REF!,"&lt;200",#REF!,$B417,#REF!,"&gt;=2.5")</f>
        <v>#REF!</v>
      </c>
      <c r="Y417" s="6" t="e">
        <f>COUNTIFS(#REF!,"&lt;=1",#REF!,"&gt;=150",#REF!,"&lt;200",#REF!,$B417,#REF!,"&gt;=3")</f>
        <v>#REF!</v>
      </c>
      <c r="Z417" s="6" t="e">
        <f>COUNTIFS(#REF!,"&lt;=1",#REF!,"&gt;=150",#REF!,"&lt;200",#REF!,$B417,#REF!,"&gt;=3.5")</f>
        <v>#REF!</v>
      </c>
      <c r="AA417" s="15" t="e">
        <f>COUNTIFS(#REF!,"&lt;=1",#REF!,"&gt;=150",#REF!,"&lt;200",#REF!,$B417,#REF!,"&gt;=4")</f>
        <v>#REF!</v>
      </c>
      <c r="AC417" s="9" t="s">
        <v>44</v>
      </c>
      <c r="AD417" s="6"/>
      <c r="AE417" s="6" t="e">
        <f>COUNTIFS(#REF!,"&gt;=200",#REF!,$B417)</f>
        <v>#REF!</v>
      </c>
      <c r="AF417" s="6" t="e">
        <f>COUNTIFS(#REF!,"&lt;=1",#REF!,"&gt;=200",#REF!,$B417,#REF!,"&gt;=2.2")</f>
        <v>#REF!</v>
      </c>
      <c r="AG417" s="6" t="e">
        <f>COUNTIFS(#REF!,"&lt;=1",#REF!,"&gt;=200",#REF!,$B417,#REF!,"&gt;=2.5")</f>
        <v>#REF!</v>
      </c>
      <c r="AH417" s="6" t="e">
        <f>COUNTIFS(#REF!,"&lt;=1",#REF!,"&gt;=200",#REF!,$B417,#REF!,"&gt;=3")</f>
        <v>#REF!</v>
      </c>
      <c r="AI417" s="6" t="e">
        <f>COUNTIFS(#REF!,"&lt;=1",#REF!,"&gt;=200",#REF!,$B417,#REF!,"&gt;=3.5")</f>
        <v>#REF!</v>
      </c>
      <c r="AJ417" s="15" t="e">
        <f>COUNTIFS(#REF!,"&lt;=1",#REF!,"&gt;=200",#REF!,$B417,#REF!,"&gt;=4")</f>
        <v>#REF!</v>
      </c>
      <c r="AL417" s="9" t="s">
        <v>44</v>
      </c>
      <c r="AM417" s="6"/>
      <c r="AN417" s="6" t="e">
        <f>COUNTIFS(#REF!,"&gt;=50",#REF!,$B417)</f>
        <v>#REF!</v>
      </c>
      <c r="AO417" s="6" t="e">
        <f>COUNTIFS(#REF!,"&lt;=1",#REF!,"&gt;=50",#REF!,$B417,#REF!,"&gt;=2.2")</f>
        <v>#REF!</v>
      </c>
      <c r="AP417" s="6" t="e">
        <f>COUNTIFS(#REF!,"&lt;=1",#REF!,"&gt;=50",#REF!,$B417,#REF!,"&gt;=2.5")</f>
        <v>#REF!</v>
      </c>
      <c r="AQ417" s="6" t="e">
        <f>COUNTIFS(#REF!,"&lt;=1",#REF!,"&gt;=50",#REF!,$B417,#REF!,"&gt;=3")</f>
        <v>#REF!</v>
      </c>
      <c r="AR417" s="6" t="e">
        <f>COUNTIFS(#REF!,"&lt;=1",#REF!,"&gt;=50",#REF!,$B417,#REF!,"&gt;=3.5")</f>
        <v>#REF!</v>
      </c>
      <c r="AS417" s="15" t="e">
        <f>COUNTIFS(#REF!,"&lt;=1",#REF!,"&gt;=50",#REF!,$B417,#REF!,"&gt;=4")</f>
        <v>#REF!</v>
      </c>
    </row>
    <row r="418" spans="2:45" hidden="1" outlineLevel="1" x14ac:dyDescent="0.25">
      <c r="B418" s="9" t="s">
        <v>35</v>
      </c>
      <c r="C418" s="6"/>
      <c r="D418" s="6" t="e">
        <f>COUNTIFS(#REF!,"&lt;100",#REF!,"&gt;=50",#REF!,$B418)</f>
        <v>#REF!</v>
      </c>
      <c r="E418" s="6" t="e">
        <f>COUNTIFS(#REF!,"&lt;=1",#REF!,"&lt;100",#REF!,"&gt;=50",#REF!,$B418,#REF!,"&gt;=2.2")</f>
        <v>#REF!</v>
      </c>
      <c r="F418" s="6" t="e">
        <f>COUNTIFS(#REF!,"&lt;=1",#REF!,"&lt;100",#REF!,"&gt;=50",#REF!,$B418,#REF!,"&gt;=2.5")</f>
        <v>#REF!</v>
      </c>
      <c r="G418" s="6" t="e">
        <f>COUNTIFS(#REF!,"&lt;=1",#REF!,"&lt;100",#REF!,"&gt;=50",#REF!,$B418,#REF!,"&gt;=3")</f>
        <v>#REF!</v>
      </c>
      <c r="H418" s="6" t="e">
        <f>COUNTIFS(#REF!,"&lt;=1",#REF!,"&lt;100",#REF!,"&gt;=50",#REF!,$B418,#REF!,"&gt;=3.5")</f>
        <v>#REF!</v>
      </c>
      <c r="I418" s="15" t="e">
        <f>COUNTIFS(#REF!,"&lt;=1",#REF!,"&lt;100",#REF!,"&gt;=50",#REF!,$B418,#REF!,"&gt;=4")</f>
        <v>#REF!</v>
      </c>
      <c r="K418" s="9" t="s">
        <v>35</v>
      </c>
      <c r="L418" s="6"/>
      <c r="M418" s="6" t="e">
        <f>COUNTIFS(#REF!,"&gt;=100",#REF!,"&lt;150",#REF!,$B418)</f>
        <v>#REF!</v>
      </c>
      <c r="N418" s="6" t="e">
        <f>COUNTIFS(#REF!,"&lt;=1",#REF!,"&gt;=100",#REF!,"&lt;150",#REF!,$B418,#REF!,"&gt;=2.2")</f>
        <v>#REF!</v>
      </c>
      <c r="O418" s="6" t="e">
        <f>COUNTIFS(#REF!,"&lt;=1",#REF!,"&gt;=100",#REF!,"&lt;150",#REF!,$B418,#REF!,"&gt;=2.5")</f>
        <v>#REF!</v>
      </c>
      <c r="P418" s="6" t="e">
        <f>COUNTIFS(#REF!,"&lt;=1",#REF!,"&gt;=100",#REF!,"&lt;150",#REF!,$B418,#REF!,"&gt;=3")</f>
        <v>#REF!</v>
      </c>
      <c r="Q418" s="6" t="e">
        <f>COUNTIFS(#REF!,"&lt;=1",#REF!,"&gt;=100",#REF!,"&lt;150",#REF!,$B418,#REF!,"&gt;=3.5")</f>
        <v>#REF!</v>
      </c>
      <c r="R418" s="15" t="e">
        <f>COUNTIFS(#REF!,"&lt;=1",#REF!,"&gt;=100",#REF!,"&lt;150",#REF!,$B418,#REF!,"&gt;=4")</f>
        <v>#REF!</v>
      </c>
      <c r="T418" s="9" t="s">
        <v>35</v>
      </c>
      <c r="U418" s="6"/>
      <c r="V418" s="6" t="e">
        <f>COUNTIFS(#REF!,"&gt;=150",#REF!,"&lt;200",#REF!,$B418)</f>
        <v>#REF!</v>
      </c>
      <c r="W418" s="6" t="e">
        <f>COUNTIFS(#REF!,"&lt;=1",#REF!,"&gt;=150",#REF!,"&lt;200",#REF!,$B418,#REF!,"&gt;=2.2")</f>
        <v>#REF!</v>
      </c>
      <c r="X418" s="6" t="e">
        <f>COUNTIFS(#REF!,"&lt;=1",#REF!,"&gt;=150",#REF!,"&lt;200",#REF!,$B418,#REF!,"&gt;=2.5")</f>
        <v>#REF!</v>
      </c>
      <c r="Y418" s="6" t="e">
        <f>COUNTIFS(#REF!,"&lt;=1",#REF!,"&gt;=150",#REF!,"&lt;200",#REF!,$B418,#REF!,"&gt;=3")</f>
        <v>#REF!</v>
      </c>
      <c r="Z418" s="6" t="e">
        <f>COUNTIFS(#REF!,"&lt;=1",#REF!,"&gt;=150",#REF!,"&lt;200",#REF!,$B418,#REF!,"&gt;=3.5")</f>
        <v>#REF!</v>
      </c>
      <c r="AA418" s="15" t="e">
        <f>COUNTIFS(#REF!,"&lt;=1",#REF!,"&gt;=150",#REF!,"&lt;200",#REF!,$B418,#REF!,"&gt;=4")</f>
        <v>#REF!</v>
      </c>
      <c r="AC418" s="9" t="s">
        <v>35</v>
      </c>
      <c r="AD418" s="6"/>
      <c r="AE418" s="6" t="e">
        <f>COUNTIFS(#REF!,"&gt;=200",#REF!,$B418)</f>
        <v>#REF!</v>
      </c>
      <c r="AF418" s="6" t="e">
        <f>COUNTIFS(#REF!,"&lt;=1",#REF!,"&gt;=200",#REF!,$B418,#REF!,"&gt;=2.2")</f>
        <v>#REF!</v>
      </c>
      <c r="AG418" s="6" t="e">
        <f>COUNTIFS(#REF!,"&lt;=1",#REF!,"&gt;=200",#REF!,$B418,#REF!,"&gt;=2.5")</f>
        <v>#REF!</v>
      </c>
      <c r="AH418" s="6" t="e">
        <f>COUNTIFS(#REF!,"&lt;=1",#REF!,"&gt;=200",#REF!,$B418,#REF!,"&gt;=3")</f>
        <v>#REF!</v>
      </c>
      <c r="AI418" s="6" t="e">
        <f>COUNTIFS(#REF!,"&lt;=1",#REF!,"&gt;=200",#REF!,$B418,#REF!,"&gt;=3.5")</f>
        <v>#REF!</v>
      </c>
      <c r="AJ418" s="15" t="e">
        <f>COUNTIFS(#REF!,"&lt;=1",#REF!,"&gt;=200",#REF!,$B418,#REF!,"&gt;=4")</f>
        <v>#REF!</v>
      </c>
      <c r="AL418" s="9" t="s">
        <v>35</v>
      </c>
      <c r="AM418" s="6"/>
      <c r="AN418" s="6" t="e">
        <f>COUNTIFS(#REF!,"&gt;=50",#REF!,$B418)</f>
        <v>#REF!</v>
      </c>
      <c r="AO418" s="6" t="e">
        <f>COUNTIFS(#REF!,"&lt;=1",#REF!,"&gt;=50",#REF!,$B418,#REF!,"&gt;=2.2")</f>
        <v>#REF!</v>
      </c>
      <c r="AP418" s="6" t="e">
        <f>COUNTIFS(#REF!,"&lt;=1",#REF!,"&gt;=50",#REF!,$B418,#REF!,"&gt;=2.5")</f>
        <v>#REF!</v>
      </c>
      <c r="AQ418" s="6" t="e">
        <f>COUNTIFS(#REF!,"&lt;=1",#REF!,"&gt;=50",#REF!,$B418,#REF!,"&gt;=3")</f>
        <v>#REF!</v>
      </c>
      <c r="AR418" s="6" t="e">
        <f>COUNTIFS(#REF!,"&lt;=1",#REF!,"&gt;=50",#REF!,$B418,#REF!,"&gt;=3.5")</f>
        <v>#REF!</v>
      </c>
      <c r="AS418" s="15" t="e">
        <f>COUNTIFS(#REF!,"&lt;=1",#REF!,"&gt;=50",#REF!,$B418,#REF!,"&gt;=4")</f>
        <v>#REF!</v>
      </c>
    </row>
    <row r="419" spans="2:45" hidden="1" outlineLevel="1" x14ac:dyDescent="0.25">
      <c r="B419" s="9" t="s">
        <v>8</v>
      </c>
      <c r="C419" s="6"/>
      <c r="D419" s="6" t="e">
        <f>COUNTIFS(#REF!,"&lt;100",#REF!,"&gt;=50",#REF!,$B419)</f>
        <v>#REF!</v>
      </c>
      <c r="E419" s="6" t="e">
        <f>COUNTIFS(#REF!,"&lt;=1",#REF!,"&lt;100",#REF!,"&gt;=50",#REF!,$B419,#REF!,"&gt;=2.2")</f>
        <v>#REF!</v>
      </c>
      <c r="F419" s="6" t="e">
        <f>COUNTIFS(#REF!,"&lt;=1",#REF!,"&lt;100",#REF!,"&gt;=50",#REF!,$B419,#REF!,"&gt;=2.5")</f>
        <v>#REF!</v>
      </c>
      <c r="G419" s="6" t="e">
        <f>COUNTIFS(#REF!,"&lt;=1",#REF!,"&lt;100",#REF!,"&gt;=50",#REF!,$B419,#REF!,"&gt;=3")</f>
        <v>#REF!</v>
      </c>
      <c r="H419" s="6" t="e">
        <f>COUNTIFS(#REF!,"&lt;=1",#REF!,"&lt;100",#REF!,"&gt;=50",#REF!,$B419,#REF!,"&gt;=3.5")</f>
        <v>#REF!</v>
      </c>
      <c r="I419" s="15" t="e">
        <f>COUNTIFS(#REF!,"&lt;=1",#REF!,"&lt;100",#REF!,"&gt;=50",#REF!,$B419,#REF!,"&gt;=4")</f>
        <v>#REF!</v>
      </c>
      <c r="K419" s="9" t="s">
        <v>8</v>
      </c>
      <c r="L419" s="6"/>
      <c r="M419" s="6" t="e">
        <f>COUNTIFS(#REF!,"&gt;=100",#REF!,"&lt;150",#REF!,$B419)</f>
        <v>#REF!</v>
      </c>
      <c r="N419" s="6" t="e">
        <f>COUNTIFS(#REF!,"&lt;=1",#REF!,"&gt;=100",#REF!,"&lt;150",#REF!,$B419,#REF!,"&gt;=2.2")</f>
        <v>#REF!</v>
      </c>
      <c r="O419" s="6" t="e">
        <f>COUNTIFS(#REF!,"&lt;=1",#REF!,"&gt;=100",#REF!,"&lt;150",#REF!,$B419,#REF!,"&gt;=2.5")</f>
        <v>#REF!</v>
      </c>
      <c r="P419" s="6" t="e">
        <f>COUNTIFS(#REF!,"&lt;=1",#REF!,"&gt;=100",#REF!,"&lt;150",#REF!,$B419,#REF!,"&gt;=3")</f>
        <v>#REF!</v>
      </c>
      <c r="Q419" s="6" t="e">
        <f>COUNTIFS(#REF!,"&lt;=1",#REF!,"&gt;=100",#REF!,"&lt;150",#REF!,$B419,#REF!,"&gt;=3.5")</f>
        <v>#REF!</v>
      </c>
      <c r="R419" s="15" t="e">
        <f>COUNTIFS(#REF!,"&lt;=1",#REF!,"&gt;=100",#REF!,"&lt;150",#REF!,$B419,#REF!,"&gt;=4")</f>
        <v>#REF!</v>
      </c>
      <c r="T419" s="9" t="s">
        <v>8</v>
      </c>
      <c r="U419" s="6"/>
      <c r="V419" s="6" t="e">
        <f>COUNTIFS(#REF!,"&gt;=150",#REF!,"&lt;200",#REF!,$B419)</f>
        <v>#REF!</v>
      </c>
      <c r="W419" s="6" t="e">
        <f>COUNTIFS(#REF!,"&lt;=1",#REF!,"&gt;=150",#REF!,"&lt;200",#REF!,$B419,#REF!,"&gt;=2.2")</f>
        <v>#REF!</v>
      </c>
      <c r="X419" s="6" t="e">
        <f>COUNTIFS(#REF!,"&lt;=1",#REF!,"&gt;=150",#REF!,"&lt;200",#REF!,$B419,#REF!,"&gt;=2.5")</f>
        <v>#REF!</v>
      </c>
      <c r="Y419" s="6" t="e">
        <f>COUNTIFS(#REF!,"&lt;=1",#REF!,"&gt;=150",#REF!,"&lt;200",#REF!,$B419,#REF!,"&gt;=3")</f>
        <v>#REF!</v>
      </c>
      <c r="Z419" s="6" t="e">
        <f>COUNTIFS(#REF!,"&lt;=1",#REF!,"&gt;=150",#REF!,"&lt;200",#REF!,$B419,#REF!,"&gt;=3.5")</f>
        <v>#REF!</v>
      </c>
      <c r="AA419" s="15" t="e">
        <f>COUNTIFS(#REF!,"&lt;=1",#REF!,"&gt;=150",#REF!,"&lt;200",#REF!,$B419,#REF!,"&gt;=4")</f>
        <v>#REF!</v>
      </c>
      <c r="AC419" s="9" t="s">
        <v>8</v>
      </c>
      <c r="AD419" s="6"/>
      <c r="AE419" s="6" t="e">
        <f>COUNTIFS(#REF!,"&gt;=200",#REF!,$B419)</f>
        <v>#REF!</v>
      </c>
      <c r="AF419" s="6" t="e">
        <f>COUNTIFS(#REF!,"&lt;=1",#REF!,"&gt;=200",#REF!,$B419,#REF!,"&gt;=2.2")</f>
        <v>#REF!</v>
      </c>
      <c r="AG419" s="6" t="e">
        <f>COUNTIFS(#REF!,"&lt;=1",#REF!,"&gt;=200",#REF!,$B419,#REF!,"&gt;=2.5")</f>
        <v>#REF!</v>
      </c>
      <c r="AH419" s="6" t="e">
        <f>COUNTIFS(#REF!,"&lt;=1",#REF!,"&gt;=200",#REF!,$B419,#REF!,"&gt;=3")</f>
        <v>#REF!</v>
      </c>
      <c r="AI419" s="6" t="e">
        <f>COUNTIFS(#REF!,"&lt;=1",#REF!,"&gt;=200",#REF!,$B419,#REF!,"&gt;=3.5")</f>
        <v>#REF!</v>
      </c>
      <c r="AJ419" s="15" t="e">
        <f>COUNTIFS(#REF!,"&lt;=1",#REF!,"&gt;=200",#REF!,$B419,#REF!,"&gt;=4")</f>
        <v>#REF!</v>
      </c>
      <c r="AL419" s="9" t="s">
        <v>8</v>
      </c>
      <c r="AM419" s="6"/>
      <c r="AN419" s="6" t="e">
        <f>COUNTIFS(#REF!,"&gt;=50",#REF!,$B419)</f>
        <v>#REF!</v>
      </c>
      <c r="AO419" s="6" t="e">
        <f>COUNTIFS(#REF!,"&lt;=1",#REF!,"&gt;=50",#REF!,$B419,#REF!,"&gt;=2.2")</f>
        <v>#REF!</v>
      </c>
      <c r="AP419" s="6" t="e">
        <f>COUNTIFS(#REF!,"&lt;=1",#REF!,"&gt;=50",#REF!,$B419,#REF!,"&gt;=2.5")</f>
        <v>#REF!</v>
      </c>
      <c r="AQ419" s="6" t="e">
        <f>COUNTIFS(#REF!,"&lt;=1",#REF!,"&gt;=50",#REF!,$B419,#REF!,"&gt;=3")</f>
        <v>#REF!</v>
      </c>
      <c r="AR419" s="6" t="e">
        <f>COUNTIFS(#REF!,"&lt;=1",#REF!,"&gt;=50",#REF!,$B419,#REF!,"&gt;=3.5")</f>
        <v>#REF!</v>
      </c>
      <c r="AS419" s="15" t="e">
        <f>COUNTIFS(#REF!,"&lt;=1",#REF!,"&gt;=50",#REF!,$B419,#REF!,"&gt;=4")</f>
        <v>#REF!</v>
      </c>
    </row>
    <row r="420" spans="2:45" hidden="1" outlineLevel="1" x14ac:dyDescent="0.25">
      <c r="B420" s="9" t="s">
        <v>36</v>
      </c>
      <c r="C420" s="6"/>
      <c r="D420" s="6" t="e">
        <f>COUNTIFS(#REF!,"&lt;100",#REF!,"&gt;=50",#REF!,$B420)</f>
        <v>#REF!</v>
      </c>
      <c r="E420" s="6" t="e">
        <f>COUNTIFS(#REF!,"&lt;=1",#REF!,"&lt;100",#REF!,"&gt;=50",#REF!,$B420,#REF!,"&gt;=2.2")</f>
        <v>#REF!</v>
      </c>
      <c r="F420" s="6" t="e">
        <f>COUNTIFS(#REF!,"&lt;=1",#REF!,"&lt;100",#REF!,"&gt;=50",#REF!,$B420,#REF!,"&gt;=2.5")</f>
        <v>#REF!</v>
      </c>
      <c r="G420" s="6" t="e">
        <f>COUNTIFS(#REF!,"&lt;=1",#REF!,"&lt;100",#REF!,"&gt;=50",#REF!,$B420,#REF!,"&gt;=3")</f>
        <v>#REF!</v>
      </c>
      <c r="H420" s="6" t="e">
        <f>COUNTIFS(#REF!,"&lt;=1",#REF!,"&lt;100",#REF!,"&gt;=50",#REF!,$B420,#REF!,"&gt;=3.5")</f>
        <v>#REF!</v>
      </c>
      <c r="I420" s="15" t="e">
        <f>COUNTIFS(#REF!,"&lt;=1",#REF!,"&lt;100",#REF!,"&gt;=50",#REF!,$B420,#REF!,"&gt;=4")</f>
        <v>#REF!</v>
      </c>
      <c r="K420" s="9" t="s">
        <v>36</v>
      </c>
      <c r="L420" s="6"/>
      <c r="M420" s="6" t="e">
        <f>COUNTIFS(#REF!,"&gt;=100",#REF!,"&lt;150",#REF!,$B420)</f>
        <v>#REF!</v>
      </c>
      <c r="N420" s="6" t="e">
        <f>COUNTIFS(#REF!,"&lt;=1",#REF!,"&gt;=100",#REF!,"&lt;150",#REF!,$B420,#REF!,"&gt;=2.2")</f>
        <v>#REF!</v>
      </c>
      <c r="O420" s="6" t="e">
        <f>COUNTIFS(#REF!,"&lt;=1",#REF!,"&gt;=100",#REF!,"&lt;150",#REF!,$B420,#REF!,"&gt;=2.5")</f>
        <v>#REF!</v>
      </c>
      <c r="P420" s="6" t="e">
        <f>COUNTIFS(#REF!,"&lt;=1",#REF!,"&gt;=100",#REF!,"&lt;150",#REF!,$B420,#REF!,"&gt;=3")</f>
        <v>#REF!</v>
      </c>
      <c r="Q420" s="6" t="e">
        <f>COUNTIFS(#REF!,"&lt;=1",#REF!,"&gt;=100",#REF!,"&lt;150",#REF!,$B420,#REF!,"&gt;=3.5")</f>
        <v>#REF!</v>
      </c>
      <c r="R420" s="15" t="e">
        <f>COUNTIFS(#REF!,"&lt;=1",#REF!,"&gt;=100",#REF!,"&lt;150",#REF!,$B420,#REF!,"&gt;=4")</f>
        <v>#REF!</v>
      </c>
      <c r="T420" s="9" t="s">
        <v>36</v>
      </c>
      <c r="U420" s="6"/>
      <c r="V420" s="6" t="e">
        <f>COUNTIFS(#REF!,"&gt;=150",#REF!,"&lt;200",#REF!,$B420)</f>
        <v>#REF!</v>
      </c>
      <c r="W420" s="6" t="e">
        <f>COUNTIFS(#REF!,"&lt;=1",#REF!,"&gt;=150",#REF!,"&lt;200",#REF!,$B420,#REF!,"&gt;=2.2")</f>
        <v>#REF!</v>
      </c>
      <c r="X420" s="6" t="e">
        <f>COUNTIFS(#REF!,"&lt;=1",#REF!,"&gt;=150",#REF!,"&lt;200",#REF!,$B420,#REF!,"&gt;=2.5")</f>
        <v>#REF!</v>
      </c>
      <c r="Y420" s="6" t="e">
        <f>COUNTIFS(#REF!,"&lt;=1",#REF!,"&gt;=150",#REF!,"&lt;200",#REF!,$B420,#REF!,"&gt;=3")</f>
        <v>#REF!</v>
      </c>
      <c r="Z420" s="6" t="e">
        <f>COUNTIFS(#REF!,"&lt;=1",#REF!,"&gt;=150",#REF!,"&lt;200",#REF!,$B420,#REF!,"&gt;=3.5")</f>
        <v>#REF!</v>
      </c>
      <c r="AA420" s="15" t="e">
        <f>COUNTIFS(#REF!,"&lt;=1",#REF!,"&gt;=150",#REF!,"&lt;200",#REF!,$B420,#REF!,"&gt;=4")</f>
        <v>#REF!</v>
      </c>
      <c r="AC420" s="9" t="s">
        <v>36</v>
      </c>
      <c r="AD420" s="6"/>
      <c r="AE420" s="6" t="e">
        <f>COUNTIFS(#REF!,"&gt;=200",#REF!,$B420)</f>
        <v>#REF!</v>
      </c>
      <c r="AF420" s="6" t="e">
        <f>COUNTIFS(#REF!,"&lt;=1",#REF!,"&gt;=200",#REF!,$B420,#REF!,"&gt;=2.2")</f>
        <v>#REF!</v>
      </c>
      <c r="AG420" s="6" t="e">
        <f>COUNTIFS(#REF!,"&lt;=1",#REF!,"&gt;=200",#REF!,$B420,#REF!,"&gt;=2.5")</f>
        <v>#REF!</v>
      </c>
      <c r="AH420" s="6" t="e">
        <f>COUNTIFS(#REF!,"&lt;=1",#REF!,"&gt;=200",#REF!,$B420,#REF!,"&gt;=3")</f>
        <v>#REF!</v>
      </c>
      <c r="AI420" s="6" t="e">
        <f>COUNTIFS(#REF!,"&lt;=1",#REF!,"&gt;=200",#REF!,$B420,#REF!,"&gt;=3.5")</f>
        <v>#REF!</v>
      </c>
      <c r="AJ420" s="15" t="e">
        <f>COUNTIFS(#REF!,"&lt;=1",#REF!,"&gt;=200",#REF!,$B420,#REF!,"&gt;=4")</f>
        <v>#REF!</v>
      </c>
      <c r="AL420" s="9" t="s">
        <v>36</v>
      </c>
      <c r="AM420" s="6"/>
      <c r="AN420" s="6" t="e">
        <f>COUNTIFS(#REF!,"&gt;=50",#REF!,$B420)</f>
        <v>#REF!</v>
      </c>
      <c r="AO420" s="6" t="e">
        <f>COUNTIFS(#REF!,"&lt;=1",#REF!,"&gt;=50",#REF!,$B420,#REF!,"&gt;=2.2")</f>
        <v>#REF!</v>
      </c>
      <c r="AP420" s="6" t="e">
        <f>COUNTIFS(#REF!,"&lt;=1",#REF!,"&gt;=50",#REF!,$B420,#REF!,"&gt;=2.5")</f>
        <v>#REF!</v>
      </c>
      <c r="AQ420" s="6" t="e">
        <f>COUNTIFS(#REF!,"&lt;=1",#REF!,"&gt;=50",#REF!,$B420,#REF!,"&gt;=3")</f>
        <v>#REF!</v>
      </c>
      <c r="AR420" s="6" t="e">
        <f>COUNTIFS(#REF!,"&lt;=1",#REF!,"&gt;=50",#REF!,$B420,#REF!,"&gt;=3.5")</f>
        <v>#REF!</v>
      </c>
      <c r="AS420" s="15" t="e">
        <f>COUNTIFS(#REF!,"&lt;=1",#REF!,"&gt;=50",#REF!,$B420,#REF!,"&gt;=4")</f>
        <v>#REF!</v>
      </c>
    </row>
    <row r="421" spans="2:45" hidden="1" outlineLevel="1" x14ac:dyDescent="0.25">
      <c r="B421" s="9" t="s">
        <v>30</v>
      </c>
      <c r="C421" s="6"/>
      <c r="D421" s="6" t="e">
        <f>COUNTIFS(#REF!,"&lt;100",#REF!,"&gt;=50",#REF!,$B421)</f>
        <v>#REF!</v>
      </c>
      <c r="E421" s="6" t="e">
        <f>COUNTIFS(#REF!,"&lt;=1",#REF!,"&lt;100",#REF!,"&gt;=50",#REF!,$B421,#REF!,"&gt;=2.2")</f>
        <v>#REF!</v>
      </c>
      <c r="F421" s="6" t="e">
        <f>COUNTIFS(#REF!,"&lt;=1",#REF!,"&lt;100",#REF!,"&gt;=50",#REF!,$B421,#REF!,"&gt;=2.5")</f>
        <v>#REF!</v>
      </c>
      <c r="G421" s="6" t="e">
        <f>COUNTIFS(#REF!,"&lt;=1",#REF!,"&lt;100",#REF!,"&gt;=50",#REF!,$B421,#REF!,"&gt;=3")</f>
        <v>#REF!</v>
      </c>
      <c r="H421" s="6" t="e">
        <f>COUNTIFS(#REF!,"&lt;=1",#REF!,"&lt;100",#REF!,"&gt;=50",#REF!,$B421,#REF!,"&gt;=3.5")</f>
        <v>#REF!</v>
      </c>
      <c r="I421" s="15" t="e">
        <f>COUNTIFS(#REF!,"&lt;=1",#REF!,"&lt;100",#REF!,"&gt;=50",#REF!,$B421,#REF!,"&gt;=4")</f>
        <v>#REF!</v>
      </c>
      <c r="K421" s="9" t="s">
        <v>30</v>
      </c>
      <c r="L421" s="6"/>
      <c r="M421" s="6" t="e">
        <f>COUNTIFS(#REF!,"&gt;=100",#REF!,"&lt;150",#REF!,$B421)</f>
        <v>#REF!</v>
      </c>
      <c r="N421" s="6" t="e">
        <f>COUNTIFS(#REF!,"&lt;=1",#REF!,"&gt;=100",#REF!,"&lt;150",#REF!,$B421,#REF!,"&gt;=2.2")</f>
        <v>#REF!</v>
      </c>
      <c r="O421" s="6" t="e">
        <f>COUNTIFS(#REF!,"&lt;=1",#REF!,"&gt;=100",#REF!,"&lt;150",#REF!,$B421,#REF!,"&gt;=2.5")</f>
        <v>#REF!</v>
      </c>
      <c r="P421" s="6" t="e">
        <f>COUNTIFS(#REF!,"&lt;=1",#REF!,"&gt;=100",#REF!,"&lt;150",#REF!,$B421,#REF!,"&gt;=3")</f>
        <v>#REF!</v>
      </c>
      <c r="Q421" s="6" t="e">
        <f>COUNTIFS(#REF!,"&lt;=1",#REF!,"&gt;=100",#REF!,"&lt;150",#REF!,$B421,#REF!,"&gt;=3.5")</f>
        <v>#REF!</v>
      </c>
      <c r="R421" s="15" t="e">
        <f>COUNTIFS(#REF!,"&lt;=1",#REF!,"&gt;=100",#REF!,"&lt;150",#REF!,$B421,#REF!,"&gt;=4")</f>
        <v>#REF!</v>
      </c>
      <c r="T421" s="9" t="s">
        <v>30</v>
      </c>
      <c r="U421" s="6"/>
      <c r="V421" s="6" t="e">
        <f>COUNTIFS(#REF!,"&gt;=150",#REF!,"&lt;200",#REF!,$B421)</f>
        <v>#REF!</v>
      </c>
      <c r="W421" s="6" t="e">
        <f>COUNTIFS(#REF!,"&lt;=1",#REF!,"&gt;=150",#REF!,"&lt;200",#REF!,$B421,#REF!,"&gt;=2.2")</f>
        <v>#REF!</v>
      </c>
      <c r="X421" s="6" t="e">
        <f>COUNTIFS(#REF!,"&lt;=1",#REF!,"&gt;=150",#REF!,"&lt;200",#REF!,$B421,#REF!,"&gt;=2.5")</f>
        <v>#REF!</v>
      </c>
      <c r="Y421" s="6" t="e">
        <f>COUNTIFS(#REF!,"&lt;=1",#REF!,"&gt;=150",#REF!,"&lt;200",#REF!,$B421,#REF!,"&gt;=3")</f>
        <v>#REF!</v>
      </c>
      <c r="Z421" s="6" t="e">
        <f>COUNTIFS(#REF!,"&lt;=1",#REF!,"&gt;=150",#REF!,"&lt;200",#REF!,$B421,#REF!,"&gt;=3.5")</f>
        <v>#REF!</v>
      </c>
      <c r="AA421" s="15" t="e">
        <f>COUNTIFS(#REF!,"&lt;=1",#REF!,"&gt;=150",#REF!,"&lt;200",#REF!,$B421,#REF!,"&gt;=4")</f>
        <v>#REF!</v>
      </c>
      <c r="AC421" s="9" t="s">
        <v>30</v>
      </c>
      <c r="AD421" s="6"/>
      <c r="AE421" s="6" t="e">
        <f>COUNTIFS(#REF!,"&gt;=200",#REF!,$B421)</f>
        <v>#REF!</v>
      </c>
      <c r="AF421" s="6" t="e">
        <f>COUNTIFS(#REF!,"&lt;=1",#REF!,"&gt;=200",#REF!,$B421,#REF!,"&gt;=2.2")</f>
        <v>#REF!</v>
      </c>
      <c r="AG421" s="6" t="e">
        <f>COUNTIFS(#REF!,"&lt;=1",#REF!,"&gt;=200",#REF!,$B421,#REF!,"&gt;=2.5")</f>
        <v>#REF!</v>
      </c>
      <c r="AH421" s="6" t="e">
        <f>COUNTIFS(#REF!,"&lt;=1",#REF!,"&gt;=200",#REF!,$B421,#REF!,"&gt;=3")</f>
        <v>#REF!</v>
      </c>
      <c r="AI421" s="6" t="e">
        <f>COUNTIFS(#REF!,"&lt;=1",#REF!,"&gt;=200",#REF!,$B421,#REF!,"&gt;=3.5")</f>
        <v>#REF!</v>
      </c>
      <c r="AJ421" s="15" t="e">
        <f>COUNTIFS(#REF!,"&lt;=1",#REF!,"&gt;=200",#REF!,$B421,#REF!,"&gt;=4")</f>
        <v>#REF!</v>
      </c>
      <c r="AL421" s="9" t="s">
        <v>30</v>
      </c>
      <c r="AM421" s="6"/>
      <c r="AN421" s="6" t="e">
        <f>COUNTIFS(#REF!,"&gt;=50",#REF!,$B421)</f>
        <v>#REF!</v>
      </c>
      <c r="AO421" s="6" t="e">
        <f>COUNTIFS(#REF!,"&lt;=1",#REF!,"&gt;=50",#REF!,$B421,#REF!,"&gt;=2.2")</f>
        <v>#REF!</v>
      </c>
      <c r="AP421" s="6" t="e">
        <f>COUNTIFS(#REF!,"&lt;=1",#REF!,"&gt;=50",#REF!,$B421,#REF!,"&gt;=2.5")</f>
        <v>#REF!</v>
      </c>
      <c r="AQ421" s="6" t="e">
        <f>COUNTIFS(#REF!,"&lt;=1",#REF!,"&gt;=50",#REF!,$B421,#REF!,"&gt;=3")</f>
        <v>#REF!</v>
      </c>
      <c r="AR421" s="6" t="e">
        <f>COUNTIFS(#REF!,"&lt;=1",#REF!,"&gt;=50",#REF!,$B421,#REF!,"&gt;=3.5")</f>
        <v>#REF!</v>
      </c>
      <c r="AS421" s="15" t="e">
        <f>COUNTIFS(#REF!,"&lt;=1",#REF!,"&gt;=50",#REF!,$B421,#REF!,"&gt;=4")</f>
        <v>#REF!</v>
      </c>
    </row>
    <row r="422" spans="2:45" hidden="1" outlineLevel="1" x14ac:dyDescent="0.25">
      <c r="B422" s="9" t="s">
        <v>38</v>
      </c>
      <c r="C422" s="6"/>
      <c r="D422" s="6" t="e">
        <f>COUNTIFS(#REF!,"&lt;100",#REF!,"&gt;=50",#REF!,$B422)</f>
        <v>#REF!</v>
      </c>
      <c r="E422" s="6" t="e">
        <f>COUNTIFS(#REF!,"&lt;=1",#REF!,"&lt;100",#REF!,"&gt;=50",#REF!,$B422,#REF!,"&gt;=2.2")</f>
        <v>#REF!</v>
      </c>
      <c r="F422" s="6" t="e">
        <f>COUNTIFS(#REF!,"&lt;=1",#REF!,"&lt;100",#REF!,"&gt;=50",#REF!,$B422,#REF!,"&gt;=2.5")</f>
        <v>#REF!</v>
      </c>
      <c r="G422" s="6" t="e">
        <f>COUNTIFS(#REF!,"&lt;=1",#REF!,"&lt;100",#REF!,"&gt;=50",#REF!,$B422,#REF!,"&gt;=3")</f>
        <v>#REF!</v>
      </c>
      <c r="H422" s="6" t="e">
        <f>COUNTIFS(#REF!,"&lt;=1",#REF!,"&lt;100",#REF!,"&gt;=50",#REF!,$B422,#REF!,"&gt;=3.5")</f>
        <v>#REF!</v>
      </c>
      <c r="I422" s="15" t="e">
        <f>COUNTIFS(#REF!,"&lt;=1",#REF!,"&lt;100",#REF!,"&gt;=50",#REF!,$B422,#REF!,"&gt;=4")</f>
        <v>#REF!</v>
      </c>
      <c r="K422" s="9" t="s">
        <v>38</v>
      </c>
      <c r="L422" s="6"/>
      <c r="M422" s="6" t="e">
        <f>COUNTIFS(#REF!,"&gt;=100",#REF!,"&lt;150",#REF!,$B422)</f>
        <v>#REF!</v>
      </c>
      <c r="N422" s="6" t="e">
        <f>COUNTIFS(#REF!,"&lt;=1",#REF!,"&gt;=100",#REF!,"&lt;150",#REF!,$B422,#REF!,"&gt;=2.2")</f>
        <v>#REF!</v>
      </c>
      <c r="O422" s="6" t="e">
        <f>COUNTIFS(#REF!,"&lt;=1",#REF!,"&gt;=100",#REF!,"&lt;150",#REF!,$B422,#REF!,"&gt;=2.5")</f>
        <v>#REF!</v>
      </c>
      <c r="P422" s="6" t="e">
        <f>COUNTIFS(#REF!,"&lt;=1",#REF!,"&gt;=100",#REF!,"&lt;150",#REF!,$B422,#REF!,"&gt;=3")</f>
        <v>#REF!</v>
      </c>
      <c r="Q422" s="6" t="e">
        <f>COUNTIFS(#REF!,"&lt;=1",#REF!,"&gt;=100",#REF!,"&lt;150",#REF!,$B422,#REF!,"&gt;=3.5")</f>
        <v>#REF!</v>
      </c>
      <c r="R422" s="15" t="e">
        <f>COUNTIFS(#REF!,"&lt;=1",#REF!,"&gt;=100",#REF!,"&lt;150",#REF!,$B422,#REF!,"&gt;=4")</f>
        <v>#REF!</v>
      </c>
      <c r="T422" s="9" t="s">
        <v>38</v>
      </c>
      <c r="U422" s="6"/>
      <c r="V422" s="6" t="e">
        <f>COUNTIFS(#REF!,"&gt;=150",#REF!,"&lt;200",#REF!,$B422)</f>
        <v>#REF!</v>
      </c>
      <c r="W422" s="6" t="e">
        <f>COUNTIFS(#REF!,"&lt;=1",#REF!,"&gt;=150",#REF!,"&lt;200",#REF!,$B422,#REF!,"&gt;=2.2")</f>
        <v>#REF!</v>
      </c>
      <c r="X422" s="6" t="e">
        <f>COUNTIFS(#REF!,"&lt;=1",#REF!,"&gt;=150",#REF!,"&lt;200",#REF!,$B422,#REF!,"&gt;=2.5")</f>
        <v>#REF!</v>
      </c>
      <c r="Y422" s="6" t="e">
        <f>COUNTIFS(#REF!,"&lt;=1",#REF!,"&gt;=150",#REF!,"&lt;200",#REF!,$B422,#REF!,"&gt;=3")</f>
        <v>#REF!</v>
      </c>
      <c r="Z422" s="6" t="e">
        <f>COUNTIFS(#REF!,"&lt;=1",#REF!,"&gt;=150",#REF!,"&lt;200",#REF!,$B422,#REF!,"&gt;=3.5")</f>
        <v>#REF!</v>
      </c>
      <c r="AA422" s="15" t="e">
        <f>COUNTIFS(#REF!,"&lt;=1",#REF!,"&gt;=150",#REF!,"&lt;200",#REF!,$B422,#REF!,"&gt;=4")</f>
        <v>#REF!</v>
      </c>
      <c r="AC422" s="9" t="s">
        <v>38</v>
      </c>
      <c r="AD422" s="6"/>
      <c r="AE422" s="6" t="e">
        <f>COUNTIFS(#REF!,"&gt;=200",#REF!,$B422)</f>
        <v>#REF!</v>
      </c>
      <c r="AF422" s="6" t="e">
        <f>COUNTIFS(#REF!,"&lt;=1",#REF!,"&gt;=200",#REF!,$B422,#REF!,"&gt;=2.2")</f>
        <v>#REF!</v>
      </c>
      <c r="AG422" s="6" t="e">
        <f>COUNTIFS(#REF!,"&lt;=1",#REF!,"&gt;=200",#REF!,$B422,#REF!,"&gt;=2.5")</f>
        <v>#REF!</v>
      </c>
      <c r="AH422" s="6" t="e">
        <f>COUNTIFS(#REF!,"&lt;=1",#REF!,"&gt;=200",#REF!,$B422,#REF!,"&gt;=3")</f>
        <v>#REF!</v>
      </c>
      <c r="AI422" s="6" t="e">
        <f>COUNTIFS(#REF!,"&lt;=1",#REF!,"&gt;=200",#REF!,$B422,#REF!,"&gt;=3.5")</f>
        <v>#REF!</v>
      </c>
      <c r="AJ422" s="15" t="e">
        <f>COUNTIFS(#REF!,"&lt;=1",#REF!,"&gt;=200",#REF!,$B422,#REF!,"&gt;=4")</f>
        <v>#REF!</v>
      </c>
      <c r="AL422" s="9" t="s">
        <v>38</v>
      </c>
      <c r="AM422" s="6"/>
      <c r="AN422" s="6" t="e">
        <f>COUNTIFS(#REF!,"&gt;=50",#REF!,$B422)</f>
        <v>#REF!</v>
      </c>
      <c r="AO422" s="6" t="e">
        <f>COUNTIFS(#REF!,"&lt;=1",#REF!,"&gt;=50",#REF!,$B422,#REF!,"&gt;=2.2")</f>
        <v>#REF!</v>
      </c>
      <c r="AP422" s="6" t="e">
        <f>COUNTIFS(#REF!,"&lt;=1",#REF!,"&gt;=50",#REF!,$B422,#REF!,"&gt;=2.5")</f>
        <v>#REF!</v>
      </c>
      <c r="AQ422" s="6" t="e">
        <f>COUNTIFS(#REF!,"&lt;=1",#REF!,"&gt;=50",#REF!,$B422,#REF!,"&gt;=3")</f>
        <v>#REF!</v>
      </c>
      <c r="AR422" s="6" t="e">
        <f>COUNTIFS(#REF!,"&lt;=1",#REF!,"&gt;=50",#REF!,$B422,#REF!,"&gt;=3.5")</f>
        <v>#REF!</v>
      </c>
      <c r="AS422" s="15" t="e">
        <f>COUNTIFS(#REF!,"&lt;=1",#REF!,"&gt;=50",#REF!,$B422,#REF!,"&gt;=4")</f>
        <v>#REF!</v>
      </c>
    </row>
    <row r="423" spans="2:45" hidden="1" outlineLevel="1" x14ac:dyDescent="0.25">
      <c r="B423" s="9" t="s">
        <v>61</v>
      </c>
      <c r="C423" s="6"/>
      <c r="D423" s="6" t="e">
        <f>COUNTIFS(#REF!,"&lt;100",#REF!,"&gt;=50",#REF!,$B423)</f>
        <v>#REF!</v>
      </c>
      <c r="E423" s="6" t="e">
        <f>COUNTIFS(#REF!,"&lt;=1",#REF!,"&lt;100",#REF!,"&gt;=50",#REF!,$B423,#REF!,"&gt;=2.2")</f>
        <v>#REF!</v>
      </c>
      <c r="F423" s="6" t="e">
        <f>COUNTIFS(#REF!,"&lt;=1",#REF!,"&lt;100",#REF!,"&gt;=50",#REF!,$B423,#REF!,"&gt;=2.5")</f>
        <v>#REF!</v>
      </c>
      <c r="G423" s="6" t="e">
        <f>COUNTIFS(#REF!,"&lt;=1",#REF!,"&lt;100",#REF!,"&gt;=50",#REF!,$B423,#REF!,"&gt;=3")</f>
        <v>#REF!</v>
      </c>
      <c r="H423" s="6" t="e">
        <f>COUNTIFS(#REF!,"&lt;=1",#REF!,"&lt;100",#REF!,"&gt;=50",#REF!,$B423,#REF!,"&gt;=3.5")</f>
        <v>#REF!</v>
      </c>
      <c r="I423" s="15" t="e">
        <f>COUNTIFS(#REF!,"&lt;=1",#REF!,"&lt;100",#REF!,"&gt;=50",#REF!,$B423,#REF!,"&gt;=4")</f>
        <v>#REF!</v>
      </c>
      <c r="K423" s="9" t="s">
        <v>61</v>
      </c>
      <c r="L423" s="6"/>
      <c r="M423" s="6" t="e">
        <f>COUNTIFS(#REF!,"&gt;=100",#REF!,"&lt;150",#REF!,$B423)</f>
        <v>#REF!</v>
      </c>
      <c r="N423" s="6" t="e">
        <f>COUNTIFS(#REF!,"&lt;=1",#REF!,"&gt;=100",#REF!,"&lt;150",#REF!,$B423,#REF!,"&gt;=2.2")</f>
        <v>#REF!</v>
      </c>
      <c r="O423" s="6" t="e">
        <f>COUNTIFS(#REF!,"&lt;=1",#REF!,"&gt;=100",#REF!,"&lt;150",#REF!,$B423,#REF!,"&gt;=2.5")</f>
        <v>#REF!</v>
      </c>
      <c r="P423" s="6" t="e">
        <f>COUNTIFS(#REF!,"&lt;=1",#REF!,"&gt;=100",#REF!,"&lt;150",#REF!,$B423,#REF!,"&gt;=3")</f>
        <v>#REF!</v>
      </c>
      <c r="Q423" s="6" t="e">
        <f>COUNTIFS(#REF!,"&lt;=1",#REF!,"&gt;=100",#REF!,"&lt;150",#REF!,$B423,#REF!,"&gt;=3.5")</f>
        <v>#REF!</v>
      </c>
      <c r="R423" s="15" t="e">
        <f>COUNTIFS(#REF!,"&lt;=1",#REF!,"&gt;=100",#REF!,"&lt;150",#REF!,$B423,#REF!,"&gt;=4")</f>
        <v>#REF!</v>
      </c>
      <c r="T423" s="9" t="s">
        <v>61</v>
      </c>
      <c r="U423" s="6"/>
      <c r="V423" s="6" t="e">
        <f>COUNTIFS(#REF!,"&gt;=150",#REF!,"&lt;200",#REF!,$B423)</f>
        <v>#REF!</v>
      </c>
      <c r="W423" s="6" t="e">
        <f>COUNTIFS(#REF!,"&lt;=1",#REF!,"&gt;=150",#REF!,"&lt;200",#REF!,$B423,#REF!,"&gt;=2.2")</f>
        <v>#REF!</v>
      </c>
      <c r="X423" s="6" t="e">
        <f>COUNTIFS(#REF!,"&lt;=1",#REF!,"&gt;=150",#REF!,"&lt;200",#REF!,$B423,#REF!,"&gt;=2.5")</f>
        <v>#REF!</v>
      </c>
      <c r="Y423" s="6" t="e">
        <f>COUNTIFS(#REF!,"&lt;=1",#REF!,"&gt;=150",#REF!,"&lt;200",#REF!,$B423,#REF!,"&gt;=3")</f>
        <v>#REF!</v>
      </c>
      <c r="Z423" s="6" t="e">
        <f>COUNTIFS(#REF!,"&lt;=1",#REF!,"&gt;=150",#REF!,"&lt;200",#REF!,$B423,#REF!,"&gt;=3.5")</f>
        <v>#REF!</v>
      </c>
      <c r="AA423" s="15" t="e">
        <f>COUNTIFS(#REF!,"&lt;=1",#REF!,"&gt;=150",#REF!,"&lt;200",#REF!,$B423,#REF!,"&gt;=4")</f>
        <v>#REF!</v>
      </c>
      <c r="AC423" s="9" t="s">
        <v>61</v>
      </c>
      <c r="AD423" s="6"/>
      <c r="AE423" s="6" t="e">
        <f>COUNTIFS(#REF!,"&gt;=200",#REF!,$B423)</f>
        <v>#REF!</v>
      </c>
      <c r="AF423" s="6" t="e">
        <f>COUNTIFS(#REF!,"&lt;=1",#REF!,"&gt;=200",#REF!,$B423,#REF!,"&gt;=2.2")</f>
        <v>#REF!</v>
      </c>
      <c r="AG423" s="6" t="e">
        <f>COUNTIFS(#REF!,"&lt;=1",#REF!,"&gt;=200",#REF!,$B423,#REF!,"&gt;=2.5")</f>
        <v>#REF!</v>
      </c>
      <c r="AH423" s="6" t="e">
        <f>COUNTIFS(#REF!,"&lt;=1",#REF!,"&gt;=200",#REF!,$B423,#REF!,"&gt;=3")</f>
        <v>#REF!</v>
      </c>
      <c r="AI423" s="6" t="e">
        <f>COUNTIFS(#REF!,"&lt;=1",#REF!,"&gt;=200",#REF!,$B423,#REF!,"&gt;=3.5")</f>
        <v>#REF!</v>
      </c>
      <c r="AJ423" s="15" t="e">
        <f>COUNTIFS(#REF!,"&lt;=1",#REF!,"&gt;=200",#REF!,$B423,#REF!,"&gt;=4")</f>
        <v>#REF!</v>
      </c>
      <c r="AL423" s="9" t="s">
        <v>61</v>
      </c>
      <c r="AM423" s="6"/>
      <c r="AN423" s="6" t="e">
        <f>COUNTIFS(#REF!,"&gt;=50",#REF!,$B423)</f>
        <v>#REF!</v>
      </c>
      <c r="AO423" s="6" t="e">
        <f>COUNTIFS(#REF!,"&lt;=1",#REF!,"&gt;=50",#REF!,$B423,#REF!,"&gt;=2.2")</f>
        <v>#REF!</v>
      </c>
      <c r="AP423" s="6" t="e">
        <f>COUNTIFS(#REF!,"&lt;=1",#REF!,"&gt;=50",#REF!,$B423,#REF!,"&gt;=2.5")</f>
        <v>#REF!</v>
      </c>
      <c r="AQ423" s="6" t="e">
        <f>COUNTIFS(#REF!,"&lt;=1",#REF!,"&gt;=50",#REF!,$B423,#REF!,"&gt;=3")</f>
        <v>#REF!</v>
      </c>
      <c r="AR423" s="6" t="e">
        <f>COUNTIFS(#REF!,"&lt;=1",#REF!,"&gt;=50",#REF!,$B423,#REF!,"&gt;=3.5")</f>
        <v>#REF!</v>
      </c>
      <c r="AS423" s="15" t="e">
        <f>COUNTIFS(#REF!,"&lt;=1",#REF!,"&gt;=50",#REF!,$B423,#REF!,"&gt;=4")</f>
        <v>#REF!</v>
      </c>
    </row>
    <row r="424" spans="2:45" hidden="1" outlineLevel="1" x14ac:dyDescent="0.25">
      <c r="B424" s="9" t="s">
        <v>40</v>
      </c>
      <c r="C424" s="6"/>
      <c r="D424" s="6" t="e">
        <f>COUNTIFS(#REF!,"&lt;100",#REF!,"&gt;=50",#REF!,$B424)</f>
        <v>#REF!</v>
      </c>
      <c r="E424" s="6" t="e">
        <f>COUNTIFS(#REF!,"&lt;=1",#REF!,"&lt;100",#REF!,"&gt;=50",#REF!,$B424,#REF!,"&gt;=2.2")</f>
        <v>#REF!</v>
      </c>
      <c r="F424" s="6" t="e">
        <f>COUNTIFS(#REF!,"&lt;=1",#REF!,"&lt;100",#REF!,"&gt;=50",#REF!,$B424,#REF!,"&gt;=2.5")</f>
        <v>#REF!</v>
      </c>
      <c r="G424" s="6" t="e">
        <f>COUNTIFS(#REF!,"&lt;=1",#REF!,"&lt;100",#REF!,"&gt;=50",#REF!,$B424,#REF!,"&gt;=3")</f>
        <v>#REF!</v>
      </c>
      <c r="H424" s="6" t="e">
        <f>COUNTIFS(#REF!,"&lt;=1",#REF!,"&lt;100",#REF!,"&gt;=50",#REF!,$B424,#REF!,"&gt;=3.5")</f>
        <v>#REF!</v>
      </c>
      <c r="I424" s="15" t="e">
        <f>COUNTIFS(#REF!,"&lt;=1",#REF!,"&lt;100",#REF!,"&gt;=50",#REF!,$B424,#REF!,"&gt;=4")</f>
        <v>#REF!</v>
      </c>
      <c r="K424" s="9" t="s">
        <v>40</v>
      </c>
      <c r="L424" s="6"/>
      <c r="M424" s="6" t="e">
        <f>COUNTIFS(#REF!,"&gt;=100",#REF!,"&lt;150",#REF!,$B424)</f>
        <v>#REF!</v>
      </c>
      <c r="N424" s="6" t="e">
        <f>COUNTIFS(#REF!,"&lt;=1",#REF!,"&gt;=100",#REF!,"&lt;150",#REF!,$B424,#REF!,"&gt;=2.2")</f>
        <v>#REF!</v>
      </c>
      <c r="O424" s="6" t="e">
        <f>COUNTIFS(#REF!,"&lt;=1",#REF!,"&gt;=100",#REF!,"&lt;150",#REF!,$B424,#REF!,"&gt;=2.5")</f>
        <v>#REF!</v>
      </c>
      <c r="P424" s="6" t="e">
        <f>COUNTIFS(#REF!,"&lt;=1",#REF!,"&gt;=100",#REF!,"&lt;150",#REF!,$B424,#REF!,"&gt;=3")</f>
        <v>#REF!</v>
      </c>
      <c r="Q424" s="6" t="e">
        <f>COUNTIFS(#REF!,"&lt;=1",#REF!,"&gt;=100",#REF!,"&lt;150",#REF!,$B424,#REF!,"&gt;=3.5")</f>
        <v>#REF!</v>
      </c>
      <c r="R424" s="15" t="e">
        <f>COUNTIFS(#REF!,"&lt;=1",#REF!,"&gt;=100",#REF!,"&lt;150",#REF!,$B424,#REF!,"&gt;=4")</f>
        <v>#REF!</v>
      </c>
      <c r="T424" s="9" t="s">
        <v>40</v>
      </c>
      <c r="U424" s="6"/>
      <c r="V424" s="6" t="e">
        <f>COUNTIFS(#REF!,"&gt;=150",#REF!,"&lt;200",#REF!,$B424)</f>
        <v>#REF!</v>
      </c>
      <c r="W424" s="6" t="e">
        <f>COUNTIFS(#REF!,"&lt;=1",#REF!,"&gt;=150",#REF!,"&lt;200",#REF!,$B424,#REF!,"&gt;=2.2")</f>
        <v>#REF!</v>
      </c>
      <c r="X424" s="6" t="e">
        <f>COUNTIFS(#REF!,"&lt;=1",#REF!,"&gt;=150",#REF!,"&lt;200",#REF!,$B424,#REF!,"&gt;=2.5")</f>
        <v>#REF!</v>
      </c>
      <c r="Y424" s="6" t="e">
        <f>COUNTIFS(#REF!,"&lt;=1",#REF!,"&gt;=150",#REF!,"&lt;200",#REF!,$B424,#REF!,"&gt;=3")</f>
        <v>#REF!</v>
      </c>
      <c r="Z424" s="6" t="e">
        <f>COUNTIFS(#REF!,"&lt;=1",#REF!,"&gt;=150",#REF!,"&lt;200",#REF!,$B424,#REF!,"&gt;=3.5")</f>
        <v>#REF!</v>
      </c>
      <c r="AA424" s="15" t="e">
        <f>COUNTIFS(#REF!,"&lt;=1",#REF!,"&gt;=150",#REF!,"&lt;200",#REF!,$B424,#REF!,"&gt;=4")</f>
        <v>#REF!</v>
      </c>
      <c r="AC424" s="9" t="s">
        <v>40</v>
      </c>
      <c r="AD424" s="6"/>
      <c r="AE424" s="6" t="e">
        <f>COUNTIFS(#REF!,"&gt;=200",#REF!,$B424)</f>
        <v>#REF!</v>
      </c>
      <c r="AF424" s="6" t="e">
        <f>COUNTIFS(#REF!,"&lt;=1",#REF!,"&gt;=200",#REF!,$B424,#REF!,"&gt;=2.2")</f>
        <v>#REF!</v>
      </c>
      <c r="AG424" s="6" t="e">
        <f>COUNTIFS(#REF!,"&lt;=1",#REF!,"&gt;=200",#REF!,$B424,#REF!,"&gt;=2.5")</f>
        <v>#REF!</v>
      </c>
      <c r="AH424" s="6" t="e">
        <f>COUNTIFS(#REF!,"&lt;=1",#REF!,"&gt;=200",#REF!,$B424,#REF!,"&gt;=3")</f>
        <v>#REF!</v>
      </c>
      <c r="AI424" s="6" t="e">
        <f>COUNTIFS(#REF!,"&lt;=1",#REF!,"&gt;=200",#REF!,$B424,#REF!,"&gt;=3.5")</f>
        <v>#REF!</v>
      </c>
      <c r="AJ424" s="15" t="e">
        <f>COUNTIFS(#REF!,"&lt;=1",#REF!,"&gt;=200",#REF!,$B424,#REF!,"&gt;=4")</f>
        <v>#REF!</v>
      </c>
      <c r="AL424" s="9" t="s">
        <v>40</v>
      </c>
      <c r="AM424" s="6"/>
      <c r="AN424" s="6" t="e">
        <f>COUNTIFS(#REF!,"&gt;=50",#REF!,$B424)</f>
        <v>#REF!</v>
      </c>
      <c r="AO424" s="6" t="e">
        <f>COUNTIFS(#REF!,"&lt;=1",#REF!,"&gt;=50",#REF!,$B424,#REF!,"&gt;=2.2")</f>
        <v>#REF!</v>
      </c>
      <c r="AP424" s="6" t="e">
        <f>COUNTIFS(#REF!,"&lt;=1",#REF!,"&gt;=50",#REF!,$B424,#REF!,"&gt;=2.5")</f>
        <v>#REF!</v>
      </c>
      <c r="AQ424" s="6" t="e">
        <f>COUNTIFS(#REF!,"&lt;=1",#REF!,"&gt;=50",#REF!,$B424,#REF!,"&gt;=3")</f>
        <v>#REF!</v>
      </c>
      <c r="AR424" s="6" t="e">
        <f>COUNTIFS(#REF!,"&lt;=1",#REF!,"&gt;=50",#REF!,$B424,#REF!,"&gt;=3.5")</f>
        <v>#REF!</v>
      </c>
      <c r="AS424" s="15" t="e">
        <f>COUNTIFS(#REF!,"&lt;=1",#REF!,"&gt;=50",#REF!,$B424,#REF!,"&gt;=4")</f>
        <v>#REF!</v>
      </c>
    </row>
    <row r="425" spans="2:45" hidden="1" outlineLevel="1" x14ac:dyDescent="0.25">
      <c r="B425" s="9" t="s">
        <v>41</v>
      </c>
      <c r="C425" s="6"/>
      <c r="D425" s="6" t="e">
        <f>COUNTIFS(#REF!,"&lt;100",#REF!,"&gt;=50",#REF!,$B425)</f>
        <v>#REF!</v>
      </c>
      <c r="E425" s="6" t="e">
        <f>COUNTIFS(#REF!,"&lt;=1",#REF!,"&lt;100",#REF!,"&gt;=50",#REF!,$B425,#REF!,"&gt;=2.2")</f>
        <v>#REF!</v>
      </c>
      <c r="F425" s="6" t="e">
        <f>COUNTIFS(#REF!,"&lt;=1",#REF!,"&lt;100",#REF!,"&gt;=50",#REF!,$B425,#REF!,"&gt;=2.5")</f>
        <v>#REF!</v>
      </c>
      <c r="G425" s="6" t="e">
        <f>COUNTIFS(#REF!,"&lt;=1",#REF!,"&lt;100",#REF!,"&gt;=50",#REF!,$B425,#REF!,"&gt;=3")</f>
        <v>#REF!</v>
      </c>
      <c r="H425" s="6" t="e">
        <f>COUNTIFS(#REF!,"&lt;=1",#REF!,"&lt;100",#REF!,"&gt;=50",#REF!,$B425,#REF!,"&gt;=3.5")</f>
        <v>#REF!</v>
      </c>
      <c r="I425" s="15" t="e">
        <f>COUNTIFS(#REF!,"&lt;=1",#REF!,"&lt;100",#REF!,"&gt;=50",#REF!,$B425,#REF!,"&gt;=4")</f>
        <v>#REF!</v>
      </c>
      <c r="K425" s="9" t="s">
        <v>41</v>
      </c>
      <c r="L425" s="6"/>
      <c r="M425" s="6" t="e">
        <f>COUNTIFS(#REF!,"&gt;=100",#REF!,"&lt;150",#REF!,$B425)</f>
        <v>#REF!</v>
      </c>
      <c r="N425" s="6" t="e">
        <f>COUNTIFS(#REF!,"&lt;=1",#REF!,"&gt;=100",#REF!,"&lt;150",#REF!,$B425,#REF!,"&gt;=2.2")</f>
        <v>#REF!</v>
      </c>
      <c r="O425" s="6" t="e">
        <f>COUNTIFS(#REF!,"&lt;=1",#REF!,"&gt;=100",#REF!,"&lt;150",#REF!,$B425,#REF!,"&gt;=2.5")</f>
        <v>#REF!</v>
      </c>
      <c r="P425" s="6" t="e">
        <f>COUNTIFS(#REF!,"&lt;=1",#REF!,"&gt;=100",#REF!,"&lt;150",#REF!,$B425,#REF!,"&gt;=3")</f>
        <v>#REF!</v>
      </c>
      <c r="Q425" s="6" t="e">
        <f>COUNTIFS(#REF!,"&lt;=1",#REF!,"&gt;=100",#REF!,"&lt;150",#REF!,$B425,#REF!,"&gt;=3.5")</f>
        <v>#REF!</v>
      </c>
      <c r="R425" s="15" t="e">
        <f>COUNTIFS(#REF!,"&lt;=1",#REF!,"&gt;=100",#REF!,"&lt;150",#REF!,$B425,#REF!,"&gt;=4")</f>
        <v>#REF!</v>
      </c>
      <c r="T425" s="9" t="s">
        <v>41</v>
      </c>
      <c r="U425" s="6"/>
      <c r="V425" s="6" t="e">
        <f>COUNTIFS(#REF!,"&gt;=150",#REF!,"&lt;200",#REF!,$B425)</f>
        <v>#REF!</v>
      </c>
      <c r="W425" s="6" t="e">
        <f>COUNTIFS(#REF!,"&lt;=1",#REF!,"&gt;=150",#REF!,"&lt;200",#REF!,$B425,#REF!,"&gt;=2.2")</f>
        <v>#REF!</v>
      </c>
      <c r="X425" s="6" t="e">
        <f>COUNTIFS(#REF!,"&lt;=1",#REF!,"&gt;=150",#REF!,"&lt;200",#REF!,$B425,#REF!,"&gt;=2.5")</f>
        <v>#REF!</v>
      </c>
      <c r="Y425" s="6" t="e">
        <f>COUNTIFS(#REF!,"&lt;=1",#REF!,"&gt;=150",#REF!,"&lt;200",#REF!,$B425,#REF!,"&gt;=3")</f>
        <v>#REF!</v>
      </c>
      <c r="Z425" s="6" t="e">
        <f>COUNTIFS(#REF!,"&lt;=1",#REF!,"&gt;=150",#REF!,"&lt;200",#REF!,$B425,#REF!,"&gt;=3.5")</f>
        <v>#REF!</v>
      </c>
      <c r="AA425" s="15" t="e">
        <f>COUNTIFS(#REF!,"&lt;=1",#REF!,"&gt;=150",#REF!,"&lt;200",#REF!,$B425,#REF!,"&gt;=4")</f>
        <v>#REF!</v>
      </c>
      <c r="AC425" s="9" t="s">
        <v>41</v>
      </c>
      <c r="AD425" s="6"/>
      <c r="AE425" s="6" t="e">
        <f>COUNTIFS(#REF!,"&gt;=200",#REF!,$B425)</f>
        <v>#REF!</v>
      </c>
      <c r="AF425" s="6" t="e">
        <f>COUNTIFS(#REF!,"&lt;=1",#REF!,"&gt;=200",#REF!,$B425,#REF!,"&gt;=2.2")</f>
        <v>#REF!</v>
      </c>
      <c r="AG425" s="6" t="e">
        <f>COUNTIFS(#REF!,"&lt;=1",#REF!,"&gt;=200",#REF!,$B425,#REF!,"&gt;=2.5")</f>
        <v>#REF!</v>
      </c>
      <c r="AH425" s="6" t="e">
        <f>COUNTIFS(#REF!,"&lt;=1",#REF!,"&gt;=200",#REF!,$B425,#REF!,"&gt;=3")</f>
        <v>#REF!</v>
      </c>
      <c r="AI425" s="6" t="e">
        <f>COUNTIFS(#REF!,"&lt;=1",#REF!,"&gt;=200",#REF!,$B425,#REF!,"&gt;=3.5")</f>
        <v>#REF!</v>
      </c>
      <c r="AJ425" s="15" t="e">
        <f>COUNTIFS(#REF!,"&lt;=1",#REF!,"&gt;=200",#REF!,$B425,#REF!,"&gt;=4")</f>
        <v>#REF!</v>
      </c>
      <c r="AL425" s="9" t="s">
        <v>41</v>
      </c>
      <c r="AM425" s="6"/>
      <c r="AN425" s="6" t="e">
        <f>COUNTIFS(#REF!,"&gt;=50",#REF!,$B425)</f>
        <v>#REF!</v>
      </c>
      <c r="AO425" s="6" t="e">
        <f>COUNTIFS(#REF!,"&lt;=1",#REF!,"&gt;=50",#REF!,$B425,#REF!,"&gt;=2.2")</f>
        <v>#REF!</v>
      </c>
      <c r="AP425" s="6" t="e">
        <f>COUNTIFS(#REF!,"&lt;=1",#REF!,"&gt;=50",#REF!,$B425,#REF!,"&gt;=2.5")</f>
        <v>#REF!</v>
      </c>
      <c r="AQ425" s="6" t="e">
        <f>COUNTIFS(#REF!,"&lt;=1",#REF!,"&gt;=50",#REF!,$B425,#REF!,"&gt;=3")</f>
        <v>#REF!</v>
      </c>
      <c r="AR425" s="6" t="e">
        <f>COUNTIFS(#REF!,"&lt;=1",#REF!,"&gt;=50",#REF!,$B425,#REF!,"&gt;=3.5")</f>
        <v>#REF!</v>
      </c>
      <c r="AS425" s="15" t="e">
        <f>COUNTIFS(#REF!,"&lt;=1",#REF!,"&gt;=50",#REF!,$B425,#REF!,"&gt;=4")</f>
        <v>#REF!</v>
      </c>
    </row>
    <row r="426" spans="2:45" hidden="1" outlineLevel="1" x14ac:dyDescent="0.25">
      <c r="B426" s="9" t="s">
        <v>45</v>
      </c>
      <c r="C426" s="6"/>
      <c r="D426" s="6" t="e">
        <f>COUNTIFS(#REF!,"&lt;100",#REF!,"&gt;=50",#REF!,$B426)</f>
        <v>#REF!</v>
      </c>
      <c r="E426" s="6" t="e">
        <f>COUNTIFS(#REF!,"&lt;=1",#REF!,"&lt;100",#REF!,"&gt;=50",#REF!,$B426,#REF!,"&gt;=2.2")</f>
        <v>#REF!</v>
      </c>
      <c r="F426" s="6" t="e">
        <f>COUNTIFS(#REF!,"&lt;=1",#REF!,"&lt;100",#REF!,"&gt;=50",#REF!,$B426,#REF!,"&gt;=2.5")</f>
        <v>#REF!</v>
      </c>
      <c r="G426" s="6" t="e">
        <f>COUNTIFS(#REF!,"&lt;=1",#REF!,"&lt;100",#REF!,"&gt;=50",#REF!,$B426,#REF!,"&gt;=3")</f>
        <v>#REF!</v>
      </c>
      <c r="H426" s="6" t="e">
        <f>COUNTIFS(#REF!,"&lt;=1",#REF!,"&lt;100",#REF!,"&gt;=50",#REF!,$B426,#REF!,"&gt;=3.5")</f>
        <v>#REF!</v>
      </c>
      <c r="I426" s="15" t="e">
        <f>COUNTIFS(#REF!,"&lt;=1",#REF!,"&lt;100",#REF!,"&gt;=50",#REF!,$B426,#REF!,"&gt;=4")</f>
        <v>#REF!</v>
      </c>
      <c r="K426" s="9" t="s">
        <v>45</v>
      </c>
      <c r="L426" s="6"/>
      <c r="M426" s="6" t="e">
        <f>COUNTIFS(#REF!,"&gt;=100",#REF!,"&lt;150",#REF!,$B426)</f>
        <v>#REF!</v>
      </c>
      <c r="N426" s="6" t="e">
        <f>COUNTIFS(#REF!,"&lt;=1",#REF!,"&gt;=100",#REF!,"&lt;150",#REF!,$B426,#REF!,"&gt;=2.2")</f>
        <v>#REF!</v>
      </c>
      <c r="O426" s="6" t="e">
        <f>COUNTIFS(#REF!,"&lt;=1",#REF!,"&gt;=100",#REF!,"&lt;150",#REF!,$B426,#REF!,"&gt;=2.5")</f>
        <v>#REF!</v>
      </c>
      <c r="P426" s="6" t="e">
        <f>COUNTIFS(#REF!,"&lt;=1",#REF!,"&gt;=100",#REF!,"&lt;150",#REF!,$B426,#REF!,"&gt;=3")</f>
        <v>#REF!</v>
      </c>
      <c r="Q426" s="6" t="e">
        <f>COUNTIFS(#REF!,"&lt;=1",#REF!,"&gt;=100",#REF!,"&lt;150",#REF!,$B426,#REF!,"&gt;=3.5")</f>
        <v>#REF!</v>
      </c>
      <c r="R426" s="15" t="e">
        <f>COUNTIFS(#REF!,"&lt;=1",#REF!,"&gt;=100",#REF!,"&lt;150",#REF!,$B426,#REF!,"&gt;=4")</f>
        <v>#REF!</v>
      </c>
      <c r="T426" s="9" t="s">
        <v>45</v>
      </c>
      <c r="U426" s="6"/>
      <c r="V426" s="6" t="e">
        <f>COUNTIFS(#REF!,"&gt;=150",#REF!,"&lt;200",#REF!,$B426)</f>
        <v>#REF!</v>
      </c>
      <c r="W426" s="6" t="e">
        <f>COUNTIFS(#REF!,"&lt;=1",#REF!,"&gt;=150",#REF!,"&lt;200",#REF!,$B426,#REF!,"&gt;=2.2")</f>
        <v>#REF!</v>
      </c>
      <c r="X426" s="6" t="e">
        <f>COUNTIFS(#REF!,"&lt;=1",#REF!,"&gt;=150",#REF!,"&lt;200",#REF!,$B426,#REF!,"&gt;=2.5")</f>
        <v>#REF!</v>
      </c>
      <c r="Y426" s="6" t="e">
        <f>COUNTIFS(#REF!,"&lt;=1",#REF!,"&gt;=150",#REF!,"&lt;200",#REF!,$B426,#REF!,"&gt;=3")</f>
        <v>#REF!</v>
      </c>
      <c r="Z426" s="6" t="e">
        <f>COUNTIFS(#REF!,"&lt;=1",#REF!,"&gt;=150",#REF!,"&lt;200",#REF!,$B426,#REF!,"&gt;=3.5")</f>
        <v>#REF!</v>
      </c>
      <c r="AA426" s="15" t="e">
        <f>COUNTIFS(#REF!,"&lt;=1",#REF!,"&gt;=150",#REF!,"&lt;200",#REF!,$B426,#REF!,"&gt;=4")</f>
        <v>#REF!</v>
      </c>
      <c r="AC426" s="9" t="s">
        <v>45</v>
      </c>
      <c r="AD426" s="6"/>
      <c r="AE426" s="6" t="e">
        <f>COUNTIFS(#REF!,"&gt;=200",#REF!,$B426)</f>
        <v>#REF!</v>
      </c>
      <c r="AF426" s="6" t="e">
        <f>COUNTIFS(#REF!,"&lt;=1",#REF!,"&gt;=200",#REF!,$B426,#REF!,"&gt;=2.2")</f>
        <v>#REF!</v>
      </c>
      <c r="AG426" s="6" t="e">
        <f>COUNTIFS(#REF!,"&lt;=1",#REF!,"&gt;=200",#REF!,$B426,#REF!,"&gt;=2.5")</f>
        <v>#REF!</v>
      </c>
      <c r="AH426" s="6" t="e">
        <f>COUNTIFS(#REF!,"&lt;=1",#REF!,"&gt;=200",#REF!,$B426,#REF!,"&gt;=3")</f>
        <v>#REF!</v>
      </c>
      <c r="AI426" s="6" t="e">
        <f>COUNTIFS(#REF!,"&lt;=1",#REF!,"&gt;=200",#REF!,$B426,#REF!,"&gt;=3.5")</f>
        <v>#REF!</v>
      </c>
      <c r="AJ426" s="15" t="e">
        <f>COUNTIFS(#REF!,"&lt;=1",#REF!,"&gt;=200",#REF!,$B426,#REF!,"&gt;=4")</f>
        <v>#REF!</v>
      </c>
      <c r="AL426" s="9" t="s">
        <v>45</v>
      </c>
      <c r="AM426" s="6"/>
      <c r="AN426" s="6" t="e">
        <f>COUNTIFS(#REF!,"&gt;=50",#REF!,$B426)</f>
        <v>#REF!</v>
      </c>
      <c r="AO426" s="6" t="e">
        <f>COUNTIFS(#REF!,"&lt;=1",#REF!,"&gt;=50",#REF!,$B426,#REF!,"&gt;=2.2")</f>
        <v>#REF!</v>
      </c>
      <c r="AP426" s="6" t="e">
        <f>COUNTIFS(#REF!,"&lt;=1",#REF!,"&gt;=50",#REF!,$B426,#REF!,"&gt;=2.5")</f>
        <v>#REF!</v>
      </c>
      <c r="AQ426" s="6" t="e">
        <f>COUNTIFS(#REF!,"&lt;=1",#REF!,"&gt;=50",#REF!,$B426,#REF!,"&gt;=3")</f>
        <v>#REF!</v>
      </c>
      <c r="AR426" s="6" t="e">
        <f>COUNTIFS(#REF!,"&lt;=1",#REF!,"&gt;=50",#REF!,$B426,#REF!,"&gt;=3.5")</f>
        <v>#REF!</v>
      </c>
      <c r="AS426" s="15" t="e">
        <f>COUNTIFS(#REF!,"&lt;=1",#REF!,"&gt;=50",#REF!,$B426,#REF!,"&gt;=4")</f>
        <v>#REF!</v>
      </c>
    </row>
    <row r="427" spans="2:45" hidden="1" outlineLevel="1" x14ac:dyDescent="0.25">
      <c r="B427" s="9" t="s">
        <v>52</v>
      </c>
      <c r="C427" s="6"/>
      <c r="D427" s="6" t="e">
        <f>COUNTIFS(#REF!,"&lt;100",#REF!,"&gt;=50",#REF!,$B427)</f>
        <v>#REF!</v>
      </c>
      <c r="E427" s="6" t="e">
        <f>COUNTIFS(#REF!,"&lt;=1",#REF!,"&lt;100",#REF!,"&gt;=50",#REF!,$B427,#REF!,"&gt;=2.2")</f>
        <v>#REF!</v>
      </c>
      <c r="F427" s="6" t="e">
        <f>COUNTIFS(#REF!,"&lt;=1",#REF!,"&lt;100",#REF!,"&gt;=50",#REF!,$B427,#REF!,"&gt;=2.5")</f>
        <v>#REF!</v>
      </c>
      <c r="G427" s="6" t="e">
        <f>COUNTIFS(#REF!,"&lt;=1",#REF!,"&lt;100",#REF!,"&gt;=50",#REF!,$B427,#REF!,"&gt;=3")</f>
        <v>#REF!</v>
      </c>
      <c r="H427" s="6" t="e">
        <f>COUNTIFS(#REF!,"&lt;=1",#REF!,"&lt;100",#REF!,"&gt;=50",#REF!,$B427,#REF!,"&gt;=3.5")</f>
        <v>#REF!</v>
      </c>
      <c r="I427" s="15" t="e">
        <f>COUNTIFS(#REF!,"&lt;=1",#REF!,"&lt;100",#REF!,"&gt;=50",#REF!,$B427,#REF!,"&gt;=4")</f>
        <v>#REF!</v>
      </c>
      <c r="K427" s="9" t="s">
        <v>52</v>
      </c>
      <c r="L427" s="6"/>
      <c r="M427" s="6" t="e">
        <f>COUNTIFS(#REF!,"&gt;=100",#REF!,"&lt;150",#REF!,$B427)</f>
        <v>#REF!</v>
      </c>
      <c r="N427" s="6" t="e">
        <f>COUNTIFS(#REF!,"&lt;=1",#REF!,"&gt;=100",#REF!,"&lt;150",#REF!,$B427,#REF!,"&gt;=2.2")</f>
        <v>#REF!</v>
      </c>
      <c r="O427" s="6" t="e">
        <f>COUNTIFS(#REF!,"&lt;=1",#REF!,"&gt;=100",#REF!,"&lt;150",#REF!,$B427,#REF!,"&gt;=2.5")</f>
        <v>#REF!</v>
      </c>
      <c r="P427" s="6" t="e">
        <f>COUNTIFS(#REF!,"&lt;=1",#REF!,"&gt;=100",#REF!,"&lt;150",#REF!,$B427,#REF!,"&gt;=3")</f>
        <v>#REF!</v>
      </c>
      <c r="Q427" s="6" t="e">
        <f>COUNTIFS(#REF!,"&lt;=1",#REF!,"&gt;=100",#REF!,"&lt;150",#REF!,$B427,#REF!,"&gt;=3.5")</f>
        <v>#REF!</v>
      </c>
      <c r="R427" s="15" t="e">
        <f>COUNTIFS(#REF!,"&lt;=1",#REF!,"&gt;=100",#REF!,"&lt;150",#REF!,$B427,#REF!,"&gt;=4")</f>
        <v>#REF!</v>
      </c>
      <c r="T427" s="9" t="s">
        <v>52</v>
      </c>
      <c r="U427" s="6"/>
      <c r="V427" s="6" t="e">
        <f>COUNTIFS(#REF!,"&gt;=150",#REF!,"&lt;200",#REF!,$B427)</f>
        <v>#REF!</v>
      </c>
      <c r="W427" s="6" t="e">
        <f>COUNTIFS(#REF!,"&lt;=1",#REF!,"&gt;=150",#REF!,"&lt;200",#REF!,$B427,#REF!,"&gt;=2.2")</f>
        <v>#REF!</v>
      </c>
      <c r="X427" s="6" t="e">
        <f>COUNTIFS(#REF!,"&lt;=1",#REF!,"&gt;=150",#REF!,"&lt;200",#REF!,$B427,#REF!,"&gt;=2.5")</f>
        <v>#REF!</v>
      </c>
      <c r="Y427" s="6" t="e">
        <f>COUNTIFS(#REF!,"&lt;=1",#REF!,"&gt;=150",#REF!,"&lt;200",#REF!,$B427,#REF!,"&gt;=3")</f>
        <v>#REF!</v>
      </c>
      <c r="Z427" s="6" t="e">
        <f>COUNTIFS(#REF!,"&lt;=1",#REF!,"&gt;=150",#REF!,"&lt;200",#REF!,$B427,#REF!,"&gt;=3.5")</f>
        <v>#REF!</v>
      </c>
      <c r="AA427" s="15" t="e">
        <f>COUNTIFS(#REF!,"&lt;=1",#REF!,"&gt;=150",#REF!,"&lt;200",#REF!,$B427,#REF!,"&gt;=4")</f>
        <v>#REF!</v>
      </c>
      <c r="AC427" s="9" t="s">
        <v>52</v>
      </c>
      <c r="AD427" s="6"/>
      <c r="AE427" s="6" t="e">
        <f>COUNTIFS(#REF!,"&gt;=200",#REF!,$B427)</f>
        <v>#REF!</v>
      </c>
      <c r="AF427" s="6" t="e">
        <f>COUNTIFS(#REF!,"&lt;=1",#REF!,"&gt;=200",#REF!,$B427,#REF!,"&gt;=2.2")</f>
        <v>#REF!</v>
      </c>
      <c r="AG427" s="6" t="e">
        <f>COUNTIFS(#REF!,"&lt;=1",#REF!,"&gt;=200",#REF!,$B427,#REF!,"&gt;=2.5")</f>
        <v>#REF!</v>
      </c>
      <c r="AH427" s="6" t="e">
        <f>COUNTIFS(#REF!,"&lt;=1",#REF!,"&gt;=200",#REF!,$B427,#REF!,"&gt;=3")</f>
        <v>#REF!</v>
      </c>
      <c r="AI427" s="6" t="e">
        <f>COUNTIFS(#REF!,"&lt;=1",#REF!,"&gt;=200",#REF!,$B427,#REF!,"&gt;=3.5")</f>
        <v>#REF!</v>
      </c>
      <c r="AJ427" s="15" t="e">
        <f>COUNTIFS(#REF!,"&lt;=1",#REF!,"&gt;=200",#REF!,$B427,#REF!,"&gt;=4")</f>
        <v>#REF!</v>
      </c>
      <c r="AL427" s="9" t="s">
        <v>52</v>
      </c>
      <c r="AM427" s="6"/>
      <c r="AN427" s="6" t="e">
        <f>COUNTIFS(#REF!,"&gt;=50",#REF!,$B427)</f>
        <v>#REF!</v>
      </c>
      <c r="AO427" s="6" t="e">
        <f>COUNTIFS(#REF!,"&lt;=1",#REF!,"&gt;=50",#REF!,$B427,#REF!,"&gt;=2.2")</f>
        <v>#REF!</v>
      </c>
      <c r="AP427" s="6" t="e">
        <f>COUNTIFS(#REF!,"&lt;=1",#REF!,"&gt;=50",#REF!,$B427,#REF!,"&gt;=2.5")</f>
        <v>#REF!</v>
      </c>
      <c r="AQ427" s="6" t="e">
        <f>COUNTIFS(#REF!,"&lt;=1",#REF!,"&gt;=50",#REF!,$B427,#REF!,"&gt;=3")</f>
        <v>#REF!</v>
      </c>
      <c r="AR427" s="6" t="e">
        <f>COUNTIFS(#REF!,"&lt;=1",#REF!,"&gt;=50",#REF!,$B427,#REF!,"&gt;=3.5")</f>
        <v>#REF!</v>
      </c>
      <c r="AS427" s="15" t="e">
        <f>COUNTIFS(#REF!,"&lt;=1",#REF!,"&gt;=50",#REF!,$B427,#REF!,"&gt;=4")</f>
        <v>#REF!</v>
      </c>
    </row>
    <row r="428" spans="2:45" hidden="1" outlineLevel="1" x14ac:dyDescent="0.25">
      <c r="B428" s="9" t="s">
        <v>51</v>
      </c>
      <c r="C428" s="6"/>
      <c r="D428" s="6" t="e">
        <f>COUNTIFS(#REF!,"&lt;100",#REF!,"&gt;=50",#REF!,$B428)</f>
        <v>#REF!</v>
      </c>
      <c r="E428" s="6" t="e">
        <f>COUNTIFS(#REF!,"&lt;=1",#REF!,"&lt;100",#REF!,"&gt;=50",#REF!,$B428,#REF!,"&gt;=2.2")</f>
        <v>#REF!</v>
      </c>
      <c r="F428" s="6" t="e">
        <f>COUNTIFS(#REF!,"&lt;=1",#REF!,"&lt;100",#REF!,"&gt;=50",#REF!,$B428,#REF!,"&gt;=2.5")</f>
        <v>#REF!</v>
      </c>
      <c r="G428" s="6" t="e">
        <f>COUNTIFS(#REF!,"&lt;=1",#REF!,"&lt;100",#REF!,"&gt;=50",#REF!,$B428,#REF!,"&gt;=3")</f>
        <v>#REF!</v>
      </c>
      <c r="H428" s="6" t="e">
        <f>COUNTIFS(#REF!,"&lt;=1",#REF!,"&lt;100",#REF!,"&gt;=50",#REF!,$B428,#REF!,"&gt;=3.5")</f>
        <v>#REF!</v>
      </c>
      <c r="I428" s="15" t="e">
        <f>COUNTIFS(#REF!,"&lt;=1",#REF!,"&lt;100",#REF!,"&gt;=50",#REF!,$B428,#REF!,"&gt;=4")</f>
        <v>#REF!</v>
      </c>
      <c r="K428" s="9" t="s">
        <v>51</v>
      </c>
      <c r="L428" s="6"/>
      <c r="M428" s="6" t="e">
        <f>COUNTIFS(#REF!,"&gt;=100",#REF!,"&lt;150",#REF!,$B428)</f>
        <v>#REF!</v>
      </c>
      <c r="N428" s="6" t="e">
        <f>COUNTIFS(#REF!,"&lt;=1",#REF!,"&gt;=100",#REF!,"&lt;150",#REF!,$B428,#REF!,"&gt;=2.2")</f>
        <v>#REF!</v>
      </c>
      <c r="O428" s="6" t="e">
        <f>COUNTIFS(#REF!,"&lt;=1",#REF!,"&gt;=100",#REF!,"&lt;150",#REF!,$B428,#REF!,"&gt;=2.5")</f>
        <v>#REF!</v>
      </c>
      <c r="P428" s="6" t="e">
        <f>COUNTIFS(#REF!,"&lt;=1",#REF!,"&gt;=100",#REF!,"&lt;150",#REF!,$B428,#REF!,"&gt;=3")</f>
        <v>#REF!</v>
      </c>
      <c r="Q428" s="6" t="e">
        <f>COUNTIFS(#REF!,"&lt;=1",#REF!,"&gt;=100",#REF!,"&lt;150",#REF!,$B428,#REF!,"&gt;=3.5")</f>
        <v>#REF!</v>
      </c>
      <c r="R428" s="15" t="e">
        <f>COUNTIFS(#REF!,"&lt;=1",#REF!,"&gt;=100",#REF!,"&lt;150",#REF!,$B428,#REF!,"&gt;=4")</f>
        <v>#REF!</v>
      </c>
      <c r="T428" s="9" t="s">
        <v>51</v>
      </c>
      <c r="U428" s="6"/>
      <c r="V428" s="6" t="e">
        <f>COUNTIFS(#REF!,"&gt;=150",#REF!,"&lt;200",#REF!,$B428)</f>
        <v>#REF!</v>
      </c>
      <c r="W428" s="6" t="e">
        <f>COUNTIFS(#REF!,"&lt;=1",#REF!,"&gt;=150",#REF!,"&lt;200",#REF!,$B428,#REF!,"&gt;=2.2")</f>
        <v>#REF!</v>
      </c>
      <c r="X428" s="6" t="e">
        <f>COUNTIFS(#REF!,"&lt;=1",#REF!,"&gt;=150",#REF!,"&lt;200",#REF!,$B428,#REF!,"&gt;=2.5")</f>
        <v>#REF!</v>
      </c>
      <c r="Y428" s="6" t="e">
        <f>COUNTIFS(#REF!,"&lt;=1",#REF!,"&gt;=150",#REF!,"&lt;200",#REF!,$B428,#REF!,"&gt;=3")</f>
        <v>#REF!</v>
      </c>
      <c r="Z428" s="6" t="e">
        <f>COUNTIFS(#REF!,"&lt;=1",#REF!,"&gt;=150",#REF!,"&lt;200",#REF!,$B428,#REF!,"&gt;=3.5")</f>
        <v>#REF!</v>
      </c>
      <c r="AA428" s="15" t="e">
        <f>COUNTIFS(#REF!,"&lt;=1",#REF!,"&gt;=150",#REF!,"&lt;200",#REF!,$B428,#REF!,"&gt;=4")</f>
        <v>#REF!</v>
      </c>
      <c r="AC428" s="9" t="s">
        <v>51</v>
      </c>
      <c r="AD428" s="6"/>
      <c r="AE428" s="6" t="e">
        <f>COUNTIFS(#REF!,"&gt;=200",#REF!,$B428)</f>
        <v>#REF!</v>
      </c>
      <c r="AF428" s="6" t="e">
        <f>COUNTIFS(#REF!,"&lt;=1",#REF!,"&gt;=200",#REF!,$B428,#REF!,"&gt;=2.2")</f>
        <v>#REF!</v>
      </c>
      <c r="AG428" s="6" t="e">
        <f>COUNTIFS(#REF!,"&lt;=1",#REF!,"&gt;=200",#REF!,$B428,#REF!,"&gt;=2.5")</f>
        <v>#REF!</v>
      </c>
      <c r="AH428" s="6" t="e">
        <f>COUNTIFS(#REF!,"&lt;=1",#REF!,"&gt;=200",#REF!,$B428,#REF!,"&gt;=3")</f>
        <v>#REF!</v>
      </c>
      <c r="AI428" s="6" t="e">
        <f>COUNTIFS(#REF!,"&lt;=1",#REF!,"&gt;=200",#REF!,$B428,#REF!,"&gt;=3.5")</f>
        <v>#REF!</v>
      </c>
      <c r="AJ428" s="15" t="e">
        <f>COUNTIFS(#REF!,"&lt;=1",#REF!,"&gt;=200",#REF!,$B428,#REF!,"&gt;=4")</f>
        <v>#REF!</v>
      </c>
      <c r="AL428" s="9" t="s">
        <v>51</v>
      </c>
      <c r="AM428" s="6"/>
      <c r="AN428" s="6" t="e">
        <f>COUNTIFS(#REF!,"&gt;=50",#REF!,$B428)</f>
        <v>#REF!</v>
      </c>
      <c r="AO428" s="6" t="e">
        <f>COUNTIFS(#REF!,"&lt;=1",#REF!,"&gt;=50",#REF!,$B428,#REF!,"&gt;=2.2")</f>
        <v>#REF!</v>
      </c>
      <c r="AP428" s="6" t="e">
        <f>COUNTIFS(#REF!,"&lt;=1",#REF!,"&gt;=50",#REF!,$B428,#REF!,"&gt;=2.5")</f>
        <v>#REF!</v>
      </c>
      <c r="AQ428" s="6" t="e">
        <f>COUNTIFS(#REF!,"&lt;=1",#REF!,"&gt;=50",#REF!,$B428,#REF!,"&gt;=3")</f>
        <v>#REF!</v>
      </c>
      <c r="AR428" s="6" t="e">
        <f>COUNTIFS(#REF!,"&lt;=1",#REF!,"&gt;=50",#REF!,$B428,#REF!,"&gt;=3.5")</f>
        <v>#REF!</v>
      </c>
      <c r="AS428" s="15" t="e">
        <f>COUNTIFS(#REF!,"&lt;=1",#REF!,"&gt;=50",#REF!,$B428,#REF!,"&gt;=4")</f>
        <v>#REF!</v>
      </c>
    </row>
    <row r="429" spans="2:45" hidden="1" outlineLevel="1" x14ac:dyDescent="0.25">
      <c r="B429" s="9" t="s">
        <v>39</v>
      </c>
      <c r="C429" s="6"/>
      <c r="D429" s="6" t="e">
        <f>COUNTIFS(#REF!,"&lt;100",#REF!,"&gt;=50",#REF!,$B429)</f>
        <v>#REF!</v>
      </c>
      <c r="E429" s="6" t="e">
        <f>COUNTIFS(#REF!,"&lt;=1",#REF!,"&lt;100",#REF!,"&gt;=50",#REF!,$B429,#REF!,"&gt;=2.2")</f>
        <v>#REF!</v>
      </c>
      <c r="F429" s="6" t="e">
        <f>COUNTIFS(#REF!,"&lt;=1",#REF!,"&lt;100",#REF!,"&gt;=50",#REF!,$B429,#REF!,"&gt;=2.5")</f>
        <v>#REF!</v>
      </c>
      <c r="G429" s="6" t="e">
        <f>COUNTIFS(#REF!,"&lt;=1",#REF!,"&lt;100",#REF!,"&gt;=50",#REF!,$B429,#REF!,"&gt;=3")</f>
        <v>#REF!</v>
      </c>
      <c r="H429" s="6" t="e">
        <f>COUNTIFS(#REF!,"&lt;=1",#REF!,"&lt;100",#REF!,"&gt;=50",#REF!,$B429,#REF!,"&gt;=3.5")</f>
        <v>#REF!</v>
      </c>
      <c r="I429" s="15" t="e">
        <f>COUNTIFS(#REF!,"&lt;=1",#REF!,"&lt;100",#REF!,"&gt;=50",#REF!,$B429,#REF!,"&gt;=4")</f>
        <v>#REF!</v>
      </c>
      <c r="K429" s="9" t="s">
        <v>39</v>
      </c>
      <c r="L429" s="6"/>
      <c r="M429" s="6" t="e">
        <f>COUNTIFS(#REF!,"&gt;=100",#REF!,"&lt;150",#REF!,$B429)</f>
        <v>#REF!</v>
      </c>
      <c r="N429" s="6" t="e">
        <f>COUNTIFS(#REF!,"&lt;=1",#REF!,"&gt;=100",#REF!,"&lt;150",#REF!,$B429,#REF!,"&gt;=2.2")</f>
        <v>#REF!</v>
      </c>
      <c r="O429" s="6" t="e">
        <f>COUNTIFS(#REF!,"&lt;=1",#REF!,"&gt;=100",#REF!,"&lt;150",#REF!,$B429,#REF!,"&gt;=2.5")</f>
        <v>#REF!</v>
      </c>
      <c r="P429" s="6" t="e">
        <f>COUNTIFS(#REF!,"&lt;=1",#REF!,"&gt;=100",#REF!,"&lt;150",#REF!,$B429,#REF!,"&gt;=3")</f>
        <v>#REF!</v>
      </c>
      <c r="Q429" s="6" t="e">
        <f>COUNTIFS(#REF!,"&lt;=1",#REF!,"&gt;=100",#REF!,"&lt;150",#REF!,$B429,#REF!,"&gt;=3.5")</f>
        <v>#REF!</v>
      </c>
      <c r="R429" s="15" t="e">
        <f>COUNTIFS(#REF!,"&lt;=1",#REF!,"&gt;=100",#REF!,"&lt;150",#REF!,$B429,#REF!,"&gt;=4")</f>
        <v>#REF!</v>
      </c>
      <c r="T429" s="9" t="s">
        <v>39</v>
      </c>
      <c r="U429" s="6"/>
      <c r="V429" s="6" t="e">
        <f>COUNTIFS(#REF!,"&gt;=150",#REF!,"&lt;200",#REF!,$B429)</f>
        <v>#REF!</v>
      </c>
      <c r="W429" s="6" t="e">
        <f>COUNTIFS(#REF!,"&lt;=1",#REF!,"&gt;=150",#REF!,"&lt;200",#REF!,$B429,#REF!,"&gt;=2.2")</f>
        <v>#REF!</v>
      </c>
      <c r="X429" s="6" t="e">
        <f>COUNTIFS(#REF!,"&lt;=1",#REF!,"&gt;=150",#REF!,"&lt;200",#REF!,$B429,#REF!,"&gt;=2.5")</f>
        <v>#REF!</v>
      </c>
      <c r="Y429" s="6" t="e">
        <f>COUNTIFS(#REF!,"&lt;=1",#REF!,"&gt;=150",#REF!,"&lt;200",#REF!,$B429,#REF!,"&gt;=3")</f>
        <v>#REF!</v>
      </c>
      <c r="Z429" s="6" t="e">
        <f>COUNTIFS(#REF!,"&lt;=1",#REF!,"&gt;=150",#REF!,"&lt;200",#REF!,$B429,#REF!,"&gt;=3.5")</f>
        <v>#REF!</v>
      </c>
      <c r="AA429" s="15" t="e">
        <f>COUNTIFS(#REF!,"&lt;=1",#REF!,"&gt;=150",#REF!,"&lt;200",#REF!,$B429,#REF!,"&gt;=4")</f>
        <v>#REF!</v>
      </c>
      <c r="AC429" s="9" t="s">
        <v>39</v>
      </c>
      <c r="AD429" s="6"/>
      <c r="AE429" s="6" t="e">
        <f>COUNTIFS(#REF!,"&gt;=200",#REF!,$B429)</f>
        <v>#REF!</v>
      </c>
      <c r="AF429" s="6" t="e">
        <f>COUNTIFS(#REF!,"&lt;=1",#REF!,"&gt;=200",#REF!,$B429,#REF!,"&gt;=2.2")</f>
        <v>#REF!</v>
      </c>
      <c r="AG429" s="6" t="e">
        <f>COUNTIFS(#REF!,"&lt;=1",#REF!,"&gt;=200",#REF!,$B429,#REF!,"&gt;=2.5")</f>
        <v>#REF!</v>
      </c>
      <c r="AH429" s="6" t="e">
        <f>COUNTIFS(#REF!,"&lt;=1",#REF!,"&gt;=200",#REF!,$B429,#REF!,"&gt;=3")</f>
        <v>#REF!</v>
      </c>
      <c r="AI429" s="6" t="e">
        <f>COUNTIFS(#REF!,"&lt;=1",#REF!,"&gt;=200",#REF!,$B429,#REF!,"&gt;=3.5")</f>
        <v>#REF!</v>
      </c>
      <c r="AJ429" s="15" t="e">
        <f>COUNTIFS(#REF!,"&lt;=1",#REF!,"&gt;=200",#REF!,$B429,#REF!,"&gt;=4")</f>
        <v>#REF!</v>
      </c>
      <c r="AL429" s="9" t="s">
        <v>39</v>
      </c>
      <c r="AM429" s="6"/>
      <c r="AN429" s="6" t="e">
        <f>COUNTIFS(#REF!,"&gt;=50",#REF!,$B429)</f>
        <v>#REF!</v>
      </c>
      <c r="AO429" s="6" t="e">
        <f>COUNTIFS(#REF!,"&lt;=1",#REF!,"&gt;=50",#REF!,$B429,#REF!,"&gt;=2.2")</f>
        <v>#REF!</v>
      </c>
      <c r="AP429" s="6" t="e">
        <f>COUNTIFS(#REF!,"&lt;=1",#REF!,"&gt;=50",#REF!,$B429,#REF!,"&gt;=2.5")</f>
        <v>#REF!</v>
      </c>
      <c r="AQ429" s="6" t="e">
        <f>COUNTIFS(#REF!,"&lt;=1",#REF!,"&gt;=50",#REF!,$B429,#REF!,"&gt;=3")</f>
        <v>#REF!</v>
      </c>
      <c r="AR429" s="6" t="e">
        <f>COUNTIFS(#REF!,"&lt;=1",#REF!,"&gt;=50",#REF!,$B429,#REF!,"&gt;=3.5")</f>
        <v>#REF!</v>
      </c>
      <c r="AS429" s="15" t="e">
        <f>COUNTIFS(#REF!,"&lt;=1",#REF!,"&gt;=50",#REF!,$B429,#REF!,"&gt;=4")</f>
        <v>#REF!</v>
      </c>
    </row>
    <row r="430" spans="2:45" hidden="1" outlineLevel="1" x14ac:dyDescent="0.25">
      <c r="B430" s="9" t="s">
        <v>47</v>
      </c>
      <c r="C430" s="6"/>
      <c r="D430" s="6" t="e">
        <f>COUNTIFS(#REF!,"&lt;100",#REF!,"&gt;=50",#REF!,$B430)</f>
        <v>#REF!</v>
      </c>
      <c r="E430" s="6" t="e">
        <f>COUNTIFS(#REF!,"&lt;=1",#REF!,"&lt;100",#REF!,"&gt;=50",#REF!,$B430,#REF!,"&gt;=2.2")</f>
        <v>#REF!</v>
      </c>
      <c r="F430" s="6" t="e">
        <f>COUNTIFS(#REF!,"&lt;=1",#REF!,"&lt;100",#REF!,"&gt;=50",#REF!,$B430,#REF!,"&gt;=2.5")</f>
        <v>#REF!</v>
      </c>
      <c r="G430" s="6" t="e">
        <f>COUNTIFS(#REF!,"&lt;=1",#REF!,"&lt;100",#REF!,"&gt;=50",#REF!,$B430,#REF!,"&gt;=3")</f>
        <v>#REF!</v>
      </c>
      <c r="H430" s="6" t="e">
        <f>COUNTIFS(#REF!,"&lt;=1",#REF!,"&lt;100",#REF!,"&gt;=50",#REF!,$B430,#REF!,"&gt;=3.5")</f>
        <v>#REF!</v>
      </c>
      <c r="I430" s="15" t="e">
        <f>COUNTIFS(#REF!,"&lt;=1",#REF!,"&lt;100",#REF!,"&gt;=50",#REF!,$B430,#REF!,"&gt;=4")</f>
        <v>#REF!</v>
      </c>
      <c r="K430" s="9" t="s">
        <v>47</v>
      </c>
      <c r="L430" s="6"/>
      <c r="M430" s="6" t="e">
        <f>COUNTIFS(#REF!,"&gt;=100",#REF!,"&lt;150",#REF!,$B430)</f>
        <v>#REF!</v>
      </c>
      <c r="N430" s="6" t="e">
        <f>COUNTIFS(#REF!,"&lt;=1",#REF!,"&gt;=100",#REF!,"&lt;150",#REF!,$B430,#REF!,"&gt;=2.2")</f>
        <v>#REF!</v>
      </c>
      <c r="O430" s="6" t="e">
        <f>COUNTIFS(#REF!,"&lt;=1",#REF!,"&gt;=100",#REF!,"&lt;150",#REF!,$B430,#REF!,"&gt;=2.5")</f>
        <v>#REF!</v>
      </c>
      <c r="P430" s="6" t="e">
        <f>COUNTIFS(#REF!,"&lt;=1",#REF!,"&gt;=100",#REF!,"&lt;150",#REF!,$B430,#REF!,"&gt;=3")</f>
        <v>#REF!</v>
      </c>
      <c r="Q430" s="6" t="e">
        <f>COUNTIFS(#REF!,"&lt;=1",#REF!,"&gt;=100",#REF!,"&lt;150",#REF!,$B430,#REF!,"&gt;=3.5")</f>
        <v>#REF!</v>
      </c>
      <c r="R430" s="15" t="e">
        <f>COUNTIFS(#REF!,"&lt;=1",#REF!,"&gt;=100",#REF!,"&lt;150",#REF!,$B430,#REF!,"&gt;=4")</f>
        <v>#REF!</v>
      </c>
      <c r="T430" s="9" t="s">
        <v>47</v>
      </c>
      <c r="U430" s="6"/>
      <c r="V430" s="6" t="e">
        <f>COUNTIFS(#REF!,"&gt;=150",#REF!,"&lt;200",#REF!,$B430)</f>
        <v>#REF!</v>
      </c>
      <c r="W430" s="6" t="e">
        <f>COUNTIFS(#REF!,"&lt;=1",#REF!,"&gt;=150",#REF!,"&lt;200",#REF!,$B430,#REF!,"&gt;=2.2")</f>
        <v>#REF!</v>
      </c>
      <c r="X430" s="6" t="e">
        <f>COUNTIFS(#REF!,"&lt;=1",#REF!,"&gt;=150",#REF!,"&lt;200",#REF!,$B430,#REF!,"&gt;=2.5")</f>
        <v>#REF!</v>
      </c>
      <c r="Y430" s="6" t="e">
        <f>COUNTIFS(#REF!,"&lt;=1",#REF!,"&gt;=150",#REF!,"&lt;200",#REF!,$B430,#REF!,"&gt;=3")</f>
        <v>#REF!</v>
      </c>
      <c r="Z430" s="6" t="e">
        <f>COUNTIFS(#REF!,"&lt;=1",#REF!,"&gt;=150",#REF!,"&lt;200",#REF!,$B430,#REF!,"&gt;=3.5")</f>
        <v>#REF!</v>
      </c>
      <c r="AA430" s="15" t="e">
        <f>COUNTIFS(#REF!,"&lt;=1",#REF!,"&gt;=150",#REF!,"&lt;200",#REF!,$B430,#REF!,"&gt;=4")</f>
        <v>#REF!</v>
      </c>
      <c r="AC430" s="9" t="s">
        <v>47</v>
      </c>
      <c r="AD430" s="6"/>
      <c r="AE430" s="6" t="e">
        <f>COUNTIFS(#REF!,"&gt;=200",#REF!,$B430)</f>
        <v>#REF!</v>
      </c>
      <c r="AF430" s="6" t="e">
        <f>COUNTIFS(#REF!,"&lt;=1",#REF!,"&gt;=200",#REF!,$B430,#REF!,"&gt;=2.2")</f>
        <v>#REF!</v>
      </c>
      <c r="AG430" s="6" t="e">
        <f>COUNTIFS(#REF!,"&lt;=1",#REF!,"&gt;=200",#REF!,$B430,#REF!,"&gt;=2.5")</f>
        <v>#REF!</v>
      </c>
      <c r="AH430" s="6" t="e">
        <f>COUNTIFS(#REF!,"&lt;=1",#REF!,"&gt;=200",#REF!,$B430,#REF!,"&gt;=3")</f>
        <v>#REF!</v>
      </c>
      <c r="AI430" s="6" t="e">
        <f>COUNTIFS(#REF!,"&lt;=1",#REF!,"&gt;=200",#REF!,$B430,#REF!,"&gt;=3.5")</f>
        <v>#REF!</v>
      </c>
      <c r="AJ430" s="15" t="e">
        <f>COUNTIFS(#REF!,"&lt;=1",#REF!,"&gt;=200",#REF!,$B430,#REF!,"&gt;=4")</f>
        <v>#REF!</v>
      </c>
      <c r="AL430" s="9" t="s">
        <v>47</v>
      </c>
      <c r="AM430" s="6"/>
      <c r="AN430" s="6" t="e">
        <f>COUNTIFS(#REF!,"&gt;=50",#REF!,$B430)</f>
        <v>#REF!</v>
      </c>
      <c r="AO430" s="6" t="e">
        <f>COUNTIFS(#REF!,"&lt;=1",#REF!,"&gt;=50",#REF!,$B430,#REF!,"&gt;=2.2")</f>
        <v>#REF!</v>
      </c>
      <c r="AP430" s="6" t="e">
        <f>COUNTIFS(#REF!,"&lt;=1",#REF!,"&gt;=50",#REF!,$B430,#REF!,"&gt;=2.5")</f>
        <v>#REF!</v>
      </c>
      <c r="AQ430" s="6" t="e">
        <f>COUNTIFS(#REF!,"&lt;=1",#REF!,"&gt;=50",#REF!,$B430,#REF!,"&gt;=3")</f>
        <v>#REF!</v>
      </c>
      <c r="AR430" s="6" t="e">
        <f>COUNTIFS(#REF!,"&lt;=1",#REF!,"&gt;=50",#REF!,$B430,#REF!,"&gt;=3.5")</f>
        <v>#REF!</v>
      </c>
      <c r="AS430" s="15" t="e">
        <f>COUNTIFS(#REF!,"&lt;=1",#REF!,"&gt;=50",#REF!,$B430,#REF!,"&gt;=4")</f>
        <v>#REF!</v>
      </c>
    </row>
    <row r="431" spans="2:45" hidden="1" outlineLevel="1" x14ac:dyDescent="0.25">
      <c r="B431" s="9" t="s">
        <v>48</v>
      </c>
      <c r="C431" s="6"/>
      <c r="D431" s="6" t="e">
        <f>COUNTIFS(#REF!,"&lt;100",#REF!,"&gt;=50",#REF!,$B431)</f>
        <v>#REF!</v>
      </c>
      <c r="E431" s="6" t="e">
        <f>COUNTIFS(#REF!,"&lt;=1",#REF!,"&lt;100",#REF!,"&gt;=50",#REF!,$B431,#REF!,"&gt;=2.2")</f>
        <v>#REF!</v>
      </c>
      <c r="F431" s="6" t="e">
        <f>COUNTIFS(#REF!,"&lt;=1",#REF!,"&lt;100",#REF!,"&gt;=50",#REF!,$B431,#REF!,"&gt;=2.5")</f>
        <v>#REF!</v>
      </c>
      <c r="G431" s="6" t="e">
        <f>COUNTIFS(#REF!,"&lt;=1",#REF!,"&lt;100",#REF!,"&gt;=50",#REF!,$B431,#REF!,"&gt;=3")</f>
        <v>#REF!</v>
      </c>
      <c r="H431" s="6" t="e">
        <f>COUNTIFS(#REF!,"&lt;=1",#REF!,"&lt;100",#REF!,"&gt;=50",#REF!,$B431,#REF!,"&gt;=3.5")</f>
        <v>#REF!</v>
      </c>
      <c r="I431" s="15" t="e">
        <f>COUNTIFS(#REF!,"&lt;=1",#REF!,"&lt;100",#REF!,"&gt;=50",#REF!,$B431,#REF!,"&gt;=4")</f>
        <v>#REF!</v>
      </c>
      <c r="K431" s="9" t="s">
        <v>48</v>
      </c>
      <c r="L431" s="6"/>
      <c r="M431" s="6" t="e">
        <f>COUNTIFS(#REF!,"&gt;=100",#REF!,"&lt;150",#REF!,$B431)</f>
        <v>#REF!</v>
      </c>
      <c r="N431" s="6" t="e">
        <f>COUNTIFS(#REF!,"&lt;=1",#REF!,"&gt;=100",#REF!,"&lt;150",#REF!,$B431,#REF!,"&gt;=2.2")</f>
        <v>#REF!</v>
      </c>
      <c r="O431" s="6" t="e">
        <f>COUNTIFS(#REF!,"&lt;=1",#REF!,"&gt;=100",#REF!,"&lt;150",#REF!,$B431,#REF!,"&gt;=2.5")</f>
        <v>#REF!</v>
      </c>
      <c r="P431" s="6" t="e">
        <f>COUNTIFS(#REF!,"&lt;=1",#REF!,"&gt;=100",#REF!,"&lt;150",#REF!,$B431,#REF!,"&gt;=3")</f>
        <v>#REF!</v>
      </c>
      <c r="Q431" s="6" t="e">
        <f>COUNTIFS(#REF!,"&lt;=1",#REF!,"&gt;=100",#REF!,"&lt;150",#REF!,$B431,#REF!,"&gt;=3.5")</f>
        <v>#REF!</v>
      </c>
      <c r="R431" s="15" t="e">
        <f>COUNTIFS(#REF!,"&lt;=1",#REF!,"&gt;=100",#REF!,"&lt;150",#REF!,$B431,#REF!,"&gt;=4")</f>
        <v>#REF!</v>
      </c>
      <c r="T431" s="9" t="s">
        <v>48</v>
      </c>
      <c r="U431" s="6"/>
      <c r="V431" s="6" t="e">
        <f>COUNTIFS(#REF!,"&gt;=150",#REF!,"&lt;200",#REF!,$B431)</f>
        <v>#REF!</v>
      </c>
      <c r="W431" s="6" t="e">
        <f>COUNTIFS(#REF!,"&lt;=1",#REF!,"&gt;=150",#REF!,"&lt;200",#REF!,$B431,#REF!,"&gt;=2.2")</f>
        <v>#REF!</v>
      </c>
      <c r="X431" s="6" t="e">
        <f>COUNTIFS(#REF!,"&lt;=1",#REF!,"&gt;=150",#REF!,"&lt;200",#REF!,$B431,#REF!,"&gt;=2.5")</f>
        <v>#REF!</v>
      </c>
      <c r="Y431" s="6" t="e">
        <f>COUNTIFS(#REF!,"&lt;=1",#REF!,"&gt;=150",#REF!,"&lt;200",#REF!,$B431,#REF!,"&gt;=3")</f>
        <v>#REF!</v>
      </c>
      <c r="Z431" s="6" t="e">
        <f>COUNTIFS(#REF!,"&lt;=1",#REF!,"&gt;=150",#REF!,"&lt;200",#REF!,$B431,#REF!,"&gt;=3.5")</f>
        <v>#REF!</v>
      </c>
      <c r="AA431" s="15" t="e">
        <f>COUNTIFS(#REF!,"&lt;=1",#REF!,"&gt;=150",#REF!,"&lt;200",#REF!,$B431,#REF!,"&gt;=4")</f>
        <v>#REF!</v>
      </c>
      <c r="AC431" s="9" t="s">
        <v>48</v>
      </c>
      <c r="AD431" s="6"/>
      <c r="AE431" s="6" t="e">
        <f>COUNTIFS(#REF!,"&gt;=200",#REF!,$B431)</f>
        <v>#REF!</v>
      </c>
      <c r="AF431" s="6" t="e">
        <f>COUNTIFS(#REF!,"&lt;=1",#REF!,"&gt;=200",#REF!,$B431,#REF!,"&gt;=2.2")</f>
        <v>#REF!</v>
      </c>
      <c r="AG431" s="6" t="e">
        <f>COUNTIFS(#REF!,"&lt;=1",#REF!,"&gt;=200",#REF!,$B431,#REF!,"&gt;=2.5")</f>
        <v>#REF!</v>
      </c>
      <c r="AH431" s="6" t="e">
        <f>COUNTIFS(#REF!,"&lt;=1",#REF!,"&gt;=200",#REF!,$B431,#REF!,"&gt;=3")</f>
        <v>#REF!</v>
      </c>
      <c r="AI431" s="6" t="e">
        <f>COUNTIFS(#REF!,"&lt;=1",#REF!,"&gt;=200",#REF!,$B431,#REF!,"&gt;=3.5")</f>
        <v>#REF!</v>
      </c>
      <c r="AJ431" s="15" t="e">
        <f>COUNTIFS(#REF!,"&lt;=1",#REF!,"&gt;=200",#REF!,$B431,#REF!,"&gt;=4")</f>
        <v>#REF!</v>
      </c>
      <c r="AL431" s="9" t="s">
        <v>48</v>
      </c>
      <c r="AM431" s="6"/>
      <c r="AN431" s="6" t="e">
        <f>COUNTIFS(#REF!,"&gt;=50",#REF!,$B431)</f>
        <v>#REF!</v>
      </c>
      <c r="AO431" s="6" t="e">
        <f>COUNTIFS(#REF!,"&lt;=1",#REF!,"&gt;=50",#REF!,$B431,#REF!,"&gt;=2.2")</f>
        <v>#REF!</v>
      </c>
      <c r="AP431" s="6" t="e">
        <f>COUNTIFS(#REF!,"&lt;=1",#REF!,"&gt;=50",#REF!,$B431,#REF!,"&gt;=2.5")</f>
        <v>#REF!</v>
      </c>
      <c r="AQ431" s="6" t="e">
        <f>COUNTIFS(#REF!,"&lt;=1",#REF!,"&gt;=50",#REF!,$B431,#REF!,"&gt;=3")</f>
        <v>#REF!</v>
      </c>
      <c r="AR431" s="6" t="e">
        <f>COUNTIFS(#REF!,"&lt;=1",#REF!,"&gt;=50",#REF!,$B431,#REF!,"&gt;=3.5")</f>
        <v>#REF!</v>
      </c>
      <c r="AS431" s="15" t="e">
        <f>COUNTIFS(#REF!,"&lt;=1",#REF!,"&gt;=50",#REF!,$B431,#REF!,"&gt;=4")</f>
        <v>#REF!</v>
      </c>
    </row>
    <row r="432" spans="2:45" hidden="1" outlineLevel="1" x14ac:dyDescent="0.25">
      <c r="B432" s="9" t="s">
        <v>33</v>
      </c>
      <c r="C432" s="6"/>
      <c r="D432" s="6" t="e">
        <f>COUNTIFS(#REF!,"&lt;100",#REF!,"&gt;=50",#REF!,$B432)</f>
        <v>#REF!</v>
      </c>
      <c r="E432" s="6" t="e">
        <f>COUNTIFS(#REF!,"&lt;=1",#REF!,"&lt;100",#REF!,"&gt;=50",#REF!,$B432,#REF!,"&gt;=2.2")</f>
        <v>#REF!</v>
      </c>
      <c r="F432" s="6" t="e">
        <f>COUNTIFS(#REF!,"&lt;=1",#REF!,"&lt;100",#REF!,"&gt;=50",#REF!,$B432,#REF!,"&gt;=2.5")</f>
        <v>#REF!</v>
      </c>
      <c r="G432" s="6" t="e">
        <f>COUNTIFS(#REF!,"&lt;=1",#REF!,"&lt;100",#REF!,"&gt;=50",#REF!,$B432,#REF!,"&gt;=3")</f>
        <v>#REF!</v>
      </c>
      <c r="H432" s="6" t="e">
        <f>COUNTIFS(#REF!,"&lt;=1",#REF!,"&lt;100",#REF!,"&gt;=50",#REF!,$B432,#REF!,"&gt;=3.5")</f>
        <v>#REF!</v>
      </c>
      <c r="I432" s="15" t="e">
        <f>COUNTIFS(#REF!,"&lt;=1",#REF!,"&lt;100",#REF!,"&gt;=50",#REF!,$B432,#REF!,"&gt;=4")</f>
        <v>#REF!</v>
      </c>
      <c r="K432" s="9" t="s">
        <v>33</v>
      </c>
      <c r="L432" s="6"/>
      <c r="M432" s="6" t="e">
        <f>COUNTIFS(#REF!,"&gt;=100",#REF!,"&lt;150",#REF!,$B432)</f>
        <v>#REF!</v>
      </c>
      <c r="N432" s="6" t="e">
        <f>COUNTIFS(#REF!,"&lt;=1",#REF!,"&gt;=100",#REF!,"&lt;150",#REF!,$B432,#REF!,"&gt;=2.2")</f>
        <v>#REF!</v>
      </c>
      <c r="O432" s="6" t="e">
        <f>COUNTIFS(#REF!,"&lt;=1",#REF!,"&gt;=100",#REF!,"&lt;150",#REF!,$B432,#REF!,"&gt;=2.5")</f>
        <v>#REF!</v>
      </c>
      <c r="P432" s="6" t="e">
        <f>COUNTIFS(#REF!,"&lt;=1",#REF!,"&gt;=100",#REF!,"&lt;150",#REF!,$B432,#REF!,"&gt;=3")</f>
        <v>#REF!</v>
      </c>
      <c r="Q432" s="6" t="e">
        <f>COUNTIFS(#REF!,"&lt;=1",#REF!,"&gt;=100",#REF!,"&lt;150",#REF!,$B432,#REF!,"&gt;=3.5")</f>
        <v>#REF!</v>
      </c>
      <c r="R432" s="15" t="e">
        <f>COUNTIFS(#REF!,"&lt;=1",#REF!,"&gt;=100",#REF!,"&lt;150",#REF!,$B432,#REF!,"&gt;=4")</f>
        <v>#REF!</v>
      </c>
      <c r="T432" s="9" t="s">
        <v>33</v>
      </c>
      <c r="U432" s="6"/>
      <c r="V432" s="6" t="e">
        <f>COUNTIFS(#REF!,"&gt;=150",#REF!,"&lt;200",#REF!,$B432)</f>
        <v>#REF!</v>
      </c>
      <c r="W432" s="6" t="e">
        <f>COUNTIFS(#REF!,"&lt;=1",#REF!,"&gt;=150",#REF!,"&lt;200",#REF!,$B432,#REF!,"&gt;=2.2")</f>
        <v>#REF!</v>
      </c>
      <c r="X432" s="6" t="e">
        <f>COUNTIFS(#REF!,"&lt;=1",#REF!,"&gt;=150",#REF!,"&lt;200",#REF!,$B432,#REF!,"&gt;=2.5")</f>
        <v>#REF!</v>
      </c>
      <c r="Y432" s="6" t="e">
        <f>COUNTIFS(#REF!,"&lt;=1",#REF!,"&gt;=150",#REF!,"&lt;200",#REF!,$B432,#REF!,"&gt;=3")</f>
        <v>#REF!</v>
      </c>
      <c r="Z432" s="6" t="e">
        <f>COUNTIFS(#REF!,"&lt;=1",#REF!,"&gt;=150",#REF!,"&lt;200",#REF!,$B432,#REF!,"&gt;=3.5")</f>
        <v>#REF!</v>
      </c>
      <c r="AA432" s="15" t="e">
        <f>COUNTIFS(#REF!,"&lt;=1",#REF!,"&gt;=150",#REF!,"&lt;200",#REF!,$B432,#REF!,"&gt;=4")</f>
        <v>#REF!</v>
      </c>
      <c r="AC432" s="9" t="s">
        <v>33</v>
      </c>
      <c r="AD432" s="6"/>
      <c r="AE432" s="6" t="e">
        <f>COUNTIFS(#REF!,"&gt;=200",#REF!,$B432)</f>
        <v>#REF!</v>
      </c>
      <c r="AF432" s="6" t="e">
        <f>COUNTIFS(#REF!,"&lt;=1",#REF!,"&gt;=200",#REF!,$B432,#REF!,"&gt;=2.2")</f>
        <v>#REF!</v>
      </c>
      <c r="AG432" s="6" t="e">
        <f>COUNTIFS(#REF!,"&lt;=1",#REF!,"&gt;=200",#REF!,$B432,#REF!,"&gt;=2.5")</f>
        <v>#REF!</v>
      </c>
      <c r="AH432" s="6" t="e">
        <f>COUNTIFS(#REF!,"&lt;=1",#REF!,"&gt;=200",#REF!,$B432,#REF!,"&gt;=3")</f>
        <v>#REF!</v>
      </c>
      <c r="AI432" s="6" t="e">
        <f>COUNTIFS(#REF!,"&lt;=1",#REF!,"&gt;=200",#REF!,$B432,#REF!,"&gt;=3.5")</f>
        <v>#REF!</v>
      </c>
      <c r="AJ432" s="15" t="e">
        <f>COUNTIFS(#REF!,"&lt;=1",#REF!,"&gt;=200",#REF!,$B432,#REF!,"&gt;=4")</f>
        <v>#REF!</v>
      </c>
      <c r="AL432" s="9" t="s">
        <v>33</v>
      </c>
      <c r="AM432" s="6"/>
      <c r="AN432" s="6" t="e">
        <f>COUNTIFS(#REF!,"&gt;=50",#REF!,$B432)</f>
        <v>#REF!</v>
      </c>
      <c r="AO432" s="6" t="e">
        <f>COUNTIFS(#REF!,"&lt;=1",#REF!,"&gt;=50",#REF!,$B432,#REF!,"&gt;=2.2")</f>
        <v>#REF!</v>
      </c>
      <c r="AP432" s="6" t="e">
        <f>COUNTIFS(#REF!,"&lt;=1",#REF!,"&gt;=50",#REF!,$B432,#REF!,"&gt;=2.5")</f>
        <v>#REF!</v>
      </c>
      <c r="AQ432" s="6" t="e">
        <f>COUNTIFS(#REF!,"&lt;=1",#REF!,"&gt;=50",#REF!,$B432,#REF!,"&gt;=3")</f>
        <v>#REF!</v>
      </c>
      <c r="AR432" s="6" t="e">
        <f>COUNTIFS(#REF!,"&lt;=1",#REF!,"&gt;=50",#REF!,$B432,#REF!,"&gt;=3.5")</f>
        <v>#REF!</v>
      </c>
      <c r="AS432" s="15" t="e">
        <f>COUNTIFS(#REF!,"&lt;=1",#REF!,"&gt;=50",#REF!,$B432,#REF!,"&gt;=4")</f>
        <v>#REF!</v>
      </c>
    </row>
    <row r="433" spans="2:45" hidden="1" outlineLevel="1" x14ac:dyDescent="0.25">
      <c r="B433" s="9" t="s">
        <v>43</v>
      </c>
      <c r="C433" s="6"/>
      <c r="D433" s="6" t="e">
        <f>COUNTIFS(#REF!,"&lt;100",#REF!,"&gt;=50",#REF!,$B433)</f>
        <v>#REF!</v>
      </c>
      <c r="E433" s="6" t="e">
        <f>COUNTIFS(#REF!,"&lt;=1",#REF!,"&lt;100",#REF!,"&gt;=50",#REF!,$B433,#REF!,"&gt;=2.2")</f>
        <v>#REF!</v>
      </c>
      <c r="F433" s="6" t="e">
        <f>COUNTIFS(#REF!,"&lt;=1",#REF!,"&lt;100",#REF!,"&gt;=50",#REF!,$B433,#REF!,"&gt;=2.5")</f>
        <v>#REF!</v>
      </c>
      <c r="G433" s="6" t="e">
        <f>COUNTIFS(#REF!,"&lt;=1",#REF!,"&lt;100",#REF!,"&gt;=50",#REF!,$B433,#REF!,"&gt;=3")</f>
        <v>#REF!</v>
      </c>
      <c r="H433" s="6" t="e">
        <f>COUNTIFS(#REF!,"&lt;=1",#REF!,"&lt;100",#REF!,"&gt;=50",#REF!,$B433,#REF!,"&gt;=3.5")</f>
        <v>#REF!</v>
      </c>
      <c r="I433" s="15" t="e">
        <f>COUNTIFS(#REF!,"&lt;=1",#REF!,"&lt;100",#REF!,"&gt;=50",#REF!,$B433,#REF!,"&gt;=4")</f>
        <v>#REF!</v>
      </c>
      <c r="K433" s="9" t="s">
        <v>43</v>
      </c>
      <c r="L433" s="6"/>
      <c r="M433" s="6" t="e">
        <f>COUNTIFS(#REF!,"&gt;=100",#REF!,"&lt;150",#REF!,$B433)</f>
        <v>#REF!</v>
      </c>
      <c r="N433" s="6" t="e">
        <f>COUNTIFS(#REF!,"&lt;=1",#REF!,"&gt;=100",#REF!,"&lt;150",#REF!,$B433,#REF!,"&gt;=2.2")</f>
        <v>#REF!</v>
      </c>
      <c r="O433" s="6" t="e">
        <f>COUNTIFS(#REF!,"&lt;=1",#REF!,"&gt;=100",#REF!,"&lt;150",#REF!,$B433,#REF!,"&gt;=2.5")</f>
        <v>#REF!</v>
      </c>
      <c r="P433" s="6" t="e">
        <f>COUNTIFS(#REF!,"&lt;=1",#REF!,"&gt;=100",#REF!,"&lt;150",#REF!,$B433,#REF!,"&gt;=3")</f>
        <v>#REF!</v>
      </c>
      <c r="Q433" s="6" t="e">
        <f>COUNTIFS(#REF!,"&lt;=1",#REF!,"&gt;=100",#REF!,"&lt;150",#REF!,$B433,#REF!,"&gt;=3.5")</f>
        <v>#REF!</v>
      </c>
      <c r="R433" s="15" t="e">
        <f>COUNTIFS(#REF!,"&lt;=1",#REF!,"&gt;=100",#REF!,"&lt;150",#REF!,$B433,#REF!,"&gt;=4")</f>
        <v>#REF!</v>
      </c>
      <c r="T433" s="9" t="s">
        <v>43</v>
      </c>
      <c r="U433" s="6"/>
      <c r="V433" s="6" t="e">
        <f>COUNTIFS(#REF!,"&gt;=150",#REF!,"&lt;200",#REF!,$B433)</f>
        <v>#REF!</v>
      </c>
      <c r="W433" s="6" t="e">
        <f>COUNTIFS(#REF!,"&lt;=1",#REF!,"&gt;=150",#REF!,"&lt;200",#REF!,$B433,#REF!,"&gt;=2.2")</f>
        <v>#REF!</v>
      </c>
      <c r="X433" s="6" t="e">
        <f>COUNTIFS(#REF!,"&lt;=1",#REF!,"&gt;=150",#REF!,"&lt;200",#REF!,$B433,#REF!,"&gt;=2.5")</f>
        <v>#REF!</v>
      </c>
      <c r="Y433" s="6" t="e">
        <f>COUNTIFS(#REF!,"&lt;=1",#REF!,"&gt;=150",#REF!,"&lt;200",#REF!,$B433,#REF!,"&gt;=3")</f>
        <v>#REF!</v>
      </c>
      <c r="Z433" s="6" t="e">
        <f>COUNTIFS(#REF!,"&lt;=1",#REF!,"&gt;=150",#REF!,"&lt;200",#REF!,$B433,#REF!,"&gt;=3.5")</f>
        <v>#REF!</v>
      </c>
      <c r="AA433" s="15" t="e">
        <f>COUNTIFS(#REF!,"&lt;=1",#REF!,"&gt;=150",#REF!,"&lt;200",#REF!,$B433,#REF!,"&gt;=4")</f>
        <v>#REF!</v>
      </c>
      <c r="AC433" s="9" t="s">
        <v>43</v>
      </c>
      <c r="AD433" s="6"/>
      <c r="AE433" s="6" t="e">
        <f>COUNTIFS(#REF!,"&gt;=200",#REF!,$B433)</f>
        <v>#REF!</v>
      </c>
      <c r="AF433" s="6" t="e">
        <f>COUNTIFS(#REF!,"&lt;=1",#REF!,"&gt;=200",#REF!,$B433,#REF!,"&gt;=2.2")</f>
        <v>#REF!</v>
      </c>
      <c r="AG433" s="6" t="e">
        <f>COUNTIFS(#REF!,"&lt;=1",#REF!,"&gt;=200",#REF!,$B433,#REF!,"&gt;=2.5")</f>
        <v>#REF!</v>
      </c>
      <c r="AH433" s="6" t="e">
        <f>COUNTIFS(#REF!,"&lt;=1",#REF!,"&gt;=200",#REF!,$B433,#REF!,"&gt;=3")</f>
        <v>#REF!</v>
      </c>
      <c r="AI433" s="6" t="e">
        <f>COUNTIFS(#REF!,"&lt;=1",#REF!,"&gt;=200",#REF!,$B433,#REF!,"&gt;=3.5")</f>
        <v>#REF!</v>
      </c>
      <c r="AJ433" s="15" t="e">
        <f>COUNTIFS(#REF!,"&lt;=1",#REF!,"&gt;=200",#REF!,$B433,#REF!,"&gt;=4")</f>
        <v>#REF!</v>
      </c>
      <c r="AL433" s="9" t="s">
        <v>43</v>
      </c>
      <c r="AM433" s="6"/>
      <c r="AN433" s="6" t="e">
        <f>COUNTIFS(#REF!,"&gt;=50",#REF!,$B433)</f>
        <v>#REF!</v>
      </c>
      <c r="AO433" s="6" t="e">
        <f>COUNTIFS(#REF!,"&lt;=1",#REF!,"&gt;=50",#REF!,$B433,#REF!,"&gt;=2.2")</f>
        <v>#REF!</v>
      </c>
      <c r="AP433" s="6" t="e">
        <f>COUNTIFS(#REF!,"&lt;=1",#REF!,"&gt;=50",#REF!,$B433,#REF!,"&gt;=2.5")</f>
        <v>#REF!</v>
      </c>
      <c r="AQ433" s="6" t="e">
        <f>COUNTIFS(#REF!,"&lt;=1",#REF!,"&gt;=50",#REF!,$B433,#REF!,"&gt;=3")</f>
        <v>#REF!</v>
      </c>
      <c r="AR433" s="6" t="e">
        <f>COUNTIFS(#REF!,"&lt;=1",#REF!,"&gt;=50",#REF!,$B433,#REF!,"&gt;=3.5")</f>
        <v>#REF!</v>
      </c>
      <c r="AS433" s="15" t="e">
        <f>COUNTIFS(#REF!,"&lt;=1",#REF!,"&gt;=50",#REF!,$B433,#REF!,"&gt;=4")</f>
        <v>#REF!</v>
      </c>
    </row>
    <row r="434" spans="2:45" hidden="1" outlineLevel="1" x14ac:dyDescent="0.25">
      <c r="B434" s="9" t="s">
        <v>46</v>
      </c>
      <c r="C434" s="6"/>
      <c r="D434" s="6" t="e">
        <f>COUNTIFS(#REF!,"&lt;100",#REF!,"&gt;=50",#REF!,$B434)</f>
        <v>#REF!</v>
      </c>
      <c r="E434" s="6" t="e">
        <f>COUNTIFS(#REF!,"&lt;=1",#REF!,"&lt;100",#REF!,"&gt;=50",#REF!,$B434,#REF!,"&gt;=2.2")</f>
        <v>#REF!</v>
      </c>
      <c r="F434" s="6" t="e">
        <f>COUNTIFS(#REF!,"&lt;=1",#REF!,"&lt;100",#REF!,"&gt;=50",#REF!,$B434,#REF!,"&gt;=2.5")</f>
        <v>#REF!</v>
      </c>
      <c r="G434" s="6" t="e">
        <f>COUNTIFS(#REF!,"&lt;=1",#REF!,"&lt;100",#REF!,"&gt;=50",#REF!,$B434,#REF!,"&gt;=3")</f>
        <v>#REF!</v>
      </c>
      <c r="H434" s="6" t="e">
        <f>COUNTIFS(#REF!,"&lt;=1",#REF!,"&lt;100",#REF!,"&gt;=50",#REF!,$B434,#REF!,"&gt;=3.5")</f>
        <v>#REF!</v>
      </c>
      <c r="I434" s="15" t="e">
        <f>COUNTIFS(#REF!,"&lt;=1",#REF!,"&lt;100",#REF!,"&gt;=50",#REF!,$B434,#REF!,"&gt;=4")</f>
        <v>#REF!</v>
      </c>
      <c r="K434" s="9" t="s">
        <v>46</v>
      </c>
      <c r="L434" s="6"/>
      <c r="M434" s="6" t="e">
        <f>COUNTIFS(#REF!,"&gt;=100",#REF!,"&lt;150",#REF!,$B434)</f>
        <v>#REF!</v>
      </c>
      <c r="N434" s="6" t="e">
        <f>COUNTIFS(#REF!,"&lt;=1",#REF!,"&gt;=100",#REF!,"&lt;150",#REF!,$B434,#REF!,"&gt;=2.2")</f>
        <v>#REF!</v>
      </c>
      <c r="O434" s="6" t="e">
        <f>COUNTIFS(#REF!,"&lt;=1",#REF!,"&gt;=100",#REF!,"&lt;150",#REF!,$B434,#REF!,"&gt;=2.5")</f>
        <v>#REF!</v>
      </c>
      <c r="P434" s="6" t="e">
        <f>COUNTIFS(#REF!,"&lt;=1",#REF!,"&gt;=100",#REF!,"&lt;150",#REF!,$B434,#REF!,"&gt;=3")</f>
        <v>#REF!</v>
      </c>
      <c r="Q434" s="6" t="e">
        <f>COUNTIFS(#REF!,"&lt;=1",#REF!,"&gt;=100",#REF!,"&lt;150",#REF!,$B434,#REF!,"&gt;=3.5")</f>
        <v>#REF!</v>
      </c>
      <c r="R434" s="15" t="e">
        <f>COUNTIFS(#REF!,"&lt;=1",#REF!,"&gt;=100",#REF!,"&lt;150",#REF!,$B434,#REF!,"&gt;=4")</f>
        <v>#REF!</v>
      </c>
      <c r="T434" s="9" t="s">
        <v>46</v>
      </c>
      <c r="U434" s="6"/>
      <c r="V434" s="6" t="e">
        <f>COUNTIFS(#REF!,"&gt;=150",#REF!,"&lt;200",#REF!,$B434)</f>
        <v>#REF!</v>
      </c>
      <c r="W434" s="6" t="e">
        <f>COUNTIFS(#REF!,"&lt;=1",#REF!,"&gt;=150",#REF!,"&lt;200",#REF!,$B434,#REF!,"&gt;=2.2")</f>
        <v>#REF!</v>
      </c>
      <c r="X434" s="6" t="e">
        <f>COUNTIFS(#REF!,"&lt;=1",#REF!,"&gt;=150",#REF!,"&lt;200",#REF!,$B434,#REF!,"&gt;=2.5")</f>
        <v>#REF!</v>
      </c>
      <c r="Y434" s="6" t="e">
        <f>COUNTIFS(#REF!,"&lt;=1",#REF!,"&gt;=150",#REF!,"&lt;200",#REF!,$B434,#REF!,"&gt;=3")</f>
        <v>#REF!</v>
      </c>
      <c r="Z434" s="6" t="e">
        <f>COUNTIFS(#REF!,"&lt;=1",#REF!,"&gt;=150",#REF!,"&lt;200",#REF!,$B434,#REF!,"&gt;=3.5")</f>
        <v>#REF!</v>
      </c>
      <c r="AA434" s="15" t="e">
        <f>COUNTIFS(#REF!,"&lt;=1",#REF!,"&gt;=150",#REF!,"&lt;200",#REF!,$B434,#REF!,"&gt;=4")</f>
        <v>#REF!</v>
      </c>
      <c r="AC434" s="9" t="s">
        <v>46</v>
      </c>
      <c r="AD434" s="6"/>
      <c r="AE434" s="6" t="e">
        <f>COUNTIFS(#REF!,"&gt;=200",#REF!,$B434)</f>
        <v>#REF!</v>
      </c>
      <c r="AF434" s="6" t="e">
        <f>COUNTIFS(#REF!,"&lt;=1",#REF!,"&gt;=200",#REF!,$B434,#REF!,"&gt;=2.2")</f>
        <v>#REF!</v>
      </c>
      <c r="AG434" s="6" t="e">
        <f>COUNTIFS(#REF!,"&lt;=1",#REF!,"&gt;=200",#REF!,$B434,#REF!,"&gt;=2.5")</f>
        <v>#REF!</v>
      </c>
      <c r="AH434" s="6" t="e">
        <f>COUNTIFS(#REF!,"&lt;=1",#REF!,"&gt;=200",#REF!,$B434,#REF!,"&gt;=3")</f>
        <v>#REF!</v>
      </c>
      <c r="AI434" s="6" t="e">
        <f>COUNTIFS(#REF!,"&lt;=1",#REF!,"&gt;=200",#REF!,$B434,#REF!,"&gt;=3.5")</f>
        <v>#REF!</v>
      </c>
      <c r="AJ434" s="15" t="e">
        <f>COUNTIFS(#REF!,"&lt;=1",#REF!,"&gt;=200",#REF!,$B434,#REF!,"&gt;=4")</f>
        <v>#REF!</v>
      </c>
      <c r="AL434" s="9" t="s">
        <v>46</v>
      </c>
      <c r="AM434" s="6"/>
      <c r="AN434" s="6" t="e">
        <f>COUNTIFS(#REF!,"&gt;=50",#REF!,$B434)</f>
        <v>#REF!</v>
      </c>
      <c r="AO434" s="6" t="e">
        <f>COUNTIFS(#REF!,"&lt;=1",#REF!,"&gt;=50",#REF!,$B434,#REF!,"&gt;=2.2")</f>
        <v>#REF!</v>
      </c>
      <c r="AP434" s="6" t="e">
        <f>COUNTIFS(#REF!,"&lt;=1",#REF!,"&gt;=50",#REF!,$B434,#REF!,"&gt;=2.5")</f>
        <v>#REF!</v>
      </c>
      <c r="AQ434" s="6" t="e">
        <f>COUNTIFS(#REF!,"&lt;=1",#REF!,"&gt;=50",#REF!,$B434,#REF!,"&gt;=3")</f>
        <v>#REF!</v>
      </c>
      <c r="AR434" s="6" t="e">
        <f>COUNTIFS(#REF!,"&lt;=1",#REF!,"&gt;=50",#REF!,$B434,#REF!,"&gt;=3.5")</f>
        <v>#REF!</v>
      </c>
      <c r="AS434" s="15" t="e">
        <f>COUNTIFS(#REF!,"&lt;=1",#REF!,"&gt;=50",#REF!,$B434,#REF!,"&gt;=4")</f>
        <v>#REF!</v>
      </c>
    </row>
    <row r="435" spans="2:45" hidden="1" outlineLevel="1" x14ac:dyDescent="0.25">
      <c r="B435" s="9" t="s">
        <v>53</v>
      </c>
      <c r="C435" s="6"/>
      <c r="D435" s="6" t="e">
        <f>COUNTIFS(#REF!,"&lt;100",#REF!,"&gt;=50",#REF!,$B435)</f>
        <v>#REF!</v>
      </c>
      <c r="E435" s="6" t="e">
        <f>COUNTIFS(#REF!,"&lt;=1",#REF!,"&lt;100",#REF!,"&gt;=50",#REF!,$B435,#REF!,"&gt;=2.2")</f>
        <v>#REF!</v>
      </c>
      <c r="F435" s="6" t="e">
        <f>COUNTIFS(#REF!,"&lt;=1",#REF!,"&lt;100",#REF!,"&gt;=50",#REF!,$B435,#REF!,"&gt;=2.5")</f>
        <v>#REF!</v>
      </c>
      <c r="G435" s="6" t="e">
        <f>COUNTIFS(#REF!,"&lt;=1",#REF!,"&lt;100",#REF!,"&gt;=50",#REF!,$B435,#REF!,"&gt;=3")</f>
        <v>#REF!</v>
      </c>
      <c r="H435" s="6" t="e">
        <f>COUNTIFS(#REF!,"&lt;=1",#REF!,"&lt;100",#REF!,"&gt;=50",#REF!,$B435,#REF!,"&gt;=3.5")</f>
        <v>#REF!</v>
      </c>
      <c r="I435" s="15" t="e">
        <f>COUNTIFS(#REF!,"&lt;=1",#REF!,"&lt;100",#REF!,"&gt;=50",#REF!,$B435,#REF!,"&gt;=4")</f>
        <v>#REF!</v>
      </c>
      <c r="K435" s="9" t="s">
        <v>53</v>
      </c>
      <c r="L435" s="6"/>
      <c r="M435" s="6" t="e">
        <f>COUNTIFS(#REF!,"&gt;=100",#REF!,"&lt;150",#REF!,$B435)</f>
        <v>#REF!</v>
      </c>
      <c r="N435" s="6" t="e">
        <f>COUNTIFS(#REF!,"&lt;=1",#REF!,"&gt;=100",#REF!,"&lt;150",#REF!,$B435,#REF!,"&gt;=2.2")</f>
        <v>#REF!</v>
      </c>
      <c r="O435" s="6" t="e">
        <f>COUNTIFS(#REF!,"&lt;=1",#REF!,"&gt;=100",#REF!,"&lt;150",#REF!,$B435,#REF!,"&gt;=2.5")</f>
        <v>#REF!</v>
      </c>
      <c r="P435" s="6" t="e">
        <f>COUNTIFS(#REF!,"&lt;=1",#REF!,"&gt;=100",#REF!,"&lt;150",#REF!,$B435,#REF!,"&gt;=3")</f>
        <v>#REF!</v>
      </c>
      <c r="Q435" s="6" t="e">
        <f>COUNTIFS(#REF!,"&lt;=1",#REF!,"&gt;=100",#REF!,"&lt;150",#REF!,$B435,#REF!,"&gt;=3.5")</f>
        <v>#REF!</v>
      </c>
      <c r="R435" s="15" t="e">
        <f>COUNTIFS(#REF!,"&lt;=1",#REF!,"&gt;=100",#REF!,"&lt;150",#REF!,$B435,#REF!,"&gt;=4")</f>
        <v>#REF!</v>
      </c>
      <c r="T435" s="9" t="s">
        <v>53</v>
      </c>
      <c r="U435" s="6"/>
      <c r="V435" s="6" t="e">
        <f>COUNTIFS(#REF!,"&gt;=150",#REF!,"&lt;200",#REF!,$B435)</f>
        <v>#REF!</v>
      </c>
      <c r="W435" s="6" t="e">
        <f>COUNTIFS(#REF!,"&lt;=1",#REF!,"&gt;=150",#REF!,"&lt;200",#REF!,$B435,#REF!,"&gt;=2.2")</f>
        <v>#REF!</v>
      </c>
      <c r="X435" s="6" t="e">
        <f>COUNTIFS(#REF!,"&lt;=1",#REF!,"&gt;=150",#REF!,"&lt;200",#REF!,$B435,#REF!,"&gt;=2.5")</f>
        <v>#REF!</v>
      </c>
      <c r="Y435" s="6" t="e">
        <f>COUNTIFS(#REF!,"&lt;=1",#REF!,"&gt;=150",#REF!,"&lt;200",#REF!,$B435,#REF!,"&gt;=3")</f>
        <v>#REF!</v>
      </c>
      <c r="Z435" s="6" t="e">
        <f>COUNTIFS(#REF!,"&lt;=1",#REF!,"&gt;=150",#REF!,"&lt;200",#REF!,$B435,#REF!,"&gt;=3.5")</f>
        <v>#REF!</v>
      </c>
      <c r="AA435" s="15" t="e">
        <f>COUNTIFS(#REF!,"&lt;=1",#REF!,"&gt;=150",#REF!,"&lt;200",#REF!,$B435,#REF!,"&gt;=4")</f>
        <v>#REF!</v>
      </c>
      <c r="AC435" s="9" t="s">
        <v>53</v>
      </c>
      <c r="AD435" s="6"/>
      <c r="AE435" s="6" t="e">
        <f>COUNTIFS(#REF!,"&gt;=200",#REF!,$B435)</f>
        <v>#REF!</v>
      </c>
      <c r="AF435" s="6" t="e">
        <f>COUNTIFS(#REF!,"&lt;=1",#REF!,"&gt;=200",#REF!,$B435,#REF!,"&gt;=2.2")</f>
        <v>#REF!</v>
      </c>
      <c r="AG435" s="6" t="e">
        <f>COUNTIFS(#REF!,"&lt;=1",#REF!,"&gt;=200",#REF!,$B435,#REF!,"&gt;=2.5")</f>
        <v>#REF!</v>
      </c>
      <c r="AH435" s="6" t="e">
        <f>COUNTIFS(#REF!,"&lt;=1",#REF!,"&gt;=200",#REF!,$B435,#REF!,"&gt;=3")</f>
        <v>#REF!</v>
      </c>
      <c r="AI435" s="6" t="e">
        <f>COUNTIFS(#REF!,"&lt;=1",#REF!,"&gt;=200",#REF!,$B435,#REF!,"&gt;=3.5")</f>
        <v>#REF!</v>
      </c>
      <c r="AJ435" s="15" t="e">
        <f>COUNTIFS(#REF!,"&lt;=1",#REF!,"&gt;=200",#REF!,$B435,#REF!,"&gt;=4")</f>
        <v>#REF!</v>
      </c>
      <c r="AL435" s="9" t="s">
        <v>53</v>
      </c>
      <c r="AM435" s="6"/>
      <c r="AN435" s="6" t="e">
        <f>COUNTIFS(#REF!,"&gt;=50",#REF!,$B435)</f>
        <v>#REF!</v>
      </c>
      <c r="AO435" s="6" t="e">
        <f>COUNTIFS(#REF!,"&lt;=1",#REF!,"&gt;=50",#REF!,$B435,#REF!,"&gt;=2.2")</f>
        <v>#REF!</v>
      </c>
      <c r="AP435" s="6" t="e">
        <f>COUNTIFS(#REF!,"&lt;=1",#REF!,"&gt;=50",#REF!,$B435,#REF!,"&gt;=2.5")</f>
        <v>#REF!</v>
      </c>
      <c r="AQ435" s="6" t="e">
        <f>COUNTIFS(#REF!,"&lt;=1",#REF!,"&gt;=50",#REF!,$B435,#REF!,"&gt;=3")</f>
        <v>#REF!</v>
      </c>
      <c r="AR435" s="6" t="e">
        <f>COUNTIFS(#REF!,"&lt;=1",#REF!,"&gt;=50",#REF!,$B435,#REF!,"&gt;=3.5")</f>
        <v>#REF!</v>
      </c>
      <c r="AS435" s="15" t="e">
        <f>COUNTIFS(#REF!,"&lt;=1",#REF!,"&gt;=50",#REF!,$B435,#REF!,"&gt;=4")</f>
        <v>#REF!</v>
      </c>
    </row>
    <row r="436" spans="2:45" hidden="1" outlineLevel="1" x14ac:dyDescent="0.25">
      <c r="B436" s="9" t="s">
        <v>49</v>
      </c>
      <c r="C436" s="6"/>
      <c r="D436" s="6" t="e">
        <f>COUNTIFS(#REF!,"&lt;100",#REF!,"&gt;=50",#REF!,$B436)</f>
        <v>#REF!</v>
      </c>
      <c r="E436" s="6" t="e">
        <f>COUNTIFS(#REF!,"&lt;=1",#REF!,"&lt;100",#REF!,"&gt;=50",#REF!,$B436,#REF!,"&gt;=2.2")</f>
        <v>#REF!</v>
      </c>
      <c r="F436" s="6" t="e">
        <f>COUNTIFS(#REF!,"&lt;=1",#REF!,"&lt;100",#REF!,"&gt;=50",#REF!,$B436,#REF!,"&gt;=2.5")</f>
        <v>#REF!</v>
      </c>
      <c r="G436" s="6" t="e">
        <f>COUNTIFS(#REF!,"&lt;=1",#REF!,"&lt;100",#REF!,"&gt;=50",#REF!,$B436,#REF!,"&gt;=3")</f>
        <v>#REF!</v>
      </c>
      <c r="H436" s="6" t="e">
        <f>COUNTIFS(#REF!,"&lt;=1",#REF!,"&lt;100",#REF!,"&gt;=50",#REF!,$B436,#REF!,"&gt;=3.5")</f>
        <v>#REF!</v>
      </c>
      <c r="I436" s="15" t="e">
        <f>COUNTIFS(#REF!,"&lt;=1",#REF!,"&lt;100",#REF!,"&gt;=50",#REF!,$B436,#REF!,"&gt;=4")</f>
        <v>#REF!</v>
      </c>
      <c r="K436" s="9" t="s">
        <v>49</v>
      </c>
      <c r="L436" s="6"/>
      <c r="M436" s="6" t="e">
        <f>COUNTIFS(#REF!,"&gt;=100",#REF!,"&lt;150",#REF!,$B436)</f>
        <v>#REF!</v>
      </c>
      <c r="N436" s="6" t="e">
        <f>COUNTIFS(#REF!,"&lt;=1",#REF!,"&gt;=100",#REF!,"&lt;150",#REF!,$B436,#REF!,"&gt;=2.2")</f>
        <v>#REF!</v>
      </c>
      <c r="O436" s="6" t="e">
        <f>COUNTIFS(#REF!,"&lt;=1",#REF!,"&gt;=100",#REF!,"&lt;150",#REF!,$B436,#REF!,"&gt;=2.5")</f>
        <v>#REF!</v>
      </c>
      <c r="P436" s="6" t="e">
        <f>COUNTIFS(#REF!,"&lt;=1",#REF!,"&gt;=100",#REF!,"&lt;150",#REF!,$B436,#REF!,"&gt;=3")</f>
        <v>#REF!</v>
      </c>
      <c r="Q436" s="6" t="e">
        <f>COUNTIFS(#REF!,"&lt;=1",#REF!,"&gt;=100",#REF!,"&lt;150",#REF!,$B436,#REF!,"&gt;=3.5")</f>
        <v>#REF!</v>
      </c>
      <c r="R436" s="15" t="e">
        <f>COUNTIFS(#REF!,"&lt;=1",#REF!,"&gt;=100",#REF!,"&lt;150",#REF!,$B436,#REF!,"&gt;=4")</f>
        <v>#REF!</v>
      </c>
      <c r="T436" s="9" t="s">
        <v>49</v>
      </c>
      <c r="U436" s="6"/>
      <c r="V436" s="6" t="e">
        <f>COUNTIFS(#REF!,"&gt;=150",#REF!,"&lt;200",#REF!,$B436)</f>
        <v>#REF!</v>
      </c>
      <c r="W436" s="6" t="e">
        <f>COUNTIFS(#REF!,"&lt;=1",#REF!,"&gt;=150",#REF!,"&lt;200",#REF!,$B436,#REF!,"&gt;=2.2")</f>
        <v>#REF!</v>
      </c>
      <c r="X436" s="6" t="e">
        <f>COUNTIFS(#REF!,"&lt;=1",#REF!,"&gt;=150",#REF!,"&lt;200",#REF!,$B436,#REF!,"&gt;=2.5")</f>
        <v>#REF!</v>
      </c>
      <c r="Y436" s="6" t="e">
        <f>COUNTIFS(#REF!,"&lt;=1",#REF!,"&gt;=150",#REF!,"&lt;200",#REF!,$B436,#REF!,"&gt;=3")</f>
        <v>#REF!</v>
      </c>
      <c r="Z436" s="6" t="e">
        <f>COUNTIFS(#REF!,"&lt;=1",#REF!,"&gt;=150",#REF!,"&lt;200",#REF!,$B436,#REF!,"&gt;=3.5")</f>
        <v>#REF!</v>
      </c>
      <c r="AA436" s="15" t="e">
        <f>COUNTIFS(#REF!,"&lt;=1",#REF!,"&gt;=150",#REF!,"&lt;200",#REF!,$B436,#REF!,"&gt;=4")</f>
        <v>#REF!</v>
      </c>
      <c r="AC436" s="9" t="s">
        <v>49</v>
      </c>
      <c r="AD436" s="6"/>
      <c r="AE436" s="6" t="e">
        <f>COUNTIFS(#REF!,"&gt;=200",#REF!,$B436)</f>
        <v>#REF!</v>
      </c>
      <c r="AF436" s="6" t="e">
        <f>COUNTIFS(#REF!,"&lt;=1",#REF!,"&gt;=200",#REF!,$B436,#REF!,"&gt;=2.2")</f>
        <v>#REF!</v>
      </c>
      <c r="AG436" s="6" t="e">
        <f>COUNTIFS(#REF!,"&lt;=1",#REF!,"&gt;=200",#REF!,$B436,#REF!,"&gt;=2.5")</f>
        <v>#REF!</v>
      </c>
      <c r="AH436" s="6" t="e">
        <f>COUNTIFS(#REF!,"&lt;=1",#REF!,"&gt;=200",#REF!,$B436,#REF!,"&gt;=3")</f>
        <v>#REF!</v>
      </c>
      <c r="AI436" s="6" t="e">
        <f>COUNTIFS(#REF!,"&lt;=1",#REF!,"&gt;=200",#REF!,$B436,#REF!,"&gt;=3.5")</f>
        <v>#REF!</v>
      </c>
      <c r="AJ436" s="15" t="e">
        <f>COUNTIFS(#REF!,"&lt;=1",#REF!,"&gt;=200",#REF!,$B436,#REF!,"&gt;=4")</f>
        <v>#REF!</v>
      </c>
      <c r="AL436" s="9" t="s">
        <v>49</v>
      </c>
      <c r="AM436" s="6"/>
      <c r="AN436" s="6" t="e">
        <f>COUNTIFS(#REF!,"&gt;=50",#REF!,$B436)</f>
        <v>#REF!</v>
      </c>
      <c r="AO436" s="6" t="e">
        <f>COUNTIFS(#REF!,"&lt;=1",#REF!,"&gt;=50",#REF!,$B436,#REF!,"&gt;=2.2")</f>
        <v>#REF!</v>
      </c>
      <c r="AP436" s="6" t="e">
        <f>COUNTIFS(#REF!,"&lt;=1",#REF!,"&gt;=50",#REF!,$B436,#REF!,"&gt;=2.5")</f>
        <v>#REF!</v>
      </c>
      <c r="AQ436" s="6" t="e">
        <f>COUNTIFS(#REF!,"&lt;=1",#REF!,"&gt;=50",#REF!,$B436,#REF!,"&gt;=3")</f>
        <v>#REF!</v>
      </c>
      <c r="AR436" s="6" t="e">
        <f>COUNTIFS(#REF!,"&lt;=1",#REF!,"&gt;=50",#REF!,$B436,#REF!,"&gt;=3.5")</f>
        <v>#REF!</v>
      </c>
      <c r="AS436" s="15" t="e">
        <f>COUNTIFS(#REF!,"&lt;=1",#REF!,"&gt;=50",#REF!,$B436,#REF!,"&gt;=4")</f>
        <v>#REF!</v>
      </c>
    </row>
    <row r="437" spans="2:45" hidden="1" outlineLevel="1" x14ac:dyDescent="0.25">
      <c r="B437" s="9" t="s">
        <v>50</v>
      </c>
      <c r="C437" s="6"/>
      <c r="D437" s="6" t="e">
        <f>COUNTIFS(#REF!,"&lt;100",#REF!,"&gt;=50",#REF!,$B437)</f>
        <v>#REF!</v>
      </c>
      <c r="E437" s="6" t="e">
        <f>COUNTIFS(#REF!,"&lt;=1",#REF!,"&lt;100",#REF!,"&gt;=50",#REF!,$B437,#REF!,"&gt;=2.2")</f>
        <v>#REF!</v>
      </c>
      <c r="F437" s="6" t="e">
        <f>COUNTIFS(#REF!,"&lt;=1",#REF!,"&lt;100",#REF!,"&gt;=50",#REF!,$B437,#REF!,"&gt;=2.5")</f>
        <v>#REF!</v>
      </c>
      <c r="G437" s="6" t="e">
        <f>COUNTIFS(#REF!,"&lt;=1",#REF!,"&lt;100",#REF!,"&gt;=50",#REF!,$B437,#REF!,"&gt;=3")</f>
        <v>#REF!</v>
      </c>
      <c r="H437" s="6" t="e">
        <f>COUNTIFS(#REF!,"&lt;=1",#REF!,"&lt;100",#REF!,"&gt;=50",#REF!,$B437,#REF!,"&gt;=3.5")</f>
        <v>#REF!</v>
      </c>
      <c r="I437" s="15" t="e">
        <f>COUNTIFS(#REF!,"&lt;=1",#REF!,"&lt;100",#REF!,"&gt;=50",#REF!,$B437,#REF!,"&gt;=4")</f>
        <v>#REF!</v>
      </c>
      <c r="K437" s="9" t="s">
        <v>50</v>
      </c>
      <c r="L437" s="6"/>
      <c r="M437" s="6" t="e">
        <f>COUNTIFS(#REF!,"&gt;=100",#REF!,"&lt;150",#REF!,$B437)</f>
        <v>#REF!</v>
      </c>
      <c r="N437" s="6" t="e">
        <f>COUNTIFS(#REF!,"&lt;=1",#REF!,"&gt;=100",#REF!,"&lt;150",#REF!,$B437,#REF!,"&gt;=2.2")</f>
        <v>#REF!</v>
      </c>
      <c r="O437" s="6" t="e">
        <f>COUNTIFS(#REF!,"&lt;=1",#REF!,"&gt;=100",#REF!,"&lt;150",#REF!,$B437,#REF!,"&gt;=2.5")</f>
        <v>#REF!</v>
      </c>
      <c r="P437" s="6" t="e">
        <f>COUNTIFS(#REF!,"&lt;=1",#REF!,"&gt;=100",#REF!,"&lt;150",#REF!,$B437,#REF!,"&gt;=3")</f>
        <v>#REF!</v>
      </c>
      <c r="Q437" s="6" t="e">
        <f>COUNTIFS(#REF!,"&lt;=1",#REF!,"&gt;=100",#REF!,"&lt;150",#REF!,$B437,#REF!,"&gt;=3.5")</f>
        <v>#REF!</v>
      </c>
      <c r="R437" s="15" t="e">
        <f>COUNTIFS(#REF!,"&lt;=1",#REF!,"&gt;=100",#REF!,"&lt;150",#REF!,$B437,#REF!,"&gt;=4")</f>
        <v>#REF!</v>
      </c>
      <c r="T437" s="9" t="s">
        <v>50</v>
      </c>
      <c r="U437" s="6"/>
      <c r="V437" s="6" t="e">
        <f>COUNTIFS(#REF!,"&gt;=150",#REF!,"&lt;200",#REF!,$B437)</f>
        <v>#REF!</v>
      </c>
      <c r="W437" s="6" t="e">
        <f>COUNTIFS(#REF!,"&lt;=1",#REF!,"&gt;=150",#REF!,"&lt;200",#REF!,$B437,#REF!,"&gt;=2.2")</f>
        <v>#REF!</v>
      </c>
      <c r="X437" s="6" t="e">
        <f>COUNTIFS(#REF!,"&lt;=1",#REF!,"&gt;=150",#REF!,"&lt;200",#REF!,$B437,#REF!,"&gt;=2.5")</f>
        <v>#REF!</v>
      </c>
      <c r="Y437" s="6" t="e">
        <f>COUNTIFS(#REF!,"&lt;=1",#REF!,"&gt;=150",#REF!,"&lt;200",#REF!,$B437,#REF!,"&gt;=3")</f>
        <v>#REF!</v>
      </c>
      <c r="Z437" s="6" t="e">
        <f>COUNTIFS(#REF!,"&lt;=1",#REF!,"&gt;=150",#REF!,"&lt;200",#REF!,$B437,#REF!,"&gt;=3.5")</f>
        <v>#REF!</v>
      </c>
      <c r="AA437" s="15" t="e">
        <f>COUNTIFS(#REF!,"&lt;=1",#REF!,"&gt;=150",#REF!,"&lt;200",#REF!,$B437,#REF!,"&gt;=4")</f>
        <v>#REF!</v>
      </c>
      <c r="AC437" s="9" t="s">
        <v>50</v>
      </c>
      <c r="AD437" s="6"/>
      <c r="AE437" s="6" t="e">
        <f>COUNTIFS(#REF!,"&gt;=200",#REF!,$B437)</f>
        <v>#REF!</v>
      </c>
      <c r="AF437" s="6" t="e">
        <f>COUNTIFS(#REF!,"&lt;=1",#REF!,"&gt;=200",#REF!,$B437,#REF!,"&gt;=2.2")</f>
        <v>#REF!</v>
      </c>
      <c r="AG437" s="6" t="e">
        <f>COUNTIFS(#REF!,"&lt;=1",#REF!,"&gt;=200",#REF!,$B437,#REF!,"&gt;=2.5")</f>
        <v>#REF!</v>
      </c>
      <c r="AH437" s="6" t="e">
        <f>COUNTIFS(#REF!,"&lt;=1",#REF!,"&gt;=200",#REF!,$B437,#REF!,"&gt;=3")</f>
        <v>#REF!</v>
      </c>
      <c r="AI437" s="6" t="e">
        <f>COUNTIFS(#REF!,"&lt;=1",#REF!,"&gt;=200",#REF!,$B437,#REF!,"&gt;=3.5")</f>
        <v>#REF!</v>
      </c>
      <c r="AJ437" s="15" t="e">
        <f>COUNTIFS(#REF!,"&lt;=1",#REF!,"&gt;=200",#REF!,$B437,#REF!,"&gt;=4")</f>
        <v>#REF!</v>
      </c>
      <c r="AL437" s="9" t="s">
        <v>50</v>
      </c>
      <c r="AM437" s="6"/>
      <c r="AN437" s="6" t="e">
        <f>COUNTIFS(#REF!,"&gt;=50",#REF!,$B437)</f>
        <v>#REF!</v>
      </c>
      <c r="AO437" s="6" t="e">
        <f>COUNTIFS(#REF!,"&lt;=1",#REF!,"&gt;=50",#REF!,$B437,#REF!,"&gt;=2.2")</f>
        <v>#REF!</v>
      </c>
      <c r="AP437" s="6" t="e">
        <f>COUNTIFS(#REF!,"&lt;=1",#REF!,"&gt;=50",#REF!,$B437,#REF!,"&gt;=2.5")</f>
        <v>#REF!</v>
      </c>
      <c r="AQ437" s="6" t="e">
        <f>COUNTIFS(#REF!,"&lt;=1",#REF!,"&gt;=50",#REF!,$B437,#REF!,"&gt;=3")</f>
        <v>#REF!</v>
      </c>
      <c r="AR437" s="6" t="e">
        <f>COUNTIFS(#REF!,"&lt;=1",#REF!,"&gt;=50",#REF!,$B437,#REF!,"&gt;=3.5")</f>
        <v>#REF!</v>
      </c>
      <c r="AS437" s="15" t="e">
        <f>COUNTIFS(#REF!,"&lt;=1",#REF!,"&gt;=50",#REF!,$B437,#REF!,"&gt;=4")</f>
        <v>#REF!</v>
      </c>
    </row>
    <row r="438" spans="2:45" hidden="1" outlineLevel="1" x14ac:dyDescent="0.25">
      <c r="B438" s="9" t="s">
        <v>18</v>
      </c>
      <c r="C438" s="6"/>
      <c r="D438" s="6" t="e">
        <f>COUNTIFS(#REF!,"&lt;100",#REF!,"&gt;=50",#REF!,$B438)</f>
        <v>#REF!</v>
      </c>
      <c r="E438" s="6" t="e">
        <f>COUNTIFS(#REF!,"&lt;=1",#REF!,"&lt;100",#REF!,"&gt;=50",#REF!,$B438,#REF!,"&gt;=2.2")</f>
        <v>#REF!</v>
      </c>
      <c r="F438" s="6" t="e">
        <f>COUNTIFS(#REF!,"&lt;=1",#REF!,"&lt;100",#REF!,"&gt;=50",#REF!,$B438,#REF!,"&gt;=2.5")</f>
        <v>#REF!</v>
      </c>
      <c r="G438" s="6" t="e">
        <f>COUNTIFS(#REF!,"&lt;=1",#REF!,"&lt;100",#REF!,"&gt;=50",#REF!,$B438,#REF!,"&gt;=3")</f>
        <v>#REF!</v>
      </c>
      <c r="H438" s="6" t="e">
        <f>COUNTIFS(#REF!,"&lt;=1",#REF!,"&lt;100",#REF!,"&gt;=50",#REF!,$B438,#REF!,"&gt;=3.5")</f>
        <v>#REF!</v>
      </c>
      <c r="I438" s="15" t="e">
        <f>COUNTIFS(#REF!,"&lt;=1",#REF!,"&lt;100",#REF!,"&gt;=50",#REF!,$B438,#REF!,"&gt;=4")</f>
        <v>#REF!</v>
      </c>
      <c r="K438" s="9" t="s">
        <v>18</v>
      </c>
      <c r="L438" s="6"/>
      <c r="M438" s="6" t="e">
        <f>COUNTIFS(#REF!,"&gt;=100",#REF!,"&lt;150",#REF!,$B438)</f>
        <v>#REF!</v>
      </c>
      <c r="N438" s="6" t="e">
        <f>COUNTIFS(#REF!,"&lt;=1",#REF!,"&gt;=100",#REF!,"&lt;150",#REF!,$B438,#REF!,"&gt;=2.2")</f>
        <v>#REF!</v>
      </c>
      <c r="O438" s="6" t="e">
        <f>COUNTIFS(#REF!,"&lt;=1",#REF!,"&gt;=100",#REF!,"&lt;150",#REF!,$B438,#REF!,"&gt;=2.5")</f>
        <v>#REF!</v>
      </c>
      <c r="P438" s="6" t="e">
        <f>COUNTIFS(#REF!,"&lt;=1",#REF!,"&gt;=100",#REF!,"&lt;150",#REF!,$B438,#REF!,"&gt;=3")</f>
        <v>#REF!</v>
      </c>
      <c r="Q438" s="6" t="e">
        <f>COUNTIFS(#REF!,"&lt;=1",#REF!,"&gt;=100",#REF!,"&lt;150",#REF!,$B438,#REF!,"&gt;=3.5")</f>
        <v>#REF!</v>
      </c>
      <c r="R438" s="15" t="e">
        <f>COUNTIFS(#REF!,"&lt;=1",#REF!,"&gt;=100",#REF!,"&lt;150",#REF!,$B438,#REF!,"&gt;=4")</f>
        <v>#REF!</v>
      </c>
      <c r="T438" s="9" t="s">
        <v>18</v>
      </c>
      <c r="U438" s="6"/>
      <c r="V438" s="6" t="e">
        <f>COUNTIFS(#REF!,"&gt;=150",#REF!,"&lt;200",#REF!,$B438)</f>
        <v>#REF!</v>
      </c>
      <c r="W438" s="6" t="e">
        <f>COUNTIFS(#REF!,"&lt;=1",#REF!,"&gt;=150",#REF!,"&lt;200",#REF!,$B438,#REF!,"&gt;=2.2")</f>
        <v>#REF!</v>
      </c>
      <c r="X438" s="6" t="e">
        <f>COUNTIFS(#REF!,"&lt;=1",#REF!,"&gt;=150",#REF!,"&lt;200",#REF!,$B438,#REF!,"&gt;=2.5")</f>
        <v>#REF!</v>
      </c>
      <c r="Y438" s="6" t="e">
        <f>COUNTIFS(#REF!,"&lt;=1",#REF!,"&gt;=150",#REF!,"&lt;200",#REF!,$B438,#REF!,"&gt;=3")</f>
        <v>#REF!</v>
      </c>
      <c r="Z438" s="6" t="e">
        <f>COUNTIFS(#REF!,"&lt;=1",#REF!,"&gt;=150",#REF!,"&lt;200",#REF!,$B438,#REF!,"&gt;=3.5")</f>
        <v>#REF!</v>
      </c>
      <c r="AA438" s="15" t="e">
        <f>COUNTIFS(#REF!,"&lt;=1",#REF!,"&gt;=150",#REF!,"&lt;200",#REF!,$B438,#REF!,"&gt;=4")</f>
        <v>#REF!</v>
      </c>
      <c r="AC438" s="9" t="s">
        <v>18</v>
      </c>
      <c r="AD438" s="6"/>
      <c r="AE438" s="6" t="e">
        <f>COUNTIFS(#REF!,"&gt;=200",#REF!,$B438)</f>
        <v>#REF!</v>
      </c>
      <c r="AF438" s="6" t="e">
        <f>COUNTIFS(#REF!,"&lt;=1",#REF!,"&gt;=200",#REF!,$B438,#REF!,"&gt;=2.2")</f>
        <v>#REF!</v>
      </c>
      <c r="AG438" s="6" t="e">
        <f>COUNTIFS(#REF!,"&lt;=1",#REF!,"&gt;=200",#REF!,$B438,#REF!,"&gt;=2.5")</f>
        <v>#REF!</v>
      </c>
      <c r="AH438" s="6" t="e">
        <f>COUNTIFS(#REF!,"&lt;=1",#REF!,"&gt;=200",#REF!,$B438,#REF!,"&gt;=3")</f>
        <v>#REF!</v>
      </c>
      <c r="AI438" s="6" t="e">
        <f>COUNTIFS(#REF!,"&lt;=1",#REF!,"&gt;=200",#REF!,$B438,#REF!,"&gt;=3.5")</f>
        <v>#REF!</v>
      </c>
      <c r="AJ438" s="15" t="e">
        <f>COUNTIFS(#REF!,"&lt;=1",#REF!,"&gt;=200",#REF!,$B438,#REF!,"&gt;=4")</f>
        <v>#REF!</v>
      </c>
      <c r="AL438" s="9" t="s">
        <v>18</v>
      </c>
      <c r="AM438" s="6"/>
      <c r="AN438" s="6" t="e">
        <f>COUNTIFS(#REF!,"&gt;=50",#REF!,$B438)</f>
        <v>#REF!</v>
      </c>
      <c r="AO438" s="6" t="e">
        <f>COUNTIFS(#REF!,"&lt;=1",#REF!,"&gt;=50",#REF!,$B438,#REF!,"&gt;=2.2")</f>
        <v>#REF!</v>
      </c>
      <c r="AP438" s="6" t="e">
        <f>COUNTIFS(#REF!,"&lt;=1",#REF!,"&gt;=50",#REF!,$B438,#REF!,"&gt;=2.5")</f>
        <v>#REF!</v>
      </c>
      <c r="AQ438" s="6" t="e">
        <f>COUNTIFS(#REF!,"&lt;=1",#REF!,"&gt;=50",#REF!,$B438,#REF!,"&gt;=3")</f>
        <v>#REF!</v>
      </c>
      <c r="AR438" s="6" t="e">
        <f>COUNTIFS(#REF!,"&lt;=1",#REF!,"&gt;=50",#REF!,$B438,#REF!,"&gt;=3.5")</f>
        <v>#REF!</v>
      </c>
      <c r="AS438" s="15" t="e">
        <f>COUNTIFS(#REF!,"&lt;=1",#REF!,"&gt;=50",#REF!,$B438,#REF!,"&gt;=4")</f>
        <v>#REF!</v>
      </c>
    </row>
    <row r="439" spans="2:45" hidden="1" outlineLevel="1" x14ac:dyDescent="0.25">
      <c r="B439" s="9" t="s">
        <v>20</v>
      </c>
      <c r="C439" s="6"/>
      <c r="D439" s="6" t="e">
        <f>COUNTIFS(#REF!,"&lt;100",#REF!,"&gt;=50",#REF!,$B439)</f>
        <v>#REF!</v>
      </c>
      <c r="E439" s="6" t="e">
        <f>COUNTIFS(#REF!,"&lt;=1",#REF!,"&lt;100",#REF!,"&gt;=50",#REF!,$B439,#REF!,"&gt;=2.2")</f>
        <v>#REF!</v>
      </c>
      <c r="F439" s="6" t="e">
        <f>COUNTIFS(#REF!,"&lt;=1",#REF!,"&lt;100",#REF!,"&gt;=50",#REF!,$B439,#REF!,"&gt;=2.5")</f>
        <v>#REF!</v>
      </c>
      <c r="G439" s="6" t="e">
        <f>COUNTIFS(#REF!,"&lt;=1",#REF!,"&lt;100",#REF!,"&gt;=50",#REF!,$B439,#REF!,"&gt;=3")</f>
        <v>#REF!</v>
      </c>
      <c r="H439" s="6" t="e">
        <f>COUNTIFS(#REF!,"&lt;=1",#REF!,"&lt;100",#REF!,"&gt;=50",#REF!,$B439,#REF!,"&gt;=3.5")</f>
        <v>#REF!</v>
      </c>
      <c r="I439" s="15" t="e">
        <f>COUNTIFS(#REF!,"&lt;=1",#REF!,"&lt;100",#REF!,"&gt;=50",#REF!,$B439,#REF!,"&gt;=4")</f>
        <v>#REF!</v>
      </c>
      <c r="K439" s="9" t="s">
        <v>20</v>
      </c>
      <c r="L439" s="6"/>
      <c r="M439" s="6" t="e">
        <f>COUNTIFS(#REF!,"&gt;=100",#REF!,"&lt;150",#REF!,$B439)</f>
        <v>#REF!</v>
      </c>
      <c r="N439" s="6" t="e">
        <f>COUNTIFS(#REF!,"&lt;=1",#REF!,"&gt;=100",#REF!,"&lt;150",#REF!,$B439,#REF!,"&gt;=2.2")</f>
        <v>#REF!</v>
      </c>
      <c r="O439" s="6" t="e">
        <f>COUNTIFS(#REF!,"&lt;=1",#REF!,"&gt;=100",#REF!,"&lt;150",#REF!,$B439,#REF!,"&gt;=2.5")</f>
        <v>#REF!</v>
      </c>
      <c r="P439" s="6" t="e">
        <f>COUNTIFS(#REF!,"&lt;=1",#REF!,"&gt;=100",#REF!,"&lt;150",#REF!,$B439,#REF!,"&gt;=3")</f>
        <v>#REF!</v>
      </c>
      <c r="Q439" s="6" t="e">
        <f>COUNTIFS(#REF!,"&lt;=1",#REF!,"&gt;=100",#REF!,"&lt;150",#REF!,$B439,#REF!,"&gt;=3.5")</f>
        <v>#REF!</v>
      </c>
      <c r="R439" s="15" t="e">
        <f>COUNTIFS(#REF!,"&lt;=1",#REF!,"&gt;=100",#REF!,"&lt;150",#REF!,$B439,#REF!,"&gt;=4")</f>
        <v>#REF!</v>
      </c>
      <c r="T439" s="9" t="s">
        <v>20</v>
      </c>
      <c r="U439" s="6"/>
      <c r="V439" s="6" t="e">
        <f>COUNTIFS(#REF!,"&gt;=150",#REF!,"&lt;200",#REF!,$B439)</f>
        <v>#REF!</v>
      </c>
      <c r="W439" s="6" t="e">
        <f>COUNTIFS(#REF!,"&lt;=1",#REF!,"&gt;=150",#REF!,"&lt;200",#REF!,$B439,#REF!,"&gt;=2.2")</f>
        <v>#REF!</v>
      </c>
      <c r="X439" s="6" t="e">
        <f>COUNTIFS(#REF!,"&lt;=1",#REF!,"&gt;=150",#REF!,"&lt;200",#REF!,$B439,#REF!,"&gt;=2.5")</f>
        <v>#REF!</v>
      </c>
      <c r="Y439" s="6" t="e">
        <f>COUNTIFS(#REF!,"&lt;=1",#REF!,"&gt;=150",#REF!,"&lt;200",#REF!,$B439,#REF!,"&gt;=3")</f>
        <v>#REF!</v>
      </c>
      <c r="Z439" s="6" t="e">
        <f>COUNTIFS(#REF!,"&lt;=1",#REF!,"&gt;=150",#REF!,"&lt;200",#REF!,$B439,#REF!,"&gt;=3.5")</f>
        <v>#REF!</v>
      </c>
      <c r="AA439" s="15" t="e">
        <f>COUNTIFS(#REF!,"&lt;=1",#REF!,"&gt;=150",#REF!,"&lt;200",#REF!,$B439,#REF!,"&gt;=4")</f>
        <v>#REF!</v>
      </c>
      <c r="AC439" s="9" t="s">
        <v>20</v>
      </c>
      <c r="AD439" s="6"/>
      <c r="AE439" s="6" t="e">
        <f>COUNTIFS(#REF!,"&gt;=200",#REF!,$B439)</f>
        <v>#REF!</v>
      </c>
      <c r="AF439" s="6" t="e">
        <f>COUNTIFS(#REF!,"&lt;=1",#REF!,"&gt;=200",#REF!,$B439,#REF!,"&gt;=2.2")</f>
        <v>#REF!</v>
      </c>
      <c r="AG439" s="6" t="e">
        <f>COUNTIFS(#REF!,"&lt;=1",#REF!,"&gt;=200",#REF!,$B439,#REF!,"&gt;=2.5")</f>
        <v>#REF!</v>
      </c>
      <c r="AH439" s="6" t="e">
        <f>COUNTIFS(#REF!,"&lt;=1",#REF!,"&gt;=200",#REF!,$B439,#REF!,"&gt;=3")</f>
        <v>#REF!</v>
      </c>
      <c r="AI439" s="6" t="e">
        <f>COUNTIFS(#REF!,"&lt;=1",#REF!,"&gt;=200",#REF!,$B439,#REF!,"&gt;=3.5")</f>
        <v>#REF!</v>
      </c>
      <c r="AJ439" s="15" t="e">
        <f>COUNTIFS(#REF!,"&lt;=1",#REF!,"&gt;=200",#REF!,$B439,#REF!,"&gt;=4")</f>
        <v>#REF!</v>
      </c>
      <c r="AL439" s="9" t="s">
        <v>20</v>
      </c>
      <c r="AM439" s="6"/>
      <c r="AN439" s="6" t="e">
        <f>COUNTIFS(#REF!,"&gt;=50",#REF!,$B439)</f>
        <v>#REF!</v>
      </c>
      <c r="AO439" s="6" t="e">
        <f>COUNTIFS(#REF!,"&lt;=1",#REF!,"&gt;=50",#REF!,$B439,#REF!,"&gt;=2.2")</f>
        <v>#REF!</v>
      </c>
      <c r="AP439" s="6" t="e">
        <f>COUNTIFS(#REF!,"&lt;=1",#REF!,"&gt;=50",#REF!,$B439,#REF!,"&gt;=2.5")</f>
        <v>#REF!</v>
      </c>
      <c r="AQ439" s="6" t="e">
        <f>COUNTIFS(#REF!,"&lt;=1",#REF!,"&gt;=50",#REF!,$B439,#REF!,"&gt;=3")</f>
        <v>#REF!</v>
      </c>
      <c r="AR439" s="6" t="e">
        <f>COUNTIFS(#REF!,"&lt;=1",#REF!,"&gt;=50",#REF!,$B439,#REF!,"&gt;=3.5")</f>
        <v>#REF!</v>
      </c>
      <c r="AS439" s="15" t="e">
        <f>COUNTIFS(#REF!,"&lt;=1",#REF!,"&gt;=50",#REF!,$B439,#REF!,"&gt;=4")</f>
        <v>#REF!</v>
      </c>
    </row>
    <row r="440" spans="2:45" hidden="1" outlineLevel="1" x14ac:dyDescent="0.25">
      <c r="B440" s="9" t="s">
        <v>21</v>
      </c>
      <c r="C440" s="6"/>
      <c r="D440" s="6" t="e">
        <f>COUNTIFS(#REF!,"&lt;100",#REF!,"&gt;=50",#REF!,$B440)</f>
        <v>#REF!</v>
      </c>
      <c r="E440" s="6" t="e">
        <f>COUNTIFS(#REF!,"&lt;=1",#REF!,"&lt;100",#REF!,"&gt;=50",#REF!,$B440,#REF!,"&gt;=2.2")</f>
        <v>#REF!</v>
      </c>
      <c r="F440" s="6" t="e">
        <f>COUNTIFS(#REF!,"&lt;=1",#REF!,"&lt;100",#REF!,"&gt;=50",#REF!,$B440,#REF!,"&gt;=2.5")</f>
        <v>#REF!</v>
      </c>
      <c r="G440" s="6" t="e">
        <f>COUNTIFS(#REF!,"&lt;=1",#REF!,"&lt;100",#REF!,"&gt;=50",#REF!,$B440,#REF!,"&gt;=3")</f>
        <v>#REF!</v>
      </c>
      <c r="H440" s="6" t="e">
        <f>COUNTIFS(#REF!,"&lt;=1",#REF!,"&lt;100",#REF!,"&gt;=50",#REF!,$B440,#REF!,"&gt;=3.5")</f>
        <v>#REF!</v>
      </c>
      <c r="I440" s="15" t="e">
        <f>COUNTIFS(#REF!,"&lt;=1",#REF!,"&lt;100",#REF!,"&gt;=50",#REF!,$B440,#REF!,"&gt;=4")</f>
        <v>#REF!</v>
      </c>
      <c r="K440" s="9" t="s">
        <v>21</v>
      </c>
      <c r="L440" s="6"/>
      <c r="M440" s="6" t="e">
        <f>COUNTIFS(#REF!,"&gt;=100",#REF!,"&lt;150",#REF!,$B440)</f>
        <v>#REF!</v>
      </c>
      <c r="N440" s="6" t="e">
        <f>COUNTIFS(#REF!,"&lt;=1",#REF!,"&gt;=100",#REF!,"&lt;150",#REF!,$B440,#REF!,"&gt;=2.2")</f>
        <v>#REF!</v>
      </c>
      <c r="O440" s="6" t="e">
        <f>COUNTIFS(#REF!,"&lt;=1",#REF!,"&gt;=100",#REF!,"&lt;150",#REF!,$B440,#REF!,"&gt;=2.5")</f>
        <v>#REF!</v>
      </c>
      <c r="P440" s="6" t="e">
        <f>COUNTIFS(#REF!,"&lt;=1",#REF!,"&gt;=100",#REF!,"&lt;150",#REF!,$B440,#REF!,"&gt;=3")</f>
        <v>#REF!</v>
      </c>
      <c r="Q440" s="6" t="e">
        <f>COUNTIFS(#REF!,"&lt;=1",#REF!,"&gt;=100",#REF!,"&lt;150",#REF!,$B440,#REF!,"&gt;=3.5")</f>
        <v>#REF!</v>
      </c>
      <c r="R440" s="15" t="e">
        <f>COUNTIFS(#REF!,"&lt;=1",#REF!,"&gt;=100",#REF!,"&lt;150",#REF!,$B440,#REF!,"&gt;=4")</f>
        <v>#REF!</v>
      </c>
      <c r="T440" s="9" t="s">
        <v>21</v>
      </c>
      <c r="U440" s="6"/>
      <c r="V440" s="6" t="e">
        <f>COUNTIFS(#REF!,"&gt;=150",#REF!,"&lt;200",#REF!,$B440)</f>
        <v>#REF!</v>
      </c>
      <c r="W440" s="6" t="e">
        <f>COUNTIFS(#REF!,"&lt;=1",#REF!,"&gt;=150",#REF!,"&lt;200",#REF!,$B440,#REF!,"&gt;=2.2")</f>
        <v>#REF!</v>
      </c>
      <c r="X440" s="6" t="e">
        <f>COUNTIFS(#REF!,"&lt;=1",#REF!,"&gt;=150",#REF!,"&lt;200",#REF!,$B440,#REF!,"&gt;=2.5")</f>
        <v>#REF!</v>
      </c>
      <c r="Y440" s="6" t="e">
        <f>COUNTIFS(#REF!,"&lt;=1",#REF!,"&gt;=150",#REF!,"&lt;200",#REF!,$B440,#REF!,"&gt;=3")</f>
        <v>#REF!</v>
      </c>
      <c r="Z440" s="6" t="e">
        <f>COUNTIFS(#REF!,"&lt;=1",#REF!,"&gt;=150",#REF!,"&lt;200",#REF!,$B440,#REF!,"&gt;=3.5")</f>
        <v>#REF!</v>
      </c>
      <c r="AA440" s="15" t="e">
        <f>COUNTIFS(#REF!,"&lt;=1",#REF!,"&gt;=150",#REF!,"&lt;200",#REF!,$B440,#REF!,"&gt;=4")</f>
        <v>#REF!</v>
      </c>
      <c r="AC440" s="9" t="s">
        <v>21</v>
      </c>
      <c r="AD440" s="6"/>
      <c r="AE440" s="6" t="e">
        <f>COUNTIFS(#REF!,"&gt;=200",#REF!,$B440)</f>
        <v>#REF!</v>
      </c>
      <c r="AF440" s="6" t="e">
        <f>COUNTIFS(#REF!,"&lt;=1",#REF!,"&gt;=200",#REF!,$B440,#REF!,"&gt;=2.2")</f>
        <v>#REF!</v>
      </c>
      <c r="AG440" s="6" t="e">
        <f>COUNTIFS(#REF!,"&lt;=1",#REF!,"&gt;=200",#REF!,$B440,#REF!,"&gt;=2.5")</f>
        <v>#REF!</v>
      </c>
      <c r="AH440" s="6" t="e">
        <f>COUNTIFS(#REF!,"&lt;=1",#REF!,"&gt;=200",#REF!,$B440,#REF!,"&gt;=3")</f>
        <v>#REF!</v>
      </c>
      <c r="AI440" s="6" t="e">
        <f>COUNTIFS(#REF!,"&lt;=1",#REF!,"&gt;=200",#REF!,$B440,#REF!,"&gt;=3.5")</f>
        <v>#REF!</v>
      </c>
      <c r="AJ440" s="15" t="e">
        <f>COUNTIFS(#REF!,"&lt;=1",#REF!,"&gt;=200",#REF!,$B440,#REF!,"&gt;=4")</f>
        <v>#REF!</v>
      </c>
      <c r="AL440" s="9" t="s">
        <v>21</v>
      </c>
      <c r="AM440" s="6"/>
      <c r="AN440" s="6" t="e">
        <f>COUNTIFS(#REF!,"&gt;=50",#REF!,$B440)</f>
        <v>#REF!</v>
      </c>
      <c r="AO440" s="6" t="e">
        <f>COUNTIFS(#REF!,"&lt;=1",#REF!,"&gt;=50",#REF!,$B440,#REF!,"&gt;=2.2")</f>
        <v>#REF!</v>
      </c>
      <c r="AP440" s="6" t="e">
        <f>COUNTIFS(#REF!,"&lt;=1",#REF!,"&gt;=50",#REF!,$B440,#REF!,"&gt;=2.5")</f>
        <v>#REF!</v>
      </c>
      <c r="AQ440" s="6" t="e">
        <f>COUNTIFS(#REF!,"&lt;=1",#REF!,"&gt;=50",#REF!,$B440,#REF!,"&gt;=3")</f>
        <v>#REF!</v>
      </c>
      <c r="AR440" s="6" t="e">
        <f>COUNTIFS(#REF!,"&lt;=1",#REF!,"&gt;=50",#REF!,$B440,#REF!,"&gt;=3.5")</f>
        <v>#REF!</v>
      </c>
      <c r="AS440" s="15" t="e">
        <f>COUNTIFS(#REF!,"&lt;=1",#REF!,"&gt;=50",#REF!,$B440,#REF!,"&gt;=4")</f>
        <v>#REF!</v>
      </c>
    </row>
    <row r="441" spans="2:45" hidden="1" outlineLevel="1" x14ac:dyDescent="0.25">
      <c r="B441" s="9" t="s">
        <v>16</v>
      </c>
      <c r="C441" s="6"/>
      <c r="D441" s="6" t="e">
        <f>COUNTIFS(#REF!,"&lt;100",#REF!,"&gt;=50",#REF!,$B441)</f>
        <v>#REF!</v>
      </c>
      <c r="E441" s="6" t="e">
        <f>COUNTIFS(#REF!,"&lt;=1",#REF!,"&lt;100",#REF!,"&gt;=50",#REF!,$B441,#REF!,"&gt;=2.2")</f>
        <v>#REF!</v>
      </c>
      <c r="F441" s="6" t="e">
        <f>COUNTIFS(#REF!,"&lt;=1",#REF!,"&lt;100",#REF!,"&gt;=50",#REF!,$B441,#REF!,"&gt;=2.5")</f>
        <v>#REF!</v>
      </c>
      <c r="G441" s="6" t="e">
        <f>COUNTIFS(#REF!,"&lt;=1",#REF!,"&lt;100",#REF!,"&gt;=50",#REF!,$B441,#REF!,"&gt;=3")</f>
        <v>#REF!</v>
      </c>
      <c r="H441" s="6" t="e">
        <f>COUNTIFS(#REF!,"&lt;=1",#REF!,"&lt;100",#REF!,"&gt;=50",#REF!,$B441,#REF!,"&gt;=3.5")</f>
        <v>#REF!</v>
      </c>
      <c r="I441" s="15" t="e">
        <f>COUNTIFS(#REF!,"&lt;=1",#REF!,"&lt;100",#REF!,"&gt;=50",#REF!,$B441,#REF!,"&gt;=4")</f>
        <v>#REF!</v>
      </c>
      <c r="K441" s="9" t="s">
        <v>16</v>
      </c>
      <c r="L441" s="6"/>
      <c r="M441" s="6" t="e">
        <f>COUNTIFS(#REF!,"&gt;=100",#REF!,"&lt;150",#REF!,$B441)</f>
        <v>#REF!</v>
      </c>
      <c r="N441" s="6" t="e">
        <f>COUNTIFS(#REF!,"&lt;=1",#REF!,"&gt;=100",#REF!,"&lt;150",#REF!,$B441,#REF!,"&gt;=2.2")</f>
        <v>#REF!</v>
      </c>
      <c r="O441" s="6" t="e">
        <f>COUNTIFS(#REF!,"&lt;=1",#REF!,"&gt;=100",#REF!,"&lt;150",#REF!,$B441,#REF!,"&gt;=2.5")</f>
        <v>#REF!</v>
      </c>
      <c r="P441" s="6" t="e">
        <f>COUNTIFS(#REF!,"&lt;=1",#REF!,"&gt;=100",#REF!,"&lt;150",#REF!,$B441,#REF!,"&gt;=3")</f>
        <v>#REF!</v>
      </c>
      <c r="Q441" s="6" t="e">
        <f>COUNTIFS(#REF!,"&lt;=1",#REF!,"&gt;=100",#REF!,"&lt;150",#REF!,$B441,#REF!,"&gt;=3.5")</f>
        <v>#REF!</v>
      </c>
      <c r="R441" s="15" t="e">
        <f>COUNTIFS(#REF!,"&lt;=1",#REF!,"&gt;=100",#REF!,"&lt;150",#REF!,$B441,#REF!,"&gt;=4")</f>
        <v>#REF!</v>
      </c>
      <c r="T441" s="9" t="s">
        <v>16</v>
      </c>
      <c r="U441" s="6"/>
      <c r="V441" s="6" t="e">
        <f>COUNTIFS(#REF!,"&gt;=150",#REF!,"&lt;200",#REF!,$B441)</f>
        <v>#REF!</v>
      </c>
      <c r="W441" s="6" t="e">
        <f>COUNTIFS(#REF!,"&lt;=1",#REF!,"&gt;=150",#REF!,"&lt;200",#REF!,$B441,#REF!,"&gt;=2.2")</f>
        <v>#REF!</v>
      </c>
      <c r="X441" s="6" t="e">
        <f>COUNTIFS(#REF!,"&lt;=1",#REF!,"&gt;=150",#REF!,"&lt;200",#REF!,$B441,#REF!,"&gt;=2.5")</f>
        <v>#REF!</v>
      </c>
      <c r="Y441" s="6" t="e">
        <f>COUNTIFS(#REF!,"&lt;=1",#REF!,"&gt;=150",#REF!,"&lt;200",#REF!,$B441,#REF!,"&gt;=3")</f>
        <v>#REF!</v>
      </c>
      <c r="Z441" s="6" t="e">
        <f>COUNTIFS(#REF!,"&lt;=1",#REF!,"&gt;=150",#REF!,"&lt;200",#REF!,$B441,#REF!,"&gt;=3.5")</f>
        <v>#REF!</v>
      </c>
      <c r="AA441" s="15" t="e">
        <f>COUNTIFS(#REF!,"&lt;=1",#REF!,"&gt;=150",#REF!,"&lt;200",#REF!,$B441,#REF!,"&gt;=4")</f>
        <v>#REF!</v>
      </c>
      <c r="AC441" s="9" t="s">
        <v>16</v>
      </c>
      <c r="AD441" s="6"/>
      <c r="AE441" s="6" t="e">
        <f>COUNTIFS(#REF!,"&gt;=200",#REF!,$B441)</f>
        <v>#REF!</v>
      </c>
      <c r="AF441" s="6" t="e">
        <f>COUNTIFS(#REF!,"&lt;=1",#REF!,"&gt;=200",#REF!,$B441,#REF!,"&gt;=2.2")</f>
        <v>#REF!</v>
      </c>
      <c r="AG441" s="6" t="e">
        <f>COUNTIFS(#REF!,"&lt;=1",#REF!,"&gt;=200",#REF!,$B441,#REF!,"&gt;=2.5")</f>
        <v>#REF!</v>
      </c>
      <c r="AH441" s="6" t="e">
        <f>COUNTIFS(#REF!,"&lt;=1",#REF!,"&gt;=200",#REF!,$B441,#REF!,"&gt;=3")</f>
        <v>#REF!</v>
      </c>
      <c r="AI441" s="6" t="e">
        <f>COUNTIFS(#REF!,"&lt;=1",#REF!,"&gt;=200",#REF!,$B441,#REF!,"&gt;=3.5")</f>
        <v>#REF!</v>
      </c>
      <c r="AJ441" s="15" t="e">
        <f>COUNTIFS(#REF!,"&lt;=1",#REF!,"&gt;=200",#REF!,$B441,#REF!,"&gt;=4")</f>
        <v>#REF!</v>
      </c>
      <c r="AL441" s="9" t="s">
        <v>16</v>
      </c>
      <c r="AM441" s="6"/>
      <c r="AN441" s="6" t="e">
        <f>COUNTIFS(#REF!,"&gt;=50",#REF!,$B441)</f>
        <v>#REF!</v>
      </c>
      <c r="AO441" s="6" t="e">
        <f>COUNTIFS(#REF!,"&lt;=1",#REF!,"&gt;=50",#REF!,$B441,#REF!,"&gt;=2.2")</f>
        <v>#REF!</v>
      </c>
      <c r="AP441" s="6" t="e">
        <f>COUNTIFS(#REF!,"&lt;=1",#REF!,"&gt;=50",#REF!,$B441,#REF!,"&gt;=2.5")</f>
        <v>#REF!</v>
      </c>
      <c r="AQ441" s="6" t="e">
        <f>COUNTIFS(#REF!,"&lt;=1",#REF!,"&gt;=50",#REF!,$B441,#REF!,"&gt;=3")</f>
        <v>#REF!</v>
      </c>
      <c r="AR441" s="6" t="e">
        <f>COUNTIFS(#REF!,"&lt;=1",#REF!,"&gt;=50",#REF!,$B441,#REF!,"&gt;=3.5")</f>
        <v>#REF!</v>
      </c>
      <c r="AS441" s="15" t="e">
        <f>COUNTIFS(#REF!,"&lt;=1",#REF!,"&gt;=50",#REF!,$B441,#REF!,"&gt;=4")</f>
        <v>#REF!</v>
      </c>
    </row>
    <row r="442" spans="2:45" hidden="1" outlineLevel="1" x14ac:dyDescent="0.25">
      <c r="B442" s="9" t="s">
        <v>54</v>
      </c>
      <c r="C442" s="6"/>
      <c r="D442" s="6" t="e">
        <f>COUNTIFS(#REF!,"&lt;100",#REF!,"&gt;=50",#REF!,$B442)</f>
        <v>#REF!</v>
      </c>
      <c r="E442" s="6" t="e">
        <f>COUNTIFS(#REF!,"&lt;=1",#REF!,"&lt;100",#REF!,"&gt;=50",#REF!,$B442,#REF!,"&gt;=2.2")</f>
        <v>#REF!</v>
      </c>
      <c r="F442" s="6" t="e">
        <f>COUNTIFS(#REF!,"&lt;=1",#REF!,"&lt;100",#REF!,"&gt;=50",#REF!,$B442,#REF!,"&gt;=2.5")</f>
        <v>#REF!</v>
      </c>
      <c r="G442" s="6" t="e">
        <f>COUNTIFS(#REF!,"&lt;=1",#REF!,"&lt;100",#REF!,"&gt;=50",#REF!,$B442,#REF!,"&gt;=3")</f>
        <v>#REF!</v>
      </c>
      <c r="H442" s="6" t="e">
        <f>COUNTIFS(#REF!,"&lt;=1",#REF!,"&lt;100",#REF!,"&gt;=50",#REF!,$B442,#REF!,"&gt;=3.5")</f>
        <v>#REF!</v>
      </c>
      <c r="I442" s="15" t="e">
        <f>COUNTIFS(#REF!,"&lt;=1",#REF!,"&lt;100",#REF!,"&gt;=50",#REF!,$B442,#REF!,"&gt;=4")</f>
        <v>#REF!</v>
      </c>
      <c r="K442" s="9" t="s">
        <v>54</v>
      </c>
      <c r="L442" s="6"/>
      <c r="M442" s="6" t="e">
        <f>COUNTIFS(#REF!,"&gt;=100",#REF!,"&lt;150",#REF!,$B442)</f>
        <v>#REF!</v>
      </c>
      <c r="N442" s="6" t="e">
        <f>COUNTIFS(#REF!,"&lt;=1",#REF!,"&gt;=100",#REF!,"&lt;150",#REF!,$B442,#REF!,"&gt;=2.2")</f>
        <v>#REF!</v>
      </c>
      <c r="O442" s="6" t="e">
        <f>COUNTIFS(#REF!,"&lt;=1",#REF!,"&gt;=100",#REF!,"&lt;150",#REF!,$B442,#REF!,"&gt;=2.5")</f>
        <v>#REF!</v>
      </c>
      <c r="P442" s="6" t="e">
        <f>COUNTIFS(#REF!,"&lt;=1",#REF!,"&gt;=100",#REF!,"&lt;150",#REF!,$B442,#REF!,"&gt;=3")</f>
        <v>#REF!</v>
      </c>
      <c r="Q442" s="6" t="e">
        <f>COUNTIFS(#REF!,"&lt;=1",#REF!,"&gt;=100",#REF!,"&lt;150",#REF!,$B442,#REF!,"&gt;=3.5")</f>
        <v>#REF!</v>
      </c>
      <c r="R442" s="15" t="e">
        <f>COUNTIFS(#REF!,"&lt;=1",#REF!,"&gt;=100",#REF!,"&lt;150",#REF!,$B442,#REF!,"&gt;=4")</f>
        <v>#REF!</v>
      </c>
      <c r="T442" s="9" t="s">
        <v>54</v>
      </c>
      <c r="U442" s="6"/>
      <c r="V442" s="6" t="e">
        <f>COUNTIFS(#REF!,"&gt;=150",#REF!,"&lt;200",#REF!,$B442)</f>
        <v>#REF!</v>
      </c>
      <c r="W442" s="6" t="e">
        <f>COUNTIFS(#REF!,"&lt;=1",#REF!,"&gt;=150",#REF!,"&lt;200",#REF!,$B442,#REF!,"&gt;=2.2")</f>
        <v>#REF!</v>
      </c>
      <c r="X442" s="6" t="e">
        <f>COUNTIFS(#REF!,"&lt;=1",#REF!,"&gt;=150",#REF!,"&lt;200",#REF!,$B442,#REF!,"&gt;=2.5")</f>
        <v>#REF!</v>
      </c>
      <c r="Y442" s="6" t="e">
        <f>COUNTIFS(#REF!,"&lt;=1",#REF!,"&gt;=150",#REF!,"&lt;200",#REF!,$B442,#REF!,"&gt;=3")</f>
        <v>#REF!</v>
      </c>
      <c r="Z442" s="6" t="e">
        <f>COUNTIFS(#REF!,"&lt;=1",#REF!,"&gt;=150",#REF!,"&lt;200",#REF!,$B442,#REF!,"&gt;=3.5")</f>
        <v>#REF!</v>
      </c>
      <c r="AA442" s="15" t="e">
        <f>COUNTIFS(#REF!,"&lt;=1",#REF!,"&gt;=150",#REF!,"&lt;200",#REF!,$B442,#REF!,"&gt;=4")</f>
        <v>#REF!</v>
      </c>
      <c r="AC442" s="9" t="s">
        <v>54</v>
      </c>
      <c r="AD442" s="6"/>
      <c r="AE442" s="6" t="e">
        <f>COUNTIFS(#REF!,"&gt;=200",#REF!,$B442)</f>
        <v>#REF!</v>
      </c>
      <c r="AF442" s="6" t="e">
        <f>COUNTIFS(#REF!,"&lt;=1",#REF!,"&gt;=200",#REF!,$B442,#REF!,"&gt;=2.2")</f>
        <v>#REF!</v>
      </c>
      <c r="AG442" s="6" t="e">
        <f>COUNTIFS(#REF!,"&lt;=1",#REF!,"&gt;=200",#REF!,$B442,#REF!,"&gt;=2.5")</f>
        <v>#REF!</v>
      </c>
      <c r="AH442" s="6" t="e">
        <f>COUNTIFS(#REF!,"&lt;=1",#REF!,"&gt;=200",#REF!,$B442,#REF!,"&gt;=3")</f>
        <v>#REF!</v>
      </c>
      <c r="AI442" s="6" t="e">
        <f>COUNTIFS(#REF!,"&lt;=1",#REF!,"&gt;=200",#REF!,$B442,#REF!,"&gt;=3.5")</f>
        <v>#REF!</v>
      </c>
      <c r="AJ442" s="15" t="e">
        <f>COUNTIFS(#REF!,"&lt;=1",#REF!,"&gt;=200",#REF!,$B442,#REF!,"&gt;=4")</f>
        <v>#REF!</v>
      </c>
      <c r="AL442" s="9" t="s">
        <v>54</v>
      </c>
      <c r="AM442" s="6"/>
      <c r="AN442" s="6" t="e">
        <f>COUNTIFS(#REF!,"&gt;=50",#REF!,$B442)</f>
        <v>#REF!</v>
      </c>
      <c r="AO442" s="6" t="e">
        <f>COUNTIFS(#REF!,"&lt;=1",#REF!,"&gt;=50",#REF!,$B442,#REF!,"&gt;=2.2")</f>
        <v>#REF!</v>
      </c>
      <c r="AP442" s="6" t="e">
        <f>COUNTIFS(#REF!,"&lt;=1",#REF!,"&gt;=50",#REF!,$B442,#REF!,"&gt;=2.5")</f>
        <v>#REF!</v>
      </c>
      <c r="AQ442" s="6" t="e">
        <f>COUNTIFS(#REF!,"&lt;=1",#REF!,"&gt;=50",#REF!,$B442,#REF!,"&gt;=3")</f>
        <v>#REF!</v>
      </c>
      <c r="AR442" s="6" t="e">
        <f>COUNTIFS(#REF!,"&lt;=1",#REF!,"&gt;=50",#REF!,$B442,#REF!,"&gt;=3.5")</f>
        <v>#REF!</v>
      </c>
      <c r="AS442" s="15" t="e">
        <f>COUNTIFS(#REF!,"&lt;=1",#REF!,"&gt;=50",#REF!,$B442,#REF!,"&gt;=4")</f>
        <v>#REF!</v>
      </c>
    </row>
    <row r="443" spans="2:45" hidden="1" outlineLevel="1" x14ac:dyDescent="0.25">
      <c r="B443" s="9" t="s">
        <v>55</v>
      </c>
      <c r="C443" s="6"/>
      <c r="D443" s="6" t="e">
        <f>COUNTIFS(#REF!,"&lt;100",#REF!,"&gt;=50",#REF!,$B443)</f>
        <v>#REF!</v>
      </c>
      <c r="E443" s="6" t="e">
        <f>COUNTIFS(#REF!,"&lt;=1",#REF!,"&lt;100",#REF!,"&gt;=50",#REF!,$B443,#REF!,"&gt;=2.2")</f>
        <v>#REF!</v>
      </c>
      <c r="F443" s="6" t="e">
        <f>COUNTIFS(#REF!,"&lt;=1",#REF!,"&lt;100",#REF!,"&gt;=50",#REF!,$B443,#REF!,"&gt;=2.5")</f>
        <v>#REF!</v>
      </c>
      <c r="G443" s="6" t="e">
        <f>COUNTIFS(#REF!,"&lt;=1",#REF!,"&lt;100",#REF!,"&gt;=50",#REF!,$B443,#REF!,"&gt;=3")</f>
        <v>#REF!</v>
      </c>
      <c r="H443" s="6" t="e">
        <f>COUNTIFS(#REF!,"&lt;=1",#REF!,"&lt;100",#REF!,"&gt;=50",#REF!,$B443,#REF!,"&gt;=3.5")</f>
        <v>#REF!</v>
      </c>
      <c r="I443" s="15" t="e">
        <f>COUNTIFS(#REF!,"&lt;=1",#REF!,"&lt;100",#REF!,"&gt;=50",#REF!,$B443,#REF!,"&gt;=4")</f>
        <v>#REF!</v>
      </c>
      <c r="K443" s="9" t="s">
        <v>55</v>
      </c>
      <c r="L443" s="6"/>
      <c r="M443" s="6" t="e">
        <f>COUNTIFS(#REF!,"&gt;=100",#REF!,"&lt;150",#REF!,$B443)</f>
        <v>#REF!</v>
      </c>
      <c r="N443" s="6" t="e">
        <f>COUNTIFS(#REF!,"&lt;=1",#REF!,"&gt;=100",#REF!,"&lt;150",#REF!,$B443,#REF!,"&gt;=2.2")</f>
        <v>#REF!</v>
      </c>
      <c r="O443" s="6" t="e">
        <f>COUNTIFS(#REF!,"&lt;=1",#REF!,"&gt;=100",#REF!,"&lt;150",#REF!,$B443,#REF!,"&gt;=2.5")</f>
        <v>#REF!</v>
      </c>
      <c r="P443" s="6" t="e">
        <f>COUNTIFS(#REF!,"&lt;=1",#REF!,"&gt;=100",#REF!,"&lt;150",#REF!,$B443,#REF!,"&gt;=3")</f>
        <v>#REF!</v>
      </c>
      <c r="Q443" s="6" t="e">
        <f>COUNTIFS(#REF!,"&lt;=1",#REF!,"&gt;=100",#REF!,"&lt;150",#REF!,$B443,#REF!,"&gt;=3.5")</f>
        <v>#REF!</v>
      </c>
      <c r="R443" s="15" t="e">
        <f>COUNTIFS(#REF!,"&lt;=1",#REF!,"&gt;=100",#REF!,"&lt;150",#REF!,$B443,#REF!,"&gt;=4")</f>
        <v>#REF!</v>
      </c>
      <c r="T443" s="9" t="s">
        <v>55</v>
      </c>
      <c r="U443" s="6"/>
      <c r="V443" s="6" t="e">
        <f>COUNTIFS(#REF!,"&gt;=150",#REF!,"&lt;200",#REF!,$B443)</f>
        <v>#REF!</v>
      </c>
      <c r="W443" s="6" t="e">
        <f>COUNTIFS(#REF!,"&lt;=1",#REF!,"&gt;=150",#REF!,"&lt;200",#REF!,$B443,#REF!,"&gt;=2.2")</f>
        <v>#REF!</v>
      </c>
      <c r="X443" s="6" t="e">
        <f>COUNTIFS(#REF!,"&lt;=1",#REF!,"&gt;=150",#REF!,"&lt;200",#REF!,$B443,#REF!,"&gt;=2.5")</f>
        <v>#REF!</v>
      </c>
      <c r="Y443" s="6" t="e">
        <f>COUNTIFS(#REF!,"&lt;=1",#REF!,"&gt;=150",#REF!,"&lt;200",#REF!,$B443,#REF!,"&gt;=3")</f>
        <v>#REF!</v>
      </c>
      <c r="Z443" s="6" t="e">
        <f>COUNTIFS(#REF!,"&lt;=1",#REF!,"&gt;=150",#REF!,"&lt;200",#REF!,$B443,#REF!,"&gt;=3.5")</f>
        <v>#REF!</v>
      </c>
      <c r="AA443" s="15" t="e">
        <f>COUNTIFS(#REF!,"&lt;=1",#REF!,"&gt;=150",#REF!,"&lt;200",#REF!,$B443,#REF!,"&gt;=4")</f>
        <v>#REF!</v>
      </c>
      <c r="AC443" s="9" t="s">
        <v>55</v>
      </c>
      <c r="AD443" s="6"/>
      <c r="AE443" s="6" t="e">
        <f>COUNTIFS(#REF!,"&gt;=200",#REF!,$B443)</f>
        <v>#REF!</v>
      </c>
      <c r="AF443" s="6" t="e">
        <f>COUNTIFS(#REF!,"&lt;=1",#REF!,"&gt;=200",#REF!,$B443,#REF!,"&gt;=2.2")</f>
        <v>#REF!</v>
      </c>
      <c r="AG443" s="6" t="e">
        <f>COUNTIFS(#REF!,"&lt;=1",#REF!,"&gt;=200",#REF!,$B443,#REF!,"&gt;=2.5")</f>
        <v>#REF!</v>
      </c>
      <c r="AH443" s="6" t="e">
        <f>COUNTIFS(#REF!,"&lt;=1",#REF!,"&gt;=200",#REF!,$B443,#REF!,"&gt;=3")</f>
        <v>#REF!</v>
      </c>
      <c r="AI443" s="6" t="e">
        <f>COUNTIFS(#REF!,"&lt;=1",#REF!,"&gt;=200",#REF!,$B443,#REF!,"&gt;=3.5")</f>
        <v>#REF!</v>
      </c>
      <c r="AJ443" s="15" t="e">
        <f>COUNTIFS(#REF!,"&lt;=1",#REF!,"&gt;=200",#REF!,$B443,#REF!,"&gt;=4")</f>
        <v>#REF!</v>
      </c>
      <c r="AL443" s="9" t="s">
        <v>55</v>
      </c>
      <c r="AM443" s="6"/>
      <c r="AN443" s="6" t="e">
        <f>COUNTIFS(#REF!,"&gt;=50",#REF!,$B443)</f>
        <v>#REF!</v>
      </c>
      <c r="AO443" s="6" t="e">
        <f>COUNTIFS(#REF!,"&lt;=1",#REF!,"&gt;=50",#REF!,$B443,#REF!,"&gt;=2.2")</f>
        <v>#REF!</v>
      </c>
      <c r="AP443" s="6" t="e">
        <f>COUNTIFS(#REF!,"&lt;=1",#REF!,"&gt;=50",#REF!,$B443,#REF!,"&gt;=2.5")</f>
        <v>#REF!</v>
      </c>
      <c r="AQ443" s="6" t="e">
        <f>COUNTIFS(#REF!,"&lt;=1",#REF!,"&gt;=50",#REF!,$B443,#REF!,"&gt;=3")</f>
        <v>#REF!</v>
      </c>
      <c r="AR443" s="6" t="e">
        <f>COUNTIFS(#REF!,"&lt;=1",#REF!,"&gt;=50",#REF!,$B443,#REF!,"&gt;=3.5")</f>
        <v>#REF!</v>
      </c>
      <c r="AS443" s="15" t="e">
        <f>COUNTIFS(#REF!,"&lt;=1",#REF!,"&gt;=50",#REF!,$B443,#REF!,"&gt;=4")</f>
        <v>#REF!</v>
      </c>
    </row>
    <row r="444" spans="2:45" hidden="1" outlineLevel="1" x14ac:dyDescent="0.25">
      <c r="B444" s="9" t="s">
        <v>57</v>
      </c>
      <c r="C444" s="6"/>
      <c r="D444" s="6" t="e">
        <f>COUNTIFS(#REF!,"&lt;100",#REF!,"&gt;=50",#REF!,$B444)</f>
        <v>#REF!</v>
      </c>
      <c r="E444" s="6" t="e">
        <f>COUNTIFS(#REF!,"&lt;=1",#REF!,"&lt;100",#REF!,"&gt;=50",#REF!,$B444,#REF!,"&gt;=2.2")</f>
        <v>#REF!</v>
      </c>
      <c r="F444" s="6" t="e">
        <f>COUNTIFS(#REF!,"&lt;=1",#REF!,"&lt;100",#REF!,"&gt;=50",#REF!,$B444,#REF!,"&gt;=2.5")</f>
        <v>#REF!</v>
      </c>
      <c r="G444" s="6" t="e">
        <f>COUNTIFS(#REF!,"&lt;=1",#REF!,"&lt;100",#REF!,"&gt;=50",#REF!,$B444,#REF!,"&gt;=3")</f>
        <v>#REF!</v>
      </c>
      <c r="H444" s="6" t="e">
        <f>COUNTIFS(#REF!,"&lt;=1",#REF!,"&lt;100",#REF!,"&gt;=50",#REF!,$B444,#REF!,"&gt;=3.5")</f>
        <v>#REF!</v>
      </c>
      <c r="I444" s="15" t="e">
        <f>COUNTIFS(#REF!,"&lt;=1",#REF!,"&lt;100",#REF!,"&gt;=50",#REF!,$B444,#REF!,"&gt;=4")</f>
        <v>#REF!</v>
      </c>
      <c r="K444" s="9" t="s">
        <v>57</v>
      </c>
      <c r="L444" s="6"/>
      <c r="M444" s="6" t="e">
        <f>COUNTIFS(#REF!,"&gt;=100",#REF!,"&lt;150",#REF!,$B444)</f>
        <v>#REF!</v>
      </c>
      <c r="N444" s="6" t="e">
        <f>COUNTIFS(#REF!,"&lt;=1",#REF!,"&gt;=100",#REF!,"&lt;150",#REF!,$B444,#REF!,"&gt;=2.2")</f>
        <v>#REF!</v>
      </c>
      <c r="O444" s="6" t="e">
        <f>COUNTIFS(#REF!,"&lt;=1",#REF!,"&gt;=100",#REF!,"&lt;150",#REF!,$B444,#REF!,"&gt;=2.5")</f>
        <v>#REF!</v>
      </c>
      <c r="P444" s="6" t="e">
        <f>COUNTIFS(#REF!,"&lt;=1",#REF!,"&gt;=100",#REF!,"&lt;150",#REF!,$B444,#REF!,"&gt;=3")</f>
        <v>#REF!</v>
      </c>
      <c r="Q444" s="6" t="e">
        <f>COUNTIFS(#REF!,"&lt;=1",#REF!,"&gt;=100",#REF!,"&lt;150",#REF!,$B444,#REF!,"&gt;=3.5")</f>
        <v>#REF!</v>
      </c>
      <c r="R444" s="15" t="e">
        <f>COUNTIFS(#REF!,"&lt;=1",#REF!,"&gt;=100",#REF!,"&lt;150",#REF!,$B444,#REF!,"&gt;=4")</f>
        <v>#REF!</v>
      </c>
      <c r="T444" s="9" t="s">
        <v>57</v>
      </c>
      <c r="U444" s="6"/>
      <c r="V444" s="6" t="e">
        <f>COUNTIFS(#REF!,"&gt;=150",#REF!,"&lt;200",#REF!,$B444)</f>
        <v>#REF!</v>
      </c>
      <c r="W444" s="6" t="e">
        <f>COUNTIFS(#REF!,"&lt;=1",#REF!,"&gt;=150",#REF!,"&lt;200",#REF!,$B444,#REF!,"&gt;=2.2")</f>
        <v>#REF!</v>
      </c>
      <c r="X444" s="6" t="e">
        <f>COUNTIFS(#REF!,"&lt;=1",#REF!,"&gt;=150",#REF!,"&lt;200",#REF!,$B444,#REF!,"&gt;=2.5")</f>
        <v>#REF!</v>
      </c>
      <c r="Y444" s="6" t="e">
        <f>COUNTIFS(#REF!,"&lt;=1",#REF!,"&gt;=150",#REF!,"&lt;200",#REF!,$B444,#REF!,"&gt;=3")</f>
        <v>#REF!</v>
      </c>
      <c r="Z444" s="6" t="e">
        <f>COUNTIFS(#REF!,"&lt;=1",#REF!,"&gt;=150",#REF!,"&lt;200",#REF!,$B444,#REF!,"&gt;=3.5")</f>
        <v>#REF!</v>
      </c>
      <c r="AA444" s="15" t="e">
        <f>COUNTIFS(#REF!,"&lt;=1",#REF!,"&gt;=150",#REF!,"&lt;200",#REF!,$B444,#REF!,"&gt;=4")</f>
        <v>#REF!</v>
      </c>
      <c r="AC444" s="9" t="s">
        <v>57</v>
      </c>
      <c r="AD444" s="6"/>
      <c r="AE444" s="6" t="e">
        <f>COUNTIFS(#REF!,"&gt;=200",#REF!,$B444)</f>
        <v>#REF!</v>
      </c>
      <c r="AF444" s="6" t="e">
        <f>COUNTIFS(#REF!,"&lt;=1",#REF!,"&gt;=200",#REF!,$B444,#REF!,"&gt;=2.2")</f>
        <v>#REF!</v>
      </c>
      <c r="AG444" s="6" t="e">
        <f>COUNTIFS(#REF!,"&lt;=1",#REF!,"&gt;=200",#REF!,$B444,#REF!,"&gt;=2.5")</f>
        <v>#REF!</v>
      </c>
      <c r="AH444" s="6" t="e">
        <f>COUNTIFS(#REF!,"&lt;=1",#REF!,"&gt;=200",#REF!,$B444,#REF!,"&gt;=3")</f>
        <v>#REF!</v>
      </c>
      <c r="AI444" s="6" t="e">
        <f>COUNTIFS(#REF!,"&lt;=1",#REF!,"&gt;=200",#REF!,$B444,#REF!,"&gt;=3.5")</f>
        <v>#REF!</v>
      </c>
      <c r="AJ444" s="15" t="e">
        <f>COUNTIFS(#REF!,"&lt;=1",#REF!,"&gt;=200",#REF!,$B444,#REF!,"&gt;=4")</f>
        <v>#REF!</v>
      </c>
      <c r="AL444" s="9" t="s">
        <v>57</v>
      </c>
      <c r="AM444" s="6"/>
      <c r="AN444" s="6" t="e">
        <f>COUNTIFS(#REF!,"&gt;=50",#REF!,$B444)</f>
        <v>#REF!</v>
      </c>
      <c r="AO444" s="6" t="e">
        <f>COUNTIFS(#REF!,"&lt;=1",#REF!,"&gt;=50",#REF!,$B444,#REF!,"&gt;=2.2")</f>
        <v>#REF!</v>
      </c>
      <c r="AP444" s="6" t="e">
        <f>COUNTIFS(#REF!,"&lt;=1",#REF!,"&gt;=50",#REF!,$B444,#REF!,"&gt;=2.5")</f>
        <v>#REF!</v>
      </c>
      <c r="AQ444" s="6" t="e">
        <f>COUNTIFS(#REF!,"&lt;=1",#REF!,"&gt;=50",#REF!,$B444,#REF!,"&gt;=3")</f>
        <v>#REF!</v>
      </c>
      <c r="AR444" s="6" t="e">
        <f>COUNTIFS(#REF!,"&lt;=1",#REF!,"&gt;=50",#REF!,$B444,#REF!,"&gt;=3.5")</f>
        <v>#REF!</v>
      </c>
      <c r="AS444" s="15" t="e">
        <f>COUNTIFS(#REF!,"&lt;=1",#REF!,"&gt;=50",#REF!,$B444,#REF!,"&gt;=4")</f>
        <v>#REF!</v>
      </c>
    </row>
    <row r="445" spans="2:45" hidden="1" outlineLevel="1" x14ac:dyDescent="0.25">
      <c r="B445" s="9" t="s">
        <v>67</v>
      </c>
      <c r="C445" s="6"/>
      <c r="D445" s="6" t="e">
        <f>COUNTIFS(#REF!,"&lt;100",#REF!,"&gt;=50",#REF!,$B445)</f>
        <v>#REF!</v>
      </c>
      <c r="E445" s="6" t="e">
        <f>COUNTIFS(#REF!,"&lt;=1",#REF!,"&lt;100",#REF!,"&gt;=50",#REF!,$B445,#REF!,"&gt;=2.2")</f>
        <v>#REF!</v>
      </c>
      <c r="F445" s="6" t="e">
        <f>COUNTIFS(#REF!,"&lt;=1",#REF!,"&lt;100",#REF!,"&gt;=50",#REF!,$B445,#REF!,"&gt;=2.5")</f>
        <v>#REF!</v>
      </c>
      <c r="G445" s="6" t="e">
        <f>COUNTIFS(#REF!,"&lt;=1",#REF!,"&lt;100",#REF!,"&gt;=50",#REF!,$B445,#REF!,"&gt;=3")</f>
        <v>#REF!</v>
      </c>
      <c r="H445" s="6" t="e">
        <f>COUNTIFS(#REF!,"&lt;=1",#REF!,"&lt;100",#REF!,"&gt;=50",#REF!,$B445,#REF!,"&gt;=3.5")</f>
        <v>#REF!</v>
      </c>
      <c r="I445" s="15" t="e">
        <f>COUNTIFS(#REF!,"&lt;=1",#REF!,"&lt;100",#REF!,"&gt;=50",#REF!,$B445,#REF!,"&gt;=4")</f>
        <v>#REF!</v>
      </c>
      <c r="K445" s="9" t="s">
        <v>67</v>
      </c>
      <c r="L445" s="6"/>
      <c r="M445" s="6" t="e">
        <f>COUNTIFS(#REF!,"&gt;=100",#REF!,"&lt;150",#REF!,$B445)</f>
        <v>#REF!</v>
      </c>
      <c r="N445" s="6" t="e">
        <f>COUNTIFS(#REF!,"&lt;=1",#REF!,"&gt;=100",#REF!,"&lt;150",#REF!,$B445,#REF!,"&gt;=2.2")</f>
        <v>#REF!</v>
      </c>
      <c r="O445" s="6" t="e">
        <f>COUNTIFS(#REF!,"&lt;=1",#REF!,"&gt;=100",#REF!,"&lt;150",#REF!,$B445,#REF!,"&gt;=2.5")</f>
        <v>#REF!</v>
      </c>
      <c r="P445" s="6" t="e">
        <f>COUNTIFS(#REF!,"&lt;=1",#REF!,"&gt;=100",#REF!,"&lt;150",#REF!,$B445,#REF!,"&gt;=3")</f>
        <v>#REF!</v>
      </c>
      <c r="Q445" s="6" t="e">
        <f>COUNTIFS(#REF!,"&lt;=1",#REF!,"&gt;=100",#REF!,"&lt;150",#REF!,$B445,#REF!,"&gt;=3.5")</f>
        <v>#REF!</v>
      </c>
      <c r="R445" s="15" t="e">
        <f>COUNTIFS(#REF!,"&lt;=1",#REF!,"&gt;=100",#REF!,"&lt;150",#REF!,$B445,#REF!,"&gt;=4")</f>
        <v>#REF!</v>
      </c>
      <c r="T445" s="9" t="s">
        <v>67</v>
      </c>
      <c r="U445" s="6"/>
      <c r="V445" s="6" t="e">
        <f>COUNTIFS(#REF!,"&gt;=150",#REF!,"&lt;200",#REF!,$B445)</f>
        <v>#REF!</v>
      </c>
      <c r="W445" s="6" t="e">
        <f>COUNTIFS(#REF!,"&lt;=1",#REF!,"&gt;=150",#REF!,"&lt;200",#REF!,$B445,#REF!,"&gt;=2.2")</f>
        <v>#REF!</v>
      </c>
      <c r="X445" s="6" t="e">
        <f>COUNTIFS(#REF!,"&lt;=1",#REF!,"&gt;=150",#REF!,"&lt;200",#REF!,$B445,#REF!,"&gt;=2.5")</f>
        <v>#REF!</v>
      </c>
      <c r="Y445" s="6" t="e">
        <f>COUNTIFS(#REF!,"&lt;=1",#REF!,"&gt;=150",#REF!,"&lt;200",#REF!,$B445,#REF!,"&gt;=3")</f>
        <v>#REF!</v>
      </c>
      <c r="Z445" s="6" t="e">
        <f>COUNTIFS(#REF!,"&lt;=1",#REF!,"&gt;=150",#REF!,"&lt;200",#REF!,$B445,#REF!,"&gt;=3.5")</f>
        <v>#REF!</v>
      </c>
      <c r="AA445" s="15" t="e">
        <f>COUNTIFS(#REF!,"&lt;=1",#REF!,"&gt;=150",#REF!,"&lt;200",#REF!,$B445,#REF!,"&gt;=4")</f>
        <v>#REF!</v>
      </c>
      <c r="AC445" s="9" t="s">
        <v>67</v>
      </c>
      <c r="AD445" s="6"/>
      <c r="AE445" s="6" t="e">
        <f>COUNTIFS(#REF!,"&gt;=200",#REF!,$B445)</f>
        <v>#REF!</v>
      </c>
      <c r="AF445" s="6" t="e">
        <f>COUNTIFS(#REF!,"&lt;=1",#REF!,"&gt;=200",#REF!,$B445,#REF!,"&gt;=2.2")</f>
        <v>#REF!</v>
      </c>
      <c r="AG445" s="6" t="e">
        <f>COUNTIFS(#REF!,"&lt;=1",#REF!,"&gt;=200",#REF!,$B445,#REF!,"&gt;=2.5")</f>
        <v>#REF!</v>
      </c>
      <c r="AH445" s="6" t="e">
        <f>COUNTIFS(#REF!,"&lt;=1",#REF!,"&gt;=200",#REF!,$B445,#REF!,"&gt;=3")</f>
        <v>#REF!</v>
      </c>
      <c r="AI445" s="6" t="e">
        <f>COUNTIFS(#REF!,"&lt;=1",#REF!,"&gt;=200",#REF!,$B445,#REF!,"&gt;=3.5")</f>
        <v>#REF!</v>
      </c>
      <c r="AJ445" s="15" t="e">
        <f>COUNTIFS(#REF!,"&lt;=1",#REF!,"&gt;=200",#REF!,$B445,#REF!,"&gt;=4")</f>
        <v>#REF!</v>
      </c>
      <c r="AL445" s="9" t="s">
        <v>67</v>
      </c>
      <c r="AM445" s="6"/>
      <c r="AN445" s="6" t="e">
        <f>COUNTIFS(#REF!,"&gt;=50",#REF!,$B445)</f>
        <v>#REF!</v>
      </c>
      <c r="AO445" s="6" t="e">
        <f>COUNTIFS(#REF!,"&lt;=1",#REF!,"&gt;=50",#REF!,$B445,#REF!,"&gt;=2.2")</f>
        <v>#REF!</v>
      </c>
      <c r="AP445" s="6" t="e">
        <f>COUNTIFS(#REF!,"&lt;=1",#REF!,"&gt;=50",#REF!,$B445,#REF!,"&gt;=2.5")</f>
        <v>#REF!</v>
      </c>
      <c r="AQ445" s="6" t="e">
        <f>COUNTIFS(#REF!,"&lt;=1",#REF!,"&gt;=50",#REF!,$B445,#REF!,"&gt;=3")</f>
        <v>#REF!</v>
      </c>
      <c r="AR445" s="6" t="e">
        <f>COUNTIFS(#REF!,"&lt;=1",#REF!,"&gt;=50",#REF!,$B445,#REF!,"&gt;=3.5")</f>
        <v>#REF!</v>
      </c>
      <c r="AS445" s="15" t="e">
        <f>COUNTIFS(#REF!,"&lt;=1",#REF!,"&gt;=50",#REF!,$B445,#REF!,"&gt;=4")</f>
        <v>#REF!</v>
      </c>
    </row>
    <row r="446" spans="2:45" hidden="1" outlineLevel="1" x14ac:dyDescent="0.25">
      <c r="B446" s="9" t="s">
        <v>24</v>
      </c>
      <c r="C446" s="6"/>
      <c r="D446" s="6" t="e">
        <f>COUNTIFS(#REF!,"&lt;100",#REF!,"&gt;=50",#REF!,$B446)</f>
        <v>#REF!</v>
      </c>
      <c r="E446" s="6" t="e">
        <f>COUNTIFS(#REF!,"&lt;=1",#REF!,"&lt;100",#REF!,"&gt;=50",#REF!,$B446,#REF!,"&gt;=2.2")</f>
        <v>#REF!</v>
      </c>
      <c r="F446" s="6" t="e">
        <f>COUNTIFS(#REF!,"&lt;=1",#REF!,"&lt;100",#REF!,"&gt;=50",#REF!,$B446,#REF!,"&gt;=2.5")</f>
        <v>#REF!</v>
      </c>
      <c r="G446" s="6" t="e">
        <f>COUNTIFS(#REF!,"&lt;=1",#REF!,"&lt;100",#REF!,"&gt;=50",#REF!,$B446,#REF!,"&gt;=3")</f>
        <v>#REF!</v>
      </c>
      <c r="H446" s="6" t="e">
        <f>COUNTIFS(#REF!,"&lt;=1",#REF!,"&lt;100",#REF!,"&gt;=50",#REF!,$B446,#REF!,"&gt;=3.5")</f>
        <v>#REF!</v>
      </c>
      <c r="I446" s="15" t="e">
        <f>COUNTIFS(#REF!,"&lt;=1",#REF!,"&lt;100",#REF!,"&gt;=50",#REF!,$B446,#REF!,"&gt;=4")</f>
        <v>#REF!</v>
      </c>
      <c r="K446" s="9" t="s">
        <v>24</v>
      </c>
      <c r="L446" s="6"/>
      <c r="M446" s="6" t="e">
        <f>COUNTIFS(#REF!,"&gt;=100",#REF!,"&lt;150",#REF!,$B446)</f>
        <v>#REF!</v>
      </c>
      <c r="N446" s="6" t="e">
        <f>COUNTIFS(#REF!,"&lt;=1",#REF!,"&gt;=100",#REF!,"&lt;150",#REF!,$B446,#REF!,"&gt;=2.2")</f>
        <v>#REF!</v>
      </c>
      <c r="O446" s="6" t="e">
        <f>COUNTIFS(#REF!,"&lt;=1",#REF!,"&gt;=100",#REF!,"&lt;150",#REF!,$B446,#REF!,"&gt;=2.5")</f>
        <v>#REF!</v>
      </c>
      <c r="P446" s="6" t="e">
        <f>COUNTIFS(#REF!,"&lt;=1",#REF!,"&gt;=100",#REF!,"&lt;150",#REF!,$B446,#REF!,"&gt;=3")</f>
        <v>#REF!</v>
      </c>
      <c r="Q446" s="6" t="e">
        <f>COUNTIFS(#REF!,"&lt;=1",#REF!,"&gt;=100",#REF!,"&lt;150",#REF!,$B446,#REF!,"&gt;=3.5")</f>
        <v>#REF!</v>
      </c>
      <c r="R446" s="15" t="e">
        <f>COUNTIFS(#REF!,"&lt;=1",#REF!,"&gt;=100",#REF!,"&lt;150",#REF!,$B446,#REF!,"&gt;=4")</f>
        <v>#REF!</v>
      </c>
      <c r="T446" s="9" t="s">
        <v>24</v>
      </c>
      <c r="U446" s="6"/>
      <c r="V446" s="6" t="e">
        <f>COUNTIFS(#REF!,"&gt;=150",#REF!,"&lt;200",#REF!,$B446)</f>
        <v>#REF!</v>
      </c>
      <c r="W446" s="6" t="e">
        <f>COUNTIFS(#REF!,"&lt;=1",#REF!,"&gt;=150",#REF!,"&lt;200",#REF!,$B446,#REF!,"&gt;=2.2")</f>
        <v>#REF!</v>
      </c>
      <c r="X446" s="6" t="e">
        <f>COUNTIFS(#REF!,"&lt;=1",#REF!,"&gt;=150",#REF!,"&lt;200",#REF!,$B446,#REF!,"&gt;=2.5")</f>
        <v>#REF!</v>
      </c>
      <c r="Y446" s="6" t="e">
        <f>COUNTIFS(#REF!,"&lt;=1",#REF!,"&gt;=150",#REF!,"&lt;200",#REF!,$B446,#REF!,"&gt;=3")</f>
        <v>#REF!</v>
      </c>
      <c r="Z446" s="6" t="e">
        <f>COUNTIFS(#REF!,"&lt;=1",#REF!,"&gt;=150",#REF!,"&lt;200",#REF!,$B446,#REF!,"&gt;=3.5")</f>
        <v>#REF!</v>
      </c>
      <c r="AA446" s="15" t="e">
        <f>COUNTIFS(#REF!,"&lt;=1",#REF!,"&gt;=150",#REF!,"&lt;200",#REF!,$B446,#REF!,"&gt;=4")</f>
        <v>#REF!</v>
      </c>
      <c r="AC446" s="9" t="s">
        <v>24</v>
      </c>
      <c r="AD446" s="6"/>
      <c r="AE446" s="6" t="e">
        <f>COUNTIFS(#REF!,"&gt;=200",#REF!,$B446)</f>
        <v>#REF!</v>
      </c>
      <c r="AF446" s="6" t="e">
        <f>COUNTIFS(#REF!,"&lt;=1",#REF!,"&gt;=200",#REF!,$B446,#REF!,"&gt;=2.2")</f>
        <v>#REF!</v>
      </c>
      <c r="AG446" s="6" t="e">
        <f>COUNTIFS(#REF!,"&lt;=1",#REF!,"&gt;=200",#REF!,$B446,#REF!,"&gt;=2.5")</f>
        <v>#REF!</v>
      </c>
      <c r="AH446" s="6" t="e">
        <f>COUNTIFS(#REF!,"&lt;=1",#REF!,"&gt;=200",#REF!,$B446,#REF!,"&gt;=3")</f>
        <v>#REF!</v>
      </c>
      <c r="AI446" s="6" t="e">
        <f>COUNTIFS(#REF!,"&lt;=1",#REF!,"&gt;=200",#REF!,$B446,#REF!,"&gt;=3.5")</f>
        <v>#REF!</v>
      </c>
      <c r="AJ446" s="15" t="e">
        <f>COUNTIFS(#REF!,"&lt;=1",#REF!,"&gt;=200",#REF!,$B446,#REF!,"&gt;=4")</f>
        <v>#REF!</v>
      </c>
      <c r="AL446" s="9" t="s">
        <v>24</v>
      </c>
      <c r="AM446" s="6"/>
      <c r="AN446" s="6" t="e">
        <f>COUNTIFS(#REF!,"&gt;=50",#REF!,$B446)</f>
        <v>#REF!</v>
      </c>
      <c r="AO446" s="6" t="e">
        <f>COUNTIFS(#REF!,"&lt;=1",#REF!,"&gt;=50",#REF!,$B446,#REF!,"&gt;=2.2")</f>
        <v>#REF!</v>
      </c>
      <c r="AP446" s="6" t="e">
        <f>COUNTIFS(#REF!,"&lt;=1",#REF!,"&gt;=50",#REF!,$B446,#REF!,"&gt;=2.5")</f>
        <v>#REF!</v>
      </c>
      <c r="AQ446" s="6" t="e">
        <f>COUNTIFS(#REF!,"&lt;=1",#REF!,"&gt;=50",#REF!,$B446,#REF!,"&gt;=3")</f>
        <v>#REF!</v>
      </c>
      <c r="AR446" s="6" t="e">
        <f>COUNTIFS(#REF!,"&lt;=1",#REF!,"&gt;=50",#REF!,$B446,#REF!,"&gt;=3.5")</f>
        <v>#REF!</v>
      </c>
      <c r="AS446" s="15" t="e">
        <f>COUNTIFS(#REF!,"&lt;=1",#REF!,"&gt;=50",#REF!,$B446,#REF!,"&gt;=4")</f>
        <v>#REF!</v>
      </c>
    </row>
    <row r="447" spans="2:45" hidden="1" outlineLevel="1" x14ac:dyDescent="0.25">
      <c r="B447" s="9" t="s">
        <v>74</v>
      </c>
      <c r="C447" s="6"/>
      <c r="D447" s="6" t="e">
        <f>COUNTIFS(#REF!,"&lt;100",#REF!,"&gt;=50",#REF!,$B447)</f>
        <v>#REF!</v>
      </c>
      <c r="E447" s="6" t="e">
        <f>COUNTIFS(#REF!,"&lt;=1",#REF!,"&lt;100",#REF!,"&gt;=50",#REF!,$B447,#REF!,"&gt;=2.2")</f>
        <v>#REF!</v>
      </c>
      <c r="F447" s="6" t="e">
        <f>COUNTIFS(#REF!,"&lt;=1",#REF!,"&lt;100",#REF!,"&gt;=50",#REF!,$B447,#REF!,"&gt;=2.5")</f>
        <v>#REF!</v>
      </c>
      <c r="G447" s="6" t="e">
        <f>COUNTIFS(#REF!,"&lt;=1",#REF!,"&lt;100",#REF!,"&gt;=50",#REF!,$B447,#REF!,"&gt;=3")</f>
        <v>#REF!</v>
      </c>
      <c r="H447" s="6" t="e">
        <f>COUNTIFS(#REF!,"&lt;=1",#REF!,"&lt;100",#REF!,"&gt;=50",#REF!,$B447,#REF!,"&gt;=3.5")</f>
        <v>#REF!</v>
      </c>
      <c r="I447" s="15" t="e">
        <f>COUNTIFS(#REF!,"&lt;=1",#REF!,"&lt;100",#REF!,"&gt;=50",#REF!,$B447,#REF!,"&gt;=4")</f>
        <v>#REF!</v>
      </c>
      <c r="K447" s="9" t="s">
        <v>74</v>
      </c>
      <c r="L447" s="6"/>
      <c r="M447" s="6" t="e">
        <f>COUNTIFS(#REF!,"&gt;=100",#REF!,"&lt;150",#REF!,$B447)</f>
        <v>#REF!</v>
      </c>
      <c r="N447" s="6" t="e">
        <f>COUNTIFS(#REF!,"&lt;=1",#REF!,"&gt;=100",#REF!,"&lt;150",#REF!,$B447,#REF!,"&gt;=2.2")</f>
        <v>#REF!</v>
      </c>
      <c r="O447" s="6" t="e">
        <f>COUNTIFS(#REF!,"&lt;=1",#REF!,"&gt;=100",#REF!,"&lt;150",#REF!,$B447,#REF!,"&gt;=2.5")</f>
        <v>#REF!</v>
      </c>
      <c r="P447" s="6" t="e">
        <f>COUNTIFS(#REF!,"&lt;=1",#REF!,"&gt;=100",#REF!,"&lt;150",#REF!,$B447,#REF!,"&gt;=3")</f>
        <v>#REF!</v>
      </c>
      <c r="Q447" s="6" t="e">
        <f>COUNTIFS(#REF!,"&lt;=1",#REF!,"&gt;=100",#REF!,"&lt;150",#REF!,$B447,#REF!,"&gt;=3.5")</f>
        <v>#REF!</v>
      </c>
      <c r="R447" s="15" t="e">
        <f>COUNTIFS(#REF!,"&lt;=1",#REF!,"&gt;=100",#REF!,"&lt;150",#REF!,$B447,#REF!,"&gt;=4")</f>
        <v>#REF!</v>
      </c>
      <c r="T447" s="9" t="s">
        <v>74</v>
      </c>
      <c r="U447" s="6"/>
      <c r="V447" s="6" t="e">
        <f>COUNTIFS(#REF!,"&gt;=150",#REF!,"&lt;200",#REF!,$B447)</f>
        <v>#REF!</v>
      </c>
      <c r="W447" s="6" t="e">
        <f>COUNTIFS(#REF!,"&lt;=1",#REF!,"&gt;=150",#REF!,"&lt;200",#REF!,$B447,#REF!,"&gt;=2.2")</f>
        <v>#REF!</v>
      </c>
      <c r="X447" s="6" t="e">
        <f>COUNTIFS(#REF!,"&lt;=1",#REF!,"&gt;=150",#REF!,"&lt;200",#REF!,$B447,#REF!,"&gt;=2.5")</f>
        <v>#REF!</v>
      </c>
      <c r="Y447" s="6" t="e">
        <f>COUNTIFS(#REF!,"&lt;=1",#REF!,"&gt;=150",#REF!,"&lt;200",#REF!,$B447,#REF!,"&gt;=3")</f>
        <v>#REF!</v>
      </c>
      <c r="Z447" s="6" t="e">
        <f>COUNTIFS(#REF!,"&lt;=1",#REF!,"&gt;=150",#REF!,"&lt;200",#REF!,$B447,#REF!,"&gt;=3.5")</f>
        <v>#REF!</v>
      </c>
      <c r="AA447" s="15" t="e">
        <f>COUNTIFS(#REF!,"&lt;=1",#REF!,"&gt;=150",#REF!,"&lt;200",#REF!,$B447,#REF!,"&gt;=4")</f>
        <v>#REF!</v>
      </c>
      <c r="AC447" s="9" t="s">
        <v>74</v>
      </c>
      <c r="AD447" s="6"/>
      <c r="AE447" s="6" t="e">
        <f>COUNTIFS(#REF!,"&gt;=200",#REF!,$B447)</f>
        <v>#REF!</v>
      </c>
      <c r="AF447" s="6" t="e">
        <f>COUNTIFS(#REF!,"&lt;=1",#REF!,"&gt;=200",#REF!,$B447,#REF!,"&gt;=2.2")</f>
        <v>#REF!</v>
      </c>
      <c r="AG447" s="6" t="e">
        <f>COUNTIFS(#REF!,"&lt;=1",#REF!,"&gt;=200",#REF!,$B447,#REF!,"&gt;=2.5")</f>
        <v>#REF!</v>
      </c>
      <c r="AH447" s="6" t="e">
        <f>COUNTIFS(#REF!,"&lt;=1",#REF!,"&gt;=200",#REF!,$B447,#REF!,"&gt;=3")</f>
        <v>#REF!</v>
      </c>
      <c r="AI447" s="6" t="e">
        <f>COUNTIFS(#REF!,"&lt;=1",#REF!,"&gt;=200",#REF!,$B447,#REF!,"&gt;=3.5")</f>
        <v>#REF!</v>
      </c>
      <c r="AJ447" s="15" t="e">
        <f>COUNTIFS(#REF!,"&lt;=1",#REF!,"&gt;=200",#REF!,$B447,#REF!,"&gt;=4")</f>
        <v>#REF!</v>
      </c>
      <c r="AL447" s="9" t="s">
        <v>74</v>
      </c>
      <c r="AM447" s="6"/>
      <c r="AN447" s="6" t="e">
        <f>COUNTIFS(#REF!,"&gt;=50",#REF!,$B447)</f>
        <v>#REF!</v>
      </c>
      <c r="AO447" s="6" t="e">
        <f>COUNTIFS(#REF!,"&lt;=1",#REF!,"&gt;=50",#REF!,$B447,#REF!,"&gt;=2.2")</f>
        <v>#REF!</v>
      </c>
      <c r="AP447" s="6" t="e">
        <f>COUNTIFS(#REF!,"&lt;=1",#REF!,"&gt;=50",#REF!,$B447,#REF!,"&gt;=2.5")</f>
        <v>#REF!</v>
      </c>
      <c r="AQ447" s="6" t="e">
        <f>COUNTIFS(#REF!,"&lt;=1",#REF!,"&gt;=50",#REF!,$B447,#REF!,"&gt;=3")</f>
        <v>#REF!</v>
      </c>
      <c r="AR447" s="6" t="e">
        <f>COUNTIFS(#REF!,"&lt;=1",#REF!,"&gt;=50",#REF!,$B447,#REF!,"&gt;=3.5")</f>
        <v>#REF!</v>
      </c>
      <c r="AS447" s="15" t="e">
        <f>COUNTIFS(#REF!,"&lt;=1",#REF!,"&gt;=50",#REF!,$B447,#REF!,"&gt;=4")</f>
        <v>#REF!</v>
      </c>
    </row>
    <row r="448" spans="2:45" hidden="1" outlineLevel="1" x14ac:dyDescent="0.25">
      <c r="B448" s="9" t="s">
        <v>56</v>
      </c>
      <c r="C448" s="6"/>
      <c r="D448" s="6" t="e">
        <f>COUNTIFS(#REF!,"&lt;100",#REF!,"&gt;=50",#REF!,$B448)</f>
        <v>#REF!</v>
      </c>
      <c r="E448" s="6" t="e">
        <f>COUNTIFS(#REF!,"&lt;=1",#REF!,"&lt;100",#REF!,"&gt;=50",#REF!,$B448,#REF!,"&gt;=2.2")</f>
        <v>#REF!</v>
      </c>
      <c r="F448" s="6" t="e">
        <f>COUNTIFS(#REF!,"&lt;=1",#REF!,"&lt;100",#REF!,"&gt;=50",#REF!,$B448,#REF!,"&gt;=2.5")</f>
        <v>#REF!</v>
      </c>
      <c r="G448" s="6" t="e">
        <f>COUNTIFS(#REF!,"&lt;=1",#REF!,"&lt;100",#REF!,"&gt;=50",#REF!,$B448,#REF!,"&gt;=3")</f>
        <v>#REF!</v>
      </c>
      <c r="H448" s="6" t="e">
        <f>COUNTIFS(#REF!,"&lt;=1",#REF!,"&lt;100",#REF!,"&gt;=50",#REF!,$B448,#REF!,"&gt;=3.5")</f>
        <v>#REF!</v>
      </c>
      <c r="I448" s="15" t="e">
        <f>COUNTIFS(#REF!,"&lt;=1",#REF!,"&lt;100",#REF!,"&gt;=50",#REF!,$B448,#REF!,"&gt;=4")</f>
        <v>#REF!</v>
      </c>
      <c r="K448" s="9" t="s">
        <v>56</v>
      </c>
      <c r="L448" s="6"/>
      <c r="M448" s="6" t="e">
        <f>COUNTIFS(#REF!,"&gt;=100",#REF!,"&lt;150",#REF!,$B448)</f>
        <v>#REF!</v>
      </c>
      <c r="N448" s="6" t="e">
        <f>COUNTIFS(#REF!,"&lt;=1",#REF!,"&gt;=100",#REF!,"&lt;150",#REF!,$B448,#REF!,"&gt;=2.2")</f>
        <v>#REF!</v>
      </c>
      <c r="O448" s="6" t="e">
        <f>COUNTIFS(#REF!,"&lt;=1",#REF!,"&gt;=100",#REF!,"&lt;150",#REF!,$B448,#REF!,"&gt;=2.5")</f>
        <v>#REF!</v>
      </c>
      <c r="P448" s="6" t="e">
        <f>COUNTIFS(#REF!,"&lt;=1",#REF!,"&gt;=100",#REF!,"&lt;150",#REF!,$B448,#REF!,"&gt;=3")</f>
        <v>#REF!</v>
      </c>
      <c r="Q448" s="6" t="e">
        <f>COUNTIFS(#REF!,"&lt;=1",#REF!,"&gt;=100",#REF!,"&lt;150",#REF!,$B448,#REF!,"&gt;=3.5")</f>
        <v>#REF!</v>
      </c>
      <c r="R448" s="15" t="e">
        <f>COUNTIFS(#REF!,"&lt;=1",#REF!,"&gt;=100",#REF!,"&lt;150",#REF!,$B448,#REF!,"&gt;=4")</f>
        <v>#REF!</v>
      </c>
      <c r="T448" s="9" t="s">
        <v>56</v>
      </c>
      <c r="U448" s="6"/>
      <c r="V448" s="6" t="e">
        <f>COUNTIFS(#REF!,"&gt;=150",#REF!,"&lt;200",#REF!,$B448)</f>
        <v>#REF!</v>
      </c>
      <c r="W448" s="6" t="e">
        <f>COUNTIFS(#REF!,"&lt;=1",#REF!,"&gt;=150",#REF!,"&lt;200",#REF!,$B448,#REF!,"&gt;=2.2")</f>
        <v>#REF!</v>
      </c>
      <c r="X448" s="6" t="e">
        <f>COUNTIFS(#REF!,"&lt;=1",#REF!,"&gt;=150",#REF!,"&lt;200",#REF!,$B448,#REF!,"&gt;=2.5")</f>
        <v>#REF!</v>
      </c>
      <c r="Y448" s="6" t="e">
        <f>COUNTIFS(#REF!,"&lt;=1",#REF!,"&gt;=150",#REF!,"&lt;200",#REF!,$B448,#REF!,"&gt;=3")</f>
        <v>#REF!</v>
      </c>
      <c r="Z448" s="6" t="e">
        <f>COUNTIFS(#REF!,"&lt;=1",#REF!,"&gt;=150",#REF!,"&lt;200",#REF!,$B448,#REF!,"&gt;=3.5")</f>
        <v>#REF!</v>
      </c>
      <c r="AA448" s="15" t="e">
        <f>COUNTIFS(#REF!,"&lt;=1",#REF!,"&gt;=150",#REF!,"&lt;200",#REF!,$B448,#REF!,"&gt;=4")</f>
        <v>#REF!</v>
      </c>
      <c r="AC448" s="9" t="s">
        <v>56</v>
      </c>
      <c r="AD448" s="6"/>
      <c r="AE448" s="6" t="e">
        <f>COUNTIFS(#REF!,"&gt;=200",#REF!,$B448)</f>
        <v>#REF!</v>
      </c>
      <c r="AF448" s="6" t="e">
        <f>COUNTIFS(#REF!,"&lt;=1",#REF!,"&gt;=200",#REF!,$B448,#REF!,"&gt;=2.2")</f>
        <v>#REF!</v>
      </c>
      <c r="AG448" s="6" t="e">
        <f>COUNTIFS(#REF!,"&lt;=1",#REF!,"&gt;=200",#REF!,$B448,#REF!,"&gt;=2.5")</f>
        <v>#REF!</v>
      </c>
      <c r="AH448" s="6" t="e">
        <f>COUNTIFS(#REF!,"&lt;=1",#REF!,"&gt;=200",#REF!,$B448,#REF!,"&gt;=3")</f>
        <v>#REF!</v>
      </c>
      <c r="AI448" s="6" t="e">
        <f>COUNTIFS(#REF!,"&lt;=1",#REF!,"&gt;=200",#REF!,$B448,#REF!,"&gt;=3.5")</f>
        <v>#REF!</v>
      </c>
      <c r="AJ448" s="15" t="e">
        <f>COUNTIFS(#REF!,"&lt;=1",#REF!,"&gt;=200",#REF!,$B448,#REF!,"&gt;=4")</f>
        <v>#REF!</v>
      </c>
      <c r="AL448" s="9" t="s">
        <v>56</v>
      </c>
      <c r="AM448" s="6"/>
      <c r="AN448" s="6" t="e">
        <f>COUNTIFS(#REF!,"&gt;=50",#REF!,$B448)</f>
        <v>#REF!</v>
      </c>
      <c r="AO448" s="6" t="e">
        <f>COUNTIFS(#REF!,"&lt;=1",#REF!,"&gt;=50",#REF!,$B448,#REF!,"&gt;=2.2")</f>
        <v>#REF!</v>
      </c>
      <c r="AP448" s="6" t="e">
        <f>COUNTIFS(#REF!,"&lt;=1",#REF!,"&gt;=50",#REF!,$B448,#REF!,"&gt;=2.5")</f>
        <v>#REF!</v>
      </c>
      <c r="AQ448" s="6" t="e">
        <f>COUNTIFS(#REF!,"&lt;=1",#REF!,"&gt;=50",#REF!,$B448,#REF!,"&gt;=3")</f>
        <v>#REF!</v>
      </c>
      <c r="AR448" s="6" t="e">
        <f>COUNTIFS(#REF!,"&lt;=1",#REF!,"&gt;=50",#REF!,$B448,#REF!,"&gt;=3.5")</f>
        <v>#REF!</v>
      </c>
      <c r="AS448" s="15" t="e">
        <f>COUNTIFS(#REF!,"&lt;=1",#REF!,"&gt;=50",#REF!,$B448,#REF!,"&gt;=4")</f>
        <v>#REF!</v>
      </c>
    </row>
    <row r="449" spans="2:45" hidden="1" outlineLevel="1" x14ac:dyDescent="0.25">
      <c r="B449" s="9" t="s">
        <v>25</v>
      </c>
      <c r="C449" s="6"/>
      <c r="D449" s="6" t="e">
        <f>COUNTIFS(#REF!,"&lt;100",#REF!,"&gt;=50",#REF!,$B449)</f>
        <v>#REF!</v>
      </c>
      <c r="E449" s="6" t="e">
        <f>COUNTIFS(#REF!,"&lt;=1",#REF!,"&lt;100",#REF!,"&gt;=50",#REF!,$B449,#REF!,"&gt;=2.2")</f>
        <v>#REF!</v>
      </c>
      <c r="F449" s="6" t="e">
        <f>COUNTIFS(#REF!,"&lt;=1",#REF!,"&lt;100",#REF!,"&gt;=50",#REF!,$B449,#REF!,"&gt;=2.5")</f>
        <v>#REF!</v>
      </c>
      <c r="G449" s="6" t="e">
        <f>COUNTIFS(#REF!,"&lt;=1",#REF!,"&lt;100",#REF!,"&gt;=50",#REF!,$B449,#REF!,"&gt;=3")</f>
        <v>#REF!</v>
      </c>
      <c r="H449" s="6" t="e">
        <f>COUNTIFS(#REF!,"&lt;=1",#REF!,"&lt;100",#REF!,"&gt;=50",#REF!,$B449,#REF!,"&gt;=3.5")</f>
        <v>#REF!</v>
      </c>
      <c r="I449" s="15" t="e">
        <f>COUNTIFS(#REF!,"&lt;=1",#REF!,"&lt;100",#REF!,"&gt;=50",#REF!,$B449,#REF!,"&gt;=4")</f>
        <v>#REF!</v>
      </c>
      <c r="K449" s="9" t="s">
        <v>25</v>
      </c>
      <c r="L449" s="6"/>
      <c r="M449" s="6" t="e">
        <f>COUNTIFS(#REF!,"&gt;=100",#REF!,"&lt;150",#REF!,$B449)</f>
        <v>#REF!</v>
      </c>
      <c r="N449" s="6" t="e">
        <f>COUNTIFS(#REF!,"&lt;=1",#REF!,"&gt;=100",#REF!,"&lt;150",#REF!,$B449,#REF!,"&gt;=2.2")</f>
        <v>#REF!</v>
      </c>
      <c r="O449" s="6" t="e">
        <f>COUNTIFS(#REF!,"&lt;=1",#REF!,"&gt;=100",#REF!,"&lt;150",#REF!,$B449,#REF!,"&gt;=2.5")</f>
        <v>#REF!</v>
      </c>
      <c r="P449" s="6" t="e">
        <f>COUNTIFS(#REF!,"&lt;=1",#REF!,"&gt;=100",#REF!,"&lt;150",#REF!,$B449,#REF!,"&gt;=3")</f>
        <v>#REF!</v>
      </c>
      <c r="Q449" s="6" t="e">
        <f>COUNTIFS(#REF!,"&lt;=1",#REF!,"&gt;=100",#REF!,"&lt;150",#REF!,$B449,#REF!,"&gt;=3.5")</f>
        <v>#REF!</v>
      </c>
      <c r="R449" s="15" t="e">
        <f>COUNTIFS(#REF!,"&lt;=1",#REF!,"&gt;=100",#REF!,"&lt;150",#REF!,$B449,#REF!,"&gt;=4")</f>
        <v>#REF!</v>
      </c>
      <c r="T449" s="9" t="s">
        <v>25</v>
      </c>
      <c r="U449" s="6"/>
      <c r="V449" s="6" t="e">
        <f>COUNTIFS(#REF!,"&gt;=150",#REF!,"&lt;200",#REF!,$B449)</f>
        <v>#REF!</v>
      </c>
      <c r="W449" s="6" t="e">
        <f>COUNTIFS(#REF!,"&lt;=1",#REF!,"&gt;=150",#REF!,"&lt;200",#REF!,$B449,#REF!,"&gt;=2.2")</f>
        <v>#REF!</v>
      </c>
      <c r="X449" s="6" t="e">
        <f>COUNTIFS(#REF!,"&lt;=1",#REF!,"&gt;=150",#REF!,"&lt;200",#REF!,$B449,#REF!,"&gt;=2.5")</f>
        <v>#REF!</v>
      </c>
      <c r="Y449" s="6" t="e">
        <f>COUNTIFS(#REF!,"&lt;=1",#REF!,"&gt;=150",#REF!,"&lt;200",#REF!,$B449,#REF!,"&gt;=3")</f>
        <v>#REF!</v>
      </c>
      <c r="Z449" s="6" t="e">
        <f>COUNTIFS(#REF!,"&lt;=1",#REF!,"&gt;=150",#REF!,"&lt;200",#REF!,$B449,#REF!,"&gt;=3.5")</f>
        <v>#REF!</v>
      </c>
      <c r="AA449" s="15" t="e">
        <f>COUNTIFS(#REF!,"&lt;=1",#REF!,"&gt;=150",#REF!,"&lt;200",#REF!,$B449,#REF!,"&gt;=4")</f>
        <v>#REF!</v>
      </c>
      <c r="AC449" s="9" t="s">
        <v>25</v>
      </c>
      <c r="AD449" s="6"/>
      <c r="AE449" s="6" t="e">
        <f>COUNTIFS(#REF!,"&gt;=200",#REF!,$B449)</f>
        <v>#REF!</v>
      </c>
      <c r="AF449" s="6" t="e">
        <f>COUNTIFS(#REF!,"&lt;=1",#REF!,"&gt;=200",#REF!,$B449,#REF!,"&gt;=2.2")</f>
        <v>#REF!</v>
      </c>
      <c r="AG449" s="6" t="e">
        <f>COUNTIFS(#REF!,"&lt;=1",#REF!,"&gt;=200",#REF!,$B449,#REF!,"&gt;=2.5")</f>
        <v>#REF!</v>
      </c>
      <c r="AH449" s="6" t="e">
        <f>COUNTIFS(#REF!,"&lt;=1",#REF!,"&gt;=200",#REF!,$B449,#REF!,"&gt;=3")</f>
        <v>#REF!</v>
      </c>
      <c r="AI449" s="6" t="e">
        <f>COUNTIFS(#REF!,"&lt;=1",#REF!,"&gt;=200",#REF!,$B449,#REF!,"&gt;=3.5")</f>
        <v>#REF!</v>
      </c>
      <c r="AJ449" s="15" t="e">
        <f>COUNTIFS(#REF!,"&lt;=1",#REF!,"&gt;=200",#REF!,$B449,#REF!,"&gt;=4")</f>
        <v>#REF!</v>
      </c>
      <c r="AL449" s="9" t="s">
        <v>25</v>
      </c>
      <c r="AM449" s="6"/>
      <c r="AN449" s="6" t="e">
        <f>COUNTIFS(#REF!,"&gt;=50",#REF!,$B449)</f>
        <v>#REF!</v>
      </c>
      <c r="AO449" s="6" t="e">
        <f>COUNTIFS(#REF!,"&lt;=1",#REF!,"&gt;=50",#REF!,$B449,#REF!,"&gt;=2.2")</f>
        <v>#REF!</v>
      </c>
      <c r="AP449" s="6" t="e">
        <f>COUNTIFS(#REF!,"&lt;=1",#REF!,"&gt;=50",#REF!,$B449,#REF!,"&gt;=2.5")</f>
        <v>#REF!</v>
      </c>
      <c r="AQ449" s="6" t="e">
        <f>COUNTIFS(#REF!,"&lt;=1",#REF!,"&gt;=50",#REF!,$B449,#REF!,"&gt;=3")</f>
        <v>#REF!</v>
      </c>
      <c r="AR449" s="6" t="e">
        <f>COUNTIFS(#REF!,"&lt;=1",#REF!,"&gt;=50",#REF!,$B449,#REF!,"&gt;=3.5")</f>
        <v>#REF!</v>
      </c>
      <c r="AS449" s="15" t="e">
        <f>COUNTIFS(#REF!,"&lt;=1",#REF!,"&gt;=50",#REF!,$B449,#REF!,"&gt;=4")</f>
        <v>#REF!</v>
      </c>
    </row>
    <row r="450" spans="2:45" hidden="1" outlineLevel="1" x14ac:dyDescent="0.25">
      <c r="B450" s="9" t="s">
        <v>37</v>
      </c>
      <c r="C450" s="6"/>
      <c r="D450" s="6" t="e">
        <f>COUNTIFS(#REF!,"&lt;100",#REF!,"&gt;=50",#REF!,$B450)</f>
        <v>#REF!</v>
      </c>
      <c r="E450" s="6" t="e">
        <f>COUNTIFS(#REF!,"&lt;=1",#REF!,"&lt;100",#REF!,"&gt;=50",#REF!,$B450,#REF!,"&gt;=2.2")</f>
        <v>#REF!</v>
      </c>
      <c r="F450" s="6" t="e">
        <f>COUNTIFS(#REF!,"&lt;=1",#REF!,"&lt;100",#REF!,"&gt;=50",#REF!,$B450,#REF!,"&gt;=2.5")</f>
        <v>#REF!</v>
      </c>
      <c r="G450" s="6" t="e">
        <f>COUNTIFS(#REF!,"&lt;=1",#REF!,"&lt;100",#REF!,"&gt;=50",#REF!,$B450,#REF!,"&gt;=3")</f>
        <v>#REF!</v>
      </c>
      <c r="H450" s="6" t="e">
        <f>COUNTIFS(#REF!,"&lt;=1",#REF!,"&lt;100",#REF!,"&gt;=50",#REF!,$B450,#REF!,"&gt;=3.5")</f>
        <v>#REF!</v>
      </c>
      <c r="I450" s="15" t="e">
        <f>COUNTIFS(#REF!,"&lt;=1",#REF!,"&lt;100",#REF!,"&gt;=50",#REF!,$B450,#REF!,"&gt;=4")</f>
        <v>#REF!</v>
      </c>
      <c r="K450" s="9" t="s">
        <v>37</v>
      </c>
      <c r="L450" s="6"/>
      <c r="M450" s="6" t="e">
        <f>COUNTIFS(#REF!,"&gt;=100",#REF!,"&lt;150",#REF!,$B450)</f>
        <v>#REF!</v>
      </c>
      <c r="N450" s="6" t="e">
        <f>COUNTIFS(#REF!,"&lt;=1",#REF!,"&gt;=100",#REF!,"&lt;150",#REF!,$B450,#REF!,"&gt;=2.2")</f>
        <v>#REF!</v>
      </c>
      <c r="O450" s="6" t="e">
        <f>COUNTIFS(#REF!,"&lt;=1",#REF!,"&gt;=100",#REF!,"&lt;150",#REF!,$B450,#REF!,"&gt;=2.5")</f>
        <v>#REF!</v>
      </c>
      <c r="P450" s="6" t="e">
        <f>COUNTIFS(#REF!,"&lt;=1",#REF!,"&gt;=100",#REF!,"&lt;150",#REF!,$B450,#REF!,"&gt;=3")</f>
        <v>#REF!</v>
      </c>
      <c r="Q450" s="6" t="e">
        <f>COUNTIFS(#REF!,"&lt;=1",#REF!,"&gt;=100",#REF!,"&lt;150",#REF!,$B450,#REF!,"&gt;=3.5")</f>
        <v>#REF!</v>
      </c>
      <c r="R450" s="15" t="e">
        <f>COUNTIFS(#REF!,"&lt;=1",#REF!,"&gt;=100",#REF!,"&lt;150",#REF!,$B450,#REF!,"&gt;=4")</f>
        <v>#REF!</v>
      </c>
      <c r="T450" s="9" t="s">
        <v>37</v>
      </c>
      <c r="U450" s="6"/>
      <c r="V450" s="6" t="e">
        <f>COUNTIFS(#REF!,"&gt;=150",#REF!,"&lt;200",#REF!,$B450)</f>
        <v>#REF!</v>
      </c>
      <c r="W450" s="6" t="e">
        <f>COUNTIFS(#REF!,"&lt;=1",#REF!,"&gt;=150",#REF!,"&lt;200",#REF!,$B450,#REF!,"&gt;=2.2")</f>
        <v>#REF!</v>
      </c>
      <c r="X450" s="6" t="e">
        <f>COUNTIFS(#REF!,"&lt;=1",#REF!,"&gt;=150",#REF!,"&lt;200",#REF!,$B450,#REF!,"&gt;=2.5")</f>
        <v>#REF!</v>
      </c>
      <c r="Y450" s="6" t="e">
        <f>COUNTIFS(#REF!,"&lt;=1",#REF!,"&gt;=150",#REF!,"&lt;200",#REF!,$B450,#REF!,"&gt;=3")</f>
        <v>#REF!</v>
      </c>
      <c r="Z450" s="6" t="e">
        <f>COUNTIFS(#REF!,"&lt;=1",#REF!,"&gt;=150",#REF!,"&lt;200",#REF!,$B450,#REF!,"&gt;=3.5")</f>
        <v>#REF!</v>
      </c>
      <c r="AA450" s="15" t="e">
        <f>COUNTIFS(#REF!,"&lt;=1",#REF!,"&gt;=150",#REF!,"&lt;200",#REF!,$B450,#REF!,"&gt;=4")</f>
        <v>#REF!</v>
      </c>
      <c r="AC450" s="9" t="s">
        <v>37</v>
      </c>
      <c r="AD450" s="6"/>
      <c r="AE450" s="6" t="e">
        <f>COUNTIFS(#REF!,"&gt;=200",#REF!,$B450)</f>
        <v>#REF!</v>
      </c>
      <c r="AF450" s="6" t="e">
        <f>COUNTIFS(#REF!,"&lt;=1",#REF!,"&gt;=200",#REF!,$B450,#REF!,"&gt;=2.2")</f>
        <v>#REF!</v>
      </c>
      <c r="AG450" s="6" t="e">
        <f>COUNTIFS(#REF!,"&lt;=1",#REF!,"&gt;=200",#REF!,$B450,#REF!,"&gt;=2.5")</f>
        <v>#REF!</v>
      </c>
      <c r="AH450" s="6" t="e">
        <f>COUNTIFS(#REF!,"&lt;=1",#REF!,"&gt;=200",#REF!,$B450,#REF!,"&gt;=3")</f>
        <v>#REF!</v>
      </c>
      <c r="AI450" s="6" t="e">
        <f>COUNTIFS(#REF!,"&lt;=1",#REF!,"&gt;=200",#REF!,$B450,#REF!,"&gt;=3.5")</f>
        <v>#REF!</v>
      </c>
      <c r="AJ450" s="15" t="e">
        <f>COUNTIFS(#REF!,"&lt;=1",#REF!,"&gt;=200",#REF!,$B450,#REF!,"&gt;=4")</f>
        <v>#REF!</v>
      </c>
      <c r="AL450" s="9" t="s">
        <v>37</v>
      </c>
      <c r="AM450" s="6"/>
      <c r="AN450" s="6" t="e">
        <f>COUNTIFS(#REF!,"&gt;=50",#REF!,$B450)</f>
        <v>#REF!</v>
      </c>
      <c r="AO450" s="6" t="e">
        <f>COUNTIFS(#REF!,"&lt;=1",#REF!,"&gt;=50",#REF!,$B450,#REF!,"&gt;=2.2")</f>
        <v>#REF!</v>
      </c>
      <c r="AP450" s="6" t="e">
        <f>COUNTIFS(#REF!,"&lt;=1",#REF!,"&gt;=50",#REF!,$B450,#REF!,"&gt;=2.5")</f>
        <v>#REF!</v>
      </c>
      <c r="AQ450" s="6" t="e">
        <f>COUNTIFS(#REF!,"&lt;=1",#REF!,"&gt;=50",#REF!,$B450,#REF!,"&gt;=3")</f>
        <v>#REF!</v>
      </c>
      <c r="AR450" s="6" t="e">
        <f>COUNTIFS(#REF!,"&lt;=1",#REF!,"&gt;=50",#REF!,$B450,#REF!,"&gt;=3.5")</f>
        <v>#REF!</v>
      </c>
      <c r="AS450" s="15" t="e">
        <f>COUNTIFS(#REF!,"&lt;=1",#REF!,"&gt;=50",#REF!,$B450,#REF!,"&gt;=4")</f>
        <v>#REF!</v>
      </c>
    </row>
    <row r="451" spans="2:45" hidden="1" outlineLevel="1" x14ac:dyDescent="0.25">
      <c r="B451" s="9" t="s">
        <v>58</v>
      </c>
      <c r="C451" s="6"/>
      <c r="D451" s="6" t="e">
        <f>COUNTIFS(#REF!,"&lt;100",#REF!,"&gt;=50",#REF!,$B451)</f>
        <v>#REF!</v>
      </c>
      <c r="E451" s="6" t="e">
        <f>COUNTIFS(#REF!,"&lt;=1",#REF!,"&lt;100",#REF!,"&gt;=50",#REF!,$B451,#REF!,"&gt;=2.2")</f>
        <v>#REF!</v>
      </c>
      <c r="F451" s="6" t="e">
        <f>COUNTIFS(#REF!,"&lt;=1",#REF!,"&lt;100",#REF!,"&gt;=50",#REF!,$B451,#REF!,"&gt;=2.5")</f>
        <v>#REF!</v>
      </c>
      <c r="G451" s="6" t="e">
        <f>COUNTIFS(#REF!,"&lt;=1",#REF!,"&lt;100",#REF!,"&gt;=50",#REF!,$B451,#REF!,"&gt;=3")</f>
        <v>#REF!</v>
      </c>
      <c r="H451" s="6" t="e">
        <f>COUNTIFS(#REF!,"&lt;=1",#REF!,"&lt;100",#REF!,"&gt;=50",#REF!,$B451,#REF!,"&gt;=3.5")</f>
        <v>#REF!</v>
      </c>
      <c r="I451" s="15" t="e">
        <f>COUNTIFS(#REF!,"&lt;=1",#REF!,"&lt;100",#REF!,"&gt;=50",#REF!,$B451,#REF!,"&gt;=4")</f>
        <v>#REF!</v>
      </c>
      <c r="K451" s="9" t="s">
        <v>58</v>
      </c>
      <c r="L451" s="6"/>
      <c r="M451" s="6" t="e">
        <f>COUNTIFS(#REF!,"&gt;=100",#REF!,"&lt;150",#REF!,$B451)</f>
        <v>#REF!</v>
      </c>
      <c r="N451" s="6" t="e">
        <f>COUNTIFS(#REF!,"&lt;=1",#REF!,"&gt;=100",#REF!,"&lt;150",#REF!,$B451,#REF!,"&gt;=2.2")</f>
        <v>#REF!</v>
      </c>
      <c r="O451" s="6" t="e">
        <f>COUNTIFS(#REF!,"&lt;=1",#REF!,"&gt;=100",#REF!,"&lt;150",#REF!,$B451,#REF!,"&gt;=2.5")</f>
        <v>#REF!</v>
      </c>
      <c r="P451" s="6" t="e">
        <f>COUNTIFS(#REF!,"&lt;=1",#REF!,"&gt;=100",#REF!,"&lt;150",#REF!,$B451,#REF!,"&gt;=3")</f>
        <v>#REF!</v>
      </c>
      <c r="Q451" s="6" t="e">
        <f>COUNTIFS(#REF!,"&lt;=1",#REF!,"&gt;=100",#REF!,"&lt;150",#REF!,$B451,#REF!,"&gt;=3.5")</f>
        <v>#REF!</v>
      </c>
      <c r="R451" s="15" t="e">
        <f>COUNTIFS(#REF!,"&lt;=1",#REF!,"&gt;=100",#REF!,"&lt;150",#REF!,$B451,#REF!,"&gt;=4")</f>
        <v>#REF!</v>
      </c>
      <c r="T451" s="9" t="s">
        <v>58</v>
      </c>
      <c r="U451" s="6"/>
      <c r="V451" s="6" t="e">
        <f>COUNTIFS(#REF!,"&gt;=150",#REF!,"&lt;200",#REF!,$B451)</f>
        <v>#REF!</v>
      </c>
      <c r="W451" s="6" t="e">
        <f>COUNTIFS(#REF!,"&lt;=1",#REF!,"&gt;=150",#REF!,"&lt;200",#REF!,$B451,#REF!,"&gt;=2.2")</f>
        <v>#REF!</v>
      </c>
      <c r="X451" s="6" t="e">
        <f>COUNTIFS(#REF!,"&lt;=1",#REF!,"&gt;=150",#REF!,"&lt;200",#REF!,$B451,#REF!,"&gt;=2.5")</f>
        <v>#REF!</v>
      </c>
      <c r="Y451" s="6" t="e">
        <f>COUNTIFS(#REF!,"&lt;=1",#REF!,"&gt;=150",#REF!,"&lt;200",#REF!,$B451,#REF!,"&gt;=3")</f>
        <v>#REF!</v>
      </c>
      <c r="Z451" s="6" t="e">
        <f>COUNTIFS(#REF!,"&lt;=1",#REF!,"&gt;=150",#REF!,"&lt;200",#REF!,$B451,#REF!,"&gt;=3.5")</f>
        <v>#REF!</v>
      </c>
      <c r="AA451" s="15" t="e">
        <f>COUNTIFS(#REF!,"&lt;=1",#REF!,"&gt;=150",#REF!,"&lt;200",#REF!,$B451,#REF!,"&gt;=4")</f>
        <v>#REF!</v>
      </c>
      <c r="AC451" s="9" t="s">
        <v>58</v>
      </c>
      <c r="AD451" s="6"/>
      <c r="AE451" s="6" t="e">
        <f>COUNTIFS(#REF!,"&gt;=200",#REF!,$B451)</f>
        <v>#REF!</v>
      </c>
      <c r="AF451" s="6" t="e">
        <f>COUNTIFS(#REF!,"&lt;=1",#REF!,"&gt;=200",#REF!,$B451,#REF!,"&gt;=2.2")</f>
        <v>#REF!</v>
      </c>
      <c r="AG451" s="6" t="e">
        <f>COUNTIFS(#REF!,"&lt;=1",#REF!,"&gt;=200",#REF!,$B451,#REF!,"&gt;=2.5")</f>
        <v>#REF!</v>
      </c>
      <c r="AH451" s="6" t="e">
        <f>COUNTIFS(#REF!,"&lt;=1",#REF!,"&gt;=200",#REF!,$B451,#REF!,"&gt;=3")</f>
        <v>#REF!</v>
      </c>
      <c r="AI451" s="6" t="e">
        <f>COUNTIFS(#REF!,"&lt;=1",#REF!,"&gt;=200",#REF!,$B451,#REF!,"&gt;=3.5")</f>
        <v>#REF!</v>
      </c>
      <c r="AJ451" s="15" t="e">
        <f>COUNTIFS(#REF!,"&lt;=1",#REF!,"&gt;=200",#REF!,$B451,#REF!,"&gt;=4")</f>
        <v>#REF!</v>
      </c>
      <c r="AL451" s="9" t="s">
        <v>58</v>
      </c>
      <c r="AM451" s="6"/>
      <c r="AN451" s="6" t="e">
        <f>COUNTIFS(#REF!,"&gt;=50",#REF!,$B451)</f>
        <v>#REF!</v>
      </c>
      <c r="AO451" s="6" t="e">
        <f>COUNTIFS(#REF!,"&lt;=1",#REF!,"&gt;=50",#REF!,$B451,#REF!,"&gt;=2.2")</f>
        <v>#REF!</v>
      </c>
      <c r="AP451" s="6" t="e">
        <f>COUNTIFS(#REF!,"&lt;=1",#REF!,"&gt;=50",#REF!,$B451,#REF!,"&gt;=2.5")</f>
        <v>#REF!</v>
      </c>
      <c r="AQ451" s="6" t="e">
        <f>COUNTIFS(#REF!,"&lt;=1",#REF!,"&gt;=50",#REF!,$B451,#REF!,"&gt;=3")</f>
        <v>#REF!</v>
      </c>
      <c r="AR451" s="6" t="e">
        <f>COUNTIFS(#REF!,"&lt;=1",#REF!,"&gt;=50",#REF!,$B451,#REF!,"&gt;=3.5")</f>
        <v>#REF!</v>
      </c>
      <c r="AS451" s="15" t="e">
        <f>COUNTIFS(#REF!,"&lt;=1",#REF!,"&gt;=50",#REF!,$B451,#REF!,"&gt;=4")</f>
        <v>#REF!</v>
      </c>
    </row>
    <row r="452" spans="2:45" hidden="1" outlineLevel="1" x14ac:dyDescent="0.25">
      <c r="B452" s="9" t="s">
        <v>59</v>
      </c>
      <c r="C452" s="6"/>
      <c r="D452" s="6" t="e">
        <f>COUNTIFS(#REF!,"&lt;100",#REF!,"&gt;=50",#REF!,$B452)</f>
        <v>#REF!</v>
      </c>
      <c r="E452" s="6" t="e">
        <f>COUNTIFS(#REF!,"&lt;=1",#REF!,"&lt;100",#REF!,"&gt;=50",#REF!,$B452,#REF!,"&gt;=2.2")</f>
        <v>#REF!</v>
      </c>
      <c r="F452" s="6" t="e">
        <f>COUNTIFS(#REF!,"&lt;=1",#REF!,"&lt;100",#REF!,"&gt;=50",#REF!,$B452,#REF!,"&gt;=2.5")</f>
        <v>#REF!</v>
      </c>
      <c r="G452" s="6" t="e">
        <f>COUNTIFS(#REF!,"&lt;=1",#REF!,"&lt;100",#REF!,"&gt;=50",#REF!,$B452,#REF!,"&gt;=3")</f>
        <v>#REF!</v>
      </c>
      <c r="H452" s="6" t="e">
        <f>COUNTIFS(#REF!,"&lt;=1",#REF!,"&lt;100",#REF!,"&gt;=50",#REF!,$B452,#REF!,"&gt;=3.5")</f>
        <v>#REF!</v>
      </c>
      <c r="I452" s="15" t="e">
        <f>COUNTIFS(#REF!,"&lt;=1",#REF!,"&lt;100",#REF!,"&gt;=50",#REF!,$B452,#REF!,"&gt;=4")</f>
        <v>#REF!</v>
      </c>
      <c r="K452" s="9" t="s">
        <v>59</v>
      </c>
      <c r="L452" s="6"/>
      <c r="M452" s="6" t="e">
        <f>COUNTIFS(#REF!,"&gt;=100",#REF!,"&lt;150",#REF!,$B452)</f>
        <v>#REF!</v>
      </c>
      <c r="N452" s="6" t="e">
        <f>COUNTIFS(#REF!,"&lt;=1",#REF!,"&gt;=100",#REF!,"&lt;150",#REF!,$B452,#REF!,"&gt;=2.2")</f>
        <v>#REF!</v>
      </c>
      <c r="O452" s="6" t="e">
        <f>COUNTIFS(#REF!,"&lt;=1",#REF!,"&gt;=100",#REF!,"&lt;150",#REF!,$B452,#REF!,"&gt;=2.5")</f>
        <v>#REF!</v>
      </c>
      <c r="P452" s="6" t="e">
        <f>COUNTIFS(#REF!,"&lt;=1",#REF!,"&gt;=100",#REF!,"&lt;150",#REF!,$B452,#REF!,"&gt;=3")</f>
        <v>#REF!</v>
      </c>
      <c r="Q452" s="6" t="e">
        <f>COUNTIFS(#REF!,"&lt;=1",#REF!,"&gt;=100",#REF!,"&lt;150",#REF!,$B452,#REF!,"&gt;=3.5")</f>
        <v>#REF!</v>
      </c>
      <c r="R452" s="15" t="e">
        <f>COUNTIFS(#REF!,"&lt;=1",#REF!,"&gt;=100",#REF!,"&lt;150",#REF!,$B452,#REF!,"&gt;=4")</f>
        <v>#REF!</v>
      </c>
      <c r="T452" s="9" t="s">
        <v>59</v>
      </c>
      <c r="U452" s="6"/>
      <c r="V452" s="6" t="e">
        <f>COUNTIFS(#REF!,"&gt;=150",#REF!,"&lt;200",#REF!,$B452)</f>
        <v>#REF!</v>
      </c>
      <c r="W452" s="6" t="e">
        <f>COUNTIFS(#REF!,"&lt;=1",#REF!,"&gt;=150",#REF!,"&lt;200",#REF!,$B452,#REF!,"&gt;=2.2")</f>
        <v>#REF!</v>
      </c>
      <c r="X452" s="6" t="e">
        <f>COUNTIFS(#REF!,"&lt;=1",#REF!,"&gt;=150",#REF!,"&lt;200",#REF!,$B452,#REF!,"&gt;=2.5")</f>
        <v>#REF!</v>
      </c>
      <c r="Y452" s="6" t="e">
        <f>COUNTIFS(#REF!,"&lt;=1",#REF!,"&gt;=150",#REF!,"&lt;200",#REF!,$B452,#REF!,"&gt;=3")</f>
        <v>#REF!</v>
      </c>
      <c r="Z452" s="6" t="e">
        <f>COUNTIFS(#REF!,"&lt;=1",#REF!,"&gt;=150",#REF!,"&lt;200",#REF!,$B452,#REF!,"&gt;=3.5")</f>
        <v>#REF!</v>
      </c>
      <c r="AA452" s="15" t="e">
        <f>COUNTIFS(#REF!,"&lt;=1",#REF!,"&gt;=150",#REF!,"&lt;200",#REF!,$B452,#REF!,"&gt;=4")</f>
        <v>#REF!</v>
      </c>
      <c r="AC452" s="9" t="s">
        <v>59</v>
      </c>
      <c r="AD452" s="6"/>
      <c r="AE452" s="6" t="e">
        <f>COUNTIFS(#REF!,"&gt;=200",#REF!,$B452)</f>
        <v>#REF!</v>
      </c>
      <c r="AF452" s="6" t="e">
        <f>COUNTIFS(#REF!,"&lt;=1",#REF!,"&gt;=200",#REF!,$B452,#REF!,"&gt;=2.2")</f>
        <v>#REF!</v>
      </c>
      <c r="AG452" s="6" t="e">
        <f>COUNTIFS(#REF!,"&lt;=1",#REF!,"&gt;=200",#REF!,$B452,#REF!,"&gt;=2.5")</f>
        <v>#REF!</v>
      </c>
      <c r="AH452" s="6" t="e">
        <f>COUNTIFS(#REF!,"&lt;=1",#REF!,"&gt;=200",#REF!,$B452,#REF!,"&gt;=3")</f>
        <v>#REF!</v>
      </c>
      <c r="AI452" s="6" t="e">
        <f>COUNTIFS(#REF!,"&lt;=1",#REF!,"&gt;=200",#REF!,$B452,#REF!,"&gt;=3.5")</f>
        <v>#REF!</v>
      </c>
      <c r="AJ452" s="15" t="e">
        <f>COUNTIFS(#REF!,"&lt;=1",#REF!,"&gt;=200",#REF!,$B452,#REF!,"&gt;=4")</f>
        <v>#REF!</v>
      </c>
      <c r="AL452" s="9" t="s">
        <v>59</v>
      </c>
      <c r="AM452" s="6"/>
      <c r="AN452" s="6" t="e">
        <f>COUNTIFS(#REF!,"&gt;=50",#REF!,$B452)</f>
        <v>#REF!</v>
      </c>
      <c r="AO452" s="6" t="e">
        <f>COUNTIFS(#REF!,"&lt;=1",#REF!,"&gt;=50",#REF!,$B452,#REF!,"&gt;=2.2")</f>
        <v>#REF!</v>
      </c>
      <c r="AP452" s="6" t="e">
        <f>COUNTIFS(#REF!,"&lt;=1",#REF!,"&gt;=50",#REF!,$B452,#REF!,"&gt;=2.5")</f>
        <v>#REF!</v>
      </c>
      <c r="AQ452" s="6" t="e">
        <f>COUNTIFS(#REF!,"&lt;=1",#REF!,"&gt;=50",#REF!,$B452,#REF!,"&gt;=3")</f>
        <v>#REF!</v>
      </c>
      <c r="AR452" s="6" t="e">
        <f>COUNTIFS(#REF!,"&lt;=1",#REF!,"&gt;=50",#REF!,$B452,#REF!,"&gt;=3.5")</f>
        <v>#REF!</v>
      </c>
      <c r="AS452" s="15" t="e">
        <f>COUNTIFS(#REF!,"&lt;=1",#REF!,"&gt;=50",#REF!,$B452,#REF!,"&gt;=4")</f>
        <v>#REF!</v>
      </c>
    </row>
    <row r="453" spans="2:45" hidden="1" outlineLevel="1" x14ac:dyDescent="0.25">
      <c r="B453" s="9" t="s">
        <v>34</v>
      </c>
      <c r="C453" s="6"/>
      <c r="D453" s="6" t="e">
        <f>COUNTIFS(#REF!,"&lt;100",#REF!,"&gt;=50",#REF!,$B453)</f>
        <v>#REF!</v>
      </c>
      <c r="E453" s="6" t="e">
        <f>COUNTIFS(#REF!,"&lt;=1",#REF!,"&lt;100",#REF!,"&gt;=50",#REF!,$B453,#REF!,"&gt;=2.2")</f>
        <v>#REF!</v>
      </c>
      <c r="F453" s="6" t="e">
        <f>COUNTIFS(#REF!,"&lt;=1",#REF!,"&lt;100",#REF!,"&gt;=50",#REF!,$B453,#REF!,"&gt;=2.5")</f>
        <v>#REF!</v>
      </c>
      <c r="G453" s="6" t="e">
        <f>COUNTIFS(#REF!,"&lt;=1",#REF!,"&lt;100",#REF!,"&gt;=50",#REF!,$B453,#REF!,"&gt;=3")</f>
        <v>#REF!</v>
      </c>
      <c r="H453" s="6" t="e">
        <f>COUNTIFS(#REF!,"&lt;=1",#REF!,"&lt;100",#REF!,"&gt;=50",#REF!,$B453,#REF!,"&gt;=3.5")</f>
        <v>#REF!</v>
      </c>
      <c r="I453" s="15" t="e">
        <f>COUNTIFS(#REF!,"&lt;=1",#REF!,"&lt;100",#REF!,"&gt;=50",#REF!,$B453,#REF!,"&gt;=4")</f>
        <v>#REF!</v>
      </c>
      <c r="K453" s="9" t="s">
        <v>34</v>
      </c>
      <c r="L453" s="6"/>
      <c r="M453" s="6" t="e">
        <f>COUNTIFS(#REF!,"&gt;=100",#REF!,"&lt;150",#REF!,$B453)</f>
        <v>#REF!</v>
      </c>
      <c r="N453" s="6" t="e">
        <f>COUNTIFS(#REF!,"&lt;=1",#REF!,"&gt;=100",#REF!,"&lt;150",#REF!,$B453,#REF!,"&gt;=2.2")</f>
        <v>#REF!</v>
      </c>
      <c r="O453" s="6" t="e">
        <f>COUNTIFS(#REF!,"&lt;=1",#REF!,"&gt;=100",#REF!,"&lt;150",#REF!,$B453,#REF!,"&gt;=2.5")</f>
        <v>#REF!</v>
      </c>
      <c r="P453" s="6" t="e">
        <f>COUNTIFS(#REF!,"&lt;=1",#REF!,"&gt;=100",#REF!,"&lt;150",#REF!,$B453,#REF!,"&gt;=3")</f>
        <v>#REF!</v>
      </c>
      <c r="Q453" s="6" t="e">
        <f>COUNTIFS(#REF!,"&lt;=1",#REF!,"&gt;=100",#REF!,"&lt;150",#REF!,$B453,#REF!,"&gt;=3.5")</f>
        <v>#REF!</v>
      </c>
      <c r="R453" s="15" t="e">
        <f>COUNTIFS(#REF!,"&lt;=1",#REF!,"&gt;=100",#REF!,"&lt;150",#REF!,$B453,#REF!,"&gt;=4")</f>
        <v>#REF!</v>
      </c>
      <c r="T453" s="9" t="s">
        <v>34</v>
      </c>
      <c r="U453" s="6"/>
      <c r="V453" s="6" t="e">
        <f>COUNTIFS(#REF!,"&gt;=150",#REF!,"&lt;200",#REF!,$B453)</f>
        <v>#REF!</v>
      </c>
      <c r="W453" s="6" t="e">
        <f>COUNTIFS(#REF!,"&lt;=1",#REF!,"&gt;=150",#REF!,"&lt;200",#REF!,$B453,#REF!,"&gt;=2.2")</f>
        <v>#REF!</v>
      </c>
      <c r="X453" s="6" t="e">
        <f>COUNTIFS(#REF!,"&lt;=1",#REF!,"&gt;=150",#REF!,"&lt;200",#REF!,$B453,#REF!,"&gt;=2.5")</f>
        <v>#REF!</v>
      </c>
      <c r="Y453" s="6" t="e">
        <f>COUNTIFS(#REF!,"&lt;=1",#REF!,"&gt;=150",#REF!,"&lt;200",#REF!,$B453,#REF!,"&gt;=3")</f>
        <v>#REF!</v>
      </c>
      <c r="Z453" s="6" t="e">
        <f>COUNTIFS(#REF!,"&lt;=1",#REF!,"&gt;=150",#REF!,"&lt;200",#REF!,$B453,#REF!,"&gt;=3.5")</f>
        <v>#REF!</v>
      </c>
      <c r="AA453" s="15" t="e">
        <f>COUNTIFS(#REF!,"&lt;=1",#REF!,"&gt;=150",#REF!,"&lt;200",#REF!,$B453,#REF!,"&gt;=4")</f>
        <v>#REF!</v>
      </c>
      <c r="AC453" s="9" t="s">
        <v>34</v>
      </c>
      <c r="AD453" s="6"/>
      <c r="AE453" s="6" t="e">
        <f>COUNTIFS(#REF!,"&gt;=200",#REF!,$B453)</f>
        <v>#REF!</v>
      </c>
      <c r="AF453" s="6" t="e">
        <f>COUNTIFS(#REF!,"&lt;=1",#REF!,"&gt;=200",#REF!,$B453,#REF!,"&gt;=2.2")</f>
        <v>#REF!</v>
      </c>
      <c r="AG453" s="6" t="e">
        <f>COUNTIFS(#REF!,"&lt;=1",#REF!,"&gt;=200",#REF!,$B453,#REF!,"&gt;=2.5")</f>
        <v>#REF!</v>
      </c>
      <c r="AH453" s="6" t="e">
        <f>COUNTIFS(#REF!,"&lt;=1",#REF!,"&gt;=200",#REF!,$B453,#REF!,"&gt;=3")</f>
        <v>#REF!</v>
      </c>
      <c r="AI453" s="6" t="e">
        <f>COUNTIFS(#REF!,"&lt;=1",#REF!,"&gt;=200",#REF!,$B453,#REF!,"&gt;=3.5")</f>
        <v>#REF!</v>
      </c>
      <c r="AJ453" s="15" t="e">
        <f>COUNTIFS(#REF!,"&lt;=1",#REF!,"&gt;=200",#REF!,$B453,#REF!,"&gt;=4")</f>
        <v>#REF!</v>
      </c>
      <c r="AL453" s="9" t="s">
        <v>34</v>
      </c>
      <c r="AM453" s="6"/>
      <c r="AN453" s="6" t="e">
        <f>COUNTIFS(#REF!,"&gt;=50",#REF!,$B453)</f>
        <v>#REF!</v>
      </c>
      <c r="AO453" s="6" t="e">
        <f>COUNTIFS(#REF!,"&lt;=1",#REF!,"&gt;=50",#REF!,$B453,#REF!,"&gt;=2.2")</f>
        <v>#REF!</v>
      </c>
      <c r="AP453" s="6" t="e">
        <f>COUNTIFS(#REF!,"&lt;=1",#REF!,"&gt;=50",#REF!,$B453,#REF!,"&gt;=2.5")</f>
        <v>#REF!</v>
      </c>
      <c r="AQ453" s="6" t="e">
        <f>COUNTIFS(#REF!,"&lt;=1",#REF!,"&gt;=50",#REF!,$B453,#REF!,"&gt;=3")</f>
        <v>#REF!</v>
      </c>
      <c r="AR453" s="6" t="e">
        <f>COUNTIFS(#REF!,"&lt;=1",#REF!,"&gt;=50",#REF!,$B453,#REF!,"&gt;=3.5")</f>
        <v>#REF!</v>
      </c>
      <c r="AS453" s="15" t="e">
        <f>COUNTIFS(#REF!,"&lt;=1",#REF!,"&gt;=50",#REF!,$B453,#REF!,"&gt;=4")</f>
        <v>#REF!</v>
      </c>
    </row>
    <row r="454" spans="2:45" hidden="1" outlineLevel="1" x14ac:dyDescent="0.25">
      <c r="B454" s="9" t="s">
        <v>17</v>
      </c>
      <c r="C454" s="6"/>
      <c r="D454" s="6" t="e">
        <f>COUNTIFS(#REF!,"&lt;100",#REF!,"&gt;=50",#REF!,$B454)</f>
        <v>#REF!</v>
      </c>
      <c r="E454" s="6" t="e">
        <f>COUNTIFS(#REF!,"&lt;=1",#REF!,"&lt;100",#REF!,"&gt;=50",#REF!,$B454,#REF!,"&gt;=2.2")</f>
        <v>#REF!</v>
      </c>
      <c r="F454" s="6" t="e">
        <f>COUNTIFS(#REF!,"&lt;=1",#REF!,"&lt;100",#REF!,"&gt;=50",#REF!,$B454,#REF!,"&gt;=2.5")</f>
        <v>#REF!</v>
      </c>
      <c r="G454" s="6" t="e">
        <f>COUNTIFS(#REF!,"&lt;=1",#REF!,"&lt;100",#REF!,"&gt;=50",#REF!,$B454,#REF!,"&gt;=3")</f>
        <v>#REF!</v>
      </c>
      <c r="H454" s="6" t="e">
        <f>COUNTIFS(#REF!,"&lt;=1",#REF!,"&lt;100",#REF!,"&gt;=50",#REF!,$B454,#REF!,"&gt;=3.5")</f>
        <v>#REF!</v>
      </c>
      <c r="I454" s="15" t="e">
        <f>COUNTIFS(#REF!,"&lt;=1",#REF!,"&lt;100",#REF!,"&gt;=50",#REF!,$B454,#REF!,"&gt;=4")</f>
        <v>#REF!</v>
      </c>
      <c r="K454" s="9" t="s">
        <v>17</v>
      </c>
      <c r="L454" s="6"/>
      <c r="M454" s="6" t="e">
        <f>COUNTIFS(#REF!,"&gt;=100",#REF!,"&lt;150",#REF!,$B454)</f>
        <v>#REF!</v>
      </c>
      <c r="N454" s="6" t="e">
        <f>COUNTIFS(#REF!,"&lt;=1",#REF!,"&gt;=100",#REF!,"&lt;150",#REF!,$B454,#REF!,"&gt;=2.2")</f>
        <v>#REF!</v>
      </c>
      <c r="O454" s="6" t="e">
        <f>COUNTIFS(#REF!,"&lt;=1",#REF!,"&gt;=100",#REF!,"&lt;150",#REF!,$B454,#REF!,"&gt;=2.5")</f>
        <v>#REF!</v>
      </c>
      <c r="P454" s="6" t="e">
        <f>COUNTIFS(#REF!,"&lt;=1",#REF!,"&gt;=100",#REF!,"&lt;150",#REF!,$B454,#REF!,"&gt;=3")</f>
        <v>#REF!</v>
      </c>
      <c r="Q454" s="6" t="e">
        <f>COUNTIFS(#REF!,"&lt;=1",#REF!,"&gt;=100",#REF!,"&lt;150",#REF!,$B454,#REF!,"&gt;=3.5")</f>
        <v>#REF!</v>
      </c>
      <c r="R454" s="15" t="e">
        <f>COUNTIFS(#REF!,"&lt;=1",#REF!,"&gt;=100",#REF!,"&lt;150",#REF!,$B454,#REF!,"&gt;=4")</f>
        <v>#REF!</v>
      </c>
      <c r="T454" s="9" t="s">
        <v>17</v>
      </c>
      <c r="U454" s="6"/>
      <c r="V454" s="6" t="e">
        <f>COUNTIFS(#REF!,"&gt;=150",#REF!,"&lt;200",#REF!,$B454)</f>
        <v>#REF!</v>
      </c>
      <c r="W454" s="6" t="e">
        <f>COUNTIFS(#REF!,"&lt;=1",#REF!,"&gt;=150",#REF!,"&lt;200",#REF!,$B454,#REF!,"&gt;=2.2")</f>
        <v>#REF!</v>
      </c>
      <c r="X454" s="6" t="e">
        <f>COUNTIFS(#REF!,"&lt;=1",#REF!,"&gt;=150",#REF!,"&lt;200",#REF!,$B454,#REF!,"&gt;=2.5")</f>
        <v>#REF!</v>
      </c>
      <c r="Y454" s="6" t="e">
        <f>COUNTIFS(#REF!,"&lt;=1",#REF!,"&gt;=150",#REF!,"&lt;200",#REF!,$B454,#REF!,"&gt;=3")</f>
        <v>#REF!</v>
      </c>
      <c r="Z454" s="6" t="e">
        <f>COUNTIFS(#REF!,"&lt;=1",#REF!,"&gt;=150",#REF!,"&lt;200",#REF!,$B454,#REF!,"&gt;=3.5")</f>
        <v>#REF!</v>
      </c>
      <c r="AA454" s="15" t="e">
        <f>COUNTIFS(#REF!,"&lt;=1",#REF!,"&gt;=150",#REF!,"&lt;200",#REF!,$B454,#REF!,"&gt;=4")</f>
        <v>#REF!</v>
      </c>
      <c r="AC454" s="9" t="s">
        <v>17</v>
      </c>
      <c r="AD454" s="6"/>
      <c r="AE454" s="6" t="e">
        <f>COUNTIFS(#REF!,"&gt;=200",#REF!,$B454)</f>
        <v>#REF!</v>
      </c>
      <c r="AF454" s="6" t="e">
        <f>COUNTIFS(#REF!,"&lt;=1",#REF!,"&gt;=200",#REF!,$B454,#REF!,"&gt;=2.2")</f>
        <v>#REF!</v>
      </c>
      <c r="AG454" s="6" t="e">
        <f>COUNTIFS(#REF!,"&lt;=1",#REF!,"&gt;=200",#REF!,$B454,#REF!,"&gt;=2.5")</f>
        <v>#REF!</v>
      </c>
      <c r="AH454" s="6" t="e">
        <f>COUNTIFS(#REF!,"&lt;=1",#REF!,"&gt;=200",#REF!,$B454,#REF!,"&gt;=3")</f>
        <v>#REF!</v>
      </c>
      <c r="AI454" s="6" t="e">
        <f>COUNTIFS(#REF!,"&lt;=1",#REF!,"&gt;=200",#REF!,$B454,#REF!,"&gt;=3.5")</f>
        <v>#REF!</v>
      </c>
      <c r="AJ454" s="15" t="e">
        <f>COUNTIFS(#REF!,"&lt;=1",#REF!,"&gt;=200",#REF!,$B454,#REF!,"&gt;=4")</f>
        <v>#REF!</v>
      </c>
      <c r="AL454" s="9" t="s">
        <v>17</v>
      </c>
      <c r="AM454" s="6"/>
      <c r="AN454" s="6" t="e">
        <f>COUNTIFS(#REF!,"&gt;=50",#REF!,$B454)</f>
        <v>#REF!</v>
      </c>
      <c r="AO454" s="6" t="e">
        <f>COUNTIFS(#REF!,"&lt;=1",#REF!,"&gt;=50",#REF!,$B454,#REF!,"&gt;=2.2")</f>
        <v>#REF!</v>
      </c>
      <c r="AP454" s="6" t="e">
        <f>COUNTIFS(#REF!,"&lt;=1",#REF!,"&gt;=50",#REF!,$B454,#REF!,"&gt;=2.5")</f>
        <v>#REF!</v>
      </c>
      <c r="AQ454" s="6" t="e">
        <f>COUNTIFS(#REF!,"&lt;=1",#REF!,"&gt;=50",#REF!,$B454,#REF!,"&gt;=3")</f>
        <v>#REF!</v>
      </c>
      <c r="AR454" s="6" t="e">
        <f>COUNTIFS(#REF!,"&lt;=1",#REF!,"&gt;=50",#REF!,$B454,#REF!,"&gt;=3.5")</f>
        <v>#REF!</v>
      </c>
      <c r="AS454" s="15" t="e">
        <f>COUNTIFS(#REF!,"&lt;=1",#REF!,"&gt;=50",#REF!,$B454,#REF!,"&gt;=4")</f>
        <v>#REF!</v>
      </c>
    </row>
    <row r="455" spans="2:45" hidden="1" outlineLevel="1" x14ac:dyDescent="0.25">
      <c r="B455" s="9" t="s">
        <v>63</v>
      </c>
      <c r="C455" s="6"/>
      <c r="D455" s="6" t="e">
        <f>COUNTIFS(#REF!,"&lt;100",#REF!,"&gt;=50",#REF!,$B455)</f>
        <v>#REF!</v>
      </c>
      <c r="E455" s="6" t="e">
        <f>COUNTIFS(#REF!,"&lt;=1",#REF!,"&lt;100",#REF!,"&gt;=50",#REF!,$B455,#REF!,"&gt;=2.2")</f>
        <v>#REF!</v>
      </c>
      <c r="F455" s="6" t="e">
        <f>COUNTIFS(#REF!,"&lt;=1",#REF!,"&lt;100",#REF!,"&gt;=50",#REF!,$B455,#REF!,"&gt;=2.5")</f>
        <v>#REF!</v>
      </c>
      <c r="G455" s="6" t="e">
        <f>COUNTIFS(#REF!,"&lt;=1",#REF!,"&lt;100",#REF!,"&gt;=50",#REF!,$B455,#REF!,"&gt;=3")</f>
        <v>#REF!</v>
      </c>
      <c r="H455" s="6" t="e">
        <f>COUNTIFS(#REF!,"&lt;=1",#REF!,"&lt;100",#REF!,"&gt;=50",#REF!,$B455,#REF!,"&gt;=3.5")</f>
        <v>#REF!</v>
      </c>
      <c r="I455" s="15" t="e">
        <f>COUNTIFS(#REF!,"&lt;=1",#REF!,"&lt;100",#REF!,"&gt;=50",#REF!,$B455,#REF!,"&gt;=4")</f>
        <v>#REF!</v>
      </c>
      <c r="K455" s="9" t="s">
        <v>63</v>
      </c>
      <c r="L455" s="6"/>
      <c r="M455" s="6" t="e">
        <f>COUNTIFS(#REF!,"&gt;=100",#REF!,"&lt;150",#REF!,$B455)</f>
        <v>#REF!</v>
      </c>
      <c r="N455" s="6" t="e">
        <f>COUNTIFS(#REF!,"&lt;=1",#REF!,"&gt;=100",#REF!,"&lt;150",#REF!,$B455,#REF!,"&gt;=2.2")</f>
        <v>#REF!</v>
      </c>
      <c r="O455" s="6" t="e">
        <f>COUNTIFS(#REF!,"&lt;=1",#REF!,"&gt;=100",#REF!,"&lt;150",#REF!,$B455,#REF!,"&gt;=2.5")</f>
        <v>#REF!</v>
      </c>
      <c r="P455" s="6" t="e">
        <f>COUNTIFS(#REF!,"&lt;=1",#REF!,"&gt;=100",#REF!,"&lt;150",#REF!,$B455,#REF!,"&gt;=3")</f>
        <v>#REF!</v>
      </c>
      <c r="Q455" s="6" t="e">
        <f>COUNTIFS(#REF!,"&lt;=1",#REF!,"&gt;=100",#REF!,"&lt;150",#REF!,$B455,#REF!,"&gt;=3.5")</f>
        <v>#REF!</v>
      </c>
      <c r="R455" s="15" t="e">
        <f>COUNTIFS(#REF!,"&lt;=1",#REF!,"&gt;=100",#REF!,"&lt;150",#REF!,$B455,#REF!,"&gt;=4")</f>
        <v>#REF!</v>
      </c>
      <c r="T455" s="9" t="s">
        <v>63</v>
      </c>
      <c r="U455" s="6"/>
      <c r="V455" s="6" t="e">
        <f>COUNTIFS(#REF!,"&gt;=150",#REF!,"&lt;200",#REF!,$B455)</f>
        <v>#REF!</v>
      </c>
      <c r="W455" s="6" t="e">
        <f>COUNTIFS(#REF!,"&lt;=1",#REF!,"&gt;=150",#REF!,"&lt;200",#REF!,$B455,#REF!,"&gt;=2.2")</f>
        <v>#REF!</v>
      </c>
      <c r="X455" s="6" t="e">
        <f>COUNTIFS(#REF!,"&lt;=1",#REF!,"&gt;=150",#REF!,"&lt;200",#REF!,$B455,#REF!,"&gt;=2.5")</f>
        <v>#REF!</v>
      </c>
      <c r="Y455" s="6" t="e">
        <f>COUNTIFS(#REF!,"&lt;=1",#REF!,"&gt;=150",#REF!,"&lt;200",#REF!,$B455,#REF!,"&gt;=3")</f>
        <v>#REF!</v>
      </c>
      <c r="Z455" s="6" t="e">
        <f>COUNTIFS(#REF!,"&lt;=1",#REF!,"&gt;=150",#REF!,"&lt;200",#REF!,$B455,#REF!,"&gt;=3.5")</f>
        <v>#REF!</v>
      </c>
      <c r="AA455" s="15" t="e">
        <f>COUNTIFS(#REF!,"&lt;=1",#REF!,"&gt;=150",#REF!,"&lt;200",#REF!,$B455,#REF!,"&gt;=4")</f>
        <v>#REF!</v>
      </c>
      <c r="AC455" s="9" t="s">
        <v>63</v>
      </c>
      <c r="AD455" s="6"/>
      <c r="AE455" s="6" t="e">
        <f>COUNTIFS(#REF!,"&gt;=200",#REF!,$B455)</f>
        <v>#REF!</v>
      </c>
      <c r="AF455" s="6" t="e">
        <f>COUNTIFS(#REF!,"&lt;=1",#REF!,"&gt;=200",#REF!,$B455,#REF!,"&gt;=2.2")</f>
        <v>#REF!</v>
      </c>
      <c r="AG455" s="6" t="e">
        <f>COUNTIFS(#REF!,"&lt;=1",#REF!,"&gt;=200",#REF!,$B455,#REF!,"&gt;=2.5")</f>
        <v>#REF!</v>
      </c>
      <c r="AH455" s="6" t="e">
        <f>COUNTIFS(#REF!,"&lt;=1",#REF!,"&gt;=200",#REF!,$B455,#REF!,"&gt;=3")</f>
        <v>#REF!</v>
      </c>
      <c r="AI455" s="6" t="e">
        <f>COUNTIFS(#REF!,"&lt;=1",#REF!,"&gt;=200",#REF!,$B455,#REF!,"&gt;=3.5")</f>
        <v>#REF!</v>
      </c>
      <c r="AJ455" s="15" t="e">
        <f>COUNTIFS(#REF!,"&lt;=1",#REF!,"&gt;=200",#REF!,$B455,#REF!,"&gt;=4")</f>
        <v>#REF!</v>
      </c>
      <c r="AL455" s="9" t="s">
        <v>63</v>
      </c>
      <c r="AM455" s="6"/>
      <c r="AN455" s="6" t="e">
        <f>COUNTIFS(#REF!,"&gt;=50",#REF!,$B455)</f>
        <v>#REF!</v>
      </c>
      <c r="AO455" s="6" t="e">
        <f>COUNTIFS(#REF!,"&lt;=1",#REF!,"&gt;=50",#REF!,$B455,#REF!,"&gt;=2.2")</f>
        <v>#REF!</v>
      </c>
      <c r="AP455" s="6" t="e">
        <f>COUNTIFS(#REF!,"&lt;=1",#REF!,"&gt;=50",#REF!,$B455,#REF!,"&gt;=2.5")</f>
        <v>#REF!</v>
      </c>
      <c r="AQ455" s="6" t="e">
        <f>COUNTIFS(#REF!,"&lt;=1",#REF!,"&gt;=50",#REF!,$B455,#REF!,"&gt;=3")</f>
        <v>#REF!</v>
      </c>
      <c r="AR455" s="6" t="e">
        <f>COUNTIFS(#REF!,"&lt;=1",#REF!,"&gt;=50",#REF!,$B455,#REF!,"&gt;=3.5")</f>
        <v>#REF!</v>
      </c>
      <c r="AS455" s="15" t="e">
        <f>COUNTIFS(#REF!,"&lt;=1",#REF!,"&gt;=50",#REF!,$B455,#REF!,"&gt;=4")</f>
        <v>#REF!</v>
      </c>
    </row>
    <row r="456" spans="2:45" hidden="1" outlineLevel="1" x14ac:dyDescent="0.25">
      <c r="B456" s="9" t="s">
        <v>62</v>
      </c>
      <c r="C456" s="6"/>
      <c r="D456" s="6" t="e">
        <f>COUNTIFS(#REF!,"&lt;100",#REF!,"&gt;=50",#REF!,$B456)</f>
        <v>#REF!</v>
      </c>
      <c r="E456" s="6" t="e">
        <f>COUNTIFS(#REF!,"&lt;=1",#REF!,"&lt;100",#REF!,"&gt;=50",#REF!,$B456,#REF!,"&gt;=2.2")</f>
        <v>#REF!</v>
      </c>
      <c r="F456" s="6" t="e">
        <f>COUNTIFS(#REF!,"&lt;=1",#REF!,"&lt;100",#REF!,"&gt;=50",#REF!,$B456,#REF!,"&gt;=2.5")</f>
        <v>#REF!</v>
      </c>
      <c r="G456" s="6" t="e">
        <f>COUNTIFS(#REF!,"&lt;=1",#REF!,"&lt;100",#REF!,"&gt;=50",#REF!,$B456,#REF!,"&gt;=3")</f>
        <v>#REF!</v>
      </c>
      <c r="H456" s="6" t="e">
        <f>COUNTIFS(#REF!,"&lt;=1",#REF!,"&lt;100",#REF!,"&gt;=50",#REF!,$B456,#REF!,"&gt;=3.5")</f>
        <v>#REF!</v>
      </c>
      <c r="I456" s="15" t="e">
        <f>COUNTIFS(#REF!,"&lt;=1",#REF!,"&lt;100",#REF!,"&gt;=50",#REF!,$B456,#REF!,"&gt;=4")</f>
        <v>#REF!</v>
      </c>
      <c r="K456" s="9" t="s">
        <v>62</v>
      </c>
      <c r="L456" s="6"/>
      <c r="M456" s="6" t="e">
        <f>COUNTIFS(#REF!,"&gt;=100",#REF!,"&lt;150",#REF!,$B456)</f>
        <v>#REF!</v>
      </c>
      <c r="N456" s="6" t="e">
        <f>COUNTIFS(#REF!,"&lt;=1",#REF!,"&gt;=100",#REF!,"&lt;150",#REF!,$B456,#REF!,"&gt;=2.2")</f>
        <v>#REF!</v>
      </c>
      <c r="O456" s="6" t="e">
        <f>COUNTIFS(#REF!,"&lt;=1",#REF!,"&gt;=100",#REF!,"&lt;150",#REF!,$B456,#REF!,"&gt;=2.5")</f>
        <v>#REF!</v>
      </c>
      <c r="P456" s="6" t="e">
        <f>COUNTIFS(#REF!,"&lt;=1",#REF!,"&gt;=100",#REF!,"&lt;150",#REF!,$B456,#REF!,"&gt;=3")</f>
        <v>#REF!</v>
      </c>
      <c r="Q456" s="6" t="e">
        <f>COUNTIFS(#REF!,"&lt;=1",#REF!,"&gt;=100",#REF!,"&lt;150",#REF!,$B456,#REF!,"&gt;=3.5")</f>
        <v>#REF!</v>
      </c>
      <c r="R456" s="15" t="e">
        <f>COUNTIFS(#REF!,"&lt;=1",#REF!,"&gt;=100",#REF!,"&lt;150",#REF!,$B456,#REF!,"&gt;=4")</f>
        <v>#REF!</v>
      </c>
      <c r="T456" s="9" t="s">
        <v>62</v>
      </c>
      <c r="U456" s="6"/>
      <c r="V456" s="6" t="e">
        <f>COUNTIFS(#REF!,"&gt;=150",#REF!,"&lt;200",#REF!,$B456)</f>
        <v>#REF!</v>
      </c>
      <c r="W456" s="6" t="e">
        <f>COUNTIFS(#REF!,"&lt;=1",#REF!,"&gt;=150",#REF!,"&lt;200",#REF!,$B456,#REF!,"&gt;=2.2")</f>
        <v>#REF!</v>
      </c>
      <c r="X456" s="6" t="e">
        <f>COUNTIFS(#REF!,"&lt;=1",#REF!,"&gt;=150",#REF!,"&lt;200",#REF!,$B456,#REF!,"&gt;=2.5")</f>
        <v>#REF!</v>
      </c>
      <c r="Y456" s="6" t="e">
        <f>COUNTIFS(#REF!,"&lt;=1",#REF!,"&gt;=150",#REF!,"&lt;200",#REF!,$B456,#REF!,"&gt;=3")</f>
        <v>#REF!</v>
      </c>
      <c r="Z456" s="6" t="e">
        <f>COUNTIFS(#REF!,"&lt;=1",#REF!,"&gt;=150",#REF!,"&lt;200",#REF!,$B456,#REF!,"&gt;=3.5")</f>
        <v>#REF!</v>
      </c>
      <c r="AA456" s="15" t="e">
        <f>COUNTIFS(#REF!,"&lt;=1",#REF!,"&gt;=150",#REF!,"&lt;200",#REF!,$B456,#REF!,"&gt;=4")</f>
        <v>#REF!</v>
      </c>
      <c r="AC456" s="9" t="s">
        <v>62</v>
      </c>
      <c r="AD456" s="6"/>
      <c r="AE456" s="6" t="e">
        <f>COUNTIFS(#REF!,"&gt;=200",#REF!,$B456)</f>
        <v>#REF!</v>
      </c>
      <c r="AF456" s="6" t="e">
        <f>COUNTIFS(#REF!,"&lt;=1",#REF!,"&gt;=200",#REF!,$B456,#REF!,"&gt;=2.2")</f>
        <v>#REF!</v>
      </c>
      <c r="AG456" s="6" t="e">
        <f>COUNTIFS(#REF!,"&lt;=1",#REF!,"&gt;=200",#REF!,$B456,#REF!,"&gt;=2.5")</f>
        <v>#REF!</v>
      </c>
      <c r="AH456" s="6" t="e">
        <f>COUNTIFS(#REF!,"&lt;=1",#REF!,"&gt;=200",#REF!,$B456,#REF!,"&gt;=3")</f>
        <v>#REF!</v>
      </c>
      <c r="AI456" s="6" t="e">
        <f>COUNTIFS(#REF!,"&lt;=1",#REF!,"&gt;=200",#REF!,$B456,#REF!,"&gt;=3.5")</f>
        <v>#REF!</v>
      </c>
      <c r="AJ456" s="15" t="e">
        <f>COUNTIFS(#REF!,"&lt;=1",#REF!,"&gt;=200",#REF!,$B456,#REF!,"&gt;=4")</f>
        <v>#REF!</v>
      </c>
      <c r="AL456" s="9" t="s">
        <v>62</v>
      </c>
      <c r="AM456" s="6"/>
      <c r="AN456" s="6" t="e">
        <f>COUNTIFS(#REF!,"&gt;=50",#REF!,$B456)</f>
        <v>#REF!</v>
      </c>
      <c r="AO456" s="6" t="e">
        <f>COUNTIFS(#REF!,"&lt;=1",#REF!,"&gt;=50",#REF!,$B456,#REF!,"&gt;=2.2")</f>
        <v>#REF!</v>
      </c>
      <c r="AP456" s="6" t="e">
        <f>COUNTIFS(#REF!,"&lt;=1",#REF!,"&gt;=50",#REF!,$B456,#REF!,"&gt;=2.5")</f>
        <v>#REF!</v>
      </c>
      <c r="AQ456" s="6" t="e">
        <f>COUNTIFS(#REF!,"&lt;=1",#REF!,"&gt;=50",#REF!,$B456,#REF!,"&gt;=3")</f>
        <v>#REF!</v>
      </c>
      <c r="AR456" s="6" t="e">
        <f>COUNTIFS(#REF!,"&lt;=1",#REF!,"&gt;=50",#REF!,$B456,#REF!,"&gt;=3.5")</f>
        <v>#REF!</v>
      </c>
      <c r="AS456" s="15" t="e">
        <f>COUNTIFS(#REF!,"&lt;=1",#REF!,"&gt;=50",#REF!,$B456,#REF!,"&gt;=4")</f>
        <v>#REF!</v>
      </c>
    </row>
    <row r="457" spans="2:45" hidden="1" outlineLevel="1" x14ac:dyDescent="0.25">
      <c r="B457" s="9"/>
      <c r="C457" s="6"/>
      <c r="D457" s="6"/>
      <c r="E457" s="6"/>
      <c r="F457" s="6"/>
      <c r="G457" s="6"/>
      <c r="H457" s="6"/>
      <c r="I457" s="15"/>
      <c r="K457" s="9"/>
      <c r="L457" s="6"/>
      <c r="M457" s="6"/>
      <c r="N457" s="6"/>
      <c r="O457" s="6"/>
      <c r="P457" s="6"/>
      <c r="Q457" s="6"/>
      <c r="R457" s="15"/>
      <c r="T457" s="9"/>
      <c r="U457" s="6"/>
      <c r="V457" s="6"/>
      <c r="W457" s="6"/>
      <c r="X457" s="6"/>
      <c r="Y457" s="6"/>
      <c r="Z457" s="6"/>
      <c r="AA457" s="15"/>
      <c r="AC457" s="9"/>
      <c r="AD457" s="6"/>
      <c r="AE457" s="6"/>
      <c r="AF457" s="6"/>
      <c r="AG457" s="6"/>
      <c r="AH457" s="6"/>
      <c r="AI457" s="6"/>
      <c r="AJ457" s="15"/>
      <c r="AL457" s="9"/>
      <c r="AM457" s="6"/>
      <c r="AN457" s="6"/>
      <c r="AO457" s="6"/>
      <c r="AP457" s="6"/>
      <c r="AQ457" s="6"/>
      <c r="AR457" s="6"/>
      <c r="AS457" s="15"/>
    </row>
    <row r="458" spans="2:45" hidden="1" outlineLevel="1" x14ac:dyDescent="0.25">
      <c r="B458" s="9" t="s">
        <v>77</v>
      </c>
      <c r="C458" s="6" t="e">
        <f>ROUND(D459*100/39,0)</f>
        <v>#REF!</v>
      </c>
      <c r="D458" s="6" t="e">
        <f>COUNTIFS(#REF!,"&lt;100",#REF!,"&gt;=50",#REF!,$B458)</f>
        <v>#REF!</v>
      </c>
      <c r="E458" s="6" t="e">
        <f>COUNTIFS(#REF!,"&lt;100",#REF!,"&gt;=50",#REF!,$B458,#REF!,"&gt;=2.2")</f>
        <v>#REF!</v>
      </c>
      <c r="F458" s="6" t="e">
        <f>COUNTIFS(#REF!,"&lt;100",#REF!,"&gt;=50",#REF!,$B458,#REF!,"&gt;=2.5")</f>
        <v>#REF!</v>
      </c>
      <c r="G458" s="6" t="e">
        <f>COUNTIFS(#REF!,"&lt;100",#REF!,"&gt;=50",#REF!,$B458,#REF!,"&gt;=3")</f>
        <v>#REF!</v>
      </c>
      <c r="H458" s="6" t="e">
        <f>COUNTIFS(#REF!,"&lt;100",#REF!,"&gt;=50",#REF!,$B458,#REF!,"&gt;=3.5")</f>
        <v>#REF!</v>
      </c>
      <c r="I458" s="15" t="e">
        <f>COUNTIFS(#REF!,"&lt;100",#REF!,"&gt;=50",#REF!,$B458,#REF!,"&gt;=4")</f>
        <v>#REF!</v>
      </c>
      <c r="K458" s="9" t="s">
        <v>77</v>
      </c>
      <c r="L458" s="6" t="e">
        <f>ROUND(M459*100/39,0)</f>
        <v>#REF!</v>
      </c>
      <c r="M458" s="6" t="e">
        <f>COUNTIFS(#REF!,"&gt;=100",#REF!,"&lt;150",#REF!,$B458)</f>
        <v>#REF!</v>
      </c>
      <c r="N458" s="6" t="e">
        <f>COUNTIFS(#REF!,"&gt;=100",#REF!,"&lt;150",#REF!,$B458,#REF!,"&gt;=2.2")</f>
        <v>#REF!</v>
      </c>
      <c r="O458" s="6" t="e">
        <f>COUNTIFS(#REF!,"&gt;=100",#REF!,"&lt;150",#REF!,$B458,#REF!,"&gt;=2.5")</f>
        <v>#REF!</v>
      </c>
      <c r="P458" s="6" t="e">
        <f>COUNTIFS(#REF!,"&gt;=100",#REF!,"&lt;150",#REF!,$B458,#REF!,"&gt;=3")</f>
        <v>#REF!</v>
      </c>
      <c r="Q458" s="6" t="e">
        <f>COUNTIFS(#REF!,"&gt;=100",#REF!,"&lt;150",#REF!,$B458,#REF!,"&gt;=3.5")</f>
        <v>#REF!</v>
      </c>
      <c r="R458" s="15" t="e">
        <f>COUNTIFS(#REF!,"&gt;=100",#REF!,"&lt;150",#REF!,$B458,#REF!,"&gt;=4")</f>
        <v>#REF!</v>
      </c>
      <c r="T458" s="9" t="s">
        <v>77</v>
      </c>
      <c r="U458" s="6" t="e">
        <f>ROUND(V459*100/39,0)</f>
        <v>#REF!</v>
      </c>
      <c r="V458" s="6" t="e">
        <f>COUNTIFS(#REF!,"&gt;=100",#REF!,"&lt;=150",#REF!,$B458)</f>
        <v>#REF!</v>
      </c>
      <c r="W458" s="6" t="e">
        <f>COUNTIFS(#REF!,"&gt;=100",#REF!,"&lt;=150",#REF!,$B458,#REF!,"&gt;=2.2")</f>
        <v>#REF!</v>
      </c>
      <c r="X458" s="6" t="e">
        <f>COUNTIFS(#REF!,"&gt;=100",#REF!,"&lt;=150",#REF!,$B458,#REF!,"&gt;=2.5")</f>
        <v>#REF!</v>
      </c>
      <c r="Y458" s="6" t="e">
        <f>COUNTIFS(#REF!,"&gt;=100",#REF!,"&lt;=150",#REF!,$B458,#REF!,"&gt;=3")</f>
        <v>#REF!</v>
      </c>
      <c r="Z458" s="6" t="e">
        <f>COUNTIFS(#REF!,"&gt;=100",#REF!,"&lt;=150",#REF!,$B458,#REF!,"&gt;=3.5")</f>
        <v>#REF!</v>
      </c>
      <c r="AA458" s="15" t="e">
        <f>COUNTIFS(#REF!,"&gt;=100",#REF!,"&lt;=150",#REF!,$B458,#REF!,"&gt;=4")</f>
        <v>#REF!</v>
      </c>
      <c r="AC458" s="9" t="s">
        <v>77</v>
      </c>
      <c r="AD458" s="6" t="e">
        <f>ROUND(AE459*100/39,0)</f>
        <v>#REF!</v>
      </c>
      <c r="AE458" s="6" t="e">
        <f>COUNTIFS(#REF!,"&gt;=100",#REF!,"&lt;=150",#REF!,$B458)</f>
        <v>#REF!</v>
      </c>
      <c r="AF458" s="6" t="e">
        <f>COUNTIFS(#REF!,"&gt;=100",#REF!,"&lt;=150",#REF!,$B458,#REF!,"&gt;=2.2")</f>
        <v>#REF!</v>
      </c>
      <c r="AG458" s="6" t="e">
        <f>COUNTIFS(#REF!,"&gt;=100",#REF!,"&lt;=150",#REF!,$B458,#REF!,"&gt;=2.5")</f>
        <v>#REF!</v>
      </c>
      <c r="AH458" s="6" t="e">
        <f>COUNTIFS(#REF!,"&gt;=100",#REF!,"&lt;=150",#REF!,$B458,#REF!,"&gt;=3")</f>
        <v>#REF!</v>
      </c>
      <c r="AI458" s="6" t="e">
        <f>COUNTIFS(#REF!,"&gt;=100",#REF!,"&lt;=150",#REF!,$B458,#REF!,"&gt;=3.5")</f>
        <v>#REF!</v>
      </c>
      <c r="AJ458" s="15" t="e">
        <f>COUNTIFS(#REF!,"&gt;=100",#REF!,"&lt;=150",#REF!,$B458,#REF!,"&gt;=4")</f>
        <v>#REF!</v>
      </c>
      <c r="AL458" s="9" t="s">
        <v>77</v>
      </c>
      <c r="AM458" s="6" t="e">
        <f>ROUND(AN459*100/39,0)</f>
        <v>#REF!</v>
      </c>
      <c r="AN458" s="6" t="e">
        <f>COUNTIFS(#REF!,"&gt;=50",#REF!,$B458)</f>
        <v>#REF!</v>
      </c>
      <c r="AO458" s="6" t="e">
        <f>COUNTIFS(#REF!,"&gt;=50",#REF!,$B458,#REF!,"&gt;=2.2")</f>
        <v>#REF!</v>
      </c>
      <c r="AP458" s="6" t="e">
        <f>COUNTIFS(#REF!,"&gt;=50",#REF!,$B458,#REF!,"&gt;=2.5")</f>
        <v>#REF!</v>
      </c>
      <c r="AQ458" s="6" t="e">
        <f>COUNTIFS(#REF!,"&gt;=50",#REF!,$B458,#REF!,"&gt;=3")</f>
        <v>#REF!</v>
      </c>
      <c r="AR458" s="6" t="e">
        <f>COUNTIFS(#REF!,"&gt;=50",#REF!,$B458,#REF!,"&gt;=3.5")</f>
        <v>#REF!</v>
      </c>
      <c r="AS458" s="15" t="e">
        <f>COUNTIFS(#REF!,"&gt;=50",#REF!,$B458,#REF!,"&gt;=4")</f>
        <v>#REF!</v>
      </c>
    </row>
    <row r="459" spans="2:45" hidden="1" collapsed="1" x14ac:dyDescent="0.25">
      <c r="B459" s="8" t="s">
        <v>75</v>
      </c>
      <c r="C459" s="10" t="e">
        <f t="shared" ref="C459:I459" si="129">SUM(C400:C458)</f>
        <v>#REF!</v>
      </c>
      <c r="D459" s="10" t="e">
        <f t="shared" si="129"/>
        <v>#REF!</v>
      </c>
      <c r="E459" s="10" t="e">
        <f t="shared" si="129"/>
        <v>#REF!</v>
      </c>
      <c r="F459" s="10" t="e">
        <f t="shared" si="129"/>
        <v>#REF!</v>
      </c>
      <c r="G459" s="10" t="e">
        <f t="shared" si="129"/>
        <v>#REF!</v>
      </c>
      <c r="H459" s="10" t="e">
        <f t="shared" si="129"/>
        <v>#REF!</v>
      </c>
      <c r="I459" s="16" t="e">
        <f t="shared" si="129"/>
        <v>#REF!</v>
      </c>
      <c r="K459" s="8" t="s">
        <v>75</v>
      </c>
      <c r="L459" s="10" t="e">
        <f t="shared" ref="L459:R459" si="130">SUM(L400:L458)</f>
        <v>#REF!</v>
      </c>
      <c r="M459" s="10" t="e">
        <f t="shared" si="130"/>
        <v>#REF!</v>
      </c>
      <c r="N459" s="10" t="e">
        <f t="shared" si="130"/>
        <v>#REF!</v>
      </c>
      <c r="O459" s="10" t="e">
        <f t="shared" si="130"/>
        <v>#REF!</v>
      </c>
      <c r="P459" s="10" t="e">
        <f t="shared" si="130"/>
        <v>#REF!</v>
      </c>
      <c r="Q459" s="10" t="e">
        <f t="shared" si="130"/>
        <v>#REF!</v>
      </c>
      <c r="R459" s="16" t="e">
        <f t="shared" si="130"/>
        <v>#REF!</v>
      </c>
      <c r="T459" s="8" t="s">
        <v>75</v>
      </c>
      <c r="U459" s="10" t="e">
        <f t="shared" ref="U459:AA459" si="131">SUM(U400:U458)</f>
        <v>#REF!</v>
      </c>
      <c r="V459" s="10" t="e">
        <f t="shared" si="131"/>
        <v>#REF!</v>
      </c>
      <c r="W459" s="10" t="e">
        <f t="shared" si="131"/>
        <v>#REF!</v>
      </c>
      <c r="X459" s="10" t="e">
        <f t="shared" si="131"/>
        <v>#REF!</v>
      </c>
      <c r="Y459" s="10" t="e">
        <f t="shared" si="131"/>
        <v>#REF!</v>
      </c>
      <c r="Z459" s="10" t="e">
        <f t="shared" si="131"/>
        <v>#REF!</v>
      </c>
      <c r="AA459" s="16" t="e">
        <f t="shared" si="131"/>
        <v>#REF!</v>
      </c>
      <c r="AC459" s="8" t="s">
        <v>75</v>
      </c>
      <c r="AD459" s="10" t="e">
        <f t="shared" ref="AD459:AJ459" si="132">SUM(AD400:AD458)</f>
        <v>#REF!</v>
      </c>
      <c r="AE459" s="10" t="e">
        <f t="shared" si="132"/>
        <v>#REF!</v>
      </c>
      <c r="AF459" s="10" t="e">
        <f t="shared" si="132"/>
        <v>#REF!</v>
      </c>
      <c r="AG459" s="10" t="e">
        <f t="shared" si="132"/>
        <v>#REF!</v>
      </c>
      <c r="AH459" s="10" t="e">
        <f t="shared" si="132"/>
        <v>#REF!</v>
      </c>
      <c r="AI459" s="10" t="e">
        <f t="shared" si="132"/>
        <v>#REF!</v>
      </c>
      <c r="AJ459" s="16" t="e">
        <f t="shared" si="132"/>
        <v>#REF!</v>
      </c>
      <c r="AL459" s="8" t="s">
        <v>75</v>
      </c>
      <c r="AM459" s="10" t="e">
        <f t="shared" ref="AM459:AS459" si="133">SUM(AM400:AM458)</f>
        <v>#REF!</v>
      </c>
      <c r="AN459" s="10" t="e">
        <f t="shared" si="133"/>
        <v>#REF!</v>
      </c>
      <c r="AO459" s="10" t="e">
        <f t="shared" si="133"/>
        <v>#REF!</v>
      </c>
      <c r="AP459" s="10" t="e">
        <f t="shared" si="133"/>
        <v>#REF!</v>
      </c>
      <c r="AQ459" s="10" t="e">
        <f t="shared" si="133"/>
        <v>#REF!</v>
      </c>
      <c r="AR459" s="10" t="e">
        <f t="shared" si="133"/>
        <v>#REF!</v>
      </c>
      <c r="AS459" s="16" t="e">
        <f t="shared" si="133"/>
        <v>#REF!</v>
      </c>
    </row>
    <row r="460" spans="2:45" ht="14.5" hidden="1" x14ac:dyDescent="0.35">
      <c r="B460" s="9" t="s">
        <v>134</v>
      </c>
      <c r="C460" s="11"/>
      <c r="D460" s="12" t="e">
        <f>D459/C459</f>
        <v>#REF!</v>
      </c>
      <c r="E460" s="12" t="e">
        <f>E459/C459</f>
        <v>#REF!</v>
      </c>
      <c r="F460" s="23" t="e">
        <f>F459/C459</f>
        <v>#REF!</v>
      </c>
      <c r="G460" s="12" t="e">
        <f>G459/C459</f>
        <v>#REF!</v>
      </c>
      <c r="H460" s="12" t="e">
        <f>H459/C459</f>
        <v>#REF!</v>
      </c>
      <c r="I460" s="17" t="e">
        <f>I459/C459</f>
        <v>#REF!</v>
      </c>
      <c r="K460" s="9" t="s">
        <v>134</v>
      </c>
      <c r="L460" s="11"/>
      <c r="M460" s="12" t="e">
        <f>M459/L459</f>
        <v>#REF!</v>
      </c>
      <c r="N460" s="12" t="e">
        <f>N459/L459</f>
        <v>#REF!</v>
      </c>
      <c r="O460" s="23" t="e">
        <f>O459/L459</f>
        <v>#REF!</v>
      </c>
      <c r="P460" s="12" t="e">
        <f>P459/L459</f>
        <v>#REF!</v>
      </c>
      <c r="Q460" s="12" t="e">
        <f>Q459/L459</f>
        <v>#REF!</v>
      </c>
      <c r="R460" s="17" t="e">
        <f>R459/L459</f>
        <v>#REF!</v>
      </c>
      <c r="T460" s="9" t="s">
        <v>134</v>
      </c>
      <c r="U460" s="11"/>
      <c r="V460" s="12" t="e">
        <f>V459/U459</f>
        <v>#REF!</v>
      </c>
      <c r="W460" s="12" t="e">
        <f>W459/U459</f>
        <v>#REF!</v>
      </c>
      <c r="X460" s="23" t="e">
        <f>X459/U459</f>
        <v>#REF!</v>
      </c>
      <c r="Y460" s="12" t="e">
        <f>Y459/U459</f>
        <v>#REF!</v>
      </c>
      <c r="Z460" s="12" t="e">
        <f>Z459/U459</f>
        <v>#REF!</v>
      </c>
      <c r="AA460" s="17" t="e">
        <f>AA459/U459</f>
        <v>#REF!</v>
      </c>
      <c r="AC460" s="9" t="s">
        <v>134</v>
      </c>
      <c r="AD460" s="11"/>
      <c r="AE460" s="12" t="e">
        <f>AE459/AD459</f>
        <v>#REF!</v>
      </c>
      <c r="AF460" s="12" t="e">
        <f>AF459/AD459</f>
        <v>#REF!</v>
      </c>
      <c r="AG460" s="23" t="e">
        <f>AG459/AD459</f>
        <v>#REF!</v>
      </c>
      <c r="AH460" s="12" t="e">
        <f>AH459/AD459</f>
        <v>#REF!</v>
      </c>
      <c r="AI460" s="12" t="e">
        <f>AI459/AD459</f>
        <v>#REF!</v>
      </c>
      <c r="AJ460" s="17" t="e">
        <f>AJ459/AD459</f>
        <v>#REF!</v>
      </c>
      <c r="AL460" s="9" t="s">
        <v>134</v>
      </c>
      <c r="AM460" s="11"/>
      <c r="AN460" s="12" t="e">
        <f>AN459/AM459</f>
        <v>#REF!</v>
      </c>
      <c r="AO460" s="12" t="e">
        <f>AO459/AM459</f>
        <v>#REF!</v>
      </c>
      <c r="AP460" s="23" t="e">
        <f>AP459/AM459</f>
        <v>#REF!</v>
      </c>
      <c r="AQ460" s="12" t="e">
        <f>AQ459/AM459</f>
        <v>#REF!</v>
      </c>
      <c r="AR460" s="12" t="e">
        <f>AR459/AM459</f>
        <v>#REF!</v>
      </c>
      <c r="AS460" s="17" t="e">
        <f>AS459/AM459</f>
        <v>#REF!</v>
      </c>
    </row>
    <row r="461" spans="2:45" ht="15" hidden="1" thickBot="1" x14ac:dyDescent="0.4">
      <c r="B461" s="18" t="s">
        <v>76</v>
      </c>
      <c r="C461" s="19"/>
      <c r="D461" s="20">
        <f t="shared" ref="D461:I461" si="134">COUNTIF(D400:D456,"&gt;0")</f>
        <v>0</v>
      </c>
      <c r="E461" s="20">
        <f t="shared" si="134"/>
        <v>0</v>
      </c>
      <c r="F461" s="20">
        <f t="shared" si="134"/>
        <v>0</v>
      </c>
      <c r="G461" s="20">
        <f t="shared" si="134"/>
        <v>0</v>
      </c>
      <c r="H461" s="20">
        <f t="shared" si="134"/>
        <v>0</v>
      </c>
      <c r="I461" s="21">
        <f t="shared" si="134"/>
        <v>0</v>
      </c>
      <c r="K461" s="18" t="s">
        <v>76</v>
      </c>
      <c r="L461" s="19"/>
      <c r="M461" s="20">
        <f t="shared" ref="M461:R461" si="135">COUNTIF(M400:M456,"&gt;0")</f>
        <v>0</v>
      </c>
      <c r="N461" s="20">
        <f t="shared" si="135"/>
        <v>0</v>
      </c>
      <c r="O461" s="20">
        <f t="shared" si="135"/>
        <v>0</v>
      </c>
      <c r="P461" s="20">
        <f t="shared" si="135"/>
        <v>0</v>
      </c>
      <c r="Q461" s="20">
        <f t="shared" si="135"/>
        <v>0</v>
      </c>
      <c r="R461" s="21">
        <f t="shared" si="135"/>
        <v>0</v>
      </c>
      <c r="T461" s="18" t="s">
        <v>76</v>
      </c>
      <c r="U461" s="19"/>
      <c r="V461" s="20">
        <f t="shared" ref="V461:AA461" si="136">COUNTIF(V400:V456,"&gt;0")</f>
        <v>0</v>
      </c>
      <c r="W461" s="20">
        <f t="shared" si="136"/>
        <v>0</v>
      </c>
      <c r="X461" s="20">
        <f t="shared" si="136"/>
        <v>0</v>
      </c>
      <c r="Y461" s="20">
        <f t="shared" si="136"/>
        <v>0</v>
      </c>
      <c r="Z461" s="20">
        <f t="shared" si="136"/>
        <v>0</v>
      </c>
      <c r="AA461" s="21">
        <f t="shared" si="136"/>
        <v>0</v>
      </c>
      <c r="AC461" s="18" t="s">
        <v>76</v>
      </c>
      <c r="AD461" s="19"/>
      <c r="AE461" s="20">
        <f t="shared" ref="AE461:AJ461" si="137">COUNTIF(AE400:AE456,"&gt;0")</f>
        <v>0</v>
      </c>
      <c r="AF461" s="20">
        <f t="shared" si="137"/>
        <v>0</v>
      </c>
      <c r="AG461" s="20">
        <f t="shared" si="137"/>
        <v>0</v>
      </c>
      <c r="AH461" s="20">
        <f t="shared" si="137"/>
        <v>0</v>
      </c>
      <c r="AI461" s="20">
        <f t="shared" si="137"/>
        <v>0</v>
      </c>
      <c r="AJ461" s="21">
        <f t="shared" si="137"/>
        <v>0</v>
      </c>
      <c r="AL461" s="18" t="s">
        <v>76</v>
      </c>
      <c r="AM461" s="19"/>
      <c r="AN461" s="20">
        <f t="shared" ref="AN461:AS461" si="138">COUNTIF(AN400:AN456,"&gt;0")</f>
        <v>0</v>
      </c>
      <c r="AO461" s="20">
        <f t="shared" si="138"/>
        <v>0</v>
      </c>
      <c r="AP461" s="20">
        <f t="shared" si="138"/>
        <v>0</v>
      </c>
      <c r="AQ461" s="20">
        <f t="shared" si="138"/>
        <v>0</v>
      </c>
      <c r="AR461" s="20">
        <f t="shared" si="138"/>
        <v>0</v>
      </c>
      <c r="AS461" s="21">
        <f t="shared" si="138"/>
        <v>0</v>
      </c>
    </row>
    <row r="462" spans="2:45" hidden="1" x14ac:dyDescent="0.25"/>
    <row r="463" spans="2:45" ht="14.5" hidden="1" x14ac:dyDescent="0.35">
      <c r="B463" s="3" t="s">
        <v>120</v>
      </c>
      <c r="C463" s="4"/>
      <c r="D463" s="4"/>
      <c r="E463" s="4"/>
      <c r="F463" s="4"/>
      <c r="G463" s="4"/>
      <c r="H463" s="4"/>
      <c r="I463" s="4"/>
      <c r="K463" s="3" t="str">
        <f>$B463</f>
        <v>Measured Dust CADR/W (Adjusted Proposal Levels)</v>
      </c>
      <c r="L463" s="4"/>
      <c r="M463" s="4"/>
      <c r="N463" s="4"/>
      <c r="O463" s="4"/>
      <c r="P463" s="4"/>
      <c r="Q463" s="4"/>
      <c r="R463" s="4"/>
      <c r="T463" s="3" t="str">
        <f>$B463</f>
        <v>Measured Dust CADR/W (Adjusted Proposal Levels)</v>
      </c>
      <c r="U463" s="4"/>
      <c r="V463" s="4"/>
      <c r="W463" s="4"/>
      <c r="X463" s="4"/>
      <c r="Y463" s="4"/>
      <c r="Z463" s="4"/>
      <c r="AA463" s="4"/>
      <c r="AC463" s="3" t="str">
        <f>$B463</f>
        <v>Measured Dust CADR/W (Adjusted Proposal Levels)</v>
      </c>
      <c r="AD463" s="4"/>
      <c r="AE463" s="4"/>
      <c r="AF463" s="4"/>
      <c r="AG463" s="4"/>
      <c r="AH463" s="4"/>
      <c r="AI463" s="4"/>
      <c r="AJ463" s="4"/>
      <c r="AL463" s="3" t="str">
        <f>$B463</f>
        <v>Measured Dust CADR/W (Adjusted Proposal Levels)</v>
      </c>
      <c r="AM463" s="4"/>
      <c r="AN463" s="4"/>
      <c r="AO463" s="4"/>
      <c r="AP463" s="4"/>
      <c r="AQ463" s="4"/>
      <c r="AR463" s="4"/>
      <c r="AS463" s="4"/>
    </row>
    <row r="464" spans="2:45" ht="14.5" hidden="1" x14ac:dyDescent="0.35">
      <c r="B464" s="143" t="s">
        <v>78</v>
      </c>
      <c r="C464" s="144"/>
      <c r="D464" s="144"/>
      <c r="E464" s="144"/>
      <c r="F464" s="144"/>
      <c r="G464" s="144"/>
      <c r="H464" s="144"/>
      <c r="I464" s="145"/>
      <c r="K464" s="143" t="s">
        <v>83</v>
      </c>
      <c r="L464" s="144"/>
      <c r="M464" s="144"/>
      <c r="N464" s="144"/>
      <c r="O464" s="144"/>
      <c r="P464" s="144"/>
      <c r="Q464" s="144"/>
      <c r="R464" s="145"/>
      <c r="T464" s="143" t="s">
        <v>84</v>
      </c>
      <c r="U464" s="144"/>
      <c r="V464" s="144"/>
      <c r="W464" s="144"/>
      <c r="X464" s="144"/>
      <c r="Y464" s="144"/>
      <c r="Z464" s="144"/>
      <c r="AA464" s="145"/>
      <c r="AC464" s="143" t="s">
        <v>85</v>
      </c>
      <c r="AD464" s="144"/>
      <c r="AE464" s="144"/>
      <c r="AF464" s="144"/>
      <c r="AG464" s="144"/>
      <c r="AH464" s="144"/>
      <c r="AI464" s="144"/>
      <c r="AJ464" s="145"/>
      <c r="AL464" s="143" t="s">
        <v>86</v>
      </c>
      <c r="AM464" s="144"/>
      <c r="AN464" s="144"/>
      <c r="AO464" s="144"/>
      <c r="AP464" s="144"/>
      <c r="AQ464" s="144"/>
      <c r="AR464" s="144"/>
      <c r="AS464" s="145"/>
    </row>
    <row r="465" spans="2:45" ht="50" hidden="1" x14ac:dyDescent="0.25">
      <c r="B465" s="5" t="s">
        <v>70</v>
      </c>
      <c r="C465" s="13" t="s">
        <v>73</v>
      </c>
      <c r="D465" s="13" t="s">
        <v>69</v>
      </c>
      <c r="E465" s="13" t="s">
        <v>105</v>
      </c>
      <c r="F465" s="22" t="s">
        <v>79</v>
      </c>
      <c r="G465" s="13" t="s">
        <v>106</v>
      </c>
      <c r="H465" s="13" t="s">
        <v>121</v>
      </c>
      <c r="I465" s="14" t="s">
        <v>122</v>
      </c>
      <c r="K465" s="5" t="s">
        <v>70</v>
      </c>
      <c r="L465" s="13" t="s">
        <v>73</v>
      </c>
      <c r="M465" s="13" t="s">
        <v>69</v>
      </c>
      <c r="N465" s="13" t="s">
        <v>105</v>
      </c>
      <c r="O465" s="22" t="s">
        <v>79</v>
      </c>
      <c r="P465" s="13" t="s">
        <v>106</v>
      </c>
      <c r="Q465" s="13" t="s">
        <v>107</v>
      </c>
      <c r="R465" s="14" t="s">
        <v>108</v>
      </c>
      <c r="T465" s="5" t="s">
        <v>70</v>
      </c>
      <c r="U465" s="13" t="s">
        <v>73</v>
      </c>
      <c r="V465" s="13" t="s">
        <v>69</v>
      </c>
      <c r="W465" s="13" t="s">
        <v>112</v>
      </c>
      <c r="X465" s="22" t="s">
        <v>113</v>
      </c>
      <c r="Y465" s="13" t="s">
        <v>114</v>
      </c>
      <c r="Z465" s="13" t="s">
        <v>81</v>
      </c>
      <c r="AA465" s="14" t="s">
        <v>82</v>
      </c>
      <c r="AC465" s="5" t="s">
        <v>70</v>
      </c>
      <c r="AD465" s="13" t="s">
        <v>73</v>
      </c>
      <c r="AE465" s="13" t="s">
        <v>69</v>
      </c>
      <c r="AF465" s="13" t="s">
        <v>123</v>
      </c>
      <c r="AG465" s="22" t="s">
        <v>109</v>
      </c>
      <c r="AH465" s="13" t="s">
        <v>80</v>
      </c>
      <c r="AI465" s="13" t="s">
        <v>124</v>
      </c>
      <c r="AJ465" s="14" t="s">
        <v>108</v>
      </c>
      <c r="AL465" s="5" t="s">
        <v>70</v>
      </c>
      <c r="AM465" s="13" t="s">
        <v>73</v>
      </c>
      <c r="AN465" s="13" t="s">
        <v>69</v>
      </c>
      <c r="AO465" s="13" t="s">
        <v>94</v>
      </c>
      <c r="AP465" s="22" t="s">
        <v>95</v>
      </c>
      <c r="AQ465" s="13" t="s">
        <v>96</v>
      </c>
      <c r="AR465" s="13" t="s">
        <v>97</v>
      </c>
      <c r="AS465" s="14" t="s">
        <v>98</v>
      </c>
    </row>
    <row r="466" spans="2:45" hidden="1" outlineLevel="1" x14ac:dyDescent="0.25">
      <c r="B466" s="9" t="s">
        <v>10</v>
      </c>
      <c r="C466" s="6"/>
      <c r="D466" s="6" t="e">
        <f>COUNTIFS(#REF!,"&lt;100",#REF!,"&gt;=50",#REF!,$B466)</f>
        <v>#REF!</v>
      </c>
      <c r="E466" s="6" t="e">
        <f>COUNTIFS(#REF!,"&lt;=1",#REF!,"&lt;100",#REF!,"&gt;=50",#REF!,$B466,#REF!,"&gt;=2.4")</f>
        <v>#REF!</v>
      </c>
      <c r="F466" s="6" t="e">
        <f>COUNTIFS(#REF!,"&lt;=1",#REF!,"&lt;100",#REF!,"&gt;=50",#REF!,$B466,#REF!,"&gt;=2.5")</f>
        <v>#REF!</v>
      </c>
      <c r="G466" s="6" t="e">
        <f>COUNTIFS(#REF!,"&lt;=1",#REF!,"&lt;100",#REF!,"&gt;=50",#REF!,$B466,#REF!,"&gt;=2.6")</f>
        <v>#REF!</v>
      </c>
      <c r="H466" s="6" t="e">
        <f>COUNTIFS(#REF!,"&lt;=1",#REF!,"&lt;100",#REF!,"&gt;=50",#REF!,$B466,#REF!,"&gt;=2.7")</f>
        <v>#REF!</v>
      </c>
      <c r="I466" s="15" t="e">
        <f>COUNTIFS(#REF!,"&lt;=1",#REF!,"&lt;100",#REF!,"&gt;=50",#REF!,$B466,#REF!,"&gt;=2.8")</f>
        <v>#REF!</v>
      </c>
      <c r="K466" s="9" t="s">
        <v>10</v>
      </c>
      <c r="L466" s="6"/>
      <c r="M466" s="6" t="e">
        <f>COUNTIFS(#REF!,"&gt;=100",#REF!,"&lt;150",#REF!,$B466)</f>
        <v>#REF!</v>
      </c>
      <c r="N466" s="6" t="e">
        <f>COUNTIFS(#REF!,"&lt;=1",#REF!,"&gt;=100",#REF!,"&lt;150",#REF!,$B466,#REF!,"&gt;=2.4")</f>
        <v>#REF!</v>
      </c>
      <c r="O466" s="6" t="e">
        <f>COUNTIFS(#REF!,"&lt;=1",#REF!,"&gt;=100",#REF!,"&lt;150",#REF!,$B466,#REF!,"&gt;=2.5")</f>
        <v>#REF!</v>
      </c>
      <c r="P466" s="6" t="e">
        <f>COUNTIFS(#REF!,"&lt;=1",#REF!,"&gt;=100",#REF!,"&lt;150",#REF!,$B466,#REF!,"&gt;=2.6")</f>
        <v>#REF!</v>
      </c>
      <c r="Q466" s="6" t="e">
        <f>COUNTIFS(#REF!,"&lt;=1",#REF!,"&gt;=100",#REF!,"&lt;150",#REF!,$B466,#REF!,"&gt;=3.0")</f>
        <v>#REF!</v>
      </c>
      <c r="R466" s="15" t="e">
        <f>COUNTIFS(#REF!,"&lt;=1",#REF!,"&gt;=100",#REF!,"&lt;150",#REF!,$B466,#REF!,"&gt;=3.5")</f>
        <v>#REF!</v>
      </c>
      <c r="T466" s="9" t="s">
        <v>10</v>
      </c>
      <c r="U466" s="6"/>
      <c r="V466" s="6" t="e">
        <f>COUNTIFS(#REF!,"&gt;=150",#REF!,"&lt;200",#REF!,$B466)</f>
        <v>#REF!</v>
      </c>
      <c r="W466" s="6" t="e">
        <f>COUNTIFS(#REF!,"&lt;=1",#REF!,"&gt;=150",#REF!,"&lt;200",#REF!,$B466,#REF!,"&gt;=2.8")</f>
        <v>#REF!</v>
      </c>
      <c r="X466" s="6" t="e">
        <f>COUNTIFS(#REF!,"&lt;=1",#REF!,"&gt;=150",#REF!,"&lt;200",#REF!,$B466,#REF!,"&gt;=3.0")</f>
        <v>#REF!</v>
      </c>
      <c r="Y466" s="6" t="e">
        <f>COUNTIFS(#REF!,"&lt;=1",#REF!,"&gt;=150",#REF!,"&lt;200",#REF!,$B466,#REF!,"&gt;=3.2")</f>
        <v>#REF!</v>
      </c>
      <c r="Z466" s="6" t="e">
        <f>COUNTIFS(#REF!,"&lt;=1",#REF!,"&gt;=150",#REF!,"&lt;200",#REF!,$B466,#REF!,"&gt;=3.5")</f>
        <v>#REF!</v>
      </c>
      <c r="AA466" s="15" t="e">
        <f>COUNTIFS(#REF!,"&lt;=1",#REF!,"&gt;=150",#REF!,"&lt;200",#REF!,$B466,#REF!,"&gt;=4")</f>
        <v>#REF!</v>
      </c>
      <c r="AC466" s="9" t="s">
        <v>10</v>
      </c>
      <c r="AD466" s="6"/>
      <c r="AE466" s="6" t="e">
        <f>COUNTIFS(#REF!,"&gt;=200",#REF!,$B466)</f>
        <v>#REF!</v>
      </c>
      <c r="AF466" s="6" t="e">
        <f>COUNTIFS(#REF!,"&lt;=1",#REF!,"&gt;=200",#REF!,$B466,#REF!,"&gt;=2.7")</f>
        <v>#REF!</v>
      </c>
      <c r="AG466" s="6" t="e">
        <f>COUNTIFS(#REF!,"&lt;=1",#REF!,"&gt;=200",#REF!,$B466,#REF!,"&gt;=3.0")</f>
        <v>#REF!</v>
      </c>
      <c r="AH466" s="6" t="e">
        <f>COUNTIFS(#REF!,"&lt;=1",#REF!,"&gt;=200",#REF!,$B466,#REF!,"&gt;=3.0")</f>
        <v>#REF!</v>
      </c>
      <c r="AI466" s="6" t="e">
        <f>COUNTIFS(#REF!,"&lt;=1",#REF!,"&gt;=200",#REF!,$B466,#REF!,"&gt;=3.2")</f>
        <v>#REF!</v>
      </c>
      <c r="AJ466" s="15" t="e">
        <f>COUNTIFS(#REF!,"&lt;=1",#REF!,"&gt;=200",#REF!,$B466,#REF!,"&gt;=3.5")</f>
        <v>#REF!</v>
      </c>
      <c r="AL466" s="9" t="s">
        <v>10</v>
      </c>
      <c r="AM466" s="6"/>
      <c r="AN466" s="6" t="e">
        <f>COUNTIFS(#REF!,"&gt;=50",#REF!,$B466)</f>
        <v>#REF!</v>
      </c>
      <c r="AO466" s="6" t="e">
        <f>COUNTIFS(#REF!,"&lt;=1",#REF!,"&gt;=50",#REF!,$B466,#REF!,"&gt;=2.2")</f>
        <v>#REF!</v>
      </c>
      <c r="AP466" s="6" t="e">
        <f>COUNTIFS(#REF!,"&lt;=1",#REF!,"&gt;=50",#REF!,$B466,#REF!,"&gt;=2.5")</f>
        <v>#REF!</v>
      </c>
      <c r="AQ466" s="6" t="e">
        <f>COUNTIFS(#REF!,"&lt;=1",#REF!,"&gt;=50",#REF!,$B466,#REF!,"&gt;=3")</f>
        <v>#REF!</v>
      </c>
      <c r="AR466" s="6" t="e">
        <f>COUNTIFS(#REF!,"&lt;=1",#REF!,"&gt;=50",#REF!,$B466,#REF!,"&gt;=3.5")</f>
        <v>#REF!</v>
      </c>
      <c r="AS466" s="15" t="e">
        <f>COUNTIFS(#REF!,"&lt;=1",#REF!,"&gt;=50",#REF!,$B466,#REF!,"&gt;=4")</f>
        <v>#REF!</v>
      </c>
    </row>
    <row r="467" spans="2:45" hidden="1" outlineLevel="1" x14ac:dyDescent="0.25">
      <c r="B467" s="9" t="s">
        <v>12</v>
      </c>
      <c r="C467" s="6"/>
      <c r="D467" s="6" t="e">
        <f>COUNTIFS(#REF!,"&lt;100",#REF!,"&gt;=50",#REF!,$B467)</f>
        <v>#REF!</v>
      </c>
      <c r="E467" s="6" t="e">
        <f>COUNTIFS(#REF!,"&lt;=1",#REF!,"&lt;100",#REF!,"&gt;=50",#REF!,$B467,#REF!,"&gt;=2.4")</f>
        <v>#REF!</v>
      </c>
      <c r="F467" s="6" t="e">
        <f>COUNTIFS(#REF!,"&lt;=1",#REF!,"&lt;100",#REF!,"&gt;=50",#REF!,$B467,#REF!,"&gt;=2.5")</f>
        <v>#REF!</v>
      </c>
      <c r="G467" s="6" t="e">
        <f>COUNTIFS(#REF!,"&lt;=1",#REF!,"&lt;100",#REF!,"&gt;=50",#REF!,$B467,#REF!,"&gt;=2.6")</f>
        <v>#REF!</v>
      </c>
      <c r="H467" s="6" t="e">
        <f>COUNTIFS(#REF!,"&lt;=1",#REF!,"&lt;100",#REF!,"&gt;=50",#REF!,$B467,#REF!,"&gt;=2.7")</f>
        <v>#REF!</v>
      </c>
      <c r="I467" s="15" t="e">
        <f>COUNTIFS(#REF!,"&lt;=1",#REF!,"&lt;100",#REF!,"&gt;=50",#REF!,$B467,#REF!,"&gt;=2.8")</f>
        <v>#REF!</v>
      </c>
      <c r="K467" s="9" t="s">
        <v>12</v>
      </c>
      <c r="L467" s="6"/>
      <c r="M467" s="6" t="e">
        <f>COUNTIFS(#REF!,"&gt;=100",#REF!,"&lt;150",#REF!,$B467)</f>
        <v>#REF!</v>
      </c>
      <c r="N467" s="6" t="e">
        <f>COUNTIFS(#REF!,"&lt;=1",#REF!,"&gt;=100",#REF!,"&lt;150",#REF!,$B467,#REF!,"&gt;=2.4")</f>
        <v>#REF!</v>
      </c>
      <c r="O467" s="6" t="e">
        <f>COUNTIFS(#REF!,"&lt;=1",#REF!,"&gt;=100",#REF!,"&lt;150",#REF!,$B467,#REF!,"&gt;=2.5")</f>
        <v>#REF!</v>
      </c>
      <c r="P467" s="6" t="e">
        <f>COUNTIFS(#REF!,"&lt;=1",#REF!,"&gt;=100",#REF!,"&lt;150",#REF!,$B467,#REF!,"&gt;=2.6")</f>
        <v>#REF!</v>
      </c>
      <c r="Q467" s="6" t="e">
        <f>COUNTIFS(#REF!,"&lt;=1",#REF!,"&gt;=100",#REF!,"&lt;150",#REF!,$B467,#REF!,"&gt;=3.0")</f>
        <v>#REF!</v>
      </c>
      <c r="R467" s="15" t="e">
        <f>COUNTIFS(#REF!,"&lt;=1",#REF!,"&gt;=100",#REF!,"&lt;150",#REF!,$B467,#REF!,"&gt;=3.5")</f>
        <v>#REF!</v>
      </c>
      <c r="T467" s="9" t="s">
        <v>12</v>
      </c>
      <c r="U467" s="6"/>
      <c r="V467" s="6" t="e">
        <f>COUNTIFS(#REF!,"&gt;=150",#REF!,"&lt;200",#REF!,$B467)</f>
        <v>#REF!</v>
      </c>
      <c r="W467" s="6" t="e">
        <f>COUNTIFS(#REF!,"&lt;=1",#REF!,"&gt;=150",#REF!,"&lt;200",#REF!,$B467,#REF!,"&gt;=2.8")</f>
        <v>#REF!</v>
      </c>
      <c r="X467" s="6" t="e">
        <f>COUNTIFS(#REF!,"&lt;=1",#REF!,"&gt;=150",#REF!,"&lt;200",#REF!,$B467,#REF!,"&gt;=3.0")</f>
        <v>#REF!</v>
      </c>
      <c r="Y467" s="6" t="e">
        <f>COUNTIFS(#REF!,"&lt;=1",#REF!,"&gt;=150",#REF!,"&lt;200",#REF!,$B467,#REF!,"&gt;=3.2")</f>
        <v>#REF!</v>
      </c>
      <c r="Z467" s="6" t="e">
        <f>COUNTIFS(#REF!,"&lt;=1",#REF!,"&gt;=150",#REF!,"&lt;200",#REF!,$B467,#REF!,"&gt;=3.5")</f>
        <v>#REF!</v>
      </c>
      <c r="AA467" s="15" t="e">
        <f>COUNTIFS(#REF!,"&lt;=1",#REF!,"&gt;=150",#REF!,"&lt;200",#REF!,$B467,#REF!,"&gt;=4")</f>
        <v>#REF!</v>
      </c>
      <c r="AC467" s="9" t="s">
        <v>12</v>
      </c>
      <c r="AD467" s="6"/>
      <c r="AE467" s="6" t="e">
        <f>COUNTIFS(#REF!,"&gt;=200",#REF!,$B467)</f>
        <v>#REF!</v>
      </c>
      <c r="AF467" s="6" t="e">
        <f>COUNTIFS(#REF!,"&lt;=1",#REF!,"&gt;=200",#REF!,$B467,#REF!,"&gt;=2.7")</f>
        <v>#REF!</v>
      </c>
      <c r="AG467" s="6" t="e">
        <f>COUNTIFS(#REF!,"&lt;=1",#REF!,"&gt;=200",#REF!,$B467,#REF!,"&gt;=3.0")</f>
        <v>#REF!</v>
      </c>
      <c r="AH467" s="6" t="e">
        <f>COUNTIFS(#REF!,"&lt;=1",#REF!,"&gt;=200",#REF!,$B467,#REF!,"&gt;=3.0")</f>
        <v>#REF!</v>
      </c>
      <c r="AI467" s="6" t="e">
        <f>COUNTIFS(#REF!,"&lt;=1",#REF!,"&gt;=200",#REF!,$B467,#REF!,"&gt;=3.2")</f>
        <v>#REF!</v>
      </c>
      <c r="AJ467" s="15" t="e">
        <f>COUNTIFS(#REF!,"&lt;=1",#REF!,"&gt;=200",#REF!,$B467,#REF!,"&gt;=3.5")</f>
        <v>#REF!</v>
      </c>
      <c r="AL467" s="9" t="s">
        <v>12</v>
      </c>
      <c r="AM467" s="6"/>
      <c r="AN467" s="6" t="e">
        <f>COUNTIFS(#REF!,"&gt;=50",#REF!,$B467)</f>
        <v>#REF!</v>
      </c>
      <c r="AO467" s="6" t="e">
        <f>COUNTIFS(#REF!,"&lt;=1",#REF!,"&gt;=50",#REF!,$B467,#REF!,"&gt;=2.2")</f>
        <v>#REF!</v>
      </c>
      <c r="AP467" s="6" t="e">
        <f>COUNTIFS(#REF!,"&lt;=1",#REF!,"&gt;=50",#REF!,$B467,#REF!,"&gt;=2.5")</f>
        <v>#REF!</v>
      </c>
      <c r="AQ467" s="6" t="e">
        <f>COUNTIFS(#REF!,"&lt;=1",#REF!,"&gt;=50",#REF!,$B467,#REF!,"&gt;=3")</f>
        <v>#REF!</v>
      </c>
      <c r="AR467" s="6" t="e">
        <f>COUNTIFS(#REF!,"&lt;=1",#REF!,"&gt;=50",#REF!,$B467,#REF!,"&gt;=3.5")</f>
        <v>#REF!</v>
      </c>
      <c r="AS467" s="15" t="e">
        <f>COUNTIFS(#REF!,"&lt;=1",#REF!,"&gt;=50",#REF!,$B467,#REF!,"&gt;=4")</f>
        <v>#REF!</v>
      </c>
    </row>
    <row r="468" spans="2:45" hidden="1" outlineLevel="1" x14ac:dyDescent="0.25">
      <c r="B468" s="9" t="s">
        <v>26</v>
      </c>
      <c r="C468" s="6"/>
      <c r="D468" s="6" t="e">
        <f>COUNTIFS(#REF!,"&lt;100",#REF!,"&gt;=50",#REF!,$B468)</f>
        <v>#REF!</v>
      </c>
      <c r="E468" s="6" t="e">
        <f>COUNTIFS(#REF!,"&lt;=1",#REF!,"&lt;100",#REF!,"&gt;=50",#REF!,$B468,#REF!,"&gt;=2.4")</f>
        <v>#REF!</v>
      </c>
      <c r="F468" s="6" t="e">
        <f>COUNTIFS(#REF!,"&lt;=1",#REF!,"&lt;100",#REF!,"&gt;=50",#REF!,$B468,#REF!,"&gt;=2.5")</f>
        <v>#REF!</v>
      </c>
      <c r="G468" s="6" t="e">
        <f>COUNTIFS(#REF!,"&lt;=1",#REF!,"&lt;100",#REF!,"&gt;=50",#REF!,$B468,#REF!,"&gt;=2.6")</f>
        <v>#REF!</v>
      </c>
      <c r="H468" s="6" t="e">
        <f>COUNTIFS(#REF!,"&lt;=1",#REF!,"&lt;100",#REF!,"&gt;=50",#REF!,$B468,#REF!,"&gt;=2.7")</f>
        <v>#REF!</v>
      </c>
      <c r="I468" s="15" t="e">
        <f>COUNTIFS(#REF!,"&lt;=1",#REF!,"&lt;100",#REF!,"&gt;=50",#REF!,$B468,#REF!,"&gt;=2.8")</f>
        <v>#REF!</v>
      </c>
      <c r="K468" s="9" t="s">
        <v>26</v>
      </c>
      <c r="L468" s="6"/>
      <c r="M468" s="6" t="e">
        <f>COUNTIFS(#REF!,"&gt;=100",#REF!,"&lt;150",#REF!,$B468)</f>
        <v>#REF!</v>
      </c>
      <c r="N468" s="6" t="e">
        <f>COUNTIFS(#REF!,"&lt;=1",#REF!,"&gt;=100",#REF!,"&lt;150",#REF!,$B468,#REF!,"&gt;=2.4")</f>
        <v>#REF!</v>
      </c>
      <c r="O468" s="6" t="e">
        <f>COUNTIFS(#REF!,"&lt;=1",#REF!,"&gt;=100",#REF!,"&lt;150",#REF!,$B468,#REF!,"&gt;=2.5")</f>
        <v>#REF!</v>
      </c>
      <c r="P468" s="6" t="e">
        <f>COUNTIFS(#REF!,"&lt;=1",#REF!,"&gt;=100",#REF!,"&lt;150",#REF!,$B468,#REF!,"&gt;=2.6")</f>
        <v>#REF!</v>
      </c>
      <c r="Q468" s="6" t="e">
        <f>COUNTIFS(#REF!,"&lt;=1",#REF!,"&gt;=100",#REF!,"&lt;150",#REF!,$B468,#REF!,"&gt;=3.0")</f>
        <v>#REF!</v>
      </c>
      <c r="R468" s="15" t="e">
        <f>COUNTIFS(#REF!,"&lt;=1",#REF!,"&gt;=100",#REF!,"&lt;150",#REF!,$B468,#REF!,"&gt;=3.5")</f>
        <v>#REF!</v>
      </c>
      <c r="T468" s="9" t="s">
        <v>26</v>
      </c>
      <c r="U468" s="6"/>
      <c r="V468" s="6" t="e">
        <f>COUNTIFS(#REF!,"&gt;=150",#REF!,"&lt;200",#REF!,$B468)</f>
        <v>#REF!</v>
      </c>
      <c r="W468" s="6" t="e">
        <f>COUNTIFS(#REF!,"&lt;=1",#REF!,"&gt;=150",#REF!,"&lt;200",#REF!,$B468,#REF!,"&gt;=2.8")</f>
        <v>#REF!</v>
      </c>
      <c r="X468" s="6" t="e">
        <f>COUNTIFS(#REF!,"&lt;=1",#REF!,"&gt;=150",#REF!,"&lt;200",#REF!,$B468,#REF!,"&gt;=3.0")</f>
        <v>#REF!</v>
      </c>
      <c r="Y468" s="6" t="e">
        <f>COUNTIFS(#REF!,"&lt;=1",#REF!,"&gt;=150",#REF!,"&lt;200",#REF!,$B468,#REF!,"&gt;=3.2")</f>
        <v>#REF!</v>
      </c>
      <c r="Z468" s="6" t="e">
        <f>COUNTIFS(#REF!,"&lt;=1",#REF!,"&gt;=150",#REF!,"&lt;200",#REF!,$B468,#REF!,"&gt;=3.5")</f>
        <v>#REF!</v>
      </c>
      <c r="AA468" s="15" t="e">
        <f>COUNTIFS(#REF!,"&lt;=1",#REF!,"&gt;=150",#REF!,"&lt;200",#REF!,$B468,#REF!,"&gt;=4")</f>
        <v>#REF!</v>
      </c>
      <c r="AC468" s="9" t="s">
        <v>26</v>
      </c>
      <c r="AD468" s="6"/>
      <c r="AE468" s="6" t="e">
        <f>COUNTIFS(#REF!,"&gt;=200",#REF!,$B468)</f>
        <v>#REF!</v>
      </c>
      <c r="AF468" s="6" t="e">
        <f>COUNTIFS(#REF!,"&lt;=1",#REF!,"&gt;=200",#REF!,$B468,#REF!,"&gt;=2.7")</f>
        <v>#REF!</v>
      </c>
      <c r="AG468" s="6" t="e">
        <f>COUNTIFS(#REF!,"&lt;=1",#REF!,"&gt;=200",#REF!,$B468,#REF!,"&gt;=3.0")</f>
        <v>#REF!</v>
      </c>
      <c r="AH468" s="6" t="e">
        <f>COUNTIFS(#REF!,"&lt;=1",#REF!,"&gt;=200",#REF!,$B468,#REF!,"&gt;=3.0")</f>
        <v>#REF!</v>
      </c>
      <c r="AI468" s="6" t="e">
        <f>COUNTIFS(#REF!,"&lt;=1",#REF!,"&gt;=200",#REF!,$B468,#REF!,"&gt;=3.2")</f>
        <v>#REF!</v>
      </c>
      <c r="AJ468" s="15" t="e">
        <f>COUNTIFS(#REF!,"&lt;=1",#REF!,"&gt;=200",#REF!,$B468,#REF!,"&gt;=3.5")</f>
        <v>#REF!</v>
      </c>
      <c r="AL468" s="9" t="s">
        <v>26</v>
      </c>
      <c r="AM468" s="6"/>
      <c r="AN468" s="6" t="e">
        <f>COUNTIFS(#REF!,"&gt;=50",#REF!,$B468)</f>
        <v>#REF!</v>
      </c>
      <c r="AO468" s="6" t="e">
        <f>COUNTIFS(#REF!,"&lt;=1",#REF!,"&gt;=50",#REF!,$B468,#REF!,"&gt;=2.2")</f>
        <v>#REF!</v>
      </c>
      <c r="AP468" s="6" t="e">
        <f>COUNTIFS(#REF!,"&lt;=1",#REF!,"&gt;=50",#REF!,$B468,#REF!,"&gt;=2.5")</f>
        <v>#REF!</v>
      </c>
      <c r="AQ468" s="6" t="e">
        <f>COUNTIFS(#REF!,"&lt;=1",#REF!,"&gt;=50",#REF!,$B468,#REF!,"&gt;=3")</f>
        <v>#REF!</v>
      </c>
      <c r="AR468" s="6" t="e">
        <f>COUNTIFS(#REF!,"&lt;=1",#REF!,"&gt;=50",#REF!,$B468,#REF!,"&gt;=3.5")</f>
        <v>#REF!</v>
      </c>
      <c r="AS468" s="15" t="e">
        <f>COUNTIFS(#REF!,"&lt;=1",#REF!,"&gt;=50",#REF!,$B468,#REF!,"&gt;=4")</f>
        <v>#REF!</v>
      </c>
    </row>
    <row r="469" spans="2:45" hidden="1" outlineLevel="1" x14ac:dyDescent="0.25">
      <c r="B469" s="9" t="s">
        <v>15</v>
      </c>
      <c r="C469" s="6"/>
      <c r="D469" s="6" t="e">
        <f>COUNTIFS(#REF!,"&lt;100",#REF!,"&gt;=50",#REF!,$B469)</f>
        <v>#REF!</v>
      </c>
      <c r="E469" s="6" t="e">
        <f>COUNTIFS(#REF!,"&lt;=1",#REF!,"&lt;100",#REF!,"&gt;=50",#REF!,$B469,#REF!,"&gt;=2.4")</f>
        <v>#REF!</v>
      </c>
      <c r="F469" s="6" t="e">
        <f>COUNTIFS(#REF!,"&lt;=1",#REF!,"&lt;100",#REF!,"&gt;=50",#REF!,$B469,#REF!,"&gt;=2.5")</f>
        <v>#REF!</v>
      </c>
      <c r="G469" s="6" t="e">
        <f>COUNTIFS(#REF!,"&lt;=1",#REF!,"&lt;100",#REF!,"&gt;=50",#REF!,$B469,#REF!,"&gt;=2.6")</f>
        <v>#REF!</v>
      </c>
      <c r="H469" s="6" t="e">
        <f>COUNTIFS(#REF!,"&lt;=1",#REF!,"&lt;100",#REF!,"&gt;=50",#REF!,$B469,#REF!,"&gt;=2.7")</f>
        <v>#REF!</v>
      </c>
      <c r="I469" s="15" t="e">
        <f>COUNTIFS(#REF!,"&lt;=1",#REF!,"&lt;100",#REF!,"&gt;=50",#REF!,$B469,#REF!,"&gt;=2.8")</f>
        <v>#REF!</v>
      </c>
      <c r="K469" s="9" t="s">
        <v>15</v>
      </c>
      <c r="L469" s="6"/>
      <c r="M469" s="6" t="e">
        <f>COUNTIFS(#REF!,"&gt;=100",#REF!,"&lt;150",#REF!,$B469)</f>
        <v>#REF!</v>
      </c>
      <c r="N469" s="6" t="e">
        <f>COUNTIFS(#REF!,"&lt;=1",#REF!,"&gt;=100",#REF!,"&lt;150",#REF!,$B469,#REF!,"&gt;=2.4")</f>
        <v>#REF!</v>
      </c>
      <c r="O469" s="6" t="e">
        <f>COUNTIFS(#REF!,"&lt;=1",#REF!,"&gt;=100",#REF!,"&lt;150",#REF!,$B469,#REF!,"&gt;=2.5")</f>
        <v>#REF!</v>
      </c>
      <c r="P469" s="6" t="e">
        <f>COUNTIFS(#REF!,"&lt;=1",#REF!,"&gt;=100",#REF!,"&lt;150",#REF!,$B469,#REF!,"&gt;=2.6")</f>
        <v>#REF!</v>
      </c>
      <c r="Q469" s="6" t="e">
        <f>COUNTIFS(#REF!,"&lt;=1",#REF!,"&gt;=100",#REF!,"&lt;150",#REF!,$B469,#REF!,"&gt;=3.0")</f>
        <v>#REF!</v>
      </c>
      <c r="R469" s="15" t="e">
        <f>COUNTIFS(#REF!,"&lt;=1",#REF!,"&gt;=100",#REF!,"&lt;150",#REF!,$B469,#REF!,"&gt;=3.5")</f>
        <v>#REF!</v>
      </c>
      <c r="T469" s="9" t="s">
        <v>15</v>
      </c>
      <c r="U469" s="6"/>
      <c r="V469" s="6" t="e">
        <f>COUNTIFS(#REF!,"&gt;=150",#REF!,"&lt;200",#REF!,$B469)</f>
        <v>#REF!</v>
      </c>
      <c r="W469" s="6" t="e">
        <f>COUNTIFS(#REF!,"&lt;=1",#REF!,"&gt;=150",#REF!,"&lt;200",#REF!,$B469,#REF!,"&gt;=2.8")</f>
        <v>#REF!</v>
      </c>
      <c r="X469" s="6" t="e">
        <f>COUNTIFS(#REF!,"&lt;=1",#REF!,"&gt;=150",#REF!,"&lt;200",#REF!,$B469,#REF!,"&gt;=3.0")</f>
        <v>#REF!</v>
      </c>
      <c r="Y469" s="6" t="e">
        <f>COUNTIFS(#REF!,"&lt;=1",#REF!,"&gt;=150",#REF!,"&lt;200",#REF!,$B469,#REF!,"&gt;=3.2")</f>
        <v>#REF!</v>
      </c>
      <c r="Z469" s="6" t="e">
        <f>COUNTIFS(#REF!,"&lt;=1",#REF!,"&gt;=150",#REF!,"&lt;200",#REF!,$B469,#REF!,"&gt;=3.5")</f>
        <v>#REF!</v>
      </c>
      <c r="AA469" s="15" t="e">
        <f>COUNTIFS(#REF!,"&lt;=1",#REF!,"&gt;=150",#REF!,"&lt;200",#REF!,$B469,#REF!,"&gt;=4")</f>
        <v>#REF!</v>
      </c>
      <c r="AC469" s="9" t="s">
        <v>15</v>
      </c>
      <c r="AD469" s="6"/>
      <c r="AE469" s="6" t="e">
        <f>COUNTIFS(#REF!,"&gt;=200",#REF!,$B469)</f>
        <v>#REF!</v>
      </c>
      <c r="AF469" s="6" t="e">
        <f>COUNTIFS(#REF!,"&lt;=1",#REF!,"&gt;=200",#REF!,$B469,#REF!,"&gt;=2.7")</f>
        <v>#REF!</v>
      </c>
      <c r="AG469" s="6" t="e">
        <f>COUNTIFS(#REF!,"&lt;=1",#REF!,"&gt;=200",#REF!,$B469,#REF!,"&gt;=3.0")</f>
        <v>#REF!</v>
      </c>
      <c r="AH469" s="6" t="e">
        <f>COUNTIFS(#REF!,"&lt;=1",#REF!,"&gt;=200",#REF!,$B469,#REF!,"&gt;=3.0")</f>
        <v>#REF!</v>
      </c>
      <c r="AI469" s="6" t="e">
        <f>COUNTIFS(#REF!,"&lt;=1",#REF!,"&gt;=200",#REF!,$B469,#REF!,"&gt;=3.2")</f>
        <v>#REF!</v>
      </c>
      <c r="AJ469" s="15" t="e">
        <f>COUNTIFS(#REF!,"&lt;=1",#REF!,"&gt;=200",#REF!,$B469,#REF!,"&gt;=3.5")</f>
        <v>#REF!</v>
      </c>
      <c r="AL469" s="9" t="s">
        <v>15</v>
      </c>
      <c r="AM469" s="6"/>
      <c r="AN469" s="6" t="e">
        <f>COUNTIFS(#REF!,"&gt;=50",#REF!,$B469)</f>
        <v>#REF!</v>
      </c>
      <c r="AO469" s="6" t="e">
        <f>COUNTIFS(#REF!,"&lt;=1",#REF!,"&gt;=50",#REF!,$B469,#REF!,"&gt;=2.2")</f>
        <v>#REF!</v>
      </c>
      <c r="AP469" s="6" t="e">
        <f>COUNTIFS(#REF!,"&lt;=1",#REF!,"&gt;=50",#REF!,$B469,#REF!,"&gt;=2.5")</f>
        <v>#REF!</v>
      </c>
      <c r="AQ469" s="6" t="e">
        <f>COUNTIFS(#REF!,"&lt;=1",#REF!,"&gt;=50",#REF!,$B469,#REF!,"&gt;=3")</f>
        <v>#REF!</v>
      </c>
      <c r="AR469" s="6" t="e">
        <f>COUNTIFS(#REF!,"&lt;=1",#REF!,"&gt;=50",#REF!,$B469,#REF!,"&gt;=3.5")</f>
        <v>#REF!</v>
      </c>
      <c r="AS469" s="15" t="e">
        <f>COUNTIFS(#REF!,"&lt;=1",#REF!,"&gt;=50",#REF!,$B469,#REF!,"&gt;=4")</f>
        <v>#REF!</v>
      </c>
    </row>
    <row r="470" spans="2:45" hidden="1" outlineLevel="1" x14ac:dyDescent="0.25">
      <c r="B470" s="9" t="s">
        <v>31</v>
      </c>
      <c r="C470" s="6"/>
      <c r="D470" s="6" t="e">
        <f>COUNTIFS(#REF!,"&lt;100",#REF!,"&gt;=50",#REF!,$B470)</f>
        <v>#REF!</v>
      </c>
      <c r="E470" s="6" t="e">
        <f>COUNTIFS(#REF!,"&lt;=1",#REF!,"&lt;100",#REF!,"&gt;=50",#REF!,$B470,#REF!,"&gt;=2.4")</f>
        <v>#REF!</v>
      </c>
      <c r="F470" s="6" t="e">
        <f>COUNTIFS(#REF!,"&lt;=1",#REF!,"&lt;100",#REF!,"&gt;=50",#REF!,$B470,#REF!,"&gt;=2.5")</f>
        <v>#REF!</v>
      </c>
      <c r="G470" s="6" t="e">
        <f>COUNTIFS(#REF!,"&lt;=1",#REF!,"&lt;100",#REF!,"&gt;=50",#REF!,$B470,#REF!,"&gt;=2.6")</f>
        <v>#REF!</v>
      </c>
      <c r="H470" s="6" t="e">
        <f>COUNTIFS(#REF!,"&lt;=1",#REF!,"&lt;100",#REF!,"&gt;=50",#REF!,$B470,#REF!,"&gt;=2.7")</f>
        <v>#REF!</v>
      </c>
      <c r="I470" s="15" t="e">
        <f>COUNTIFS(#REF!,"&lt;=1",#REF!,"&lt;100",#REF!,"&gt;=50",#REF!,$B470,#REF!,"&gt;=2.8")</f>
        <v>#REF!</v>
      </c>
      <c r="K470" s="9" t="s">
        <v>31</v>
      </c>
      <c r="L470" s="6"/>
      <c r="M470" s="6" t="e">
        <f>COUNTIFS(#REF!,"&gt;=100",#REF!,"&lt;150",#REF!,$B470)</f>
        <v>#REF!</v>
      </c>
      <c r="N470" s="6" t="e">
        <f>COUNTIFS(#REF!,"&lt;=1",#REF!,"&gt;=100",#REF!,"&lt;150",#REF!,$B470,#REF!,"&gt;=2.4")</f>
        <v>#REF!</v>
      </c>
      <c r="O470" s="6" t="e">
        <f>COUNTIFS(#REF!,"&lt;=1",#REF!,"&gt;=100",#REF!,"&lt;150",#REF!,$B470,#REF!,"&gt;=2.5")</f>
        <v>#REF!</v>
      </c>
      <c r="P470" s="6" t="e">
        <f>COUNTIFS(#REF!,"&lt;=1",#REF!,"&gt;=100",#REF!,"&lt;150",#REF!,$B470,#REF!,"&gt;=2.6")</f>
        <v>#REF!</v>
      </c>
      <c r="Q470" s="6" t="e">
        <f>COUNTIFS(#REF!,"&lt;=1",#REF!,"&gt;=100",#REF!,"&lt;150",#REF!,$B470,#REF!,"&gt;=3.0")</f>
        <v>#REF!</v>
      </c>
      <c r="R470" s="15" t="e">
        <f>COUNTIFS(#REF!,"&lt;=1",#REF!,"&gt;=100",#REF!,"&lt;150",#REF!,$B470,#REF!,"&gt;=3.5")</f>
        <v>#REF!</v>
      </c>
      <c r="T470" s="9" t="s">
        <v>31</v>
      </c>
      <c r="U470" s="6"/>
      <c r="V470" s="6" t="e">
        <f>COUNTIFS(#REF!,"&gt;=150",#REF!,"&lt;200",#REF!,$B470)</f>
        <v>#REF!</v>
      </c>
      <c r="W470" s="6" t="e">
        <f>COUNTIFS(#REF!,"&lt;=1",#REF!,"&gt;=150",#REF!,"&lt;200",#REF!,$B470,#REF!,"&gt;=2.8")</f>
        <v>#REF!</v>
      </c>
      <c r="X470" s="6" t="e">
        <f>COUNTIFS(#REF!,"&lt;=1",#REF!,"&gt;=150",#REF!,"&lt;200",#REF!,$B470,#REF!,"&gt;=3.0")</f>
        <v>#REF!</v>
      </c>
      <c r="Y470" s="6" t="e">
        <f>COUNTIFS(#REF!,"&lt;=1",#REF!,"&gt;=150",#REF!,"&lt;200",#REF!,$B470,#REF!,"&gt;=3.2")</f>
        <v>#REF!</v>
      </c>
      <c r="Z470" s="6" t="e">
        <f>COUNTIFS(#REF!,"&lt;=1",#REF!,"&gt;=150",#REF!,"&lt;200",#REF!,$B470,#REF!,"&gt;=3.5")</f>
        <v>#REF!</v>
      </c>
      <c r="AA470" s="15" t="e">
        <f>COUNTIFS(#REF!,"&lt;=1",#REF!,"&gt;=150",#REF!,"&lt;200",#REF!,$B470,#REF!,"&gt;=4")</f>
        <v>#REF!</v>
      </c>
      <c r="AC470" s="9" t="s">
        <v>31</v>
      </c>
      <c r="AD470" s="6"/>
      <c r="AE470" s="6" t="e">
        <f>COUNTIFS(#REF!,"&gt;=200",#REF!,$B470)</f>
        <v>#REF!</v>
      </c>
      <c r="AF470" s="6" t="e">
        <f>COUNTIFS(#REF!,"&lt;=1",#REF!,"&gt;=200",#REF!,$B470,#REF!,"&gt;=2.7")</f>
        <v>#REF!</v>
      </c>
      <c r="AG470" s="6" t="e">
        <f>COUNTIFS(#REF!,"&lt;=1",#REF!,"&gt;=200",#REF!,$B470,#REF!,"&gt;=3.0")</f>
        <v>#REF!</v>
      </c>
      <c r="AH470" s="6" t="e">
        <f>COUNTIFS(#REF!,"&lt;=1",#REF!,"&gt;=200",#REF!,$B470,#REF!,"&gt;=3.0")</f>
        <v>#REF!</v>
      </c>
      <c r="AI470" s="6" t="e">
        <f>COUNTIFS(#REF!,"&lt;=1",#REF!,"&gt;=200",#REF!,$B470,#REF!,"&gt;=3.2")</f>
        <v>#REF!</v>
      </c>
      <c r="AJ470" s="15" t="e">
        <f>COUNTIFS(#REF!,"&lt;=1",#REF!,"&gt;=200",#REF!,$B470,#REF!,"&gt;=3.5")</f>
        <v>#REF!</v>
      </c>
      <c r="AL470" s="9" t="s">
        <v>31</v>
      </c>
      <c r="AM470" s="6"/>
      <c r="AN470" s="6" t="e">
        <f>COUNTIFS(#REF!,"&gt;=50",#REF!,$B470)</f>
        <v>#REF!</v>
      </c>
      <c r="AO470" s="6" t="e">
        <f>COUNTIFS(#REF!,"&lt;=1",#REF!,"&gt;=50",#REF!,$B470,#REF!,"&gt;=2.2")</f>
        <v>#REF!</v>
      </c>
      <c r="AP470" s="6" t="e">
        <f>COUNTIFS(#REF!,"&lt;=1",#REF!,"&gt;=50",#REF!,$B470,#REF!,"&gt;=2.5")</f>
        <v>#REF!</v>
      </c>
      <c r="AQ470" s="6" t="e">
        <f>COUNTIFS(#REF!,"&lt;=1",#REF!,"&gt;=50",#REF!,$B470,#REF!,"&gt;=3")</f>
        <v>#REF!</v>
      </c>
      <c r="AR470" s="6" t="e">
        <f>COUNTIFS(#REF!,"&lt;=1",#REF!,"&gt;=50",#REF!,$B470,#REF!,"&gt;=3.5")</f>
        <v>#REF!</v>
      </c>
      <c r="AS470" s="15" t="e">
        <f>COUNTIFS(#REF!,"&lt;=1",#REF!,"&gt;=50",#REF!,$B470,#REF!,"&gt;=4")</f>
        <v>#REF!</v>
      </c>
    </row>
    <row r="471" spans="2:45" hidden="1" outlineLevel="1" x14ac:dyDescent="0.25">
      <c r="B471" s="9" t="s">
        <v>9</v>
      </c>
      <c r="C471" s="6"/>
      <c r="D471" s="6" t="e">
        <f>COUNTIFS(#REF!,"&lt;100",#REF!,"&gt;=50",#REF!,$B471)</f>
        <v>#REF!</v>
      </c>
      <c r="E471" s="6" t="e">
        <f>COUNTIFS(#REF!,"&lt;=1",#REF!,"&lt;100",#REF!,"&gt;=50",#REF!,$B471,#REF!,"&gt;=2.4")</f>
        <v>#REF!</v>
      </c>
      <c r="F471" s="6" t="e">
        <f>COUNTIFS(#REF!,"&lt;=1",#REF!,"&lt;100",#REF!,"&gt;=50",#REF!,$B471,#REF!,"&gt;=2.5")</f>
        <v>#REF!</v>
      </c>
      <c r="G471" s="6" t="e">
        <f>COUNTIFS(#REF!,"&lt;=1",#REF!,"&lt;100",#REF!,"&gt;=50",#REF!,$B471,#REF!,"&gt;=2.6")</f>
        <v>#REF!</v>
      </c>
      <c r="H471" s="6" t="e">
        <f>COUNTIFS(#REF!,"&lt;=1",#REF!,"&lt;100",#REF!,"&gt;=50",#REF!,$B471,#REF!,"&gt;=2.7")</f>
        <v>#REF!</v>
      </c>
      <c r="I471" s="15" t="e">
        <f>COUNTIFS(#REF!,"&lt;=1",#REF!,"&lt;100",#REF!,"&gt;=50",#REF!,$B471,#REF!,"&gt;=2.8")</f>
        <v>#REF!</v>
      </c>
      <c r="K471" s="9" t="s">
        <v>9</v>
      </c>
      <c r="L471" s="6"/>
      <c r="M471" s="6" t="e">
        <f>COUNTIFS(#REF!,"&gt;=100",#REF!,"&lt;150",#REF!,$B471)</f>
        <v>#REF!</v>
      </c>
      <c r="N471" s="6" t="e">
        <f>COUNTIFS(#REF!,"&lt;=1",#REF!,"&gt;=100",#REF!,"&lt;150",#REF!,$B471,#REF!,"&gt;=2.4")</f>
        <v>#REF!</v>
      </c>
      <c r="O471" s="6" t="e">
        <f>COUNTIFS(#REF!,"&lt;=1",#REF!,"&gt;=100",#REF!,"&lt;150",#REF!,$B471,#REF!,"&gt;=2.5")</f>
        <v>#REF!</v>
      </c>
      <c r="P471" s="6" t="e">
        <f>COUNTIFS(#REF!,"&lt;=1",#REF!,"&gt;=100",#REF!,"&lt;150",#REF!,$B471,#REF!,"&gt;=2.6")</f>
        <v>#REF!</v>
      </c>
      <c r="Q471" s="6" t="e">
        <f>COUNTIFS(#REF!,"&lt;=1",#REF!,"&gt;=100",#REF!,"&lt;150",#REF!,$B471,#REF!,"&gt;=3.0")</f>
        <v>#REF!</v>
      </c>
      <c r="R471" s="15" t="e">
        <f>COUNTIFS(#REF!,"&lt;=1",#REF!,"&gt;=100",#REF!,"&lt;150",#REF!,$B471,#REF!,"&gt;=3.5")</f>
        <v>#REF!</v>
      </c>
      <c r="T471" s="9" t="s">
        <v>9</v>
      </c>
      <c r="U471" s="6"/>
      <c r="V471" s="6" t="e">
        <f>COUNTIFS(#REF!,"&gt;=150",#REF!,"&lt;200",#REF!,$B471)</f>
        <v>#REF!</v>
      </c>
      <c r="W471" s="6" t="e">
        <f>COUNTIFS(#REF!,"&lt;=1",#REF!,"&gt;=150",#REF!,"&lt;200",#REF!,$B471,#REF!,"&gt;=2.8")</f>
        <v>#REF!</v>
      </c>
      <c r="X471" s="6" t="e">
        <f>COUNTIFS(#REF!,"&lt;=1",#REF!,"&gt;=150",#REF!,"&lt;200",#REF!,$B471,#REF!,"&gt;=3.0")</f>
        <v>#REF!</v>
      </c>
      <c r="Y471" s="6" t="e">
        <f>COUNTIFS(#REF!,"&lt;=1",#REF!,"&gt;=150",#REF!,"&lt;200",#REF!,$B471,#REF!,"&gt;=3.2")</f>
        <v>#REF!</v>
      </c>
      <c r="Z471" s="6" t="e">
        <f>COUNTIFS(#REF!,"&lt;=1",#REF!,"&gt;=150",#REF!,"&lt;200",#REF!,$B471,#REF!,"&gt;=3.5")</f>
        <v>#REF!</v>
      </c>
      <c r="AA471" s="15" t="e">
        <f>COUNTIFS(#REF!,"&lt;=1",#REF!,"&gt;=150",#REF!,"&lt;200",#REF!,$B471,#REF!,"&gt;=4")</f>
        <v>#REF!</v>
      </c>
      <c r="AC471" s="9" t="s">
        <v>9</v>
      </c>
      <c r="AD471" s="6"/>
      <c r="AE471" s="6" t="e">
        <f>COUNTIFS(#REF!,"&gt;=200",#REF!,$B471)</f>
        <v>#REF!</v>
      </c>
      <c r="AF471" s="6" t="e">
        <f>COUNTIFS(#REF!,"&lt;=1",#REF!,"&gt;=200",#REF!,$B471,#REF!,"&gt;=2.7")</f>
        <v>#REF!</v>
      </c>
      <c r="AG471" s="6" t="e">
        <f>COUNTIFS(#REF!,"&lt;=1",#REF!,"&gt;=200",#REF!,$B471,#REF!,"&gt;=3.0")</f>
        <v>#REF!</v>
      </c>
      <c r="AH471" s="6" t="e">
        <f>COUNTIFS(#REF!,"&lt;=1",#REF!,"&gt;=200",#REF!,$B471,#REF!,"&gt;=3.0")</f>
        <v>#REF!</v>
      </c>
      <c r="AI471" s="6" t="e">
        <f>COUNTIFS(#REF!,"&lt;=1",#REF!,"&gt;=200",#REF!,$B471,#REF!,"&gt;=3.2")</f>
        <v>#REF!</v>
      </c>
      <c r="AJ471" s="15" t="e">
        <f>COUNTIFS(#REF!,"&lt;=1",#REF!,"&gt;=200",#REF!,$B471,#REF!,"&gt;=3.5")</f>
        <v>#REF!</v>
      </c>
      <c r="AL471" s="9" t="s">
        <v>9</v>
      </c>
      <c r="AM471" s="6"/>
      <c r="AN471" s="6" t="e">
        <f>COUNTIFS(#REF!,"&gt;=50",#REF!,$B471)</f>
        <v>#REF!</v>
      </c>
      <c r="AO471" s="6" t="e">
        <f>COUNTIFS(#REF!,"&lt;=1",#REF!,"&gt;=50",#REF!,$B471,#REF!,"&gt;=2.2")</f>
        <v>#REF!</v>
      </c>
      <c r="AP471" s="6" t="e">
        <f>COUNTIFS(#REF!,"&lt;=1",#REF!,"&gt;=50",#REF!,$B471,#REF!,"&gt;=2.5")</f>
        <v>#REF!</v>
      </c>
      <c r="AQ471" s="6" t="e">
        <f>COUNTIFS(#REF!,"&lt;=1",#REF!,"&gt;=50",#REF!,$B471,#REF!,"&gt;=3")</f>
        <v>#REF!</v>
      </c>
      <c r="AR471" s="6" t="e">
        <f>COUNTIFS(#REF!,"&lt;=1",#REF!,"&gt;=50",#REF!,$B471,#REF!,"&gt;=3.5")</f>
        <v>#REF!</v>
      </c>
      <c r="AS471" s="15" t="e">
        <f>COUNTIFS(#REF!,"&lt;=1",#REF!,"&gt;=50",#REF!,$B471,#REF!,"&gt;=4")</f>
        <v>#REF!</v>
      </c>
    </row>
    <row r="472" spans="2:45" hidden="1" outlineLevel="1" x14ac:dyDescent="0.25">
      <c r="B472" s="9" t="s">
        <v>42</v>
      </c>
      <c r="C472" s="6"/>
      <c r="D472" s="6" t="e">
        <f>COUNTIFS(#REF!,"&lt;100",#REF!,"&gt;=50",#REF!,$B472)</f>
        <v>#REF!</v>
      </c>
      <c r="E472" s="6" t="e">
        <f>COUNTIFS(#REF!,"&lt;=1",#REF!,"&lt;100",#REF!,"&gt;=50",#REF!,$B472,#REF!,"&gt;=2.4")</f>
        <v>#REF!</v>
      </c>
      <c r="F472" s="6" t="e">
        <f>COUNTIFS(#REF!,"&lt;=1",#REF!,"&lt;100",#REF!,"&gt;=50",#REF!,$B472,#REF!,"&gt;=2.5")</f>
        <v>#REF!</v>
      </c>
      <c r="G472" s="6" t="e">
        <f>COUNTIFS(#REF!,"&lt;=1",#REF!,"&lt;100",#REF!,"&gt;=50",#REF!,$B472,#REF!,"&gt;=2.6")</f>
        <v>#REF!</v>
      </c>
      <c r="H472" s="6" t="e">
        <f>COUNTIFS(#REF!,"&lt;=1",#REF!,"&lt;100",#REF!,"&gt;=50",#REF!,$B472,#REF!,"&gt;=2.7")</f>
        <v>#REF!</v>
      </c>
      <c r="I472" s="15" t="e">
        <f>COUNTIFS(#REF!,"&lt;=1",#REF!,"&lt;100",#REF!,"&gt;=50",#REF!,$B472,#REF!,"&gt;=2.8")</f>
        <v>#REF!</v>
      </c>
      <c r="K472" s="9" t="s">
        <v>42</v>
      </c>
      <c r="L472" s="6"/>
      <c r="M472" s="6" t="e">
        <f>COUNTIFS(#REF!,"&gt;=100",#REF!,"&lt;150",#REF!,$B472)</f>
        <v>#REF!</v>
      </c>
      <c r="N472" s="6" t="e">
        <f>COUNTIFS(#REF!,"&lt;=1",#REF!,"&gt;=100",#REF!,"&lt;150",#REF!,$B472,#REF!,"&gt;=2.4")</f>
        <v>#REF!</v>
      </c>
      <c r="O472" s="6" t="e">
        <f>COUNTIFS(#REF!,"&lt;=1",#REF!,"&gt;=100",#REF!,"&lt;150",#REF!,$B472,#REF!,"&gt;=2.5")</f>
        <v>#REF!</v>
      </c>
      <c r="P472" s="6" t="e">
        <f>COUNTIFS(#REF!,"&lt;=1",#REF!,"&gt;=100",#REF!,"&lt;150",#REF!,$B472,#REF!,"&gt;=2.6")</f>
        <v>#REF!</v>
      </c>
      <c r="Q472" s="6" t="e">
        <f>COUNTIFS(#REF!,"&lt;=1",#REF!,"&gt;=100",#REF!,"&lt;150",#REF!,$B472,#REF!,"&gt;=3.0")</f>
        <v>#REF!</v>
      </c>
      <c r="R472" s="15" t="e">
        <f>COUNTIFS(#REF!,"&lt;=1",#REF!,"&gt;=100",#REF!,"&lt;150",#REF!,$B472,#REF!,"&gt;=3.5")</f>
        <v>#REF!</v>
      </c>
      <c r="T472" s="9" t="s">
        <v>42</v>
      </c>
      <c r="U472" s="6"/>
      <c r="V472" s="6" t="e">
        <f>COUNTIFS(#REF!,"&gt;=150",#REF!,"&lt;200",#REF!,$B472)</f>
        <v>#REF!</v>
      </c>
      <c r="W472" s="6" t="e">
        <f>COUNTIFS(#REF!,"&lt;=1",#REF!,"&gt;=150",#REF!,"&lt;200",#REF!,$B472,#REF!,"&gt;=2.8")</f>
        <v>#REF!</v>
      </c>
      <c r="X472" s="6" t="e">
        <f>COUNTIFS(#REF!,"&lt;=1",#REF!,"&gt;=150",#REF!,"&lt;200",#REF!,$B472,#REF!,"&gt;=3.0")</f>
        <v>#REF!</v>
      </c>
      <c r="Y472" s="6" t="e">
        <f>COUNTIFS(#REF!,"&lt;=1",#REF!,"&gt;=150",#REF!,"&lt;200",#REF!,$B472,#REF!,"&gt;=3.2")</f>
        <v>#REF!</v>
      </c>
      <c r="Z472" s="6" t="e">
        <f>COUNTIFS(#REF!,"&lt;=1",#REF!,"&gt;=150",#REF!,"&lt;200",#REF!,$B472,#REF!,"&gt;=3.5")</f>
        <v>#REF!</v>
      </c>
      <c r="AA472" s="15" t="e">
        <f>COUNTIFS(#REF!,"&lt;=1",#REF!,"&gt;=150",#REF!,"&lt;200",#REF!,$B472,#REF!,"&gt;=4")</f>
        <v>#REF!</v>
      </c>
      <c r="AC472" s="9" t="s">
        <v>42</v>
      </c>
      <c r="AD472" s="6"/>
      <c r="AE472" s="6" t="e">
        <f>COUNTIFS(#REF!,"&gt;=200",#REF!,$B472)</f>
        <v>#REF!</v>
      </c>
      <c r="AF472" s="6" t="e">
        <f>COUNTIFS(#REF!,"&lt;=1",#REF!,"&gt;=200",#REF!,$B472,#REF!,"&gt;=2.7")</f>
        <v>#REF!</v>
      </c>
      <c r="AG472" s="6" t="e">
        <f>COUNTIFS(#REF!,"&lt;=1",#REF!,"&gt;=200",#REF!,$B472,#REF!,"&gt;=3.0")</f>
        <v>#REF!</v>
      </c>
      <c r="AH472" s="6" t="e">
        <f>COUNTIFS(#REF!,"&lt;=1",#REF!,"&gt;=200",#REF!,$B472,#REF!,"&gt;=3.0")</f>
        <v>#REF!</v>
      </c>
      <c r="AI472" s="6" t="e">
        <f>COUNTIFS(#REF!,"&lt;=1",#REF!,"&gt;=200",#REF!,$B472,#REF!,"&gt;=3.2")</f>
        <v>#REF!</v>
      </c>
      <c r="AJ472" s="15" t="e">
        <f>COUNTIFS(#REF!,"&lt;=1",#REF!,"&gt;=200",#REF!,$B472,#REF!,"&gt;=3.5")</f>
        <v>#REF!</v>
      </c>
      <c r="AL472" s="9" t="s">
        <v>42</v>
      </c>
      <c r="AM472" s="6"/>
      <c r="AN472" s="6" t="e">
        <f>COUNTIFS(#REF!,"&gt;=50",#REF!,$B472)</f>
        <v>#REF!</v>
      </c>
      <c r="AO472" s="6" t="e">
        <f>COUNTIFS(#REF!,"&lt;=1",#REF!,"&gt;=50",#REF!,$B472,#REF!,"&gt;=2.2")</f>
        <v>#REF!</v>
      </c>
      <c r="AP472" s="6" t="e">
        <f>COUNTIFS(#REF!,"&lt;=1",#REF!,"&gt;=50",#REF!,$B472,#REF!,"&gt;=2.5")</f>
        <v>#REF!</v>
      </c>
      <c r="AQ472" s="6" t="e">
        <f>COUNTIFS(#REF!,"&lt;=1",#REF!,"&gt;=50",#REF!,$B472,#REF!,"&gt;=3")</f>
        <v>#REF!</v>
      </c>
      <c r="AR472" s="6" t="e">
        <f>COUNTIFS(#REF!,"&lt;=1",#REF!,"&gt;=50",#REF!,$B472,#REF!,"&gt;=3.5")</f>
        <v>#REF!</v>
      </c>
      <c r="AS472" s="15" t="e">
        <f>COUNTIFS(#REF!,"&lt;=1",#REF!,"&gt;=50",#REF!,$B472,#REF!,"&gt;=4")</f>
        <v>#REF!</v>
      </c>
    </row>
    <row r="473" spans="2:45" hidden="1" outlineLevel="1" x14ac:dyDescent="0.25">
      <c r="B473" s="9" t="s">
        <v>60</v>
      </c>
      <c r="C473" s="6"/>
      <c r="D473" s="6" t="e">
        <f>COUNTIFS(#REF!,"&lt;100",#REF!,"&gt;=50",#REF!,$B473)</f>
        <v>#REF!</v>
      </c>
      <c r="E473" s="6" t="e">
        <f>COUNTIFS(#REF!,"&lt;=1",#REF!,"&lt;100",#REF!,"&gt;=50",#REF!,$B473,#REF!,"&gt;=2.4")</f>
        <v>#REF!</v>
      </c>
      <c r="F473" s="6" t="e">
        <f>COUNTIFS(#REF!,"&lt;=1",#REF!,"&lt;100",#REF!,"&gt;=50",#REF!,$B473,#REF!,"&gt;=2.5")</f>
        <v>#REF!</v>
      </c>
      <c r="G473" s="6" t="e">
        <f>COUNTIFS(#REF!,"&lt;=1",#REF!,"&lt;100",#REF!,"&gt;=50",#REF!,$B473,#REF!,"&gt;=2.6")</f>
        <v>#REF!</v>
      </c>
      <c r="H473" s="6" t="e">
        <f>COUNTIFS(#REF!,"&lt;=1",#REF!,"&lt;100",#REF!,"&gt;=50",#REF!,$B473,#REF!,"&gt;=2.7")</f>
        <v>#REF!</v>
      </c>
      <c r="I473" s="15" t="e">
        <f>COUNTIFS(#REF!,"&lt;=1",#REF!,"&lt;100",#REF!,"&gt;=50",#REF!,$B473,#REF!,"&gt;=2.8")</f>
        <v>#REF!</v>
      </c>
      <c r="K473" s="9" t="s">
        <v>60</v>
      </c>
      <c r="L473" s="6"/>
      <c r="M473" s="6" t="e">
        <f>COUNTIFS(#REF!,"&gt;=100",#REF!,"&lt;150",#REF!,$B473)</f>
        <v>#REF!</v>
      </c>
      <c r="N473" s="6" t="e">
        <f>COUNTIFS(#REF!,"&lt;=1",#REF!,"&gt;=100",#REF!,"&lt;150",#REF!,$B473,#REF!,"&gt;=2.4")</f>
        <v>#REF!</v>
      </c>
      <c r="O473" s="6" t="e">
        <f>COUNTIFS(#REF!,"&lt;=1",#REF!,"&gt;=100",#REF!,"&lt;150",#REF!,$B473,#REF!,"&gt;=2.5")</f>
        <v>#REF!</v>
      </c>
      <c r="P473" s="6" t="e">
        <f>COUNTIFS(#REF!,"&lt;=1",#REF!,"&gt;=100",#REF!,"&lt;150",#REF!,$B473,#REF!,"&gt;=2.6")</f>
        <v>#REF!</v>
      </c>
      <c r="Q473" s="6" t="e">
        <f>COUNTIFS(#REF!,"&lt;=1",#REF!,"&gt;=100",#REF!,"&lt;150",#REF!,$B473,#REF!,"&gt;=3.0")</f>
        <v>#REF!</v>
      </c>
      <c r="R473" s="15" t="e">
        <f>COUNTIFS(#REF!,"&lt;=1",#REF!,"&gt;=100",#REF!,"&lt;150",#REF!,$B473,#REF!,"&gt;=3.5")</f>
        <v>#REF!</v>
      </c>
      <c r="T473" s="9" t="s">
        <v>60</v>
      </c>
      <c r="U473" s="6"/>
      <c r="V473" s="6" t="e">
        <f>COUNTIFS(#REF!,"&gt;=150",#REF!,"&lt;200",#REF!,$B473)</f>
        <v>#REF!</v>
      </c>
      <c r="W473" s="6" t="e">
        <f>COUNTIFS(#REF!,"&lt;=1",#REF!,"&gt;=150",#REF!,"&lt;200",#REF!,$B473,#REF!,"&gt;=2.8")</f>
        <v>#REF!</v>
      </c>
      <c r="X473" s="6" t="e">
        <f>COUNTIFS(#REF!,"&lt;=1",#REF!,"&gt;=150",#REF!,"&lt;200",#REF!,$B473,#REF!,"&gt;=3.0")</f>
        <v>#REF!</v>
      </c>
      <c r="Y473" s="6" t="e">
        <f>COUNTIFS(#REF!,"&lt;=1",#REF!,"&gt;=150",#REF!,"&lt;200",#REF!,$B473,#REF!,"&gt;=3.2")</f>
        <v>#REF!</v>
      </c>
      <c r="Z473" s="6" t="e">
        <f>COUNTIFS(#REF!,"&lt;=1",#REF!,"&gt;=150",#REF!,"&lt;200",#REF!,$B473,#REF!,"&gt;=3.5")</f>
        <v>#REF!</v>
      </c>
      <c r="AA473" s="15" t="e">
        <f>COUNTIFS(#REF!,"&lt;=1",#REF!,"&gt;=150",#REF!,"&lt;200",#REF!,$B473,#REF!,"&gt;=4")</f>
        <v>#REF!</v>
      </c>
      <c r="AC473" s="9" t="s">
        <v>60</v>
      </c>
      <c r="AD473" s="6"/>
      <c r="AE473" s="6" t="e">
        <f>COUNTIFS(#REF!,"&gt;=200",#REF!,$B473)</f>
        <v>#REF!</v>
      </c>
      <c r="AF473" s="6" t="e">
        <f>COUNTIFS(#REF!,"&lt;=1",#REF!,"&gt;=200",#REF!,$B473,#REF!,"&gt;=2.7")</f>
        <v>#REF!</v>
      </c>
      <c r="AG473" s="6" t="e">
        <f>COUNTIFS(#REF!,"&lt;=1",#REF!,"&gt;=200",#REF!,$B473,#REF!,"&gt;=3.0")</f>
        <v>#REF!</v>
      </c>
      <c r="AH473" s="6" t="e">
        <f>COUNTIFS(#REF!,"&lt;=1",#REF!,"&gt;=200",#REF!,$B473,#REF!,"&gt;=3.0")</f>
        <v>#REF!</v>
      </c>
      <c r="AI473" s="6" t="e">
        <f>COUNTIFS(#REF!,"&lt;=1",#REF!,"&gt;=200",#REF!,$B473,#REF!,"&gt;=3.2")</f>
        <v>#REF!</v>
      </c>
      <c r="AJ473" s="15" t="e">
        <f>COUNTIFS(#REF!,"&lt;=1",#REF!,"&gt;=200",#REF!,$B473,#REF!,"&gt;=3.5")</f>
        <v>#REF!</v>
      </c>
      <c r="AL473" s="9" t="s">
        <v>60</v>
      </c>
      <c r="AM473" s="6"/>
      <c r="AN473" s="6" t="e">
        <f>COUNTIFS(#REF!,"&gt;=50",#REF!,$B473)</f>
        <v>#REF!</v>
      </c>
      <c r="AO473" s="6" t="e">
        <f>COUNTIFS(#REF!,"&lt;=1",#REF!,"&gt;=50",#REF!,$B473,#REF!,"&gt;=2.2")</f>
        <v>#REF!</v>
      </c>
      <c r="AP473" s="6" t="e">
        <f>COUNTIFS(#REF!,"&lt;=1",#REF!,"&gt;=50",#REF!,$B473,#REF!,"&gt;=2.5")</f>
        <v>#REF!</v>
      </c>
      <c r="AQ473" s="6" t="e">
        <f>COUNTIFS(#REF!,"&lt;=1",#REF!,"&gt;=50",#REF!,$B473,#REF!,"&gt;=3")</f>
        <v>#REF!</v>
      </c>
      <c r="AR473" s="6" t="e">
        <f>COUNTIFS(#REF!,"&lt;=1",#REF!,"&gt;=50",#REF!,$B473,#REF!,"&gt;=3.5")</f>
        <v>#REF!</v>
      </c>
      <c r="AS473" s="15" t="e">
        <f>COUNTIFS(#REF!,"&lt;=1",#REF!,"&gt;=50",#REF!,$B473,#REF!,"&gt;=4")</f>
        <v>#REF!</v>
      </c>
    </row>
    <row r="474" spans="2:45" hidden="1" outlineLevel="1" x14ac:dyDescent="0.25">
      <c r="B474" s="9" t="s">
        <v>19</v>
      </c>
      <c r="C474" s="6"/>
      <c r="D474" s="6" t="e">
        <f>COUNTIFS(#REF!,"&lt;100",#REF!,"&gt;=50",#REF!,$B474)</f>
        <v>#REF!</v>
      </c>
      <c r="E474" s="6" t="e">
        <f>COUNTIFS(#REF!,"&lt;=1",#REF!,"&lt;100",#REF!,"&gt;=50",#REF!,$B474,#REF!,"&gt;=2.4")</f>
        <v>#REF!</v>
      </c>
      <c r="F474" s="6" t="e">
        <f>COUNTIFS(#REF!,"&lt;=1",#REF!,"&lt;100",#REF!,"&gt;=50",#REF!,$B474,#REF!,"&gt;=2.5")</f>
        <v>#REF!</v>
      </c>
      <c r="G474" s="6" t="e">
        <f>COUNTIFS(#REF!,"&lt;=1",#REF!,"&lt;100",#REF!,"&gt;=50",#REF!,$B474,#REF!,"&gt;=2.6")</f>
        <v>#REF!</v>
      </c>
      <c r="H474" s="6" t="e">
        <f>COUNTIFS(#REF!,"&lt;=1",#REF!,"&lt;100",#REF!,"&gt;=50",#REF!,$B474,#REF!,"&gt;=2.7")</f>
        <v>#REF!</v>
      </c>
      <c r="I474" s="15" t="e">
        <f>COUNTIFS(#REF!,"&lt;=1",#REF!,"&lt;100",#REF!,"&gt;=50",#REF!,$B474,#REF!,"&gt;=2.8")</f>
        <v>#REF!</v>
      </c>
      <c r="K474" s="9" t="s">
        <v>19</v>
      </c>
      <c r="L474" s="6"/>
      <c r="M474" s="6" t="e">
        <f>COUNTIFS(#REF!,"&gt;=100",#REF!,"&lt;150",#REF!,$B474)</f>
        <v>#REF!</v>
      </c>
      <c r="N474" s="6" t="e">
        <f>COUNTIFS(#REF!,"&lt;=1",#REF!,"&gt;=100",#REF!,"&lt;150",#REF!,$B474,#REF!,"&gt;=2.4")</f>
        <v>#REF!</v>
      </c>
      <c r="O474" s="6" t="e">
        <f>COUNTIFS(#REF!,"&lt;=1",#REF!,"&gt;=100",#REF!,"&lt;150",#REF!,$B474,#REF!,"&gt;=2.5")</f>
        <v>#REF!</v>
      </c>
      <c r="P474" s="6" t="e">
        <f>COUNTIFS(#REF!,"&lt;=1",#REF!,"&gt;=100",#REF!,"&lt;150",#REF!,$B474,#REF!,"&gt;=2.6")</f>
        <v>#REF!</v>
      </c>
      <c r="Q474" s="6" t="e">
        <f>COUNTIFS(#REF!,"&lt;=1",#REF!,"&gt;=100",#REF!,"&lt;150",#REF!,$B474,#REF!,"&gt;=3.0")</f>
        <v>#REF!</v>
      </c>
      <c r="R474" s="15" t="e">
        <f>COUNTIFS(#REF!,"&lt;=1",#REF!,"&gt;=100",#REF!,"&lt;150",#REF!,$B474,#REF!,"&gt;=3.5")</f>
        <v>#REF!</v>
      </c>
      <c r="T474" s="9" t="s">
        <v>19</v>
      </c>
      <c r="U474" s="6"/>
      <c r="V474" s="6" t="e">
        <f>COUNTIFS(#REF!,"&gt;=150",#REF!,"&lt;200",#REF!,$B474)</f>
        <v>#REF!</v>
      </c>
      <c r="W474" s="6" t="e">
        <f>COUNTIFS(#REF!,"&lt;=1",#REF!,"&gt;=150",#REF!,"&lt;200",#REF!,$B474,#REF!,"&gt;=2.8")</f>
        <v>#REF!</v>
      </c>
      <c r="X474" s="6" t="e">
        <f>COUNTIFS(#REF!,"&lt;=1",#REF!,"&gt;=150",#REF!,"&lt;200",#REF!,$B474,#REF!,"&gt;=3.0")</f>
        <v>#REF!</v>
      </c>
      <c r="Y474" s="6" t="e">
        <f>COUNTIFS(#REF!,"&lt;=1",#REF!,"&gt;=150",#REF!,"&lt;200",#REF!,$B474,#REF!,"&gt;=3.2")</f>
        <v>#REF!</v>
      </c>
      <c r="Z474" s="6" t="e">
        <f>COUNTIFS(#REF!,"&lt;=1",#REF!,"&gt;=150",#REF!,"&lt;200",#REF!,$B474,#REF!,"&gt;=3.5")</f>
        <v>#REF!</v>
      </c>
      <c r="AA474" s="15" t="e">
        <f>COUNTIFS(#REF!,"&lt;=1",#REF!,"&gt;=150",#REF!,"&lt;200",#REF!,$B474,#REF!,"&gt;=4")</f>
        <v>#REF!</v>
      </c>
      <c r="AC474" s="9" t="s">
        <v>19</v>
      </c>
      <c r="AD474" s="6"/>
      <c r="AE474" s="6" t="e">
        <f>COUNTIFS(#REF!,"&gt;=200",#REF!,$B474)</f>
        <v>#REF!</v>
      </c>
      <c r="AF474" s="6" t="e">
        <f>COUNTIFS(#REF!,"&lt;=1",#REF!,"&gt;=200",#REF!,$B474,#REF!,"&gt;=2.7")</f>
        <v>#REF!</v>
      </c>
      <c r="AG474" s="6" t="e">
        <f>COUNTIFS(#REF!,"&lt;=1",#REF!,"&gt;=200",#REF!,$B474,#REF!,"&gt;=3.0")</f>
        <v>#REF!</v>
      </c>
      <c r="AH474" s="6" t="e">
        <f>COUNTIFS(#REF!,"&lt;=1",#REF!,"&gt;=200",#REF!,$B474,#REF!,"&gt;=3.0")</f>
        <v>#REF!</v>
      </c>
      <c r="AI474" s="6" t="e">
        <f>COUNTIFS(#REF!,"&lt;=1",#REF!,"&gt;=200",#REF!,$B474,#REF!,"&gt;=3.2")</f>
        <v>#REF!</v>
      </c>
      <c r="AJ474" s="15" t="e">
        <f>COUNTIFS(#REF!,"&lt;=1",#REF!,"&gt;=200",#REF!,$B474,#REF!,"&gt;=3.5")</f>
        <v>#REF!</v>
      </c>
      <c r="AL474" s="9" t="s">
        <v>19</v>
      </c>
      <c r="AM474" s="6"/>
      <c r="AN474" s="6" t="e">
        <f>COUNTIFS(#REF!,"&gt;=50",#REF!,$B474)</f>
        <v>#REF!</v>
      </c>
      <c r="AO474" s="6" t="e">
        <f>COUNTIFS(#REF!,"&lt;=1",#REF!,"&gt;=50",#REF!,$B474,#REF!,"&gt;=2.2")</f>
        <v>#REF!</v>
      </c>
      <c r="AP474" s="6" t="e">
        <f>COUNTIFS(#REF!,"&lt;=1",#REF!,"&gt;=50",#REF!,$B474,#REF!,"&gt;=2.5")</f>
        <v>#REF!</v>
      </c>
      <c r="AQ474" s="6" t="e">
        <f>COUNTIFS(#REF!,"&lt;=1",#REF!,"&gt;=50",#REF!,$B474,#REF!,"&gt;=3")</f>
        <v>#REF!</v>
      </c>
      <c r="AR474" s="6" t="e">
        <f>COUNTIFS(#REF!,"&lt;=1",#REF!,"&gt;=50",#REF!,$B474,#REF!,"&gt;=3.5")</f>
        <v>#REF!</v>
      </c>
      <c r="AS474" s="15" t="e">
        <f>COUNTIFS(#REF!,"&lt;=1",#REF!,"&gt;=50",#REF!,$B474,#REF!,"&gt;=4")</f>
        <v>#REF!</v>
      </c>
    </row>
    <row r="475" spans="2:45" hidden="1" outlineLevel="1" x14ac:dyDescent="0.25">
      <c r="B475" s="9" t="s">
        <v>11</v>
      </c>
      <c r="C475" s="6"/>
      <c r="D475" s="6" t="e">
        <f>COUNTIFS(#REF!,"&lt;100",#REF!,"&gt;=50",#REF!,$B475)</f>
        <v>#REF!</v>
      </c>
      <c r="E475" s="6" t="e">
        <f>COUNTIFS(#REF!,"&lt;=1",#REF!,"&lt;100",#REF!,"&gt;=50",#REF!,$B475,#REF!,"&gt;=2.4")</f>
        <v>#REF!</v>
      </c>
      <c r="F475" s="6" t="e">
        <f>COUNTIFS(#REF!,"&lt;=1",#REF!,"&lt;100",#REF!,"&gt;=50",#REF!,$B475,#REF!,"&gt;=2.5")</f>
        <v>#REF!</v>
      </c>
      <c r="G475" s="6" t="e">
        <f>COUNTIFS(#REF!,"&lt;=1",#REF!,"&lt;100",#REF!,"&gt;=50",#REF!,$B475,#REF!,"&gt;=2.6")</f>
        <v>#REF!</v>
      </c>
      <c r="H475" s="6" t="e">
        <f>COUNTIFS(#REF!,"&lt;=1",#REF!,"&lt;100",#REF!,"&gt;=50",#REF!,$B475,#REF!,"&gt;=2.7")</f>
        <v>#REF!</v>
      </c>
      <c r="I475" s="15" t="e">
        <f>COUNTIFS(#REF!,"&lt;=1",#REF!,"&lt;100",#REF!,"&gt;=50",#REF!,$B475,#REF!,"&gt;=2.8")</f>
        <v>#REF!</v>
      </c>
      <c r="K475" s="9" t="s">
        <v>11</v>
      </c>
      <c r="L475" s="6"/>
      <c r="M475" s="6" t="e">
        <f>COUNTIFS(#REF!,"&gt;=100",#REF!,"&lt;150",#REF!,$B475)</f>
        <v>#REF!</v>
      </c>
      <c r="N475" s="6" t="e">
        <f>COUNTIFS(#REF!,"&lt;=1",#REF!,"&gt;=100",#REF!,"&lt;150",#REF!,$B475,#REF!,"&gt;=2.4")</f>
        <v>#REF!</v>
      </c>
      <c r="O475" s="6" t="e">
        <f>COUNTIFS(#REF!,"&lt;=1",#REF!,"&gt;=100",#REF!,"&lt;150",#REF!,$B475,#REF!,"&gt;=2.5")</f>
        <v>#REF!</v>
      </c>
      <c r="P475" s="6" t="e">
        <f>COUNTIFS(#REF!,"&lt;=1",#REF!,"&gt;=100",#REF!,"&lt;150",#REF!,$B475,#REF!,"&gt;=2.6")</f>
        <v>#REF!</v>
      </c>
      <c r="Q475" s="6" t="e">
        <f>COUNTIFS(#REF!,"&lt;=1",#REF!,"&gt;=100",#REF!,"&lt;150",#REF!,$B475,#REF!,"&gt;=3.0")</f>
        <v>#REF!</v>
      </c>
      <c r="R475" s="15" t="e">
        <f>COUNTIFS(#REF!,"&lt;=1",#REF!,"&gt;=100",#REF!,"&lt;150",#REF!,$B475,#REF!,"&gt;=3.5")</f>
        <v>#REF!</v>
      </c>
      <c r="T475" s="9" t="s">
        <v>11</v>
      </c>
      <c r="U475" s="6"/>
      <c r="V475" s="6" t="e">
        <f>COUNTIFS(#REF!,"&gt;=150",#REF!,"&lt;200",#REF!,$B475)</f>
        <v>#REF!</v>
      </c>
      <c r="W475" s="6" t="e">
        <f>COUNTIFS(#REF!,"&lt;=1",#REF!,"&gt;=150",#REF!,"&lt;200",#REF!,$B475,#REF!,"&gt;=2.8")</f>
        <v>#REF!</v>
      </c>
      <c r="X475" s="6" t="e">
        <f>COUNTIFS(#REF!,"&lt;=1",#REF!,"&gt;=150",#REF!,"&lt;200",#REF!,$B475,#REF!,"&gt;=3.0")</f>
        <v>#REF!</v>
      </c>
      <c r="Y475" s="6" t="e">
        <f>COUNTIFS(#REF!,"&lt;=1",#REF!,"&gt;=150",#REF!,"&lt;200",#REF!,$B475,#REF!,"&gt;=3.2")</f>
        <v>#REF!</v>
      </c>
      <c r="Z475" s="6" t="e">
        <f>COUNTIFS(#REF!,"&lt;=1",#REF!,"&gt;=150",#REF!,"&lt;200",#REF!,$B475,#REF!,"&gt;=3.5")</f>
        <v>#REF!</v>
      </c>
      <c r="AA475" s="15" t="e">
        <f>COUNTIFS(#REF!,"&lt;=1",#REF!,"&gt;=150",#REF!,"&lt;200",#REF!,$B475,#REF!,"&gt;=4")</f>
        <v>#REF!</v>
      </c>
      <c r="AC475" s="9" t="s">
        <v>11</v>
      </c>
      <c r="AD475" s="6"/>
      <c r="AE475" s="6" t="e">
        <f>COUNTIFS(#REF!,"&gt;=200",#REF!,$B475)</f>
        <v>#REF!</v>
      </c>
      <c r="AF475" s="6" t="e">
        <f>COUNTIFS(#REF!,"&lt;=1",#REF!,"&gt;=200",#REF!,$B475,#REF!,"&gt;=2.7")</f>
        <v>#REF!</v>
      </c>
      <c r="AG475" s="6" t="e">
        <f>COUNTIFS(#REF!,"&lt;=1",#REF!,"&gt;=200",#REF!,$B475,#REF!,"&gt;=3.0")</f>
        <v>#REF!</v>
      </c>
      <c r="AH475" s="6" t="e">
        <f>COUNTIFS(#REF!,"&lt;=1",#REF!,"&gt;=200",#REF!,$B475,#REF!,"&gt;=3.0")</f>
        <v>#REF!</v>
      </c>
      <c r="AI475" s="6" t="e">
        <f>COUNTIFS(#REF!,"&lt;=1",#REF!,"&gt;=200",#REF!,$B475,#REF!,"&gt;=3.2")</f>
        <v>#REF!</v>
      </c>
      <c r="AJ475" s="15" t="e">
        <f>COUNTIFS(#REF!,"&lt;=1",#REF!,"&gt;=200",#REF!,$B475,#REF!,"&gt;=3.5")</f>
        <v>#REF!</v>
      </c>
      <c r="AL475" s="9" t="s">
        <v>11</v>
      </c>
      <c r="AM475" s="6"/>
      <c r="AN475" s="6" t="e">
        <f>COUNTIFS(#REF!,"&gt;=50",#REF!,$B475)</f>
        <v>#REF!</v>
      </c>
      <c r="AO475" s="6" t="e">
        <f>COUNTIFS(#REF!,"&lt;=1",#REF!,"&gt;=50",#REF!,$B475,#REF!,"&gt;=2.2")</f>
        <v>#REF!</v>
      </c>
      <c r="AP475" s="6" t="e">
        <f>COUNTIFS(#REF!,"&lt;=1",#REF!,"&gt;=50",#REF!,$B475,#REF!,"&gt;=2.5")</f>
        <v>#REF!</v>
      </c>
      <c r="AQ475" s="6" t="e">
        <f>COUNTIFS(#REF!,"&lt;=1",#REF!,"&gt;=50",#REF!,$B475,#REF!,"&gt;=3")</f>
        <v>#REF!</v>
      </c>
      <c r="AR475" s="6" t="e">
        <f>COUNTIFS(#REF!,"&lt;=1",#REF!,"&gt;=50",#REF!,$B475,#REF!,"&gt;=3.5")</f>
        <v>#REF!</v>
      </c>
      <c r="AS475" s="15" t="e">
        <f>COUNTIFS(#REF!,"&lt;=1",#REF!,"&gt;=50",#REF!,$B475,#REF!,"&gt;=4")</f>
        <v>#REF!</v>
      </c>
    </row>
    <row r="476" spans="2:45" hidden="1" outlineLevel="1" x14ac:dyDescent="0.25">
      <c r="B476" s="9" t="s">
        <v>64</v>
      </c>
      <c r="C476" s="6"/>
      <c r="D476" s="6" t="e">
        <f>COUNTIFS(#REF!,"&lt;100",#REF!,"&gt;=50",#REF!,$B476)</f>
        <v>#REF!</v>
      </c>
      <c r="E476" s="6" t="e">
        <f>COUNTIFS(#REF!,"&lt;=1",#REF!,"&lt;100",#REF!,"&gt;=50",#REF!,$B476,#REF!,"&gt;=2.4")</f>
        <v>#REF!</v>
      </c>
      <c r="F476" s="6" t="e">
        <f>COUNTIFS(#REF!,"&lt;=1",#REF!,"&lt;100",#REF!,"&gt;=50",#REF!,$B476,#REF!,"&gt;=2.5")</f>
        <v>#REF!</v>
      </c>
      <c r="G476" s="6" t="e">
        <f>COUNTIFS(#REF!,"&lt;=1",#REF!,"&lt;100",#REF!,"&gt;=50",#REF!,$B476,#REF!,"&gt;=2.6")</f>
        <v>#REF!</v>
      </c>
      <c r="H476" s="6" t="e">
        <f>COUNTIFS(#REF!,"&lt;=1",#REF!,"&lt;100",#REF!,"&gt;=50",#REF!,$B476,#REF!,"&gt;=2.7")</f>
        <v>#REF!</v>
      </c>
      <c r="I476" s="15" t="e">
        <f>COUNTIFS(#REF!,"&lt;=1",#REF!,"&lt;100",#REF!,"&gt;=50",#REF!,$B476,#REF!,"&gt;=2.8")</f>
        <v>#REF!</v>
      </c>
      <c r="K476" s="9" t="s">
        <v>64</v>
      </c>
      <c r="L476" s="6"/>
      <c r="M476" s="6" t="e">
        <f>COUNTIFS(#REF!,"&gt;=100",#REF!,"&lt;150",#REF!,$B476)</f>
        <v>#REF!</v>
      </c>
      <c r="N476" s="6" t="e">
        <f>COUNTIFS(#REF!,"&lt;=1",#REF!,"&gt;=100",#REF!,"&lt;150",#REF!,$B476,#REF!,"&gt;=2.4")</f>
        <v>#REF!</v>
      </c>
      <c r="O476" s="6" t="e">
        <f>COUNTIFS(#REF!,"&lt;=1",#REF!,"&gt;=100",#REF!,"&lt;150",#REF!,$B476,#REF!,"&gt;=2.5")</f>
        <v>#REF!</v>
      </c>
      <c r="P476" s="6" t="e">
        <f>COUNTIFS(#REF!,"&lt;=1",#REF!,"&gt;=100",#REF!,"&lt;150",#REF!,$B476,#REF!,"&gt;=2.6")</f>
        <v>#REF!</v>
      </c>
      <c r="Q476" s="6" t="e">
        <f>COUNTIFS(#REF!,"&lt;=1",#REF!,"&gt;=100",#REF!,"&lt;150",#REF!,$B476,#REF!,"&gt;=3.0")</f>
        <v>#REF!</v>
      </c>
      <c r="R476" s="15" t="e">
        <f>COUNTIFS(#REF!,"&lt;=1",#REF!,"&gt;=100",#REF!,"&lt;150",#REF!,$B476,#REF!,"&gt;=3.5")</f>
        <v>#REF!</v>
      </c>
      <c r="T476" s="9" t="s">
        <v>64</v>
      </c>
      <c r="U476" s="6"/>
      <c r="V476" s="6" t="e">
        <f>COUNTIFS(#REF!,"&gt;=150",#REF!,"&lt;200",#REF!,$B476)</f>
        <v>#REF!</v>
      </c>
      <c r="W476" s="6" t="e">
        <f>COUNTIFS(#REF!,"&lt;=1",#REF!,"&gt;=150",#REF!,"&lt;200",#REF!,$B476,#REF!,"&gt;=2.8")</f>
        <v>#REF!</v>
      </c>
      <c r="X476" s="6" t="e">
        <f>COUNTIFS(#REF!,"&lt;=1",#REF!,"&gt;=150",#REF!,"&lt;200",#REF!,$B476,#REF!,"&gt;=3.0")</f>
        <v>#REF!</v>
      </c>
      <c r="Y476" s="6" t="e">
        <f>COUNTIFS(#REF!,"&lt;=1",#REF!,"&gt;=150",#REF!,"&lt;200",#REF!,$B476,#REF!,"&gt;=3.2")</f>
        <v>#REF!</v>
      </c>
      <c r="Z476" s="6" t="e">
        <f>COUNTIFS(#REF!,"&lt;=1",#REF!,"&gt;=150",#REF!,"&lt;200",#REF!,$B476,#REF!,"&gt;=3.5")</f>
        <v>#REF!</v>
      </c>
      <c r="AA476" s="15" t="e">
        <f>COUNTIFS(#REF!,"&lt;=1",#REF!,"&gt;=150",#REF!,"&lt;200",#REF!,$B476,#REF!,"&gt;=4")</f>
        <v>#REF!</v>
      </c>
      <c r="AC476" s="9" t="s">
        <v>64</v>
      </c>
      <c r="AD476" s="6"/>
      <c r="AE476" s="6" t="e">
        <f>COUNTIFS(#REF!,"&gt;=200",#REF!,$B476)</f>
        <v>#REF!</v>
      </c>
      <c r="AF476" s="6" t="e">
        <f>COUNTIFS(#REF!,"&lt;=1",#REF!,"&gt;=200",#REF!,$B476,#REF!,"&gt;=2.7")</f>
        <v>#REF!</v>
      </c>
      <c r="AG476" s="6" t="e">
        <f>COUNTIFS(#REF!,"&lt;=1",#REF!,"&gt;=200",#REF!,$B476,#REF!,"&gt;=3.0")</f>
        <v>#REF!</v>
      </c>
      <c r="AH476" s="6" t="e">
        <f>COUNTIFS(#REF!,"&lt;=1",#REF!,"&gt;=200",#REF!,$B476,#REF!,"&gt;=3.0")</f>
        <v>#REF!</v>
      </c>
      <c r="AI476" s="6" t="e">
        <f>COUNTIFS(#REF!,"&lt;=1",#REF!,"&gt;=200",#REF!,$B476,#REF!,"&gt;=3.2")</f>
        <v>#REF!</v>
      </c>
      <c r="AJ476" s="15" t="e">
        <f>COUNTIFS(#REF!,"&lt;=1",#REF!,"&gt;=200",#REF!,$B476,#REF!,"&gt;=3.5")</f>
        <v>#REF!</v>
      </c>
      <c r="AL476" s="9" t="s">
        <v>64</v>
      </c>
      <c r="AM476" s="6"/>
      <c r="AN476" s="6" t="e">
        <f>COUNTIFS(#REF!,"&gt;=50",#REF!,$B476)</f>
        <v>#REF!</v>
      </c>
      <c r="AO476" s="6" t="e">
        <f>COUNTIFS(#REF!,"&lt;=1",#REF!,"&gt;=50",#REF!,$B476,#REF!,"&gt;=2.2")</f>
        <v>#REF!</v>
      </c>
      <c r="AP476" s="6" t="e">
        <f>COUNTIFS(#REF!,"&lt;=1",#REF!,"&gt;=50",#REF!,$B476,#REF!,"&gt;=2.5")</f>
        <v>#REF!</v>
      </c>
      <c r="AQ476" s="6" t="e">
        <f>COUNTIFS(#REF!,"&lt;=1",#REF!,"&gt;=50",#REF!,$B476,#REF!,"&gt;=3")</f>
        <v>#REF!</v>
      </c>
      <c r="AR476" s="6" t="e">
        <f>COUNTIFS(#REF!,"&lt;=1",#REF!,"&gt;=50",#REF!,$B476,#REF!,"&gt;=3.5")</f>
        <v>#REF!</v>
      </c>
      <c r="AS476" s="15" t="e">
        <f>COUNTIFS(#REF!,"&lt;=1",#REF!,"&gt;=50",#REF!,$B476,#REF!,"&gt;=4")</f>
        <v>#REF!</v>
      </c>
    </row>
    <row r="477" spans="2:45" hidden="1" outlineLevel="1" x14ac:dyDescent="0.25">
      <c r="B477" s="9" t="s">
        <v>22</v>
      </c>
      <c r="C477" s="6"/>
      <c r="D477" s="6" t="e">
        <f>COUNTIFS(#REF!,"&lt;100",#REF!,"&gt;=50",#REF!,$B477)</f>
        <v>#REF!</v>
      </c>
      <c r="E477" s="6" t="e">
        <f>COUNTIFS(#REF!,"&lt;=1",#REF!,"&lt;100",#REF!,"&gt;=50",#REF!,$B477,#REF!,"&gt;=2.4")</f>
        <v>#REF!</v>
      </c>
      <c r="F477" s="6" t="e">
        <f>COUNTIFS(#REF!,"&lt;=1",#REF!,"&lt;100",#REF!,"&gt;=50",#REF!,$B477,#REF!,"&gt;=2.5")</f>
        <v>#REF!</v>
      </c>
      <c r="G477" s="6" t="e">
        <f>COUNTIFS(#REF!,"&lt;=1",#REF!,"&lt;100",#REF!,"&gt;=50",#REF!,$B477,#REF!,"&gt;=2.6")</f>
        <v>#REF!</v>
      </c>
      <c r="H477" s="6" t="e">
        <f>COUNTIFS(#REF!,"&lt;=1",#REF!,"&lt;100",#REF!,"&gt;=50",#REF!,$B477,#REF!,"&gt;=2.7")</f>
        <v>#REF!</v>
      </c>
      <c r="I477" s="15" t="e">
        <f>COUNTIFS(#REF!,"&lt;=1",#REF!,"&lt;100",#REF!,"&gt;=50",#REF!,$B477,#REF!,"&gt;=2.8")</f>
        <v>#REF!</v>
      </c>
      <c r="K477" s="9" t="s">
        <v>22</v>
      </c>
      <c r="L477" s="6"/>
      <c r="M477" s="6" t="e">
        <f>COUNTIFS(#REF!,"&gt;=100",#REF!,"&lt;150",#REF!,$B477)</f>
        <v>#REF!</v>
      </c>
      <c r="N477" s="6" t="e">
        <f>COUNTIFS(#REF!,"&lt;=1",#REF!,"&gt;=100",#REF!,"&lt;150",#REF!,$B477,#REF!,"&gt;=2.4")</f>
        <v>#REF!</v>
      </c>
      <c r="O477" s="6" t="e">
        <f>COUNTIFS(#REF!,"&lt;=1",#REF!,"&gt;=100",#REF!,"&lt;150",#REF!,$B477,#REF!,"&gt;=2.5")</f>
        <v>#REF!</v>
      </c>
      <c r="P477" s="6" t="e">
        <f>COUNTIFS(#REF!,"&lt;=1",#REF!,"&gt;=100",#REF!,"&lt;150",#REF!,$B477,#REF!,"&gt;=2.6")</f>
        <v>#REF!</v>
      </c>
      <c r="Q477" s="6" t="e">
        <f>COUNTIFS(#REF!,"&lt;=1",#REF!,"&gt;=100",#REF!,"&lt;150",#REF!,$B477,#REF!,"&gt;=3.0")</f>
        <v>#REF!</v>
      </c>
      <c r="R477" s="15" t="e">
        <f>COUNTIFS(#REF!,"&lt;=1",#REF!,"&gt;=100",#REF!,"&lt;150",#REF!,$B477,#REF!,"&gt;=3.5")</f>
        <v>#REF!</v>
      </c>
      <c r="T477" s="9" t="s">
        <v>22</v>
      </c>
      <c r="U477" s="6"/>
      <c r="V477" s="6" t="e">
        <f>COUNTIFS(#REF!,"&gt;=150",#REF!,"&lt;200",#REF!,$B477)</f>
        <v>#REF!</v>
      </c>
      <c r="W477" s="6" t="e">
        <f>COUNTIFS(#REF!,"&lt;=1",#REF!,"&gt;=150",#REF!,"&lt;200",#REF!,$B477,#REF!,"&gt;=2.8")</f>
        <v>#REF!</v>
      </c>
      <c r="X477" s="6" t="e">
        <f>COUNTIFS(#REF!,"&lt;=1",#REF!,"&gt;=150",#REF!,"&lt;200",#REF!,$B477,#REF!,"&gt;=3.0")</f>
        <v>#REF!</v>
      </c>
      <c r="Y477" s="6" t="e">
        <f>COUNTIFS(#REF!,"&lt;=1",#REF!,"&gt;=150",#REF!,"&lt;200",#REF!,$B477,#REF!,"&gt;=3.2")</f>
        <v>#REF!</v>
      </c>
      <c r="Z477" s="6" t="e">
        <f>COUNTIFS(#REF!,"&lt;=1",#REF!,"&gt;=150",#REF!,"&lt;200",#REF!,$B477,#REF!,"&gt;=3.5")</f>
        <v>#REF!</v>
      </c>
      <c r="AA477" s="15" t="e">
        <f>COUNTIFS(#REF!,"&lt;=1",#REF!,"&gt;=150",#REF!,"&lt;200",#REF!,$B477,#REF!,"&gt;=4")</f>
        <v>#REF!</v>
      </c>
      <c r="AC477" s="9" t="s">
        <v>22</v>
      </c>
      <c r="AD477" s="6"/>
      <c r="AE477" s="6" t="e">
        <f>COUNTIFS(#REF!,"&gt;=200",#REF!,$B477)</f>
        <v>#REF!</v>
      </c>
      <c r="AF477" s="6" t="e">
        <f>COUNTIFS(#REF!,"&lt;=1",#REF!,"&gt;=200",#REF!,$B477,#REF!,"&gt;=2.7")</f>
        <v>#REF!</v>
      </c>
      <c r="AG477" s="6" t="e">
        <f>COUNTIFS(#REF!,"&lt;=1",#REF!,"&gt;=200",#REF!,$B477,#REF!,"&gt;=3.0")</f>
        <v>#REF!</v>
      </c>
      <c r="AH477" s="6" t="e">
        <f>COUNTIFS(#REF!,"&lt;=1",#REF!,"&gt;=200",#REF!,$B477,#REF!,"&gt;=3.0")</f>
        <v>#REF!</v>
      </c>
      <c r="AI477" s="6" t="e">
        <f>COUNTIFS(#REF!,"&lt;=1",#REF!,"&gt;=200",#REF!,$B477,#REF!,"&gt;=3.2")</f>
        <v>#REF!</v>
      </c>
      <c r="AJ477" s="15" t="e">
        <f>COUNTIFS(#REF!,"&lt;=1",#REF!,"&gt;=200",#REF!,$B477,#REF!,"&gt;=3.5")</f>
        <v>#REF!</v>
      </c>
      <c r="AL477" s="9" t="s">
        <v>22</v>
      </c>
      <c r="AM477" s="6"/>
      <c r="AN477" s="6" t="e">
        <f>COUNTIFS(#REF!,"&gt;=50",#REF!,$B477)</f>
        <v>#REF!</v>
      </c>
      <c r="AO477" s="6" t="e">
        <f>COUNTIFS(#REF!,"&lt;=1",#REF!,"&gt;=50",#REF!,$B477,#REF!,"&gt;=2.2")</f>
        <v>#REF!</v>
      </c>
      <c r="AP477" s="6" t="e">
        <f>COUNTIFS(#REF!,"&lt;=1",#REF!,"&gt;=50",#REF!,$B477,#REF!,"&gt;=2.5")</f>
        <v>#REF!</v>
      </c>
      <c r="AQ477" s="6" t="e">
        <f>COUNTIFS(#REF!,"&lt;=1",#REF!,"&gt;=50",#REF!,$B477,#REF!,"&gt;=3")</f>
        <v>#REF!</v>
      </c>
      <c r="AR477" s="6" t="e">
        <f>COUNTIFS(#REF!,"&lt;=1",#REF!,"&gt;=50",#REF!,$B477,#REF!,"&gt;=3.5")</f>
        <v>#REF!</v>
      </c>
      <c r="AS477" s="15" t="e">
        <f>COUNTIFS(#REF!,"&lt;=1",#REF!,"&gt;=50",#REF!,$B477,#REF!,"&gt;=4")</f>
        <v>#REF!</v>
      </c>
    </row>
    <row r="478" spans="2:45" hidden="1" outlineLevel="1" x14ac:dyDescent="0.25">
      <c r="B478" s="9" t="s">
        <v>23</v>
      </c>
      <c r="C478" s="6"/>
      <c r="D478" s="6" t="e">
        <f>COUNTIFS(#REF!,"&lt;100",#REF!,"&gt;=50",#REF!,$B478)</f>
        <v>#REF!</v>
      </c>
      <c r="E478" s="6" t="e">
        <f>COUNTIFS(#REF!,"&lt;=1",#REF!,"&lt;100",#REF!,"&gt;=50",#REF!,$B478,#REF!,"&gt;=2.4")</f>
        <v>#REF!</v>
      </c>
      <c r="F478" s="6" t="e">
        <f>COUNTIFS(#REF!,"&lt;=1",#REF!,"&lt;100",#REF!,"&gt;=50",#REF!,$B478,#REF!,"&gt;=2.5")</f>
        <v>#REF!</v>
      </c>
      <c r="G478" s="6" t="e">
        <f>COUNTIFS(#REF!,"&lt;=1",#REF!,"&lt;100",#REF!,"&gt;=50",#REF!,$B478,#REF!,"&gt;=2.6")</f>
        <v>#REF!</v>
      </c>
      <c r="H478" s="6" t="e">
        <f>COUNTIFS(#REF!,"&lt;=1",#REF!,"&lt;100",#REF!,"&gt;=50",#REF!,$B478,#REF!,"&gt;=2.7")</f>
        <v>#REF!</v>
      </c>
      <c r="I478" s="15" t="e">
        <f>COUNTIFS(#REF!,"&lt;=1",#REF!,"&lt;100",#REF!,"&gt;=50",#REF!,$B478,#REF!,"&gt;=2.8")</f>
        <v>#REF!</v>
      </c>
      <c r="K478" s="9" t="s">
        <v>23</v>
      </c>
      <c r="L478" s="6"/>
      <c r="M478" s="6" t="e">
        <f>COUNTIFS(#REF!,"&gt;=100",#REF!,"&lt;150",#REF!,$B478)</f>
        <v>#REF!</v>
      </c>
      <c r="N478" s="6" t="e">
        <f>COUNTIFS(#REF!,"&lt;=1",#REF!,"&gt;=100",#REF!,"&lt;150",#REF!,$B478,#REF!,"&gt;=2.4")</f>
        <v>#REF!</v>
      </c>
      <c r="O478" s="6" t="e">
        <f>COUNTIFS(#REF!,"&lt;=1",#REF!,"&gt;=100",#REF!,"&lt;150",#REF!,$B478,#REF!,"&gt;=2.5")</f>
        <v>#REF!</v>
      </c>
      <c r="P478" s="6" t="e">
        <f>COUNTIFS(#REF!,"&lt;=1",#REF!,"&gt;=100",#REF!,"&lt;150",#REF!,$B478,#REF!,"&gt;=2.6")</f>
        <v>#REF!</v>
      </c>
      <c r="Q478" s="6" t="e">
        <f>COUNTIFS(#REF!,"&lt;=1",#REF!,"&gt;=100",#REF!,"&lt;150",#REF!,$B478,#REF!,"&gt;=3.0")</f>
        <v>#REF!</v>
      </c>
      <c r="R478" s="15" t="e">
        <f>COUNTIFS(#REF!,"&lt;=1",#REF!,"&gt;=100",#REF!,"&lt;150",#REF!,$B478,#REF!,"&gt;=3.5")</f>
        <v>#REF!</v>
      </c>
      <c r="T478" s="9" t="s">
        <v>23</v>
      </c>
      <c r="U478" s="6"/>
      <c r="V478" s="6" t="e">
        <f>COUNTIFS(#REF!,"&gt;=150",#REF!,"&lt;200",#REF!,$B478)</f>
        <v>#REF!</v>
      </c>
      <c r="W478" s="6" t="e">
        <f>COUNTIFS(#REF!,"&lt;=1",#REF!,"&gt;=150",#REF!,"&lt;200",#REF!,$B478,#REF!,"&gt;=2.8")</f>
        <v>#REF!</v>
      </c>
      <c r="X478" s="6" t="e">
        <f>COUNTIFS(#REF!,"&lt;=1",#REF!,"&gt;=150",#REF!,"&lt;200",#REF!,$B478,#REF!,"&gt;=3.0")</f>
        <v>#REF!</v>
      </c>
      <c r="Y478" s="6" t="e">
        <f>COUNTIFS(#REF!,"&lt;=1",#REF!,"&gt;=150",#REF!,"&lt;200",#REF!,$B478,#REF!,"&gt;=3.2")</f>
        <v>#REF!</v>
      </c>
      <c r="Z478" s="6" t="e">
        <f>COUNTIFS(#REF!,"&lt;=1",#REF!,"&gt;=150",#REF!,"&lt;200",#REF!,$B478,#REF!,"&gt;=3.5")</f>
        <v>#REF!</v>
      </c>
      <c r="AA478" s="15" t="e">
        <f>COUNTIFS(#REF!,"&lt;=1",#REF!,"&gt;=150",#REF!,"&lt;200",#REF!,$B478,#REF!,"&gt;=4")</f>
        <v>#REF!</v>
      </c>
      <c r="AC478" s="9" t="s">
        <v>23</v>
      </c>
      <c r="AD478" s="6"/>
      <c r="AE478" s="6" t="e">
        <f>COUNTIFS(#REF!,"&gt;=200",#REF!,$B478)</f>
        <v>#REF!</v>
      </c>
      <c r="AF478" s="6" t="e">
        <f>COUNTIFS(#REF!,"&lt;=1",#REF!,"&gt;=200",#REF!,$B478,#REF!,"&gt;=2.7")</f>
        <v>#REF!</v>
      </c>
      <c r="AG478" s="6" t="e">
        <f>COUNTIFS(#REF!,"&lt;=1",#REF!,"&gt;=200",#REF!,$B478,#REF!,"&gt;=3.0")</f>
        <v>#REF!</v>
      </c>
      <c r="AH478" s="6" t="e">
        <f>COUNTIFS(#REF!,"&lt;=1",#REF!,"&gt;=200",#REF!,$B478,#REF!,"&gt;=3.0")</f>
        <v>#REF!</v>
      </c>
      <c r="AI478" s="6" t="e">
        <f>COUNTIFS(#REF!,"&lt;=1",#REF!,"&gt;=200",#REF!,$B478,#REF!,"&gt;=3.2")</f>
        <v>#REF!</v>
      </c>
      <c r="AJ478" s="15" t="e">
        <f>COUNTIFS(#REF!,"&lt;=1",#REF!,"&gt;=200",#REF!,$B478,#REF!,"&gt;=3.5")</f>
        <v>#REF!</v>
      </c>
      <c r="AL478" s="9" t="s">
        <v>23</v>
      </c>
      <c r="AM478" s="6"/>
      <c r="AN478" s="6" t="e">
        <f>COUNTIFS(#REF!,"&gt;=50",#REF!,$B478)</f>
        <v>#REF!</v>
      </c>
      <c r="AO478" s="6" t="e">
        <f>COUNTIFS(#REF!,"&lt;=1",#REF!,"&gt;=50",#REF!,$B478,#REF!,"&gt;=2.2")</f>
        <v>#REF!</v>
      </c>
      <c r="AP478" s="6" t="e">
        <f>COUNTIFS(#REF!,"&lt;=1",#REF!,"&gt;=50",#REF!,$B478,#REF!,"&gt;=2.5")</f>
        <v>#REF!</v>
      </c>
      <c r="AQ478" s="6" t="e">
        <f>COUNTIFS(#REF!,"&lt;=1",#REF!,"&gt;=50",#REF!,$B478,#REF!,"&gt;=3")</f>
        <v>#REF!</v>
      </c>
      <c r="AR478" s="6" t="e">
        <f>COUNTIFS(#REF!,"&lt;=1",#REF!,"&gt;=50",#REF!,$B478,#REF!,"&gt;=3.5")</f>
        <v>#REF!</v>
      </c>
      <c r="AS478" s="15" t="e">
        <f>COUNTIFS(#REF!,"&lt;=1",#REF!,"&gt;=50",#REF!,$B478,#REF!,"&gt;=4")</f>
        <v>#REF!</v>
      </c>
    </row>
    <row r="479" spans="2:45" hidden="1" outlineLevel="1" x14ac:dyDescent="0.25">
      <c r="B479" s="9" t="s">
        <v>27</v>
      </c>
      <c r="C479" s="6"/>
      <c r="D479" s="6" t="e">
        <f>COUNTIFS(#REF!,"&lt;100",#REF!,"&gt;=50",#REF!,$B479)</f>
        <v>#REF!</v>
      </c>
      <c r="E479" s="6" t="e">
        <f>COUNTIFS(#REF!,"&lt;=1",#REF!,"&lt;100",#REF!,"&gt;=50",#REF!,$B479,#REF!,"&gt;=2.4")</f>
        <v>#REF!</v>
      </c>
      <c r="F479" s="6" t="e">
        <f>COUNTIFS(#REF!,"&lt;=1",#REF!,"&lt;100",#REF!,"&gt;=50",#REF!,$B479,#REF!,"&gt;=2.5")</f>
        <v>#REF!</v>
      </c>
      <c r="G479" s="6" t="e">
        <f>COUNTIFS(#REF!,"&lt;=1",#REF!,"&lt;100",#REF!,"&gt;=50",#REF!,$B479,#REF!,"&gt;=2.6")</f>
        <v>#REF!</v>
      </c>
      <c r="H479" s="6" t="e">
        <f>COUNTIFS(#REF!,"&lt;=1",#REF!,"&lt;100",#REF!,"&gt;=50",#REF!,$B479,#REF!,"&gt;=2.7")</f>
        <v>#REF!</v>
      </c>
      <c r="I479" s="15" t="e">
        <f>COUNTIFS(#REF!,"&lt;=1",#REF!,"&lt;100",#REF!,"&gt;=50",#REF!,$B479,#REF!,"&gt;=2.8")</f>
        <v>#REF!</v>
      </c>
      <c r="K479" s="9" t="s">
        <v>27</v>
      </c>
      <c r="L479" s="6"/>
      <c r="M479" s="6" t="e">
        <f>COUNTIFS(#REF!,"&gt;=100",#REF!,"&lt;150",#REF!,$B479)</f>
        <v>#REF!</v>
      </c>
      <c r="N479" s="6" t="e">
        <f>COUNTIFS(#REF!,"&lt;=1",#REF!,"&gt;=100",#REF!,"&lt;150",#REF!,$B479,#REF!,"&gt;=2.4")</f>
        <v>#REF!</v>
      </c>
      <c r="O479" s="6" t="e">
        <f>COUNTIFS(#REF!,"&lt;=1",#REF!,"&gt;=100",#REF!,"&lt;150",#REF!,$B479,#REF!,"&gt;=2.5")</f>
        <v>#REF!</v>
      </c>
      <c r="P479" s="6" t="e">
        <f>COUNTIFS(#REF!,"&lt;=1",#REF!,"&gt;=100",#REF!,"&lt;150",#REF!,$B479,#REF!,"&gt;=2.6")</f>
        <v>#REF!</v>
      </c>
      <c r="Q479" s="6" t="e">
        <f>COUNTIFS(#REF!,"&lt;=1",#REF!,"&gt;=100",#REF!,"&lt;150",#REF!,$B479,#REF!,"&gt;=3.0")</f>
        <v>#REF!</v>
      </c>
      <c r="R479" s="15" t="e">
        <f>COUNTIFS(#REF!,"&lt;=1",#REF!,"&gt;=100",#REF!,"&lt;150",#REF!,$B479,#REF!,"&gt;=3.5")</f>
        <v>#REF!</v>
      </c>
      <c r="T479" s="9" t="s">
        <v>27</v>
      </c>
      <c r="U479" s="6"/>
      <c r="V479" s="6" t="e">
        <f>COUNTIFS(#REF!,"&gt;=150",#REF!,"&lt;200",#REF!,$B479)</f>
        <v>#REF!</v>
      </c>
      <c r="W479" s="6" t="e">
        <f>COUNTIFS(#REF!,"&lt;=1",#REF!,"&gt;=150",#REF!,"&lt;200",#REF!,$B479,#REF!,"&gt;=2.8")</f>
        <v>#REF!</v>
      </c>
      <c r="X479" s="6" t="e">
        <f>COUNTIFS(#REF!,"&lt;=1",#REF!,"&gt;=150",#REF!,"&lt;200",#REF!,$B479,#REF!,"&gt;=3.0")</f>
        <v>#REF!</v>
      </c>
      <c r="Y479" s="6" t="e">
        <f>COUNTIFS(#REF!,"&lt;=1",#REF!,"&gt;=150",#REF!,"&lt;200",#REF!,$B479,#REF!,"&gt;=3.2")</f>
        <v>#REF!</v>
      </c>
      <c r="Z479" s="6" t="e">
        <f>COUNTIFS(#REF!,"&lt;=1",#REF!,"&gt;=150",#REF!,"&lt;200",#REF!,$B479,#REF!,"&gt;=3.5")</f>
        <v>#REF!</v>
      </c>
      <c r="AA479" s="15" t="e">
        <f>COUNTIFS(#REF!,"&lt;=1",#REF!,"&gt;=150",#REF!,"&lt;200",#REF!,$B479,#REF!,"&gt;=4")</f>
        <v>#REF!</v>
      </c>
      <c r="AC479" s="9" t="s">
        <v>27</v>
      </c>
      <c r="AD479" s="6"/>
      <c r="AE479" s="6" t="e">
        <f>COUNTIFS(#REF!,"&gt;=200",#REF!,$B479)</f>
        <v>#REF!</v>
      </c>
      <c r="AF479" s="6" t="e">
        <f>COUNTIFS(#REF!,"&lt;=1",#REF!,"&gt;=200",#REF!,$B479,#REF!,"&gt;=2.7")</f>
        <v>#REF!</v>
      </c>
      <c r="AG479" s="6" t="e">
        <f>COUNTIFS(#REF!,"&lt;=1",#REF!,"&gt;=200",#REF!,$B479,#REF!,"&gt;=3.0")</f>
        <v>#REF!</v>
      </c>
      <c r="AH479" s="6" t="e">
        <f>COUNTIFS(#REF!,"&lt;=1",#REF!,"&gt;=200",#REF!,$B479,#REF!,"&gt;=3.0")</f>
        <v>#REF!</v>
      </c>
      <c r="AI479" s="6" t="e">
        <f>COUNTIFS(#REF!,"&lt;=1",#REF!,"&gt;=200",#REF!,$B479,#REF!,"&gt;=3.2")</f>
        <v>#REF!</v>
      </c>
      <c r="AJ479" s="15" t="e">
        <f>COUNTIFS(#REF!,"&lt;=1",#REF!,"&gt;=200",#REF!,$B479,#REF!,"&gt;=3.5")</f>
        <v>#REF!</v>
      </c>
      <c r="AL479" s="9" t="s">
        <v>27</v>
      </c>
      <c r="AM479" s="6"/>
      <c r="AN479" s="6" t="e">
        <f>COUNTIFS(#REF!,"&gt;=50",#REF!,$B479)</f>
        <v>#REF!</v>
      </c>
      <c r="AO479" s="6" t="e">
        <f>COUNTIFS(#REF!,"&lt;=1",#REF!,"&gt;=50",#REF!,$B479,#REF!,"&gt;=2.2")</f>
        <v>#REF!</v>
      </c>
      <c r="AP479" s="6" t="e">
        <f>COUNTIFS(#REF!,"&lt;=1",#REF!,"&gt;=50",#REF!,$B479,#REF!,"&gt;=2.5")</f>
        <v>#REF!</v>
      </c>
      <c r="AQ479" s="6" t="e">
        <f>COUNTIFS(#REF!,"&lt;=1",#REF!,"&gt;=50",#REF!,$B479,#REF!,"&gt;=3")</f>
        <v>#REF!</v>
      </c>
      <c r="AR479" s="6" t="e">
        <f>COUNTIFS(#REF!,"&lt;=1",#REF!,"&gt;=50",#REF!,$B479,#REF!,"&gt;=3.5")</f>
        <v>#REF!</v>
      </c>
      <c r="AS479" s="15" t="e">
        <f>COUNTIFS(#REF!,"&lt;=1",#REF!,"&gt;=50",#REF!,$B479,#REF!,"&gt;=4")</f>
        <v>#REF!</v>
      </c>
    </row>
    <row r="480" spans="2:45" hidden="1" outlineLevel="1" x14ac:dyDescent="0.25">
      <c r="B480" s="9" t="s">
        <v>28</v>
      </c>
      <c r="C480" s="6"/>
      <c r="D480" s="6" t="e">
        <f>COUNTIFS(#REF!,"&lt;100",#REF!,"&gt;=50",#REF!,$B480)</f>
        <v>#REF!</v>
      </c>
      <c r="E480" s="6" t="e">
        <f>COUNTIFS(#REF!,"&lt;=1",#REF!,"&lt;100",#REF!,"&gt;=50",#REF!,$B480,#REF!,"&gt;=2.4")</f>
        <v>#REF!</v>
      </c>
      <c r="F480" s="6" t="e">
        <f>COUNTIFS(#REF!,"&lt;=1",#REF!,"&lt;100",#REF!,"&gt;=50",#REF!,$B480,#REF!,"&gt;=2.5")</f>
        <v>#REF!</v>
      </c>
      <c r="G480" s="6" t="e">
        <f>COUNTIFS(#REF!,"&lt;=1",#REF!,"&lt;100",#REF!,"&gt;=50",#REF!,$B480,#REF!,"&gt;=2.6")</f>
        <v>#REF!</v>
      </c>
      <c r="H480" s="6" t="e">
        <f>COUNTIFS(#REF!,"&lt;=1",#REF!,"&lt;100",#REF!,"&gt;=50",#REF!,$B480,#REF!,"&gt;=2.7")</f>
        <v>#REF!</v>
      </c>
      <c r="I480" s="15" t="e">
        <f>COUNTIFS(#REF!,"&lt;=1",#REF!,"&lt;100",#REF!,"&gt;=50",#REF!,$B480,#REF!,"&gt;=2.8")</f>
        <v>#REF!</v>
      </c>
      <c r="K480" s="9" t="s">
        <v>28</v>
      </c>
      <c r="L480" s="6"/>
      <c r="M480" s="6" t="e">
        <f>COUNTIFS(#REF!,"&gt;=100",#REF!,"&lt;150",#REF!,$B480)</f>
        <v>#REF!</v>
      </c>
      <c r="N480" s="6" t="e">
        <f>COUNTIFS(#REF!,"&lt;=1",#REF!,"&gt;=100",#REF!,"&lt;150",#REF!,$B480,#REF!,"&gt;=2.4")</f>
        <v>#REF!</v>
      </c>
      <c r="O480" s="6" t="e">
        <f>COUNTIFS(#REF!,"&lt;=1",#REF!,"&gt;=100",#REF!,"&lt;150",#REF!,$B480,#REF!,"&gt;=2.5")</f>
        <v>#REF!</v>
      </c>
      <c r="P480" s="6" t="e">
        <f>COUNTIFS(#REF!,"&lt;=1",#REF!,"&gt;=100",#REF!,"&lt;150",#REF!,$B480,#REF!,"&gt;=2.6")</f>
        <v>#REF!</v>
      </c>
      <c r="Q480" s="6" t="e">
        <f>COUNTIFS(#REF!,"&lt;=1",#REF!,"&gt;=100",#REF!,"&lt;150",#REF!,$B480,#REF!,"&gt;=3.0")</f>
        <v>#REF!</v>
      </c>
      <c r="R480" s="15" t="e">
        <f>COUNTIFS(#REF!,"&lt;=1",#REF!,"&gt;=100",#REF!,"&lt;150",#REF!,$B480,#REF!,"&gt;=3.5")</f>
        <v>#REF!</v>
      </c>
      <c r="T480" s="9" t="s">
        <v>28</v>
      </c>
      <c r="U480" s="6"/>
      <c r="V480" s="6" t="e">
        <f>COUNTIFS(#REF!,"&gt;=150",#REF!,"&lt;200",#REF!,$B480)</f>
        <v>#REF!</v>
      </c>
      <c r="W480" s="6" t="e">
        <f>COUNTIFS(#REF!,"&lt;=1",#REF!,"&gt;=150",#REF!,"&lt;200",#REF!,$B480,#REF!,"&gt;=2.8")</f>
        <v>#REF!</v>
      </c>
      <c r="X480" s="6" t="e">
        <f>COUNTIFS(#REF!,"&lt;=1",#REF!,"&gt;=150",#REF!,"&lt;200",#REF!,$B480,#REF!,"&gt;=3.0")</f>
        <v>#REF!</v>
      </c>
      <c r="Y480" s="6" t="e">
        <f>COUNTIFS(#REF!,"&lt;=1",#REF!,"&gt;=150",#REF!,"&lt;200",#REF!,$B480,#REF!,"&gt;=3.2")</f>
        <v>#REF!</v>
      </c>
      <c r="Z480" s="6" t="e">
        <f>COUNTIFS(#REF!,"&lt;=1",#REF!,"&gt;=150",#REF!,"&lt;200",#REF!,$B480,#REF!,"&gt;=3.5")</f>
        <v>#REF!</v>
      </c>
      <c r="AA480" s="15" t="e">
        <f>COUNTIFS(#REF!,"&lt;=1",#REF!,"&gt;=150",#REF!,"&lt;200",#REF!,$B480,#REF!,"&gt;=4")</f>
        <v>#REF!</v>
      </c>
      <c r="AC480" s="9" t="s">
        <v>28</v>
      </c>
      <c r="AD480" s="6"/>
      <c r="AE480" s="6" t="e">
        <f>COUNTIFS(#REF!,"&gt;=200",#REF!,$B480)</f>
        <v>#REF!</v>
      </c>
      <c r="AF480" s="6" t="e">
        <f>COUNTIFS(#REF!,"&lt;=1",#REF!,"&gt;=200",#REF!,$B480,#REF!,"&gt;=2.7")</f>
        <v>#REF!</v>
      </c>
      <c r="AG480" s="6" t="e">
        <f>COUNTIFS(#REF!,"&lt;=1",#REF!,"&gt;=200",#REF!,$B480,#REF!,"&gt;=3.0")</f>
        <v>#REF!</v>
      </c>
      <c r="AH480" s="6" t="e">
        <f>COUNTIFS(#REF!,"&lt;=1",#REF!,"&gt;=200",#REF!,$B480,#REF!,"&gt;=3.0")</f>
        <v>#REF!</v>
      </c>
      <c r="AI480" s="6" t="e">
        <f>COUNTIFS(#REF!,"&lt;=1",#REF!,"&gt;=200",#REF!,$B480,#REF!,"&gt;=3.2")</f>
        <v>#REF!</v>
      </c>
      <c r="AJ480" s="15" t="e">
        <f>COUNTIFS(#REF!,"&lt;=1",#REF!,"&gt;=200",#REF!,$B480,#REF!,"&gt;=3.5")</f>
        <v>#REF!</v>
      </c>
      <c r="AL480" s="9" t="s">
        <v>28</v>
      </c>
      <c r="AM480" s="6"/>
      <c r="AN480" s="6" t="e">
        <f>COUNTIFS(#REF!,"&gt;=50",#REF!,$B480)</f>
        <v>#REF!</v>
      </c>
      <c r="AO480" s="6" t="e">
        <f>COUNTIFS(#REF!,"&lt;=1",#REF!,"&gt;=50",#REF!,$B480,#REF!,"&gt;=2.2")</f>
        <v>#REF!</v>
      </c>
      <c r="AP480" s="6" t="e">
        <f>COUNTIFS(#REF!,"&lt;=1",#REF!,"&gt;=50",#REF!,$B480,#REF!,"&gt;=2.5")</f>
        <v>#REF!</v>
      </c>
      <c r="AQ480" s="6" t="e">
        <f>COUNTIFS(#REF!,"&lt;=1",#REF!,"&gt;=50",#REF!,$B480,#REF!,"&gt;=3")</f>
        <v>#REF!</v>
      </c>
      <c r="AR480" s="6" t="e">
        <f>COUNTIFS(#REF!,"&lt;=1",#REF!,"&gt;=50",#REF!,$B480,#REF!,"&gt;=3.5")</f>
        <v>#REF!</v>
      </c>
      <c r="AS480" s="15" t="e">
        <f>COUNTIFS(#REF!,"&lt;=1",#REF!,"&gt;=50",#REF!,$B480,#REF!,"&gt;=4")</f>
        <v>#REF!</v>
      </c>
    </row>
    <row r="481" spans="2:45" hidden="1" outlineLevel="1" x14ac:dyDescent="0.25">
      <c r="B481" s="9" t="s">
        <v>29</v>
      </c>
      <c r="C481" s="6"/>
      <c r="D481" s="6" t="e">
        <f>COUNTIFS(#REF!,"&lt;100",#REF!,"&gt;=50",#REF!,$B481)</f>
        <v>#REF!</v>
      </c>
      <c r="E481" s="6" t="e">
        <f>COUNTIFS(#REF!,"&lt;=1",#REF!,"&lt;100",#REF!,"&gt;=50",#REF!,$B481,#REF!,"&gt;=2.4")</f>
        <v>#REF!</v>
      </c>
      <c r="F481" s="6" t="e">
        <f>COUNTIFS(#REF!,"&lt;=1",#REF!,"&lt;100",#REF!,"&gt;=50",#REF!,$B481,#REF!,"&gt;=2.5")</f>
        <v>#REF!</v>
      </c>
      <c r="G481" s="6" t="e">
        <f>COUNTIFS(#REF!,"&lt;=1",#REF!,"&lt;100",#REF!,"&gt;=50",#REF!,$B481,#REF!,"&gt;=2.6")</f>
        <v>#REF!</v>
      </c>
      <c r="H481" s="6" t="e">
        <f>COUNTIFS(#REF!,"&lt;=1",#REF!,"&lt;100",#REF!,"&gt;=50",#REF!,$B481,#REF!,"&gt;=2.7")</f>
        <v>#REF!</v>
      </c>
      <c r="I481" s="15" t="e">
        <f>COUNTIFS(#REF!,"&lt;=1",#REF!,"&lt;100",#REF!,"&gt;=50",#REF!,$B481,#REF!,"&gt;=2.8")</f>
        <v>#REF!</v>
      </c>
      <c r="K481" s="9" t="s">
        <v>29</v>
      </c>
      <c r="L481" s="6"/>
      <c r="M481" s="6" t="e">
        <f>COUNTIFS(#REF!,"&gt;=100",#REF!,"&lt;150",#REF!,$B481)</f>
        <v>#REF!</v>
      </c>
      <c r="N481" s="6" t="e">
        <f>COUNTIFS(#REF!,"&lt;=1",#REF!,"&gt;=100",#REF!,"&lt;150",#REF!,$B481,#REF!,"&gt;=2.4")</f>
        <v>#REF!</v>
      </c>
      <c r="O481" s="6" t="e">
        <f>COUNTIFS(#REF!,"&lt;=1",#REF!,"&gt;=100",#REF!,"&lt;150",#REF!,$B481,#REF!,"&gt;=2.5")</f>
        <v>#REF!</v>
      </c>
      <c r="P481" s="6" t="e">
        <f>COUNTIFS(#REF!,"&lt;=1",#REF!,"&gt;=100",#REF!,"&lt;150",#REF!,$B481,#REF!,"&gt;=2.6")</f>
        <v>#REF!</v>
      </c>
      <c r="Q481" s="6" t="e">
        <f>COUNTIFS(#REF!,"&lt;=1",#REF!,"&gt;=100",#REF!,"&lt;150",#REF!,$B481,#REF!,"&gt;=3.0")</f>
        <v>#REF!</v>
      </c>
      <c r="R481" s="15" t="e">
        <f>COUNTIFS(#REF!,"&lt;=1",#REF!,"&gt;=100",#REF!,"&lt;150",#REF!,$B481,#REF!,"&gt;=3.5")</f>
        <v>#REF!</v>
      </c>
      <c r="T481" s="9" t="s">
        <v>29</v>
      </c>
      <c r="U481" s="6"/>
      <c r="V481" s="6" t="e">
        <f>COUNTIFS(#REF!,"&gt;=150",#REF!,"&lt;200",#REF!,$B481)</f>
        <v>#REF!</v>
      </c>
      <c r="W481" s="6" t="e">
        <f>COUNTIFS(#REF!,"&lt;=1",#REF!,"&gt;=150",#REF!,"&lt;200",#REF!,$B481,#REF!,"&gt;=2.8")</f>
        <v>#REF!</v>
      </c>
      <c r="X481" s="6" t="e">
        <f>COUNTIFS(#REF!,"&lt;=1",#REF!,"&gt;=150",#REF!,"&lt;200",#REF!,$B481,#REF!,"&gt;=3.0")</f>
        <v>#REF!</v>
      </c>
      <c r="Y481" s="6" t="e">
        <f>COUNTIFS(#REF!,"&lt;=1",#REF!,"&gt;=150",#REF!,"&lt;200",#REF!,$B481,#REF!,"&gt;=3.2")</f>
        <v>#REF!</v>
      </c>
      <c r="Z481" s="6" t="e">
        <f>COUNTIFS(#REF!,"&lt;=1",#REF!,"&gt;=150",#REF!,"&lt;200",#REF!,$B481,#REF!,"&gt;=3.5")</f>
        <v>#REF!</v>
      </c>
      <c r="AA481" s="15" t="e">
        <f>COUNTIFS(#REF!,"&lt;=1",#REF!,"&gt;=150",#REF!,"&lt;200",#REF!,$B481,#REF!,"&gt;=4")</f>
        <v>#REF!</v>
      </c>
      <c r="AC481" s="9" t="s">
        <v>29</v>
      </c>
      <c r="AD481" s="6"/>
      <c r="AE481" s="6" t="e">
        <f>COUNTIFS(#REF!,"&gt;=200",#REF!,$B481)</f>
        <v>#REF!</v>
      </c>
      <c r="AF481" s="6" t="e">
        <f>COUNTIFS(#REF!,"&lt;=1",#REF!,"&gt;=200",#REF!,$B481,#REF!,"&gt;=2.7")</f>
        <v>#REF!</v>
      </c>
      <c r="AG481" s="6" t="e">
        <f>COUNTIFS(#REF!,"&lt;=1",#REF!,"&gt;=200",#REF!,$B481,#REF!,"&gt;=3.0")</f>
        <v>#REF!</v>
      </c>
      <c r="AH481" s="6" t="e">
        <f>COUNTIFS(#REF!,"&lt;=1",#REF!,"&gt;=200",#REF!,$B481,#REF!,"&gt;=3.0")</f>
        <v>#REF!</v>
      </c>
      <c r="AI481" s="6" t="e">
        <f>COUNTIFS(#REF!,"&lt;=1",#REF!,"&gt;=200",#REF!,$B481,#REF!,"&gt;=3.2")</f>
        <v>#REF!</v>
      </c>
      <c r="AJ481" s="15" t="e">
        <f>COUNTIFS(#REF!,"&lt;=1",#REF!,"&gt;=200",#REF!,$B481,#REF!,"&gt;=3.5")</f>
        <v>#REF!</v>
      </c>
      <c r="AL481" s="9" t="s">
        <v>29</v>
      </c>
      <c r="AM481" s="6"/>
      <c r="AN481" s="6" t="e">
        <f>COUNTIFS(#REF!,"&gt;=50",#REF!,$B481)</f>
        <v>#REF!</v>
      </c>
      <c r="AO481" s="6" t="e">
        <f>COUNTIFS(#REF!,"&lt;=1",#REF!,"&gt;=50",#REF!,$B481,#REF!,"&gt;=2.2")</f>
        <v>#REF!</v>
      </c>
      <c r="AP481" s="6" t="e">
        <f>COUNTIFS(#REF!,"&lt;=1",#REF!,"&gt;=50",#REF!,$B481,#REF!,"&gt;=2.5")</f>
        <v>#REF!</v>
      </c>
      <c r="AQ481" s="6" t="e">
        <f>COUNTIFS(#REF!,"&lt;=1",#REF!,"&gt;=50",#REF!,$B481,#REF!,"&gt;=3")</f>
        <v>#REF!</v>
      </c>
      <c r="AR481" s="6" t="e">
        <f>COUNTIFS(#REF!,"&lt;=1",#REF!,"&gt;=50",#REF!,$B481,#REF!,"&gt;=3.5")</f>
        <v>#REF!</v>
      </c>
      <c r="AS481" s="15" t="e">
        <f>COUNTIFS(#REF!,"&lt;=1",#REF!,"&gt;=50",#REF!,$B481,#REF!,"&gt;=4")</f>
        <v>#REF!</v>
      </c>
    </row>
    <row r="482" spans="2:45" hidden="1" outlineLevel="1" x14ac:dyDescent="0.25">
      <c r="B482" s="9" t="s">
        <v>32</v>
      </c>
      <c r="C482" s="6"/>
      <c r="D482" s="6" t="e">
        <f>COUNTIFS(#REF!,"&lt;100",#REF!,"&gt;=50",#REF!,$B482)</f>
        <v>#REF!</v>
      </c>
      <c r="E482" s="6" t="e">
        <f>COUNTIFS(#REF!,"&lt;=1",#REF!,"&lt;100",#REF!,"&gt;=50",#REF!,$B482,#REF!,"&gt;=2.4")</f>
        <v>#REF!</v>
      </c>
      <c r="F482" s="6" t="e">
        <f>COUNTIFS(#REF!,"&lt;=1",#REF!,"&lt;100",#REF!,"&gt;=50",#REF!,$B482,#REF!,"&gt;=2.5")</f>
        <v>#REF!</v>
      </c>
      <c r="G482" s="6" t="e">
        <f>COUNTIFS(#REF!,"&lt;=1",#REF!,"&lt;100",#REF!,"&gt;=50",#REF!,$B482,#REF!,"&gt;=2.6")</f>
        <v>#REF!</v>
      </c>
      <c r="H482" s="6" t="e">
        <f>COUNTIFS(#REF!,"&lt;=1",#REF!,"&lt;100",#REF!,"&gt;=50",#REF!,$B482,#REF!,"&gt;=2.7")</f>
        <v>#REF!</v>
      </c>
      <c r="I482" s="15" t="e">
        <f>COUNTIFS(#REF!,"&lt;=1",#REF!,"&lt;100",#REF!,"&gt;=50",#REF!,$B482,#REF!,"&gt;=2.8")</f>
        <v>#REF!</v>
      </c>
      <c r="K482" s="9" t="s">
        <v>32</v>
      </c>
      <c r="L482" s="6"/>
      <c r="M482" s="6" t="e">
        <f>COUNTIFS(#REF!,"&gt;=100",#REF!,"&lt;150",#REF!,$B482)</f>
        <v>#REF!</v>
      </c>
      <c r="N482" s="6" t="e">
        <f>COUNTIFS(#REF!,"&lt;=1",#REF!,"&gt;=100",#REF!,"&lt;150",#REF!,$B482,#REF!,"&gt;=2.4")</f>
        <v>#REF!</v>
      </c>
      <c r="O482" s="6" t="e">
        <f>COUNTIFS(#REF!,"&lt;=1",#REF!,"&gt;=100",#REF!,"&lt;150",#REF!,$B482,#REF!,"&gt;=2.5")</f>
        <v>#REF!</v>
      </c>
      <c r="P482" s="6" t="e">
        <f>COUNTIFS(#REF!,"&lt;=1",#REF!,"&gt;=100",#REF!,"&lt;150",#REF!,$B482,#REF!,"&gt;=2.6")</f>
        <v>#REF!</v>
      </c>
      <c r="Q482" s="6" t="e">
        <f>COUNTIFS(#REF!,"&lt;=1",#REF!,"&gt;=100",#REF!,"&lt;150",#REF!,$B482,#REF!,"&gt;=3.0")</f>
        <v>#REF!</v>
      </c>
      <c r="R482" s="15" t="e">
        <f>COUNTIFS(#REF!,"&lt;=1",#REF!,"&gt;=100",#REF!,"&lt;150",#REF!,$B482,#REF!,"&gt;=3.5")</f>
        <v>#REF!</v>
      </c>
      <c r="T482" s="9" t="s">
        <v>32</v>
      </c>
      <c r="U482" s="6"/>
      <c r="V482" s="6" t="e">
        <f>COUNTIFS(#REF!,"&gt;=150",#REF!,"&lt;200",#REF!,$B482)</f>
        <v>#REF!</v>
      </c>
      <c r="W482" s="6" t="e">
        <f>COUNTIFS(#REF!,"&lt;=1",#REF!,"&gt;=150",#REF!,"&lt;200",#REF!,$B482,#REF!,"&gt;=2.8")</f>
        <v>#REF!</v>
      </c>
      <c r="X482" s="6" t="e">
        <f>COUNTIFS(#REF!,"&lt;=1",#REF!,"&gt;=150",#REF!,"&lt;200",#REF!,$B482,#REF!,"&gt;=3.0")</f>
        <v>#REF!</v>
      </c>
      <c r="Y482" s="6" t="e">
        <f>COUNTIFS(#REF!,"&lt;=1",#REF!,"&gt;=150",#REF!,"&lt;200",#REF!,$B482,#REF!,"&gt;=3.2")</f>
        <v>#REF!</v>
      </c>
      <c r="Z482" s="6" t="e">
        <f>COUNTIFS(#REF!,"&lt;=1",#REF!,"&gt;=150",#REF!,"&lt;200",#REF!,$B482,#REF!,"&gt;=3.5")</f>
        <v>#REF!</v>
      </c>
      <c r="AA482" s="15" t="e">
        <f>COUNTIFS(#REF!,"&lt;=1",#REF!,"&gt;=150",#REF!,"&lt;200",#REF!,$B482,#REF!,"&gt;=4")</f>
        <v>#REF!</v>
      </c>
      <c r="AC482" s="9" t="s">
        <v>32</v>
      </c>
      <c r="AD482" s="6"/>
      <c r="AE482" s="6" t="e">
        <f>COUNTIFS(#REF!,"&gt;=200",#REF!,$B482)</f>
        <v>#REF!</v>
      </c>
      <c r="AF482" s="6" t="e">
        <f>COUNTIFS(#REF!,"&lt;=1",#REF!,"&gt;=200",#REF!,$B482,#REF!,"&gt;=2.7")</f>
        <v>#REF!</v>
      </c>
      <c r="AG482" s="6" t="e">
        <f>COUNTIFS(#REF!,"&lt;=1",#REF!,"&gt;=200",#REF!,$B482,#REF!,"&gt;=3.0")</f>
        <v>#REF!</v>
      </c>
      <c r="AH482" s="6" t="e">
        <f>COUNTIFS(#REF!,"&lt;=1",#REF!,"&gt;=200",#REF!,$B482,#REF!,"&gt;=3.0")</f>
        <v>#REF!</v>
      </c>
      <c r="AI482" s="6" t="e">
        <f>COUNTIFS(#REF!,"&lt;=1",#REF!,"&gt;=200",#REF!,$B482,#REF!,"&gt;=3.2")</f>
        <v>#REF!</v>
      </c>
      <c r="AJ482" s="15" t="e">
        <f>COUNTIFS(#REF!,"&lt;=1",#REF!,"&gt;=200",#REF!,$B482,#REF!,"&gt;=3.5")</f>
        <v>#REF!</v>
      </c>
      <c r="AL482" s="9" t="s">
        <v>32</v>
      </c>
      <c r="AM482" s="6"/>
      <c r="AN482" s="6" t="e">
        <f>COUNTIFS(#REF!,"&gt;=50",#REF!,$B482)</f>
        <v>#REF!</v>
      </c>
      <c r="AO482" s="6" t="e">
        <f>COUNTIFS(#REF!,"&lt;=1",#REF!,"&gt;=50",#REF!,$B482,#REF!,"&gt;=2.2")</f>
        <v>#REF!</v>
      </c>
      <c r="AP482" s="6" t="e">
        <f>COUNTIFS(#REF!,"&lt;=1",#REF!,"&gt;=50",#REF!,$B482,#REF!,"&gt;=2.5")</f>
        <v>#REF!</v>
      </c>
      <c r="AQ482" s="6" t="e">
        <f>COUNTIFS(#REF!,"&lt;=1",#REF!,"&gt;=50",#REF!,$B482,#REF!,"&gt;=3")</f>
        <v>#REF!</v>
      </c>
      <c r="AR482" s="6" t="e">
        <f>COUNTIFS(#REF!,"&lt;=1",#REF!,"&gt;=50",#REF!,$B482,#REF!,"&gt;=3.5")</f>
        <v>#REF!</v>
      </c>
      <c r="AS482" s="15" t="e">
        <f>COUNTIFS(#REF!,"&lt;=1",#REF!,"&gt;=50",#REF!,$B482,#REF!,"&gt;=4")</f>
        <v>#REF!</v>
      </c>
    </row>
    <row r="483" spans="2:45" hidden="1" outlineLevel="1" x14ac:dyDescent="0.25">
      <c r="B483" s="9" t="s">
        <v>44</v>
      </c>
      <c r="C483" s="6"/>
      <c r="D483" s="6" t="e">
        <f>COUNTIFS(#REF!,"&lt;100",#REF!,"&gt;=50",#REF!,$B483)</f>
        <v>#REF!</v>
      </c>
      <c r="E483" s="6" t="e">
        <f>COUNTIFS(#REF!,"&lt;=1",#REF!,"&lt;100",#REF!,"&gt;=50",#REF!,$B483,#REF!,"&gt;=2.4")</f>
        <v>#REF!</v>
      </c>
      <c r="F483" s="6" t="e">
        <f>COUNTIFS(#REF!,"&lt;=1",#REF!,"&lt;100",#REF!,"&gt;=50",#REF!,$B483,#REF!,"&gt;=2.5")</f>
        <v>#REF!</v>
      </c>
      <c r="G483" s="6" t="e">
        <f>COUNTIFS(#REF!,"&lt;=1",#REF!,"&lt;100",#REF!,"&gt;=50",#REF!,$B483,#REF!,"&gt;=2.6")</f>
        <v>#REF!</v>
      </c>
      <c r="H483" s="6" t="e">
        <f>COUNTIFS(#REF!,"&lt;=1",#REF!,"&lt;100",#REF!,"&gt;=50",#REF!,$B483,#REF!,"&gt;=2.7")</f>
        <v>#REF!</v>
      </c>
      <c r="I483" s="15" t="e">
        <f>COUNTIFS(#REF!,"&lt;=1",#REF!,"&lt;100",#REF!,"&gt;=50",#REF!,$B483,#REF!,"&gt;=2.8")</f>
        <v>#REF!</v>
      </c>
      <c r="K483" s="9" t="s">
        <v>44</v>
      </c>
      <c r="L483" s="6"/>
      <c r="M483" s="6" t="e">
        <f>COUNTIFS(#REF!,"&gt;=100",#REF!,"&lt;150",#REF!,$B483)</f>
        <v>#REF!</v>
      </c>
      <c r="N483" s="6" t="e">
        <f>COUNTIFS(#REF!,"&lt;=1",#REF!,"&gt;=100",#REF!,"&lt;150",#REF!,$B483,#REF!,"&gt;=2.4")</f>
        <v>#REF!</v>
      </c>
      <c r="O483" s="6" t="e">
        <f>COUNTIFS(#REF!,"&lt;=1",#REF!,"&gt;=100",#REF!,"&lt;150",#REF!,$B483,#REF!,"&gt;=2.5")</f>
        <v>#REF!</v>
      </c>
      <c r="P483" s="6" t="e">
        <f>COUNTIFS(#REF!,"&lt;=1",#REF!,"&gt;=100",#REF!,"&lt;150",#REF!,$B483,#REF!,"&gt;=2.6")</f>
        <v>#REF!</v>
      </c>
      <c r="Q483" s="6" t="e">
        <f>COUNTIFS(#REF!,"&lt;=1",#REF!,"&gt;=100",#REF!,"&lt;150",#REF!,$B483,#REF!,"&gt;=3.0")</f>
        <v>#REF!</v>
      </c>
      <c r="R483" s="15" t="e">
        <f>COUNTIFS(#REF!,"&lt;=1",#REF!,"&gt;=100",#REF!,"&lt;150",#REF!,$B483,#REF!,"&gt;=3.5")</f>
        <v>#REF!</v>
      </c>
      <c r="T483" s="9" t="s">
        <v>44</v>
      </c>
      <c r="U483" s="6"/>
      <c r="V483" s="6" t="e">
        <f>COUNTIFS(#REF!,"&gt;=150",#REF!,"&lt;200",#REF!,$B483)</f>
        <v>#REF!</v>
      </c>
      <c r="W483" s="6" t="e">
        <f>COUNTIFS(#REF!,"&lt;=1",#REF!,"&gt;=150",#REF!,"&lt;200",#REF!,$B483,#REF!,"&gt;=2.8")</f>
        <v>#REF!</v>
      </c>
      <c r="X483" s="6" t="e">
        <f>COUNTIFS(#REF!,"&lt;=1",#REF!,"&gt;=150",#REF!,"&lt;200",#REF!,$B483,#REF!,"&gt;=3.0")</f>
        <v>#REF!</v>
      </c>
      <c r="Y483" s="6" t="e">
        <f>COUNTIFS(#REF!,"&lt;=1",#REF!,"&gt;=150",#REF!,"&lt;200",#REF!,$B483,#REF!,"&gt;=3.2")</f>
        <v>#REF!</v>
      </c>
      <c r="Z483" s="6" t="e">
        <f>COUNTIFS(#REF!,"&lt;=1",#REF!,"&gt;=150",#REF!,"&lt;200",#REF!,$B483,#REF!,"&gt;=3.5")</f>
        <v>#REF!</v>
      </c>
      <c r="AA483" s="15" t="e">
        <f>COUNTIFS(#REF!,"&lt;=1",#REF!,"&gt;=150",#REF!,"&lt;200",#REF!,$B483,#REF!,"&gt;=4")</f>
        <v>#REF!</v>
      </c>
      <c r="AC483" s="9" t="s">
        <v>44</v>
      </c>
      <c r="AD483" s="6"/>
      <c r="AE483" s="6" t="e">
        <f>COUNTIFS(#REF!,"&gt;=200",#REF!,$B483)</f>
        <v>#REF!</v>
      </c>
      <c r="AF483" s="6" t="e">
        <f>COUNTIFS(#REF!,"&lt;=1",#REF!,"&gt;=200",#REF!,$B483,#REF!,"&gt;=2.7")</f>
        <v>#REF!</v>
      </c>
      <c r="AG483" s="6" t="e">
        <f>COUNTIFS(#REF!,"&lt;=1",#REF!,"&gt;=200",#REF!,$B483,#REF!,"&gt;=3.0")</f>
        <v>#REF!</v>
      </c>
      <c r="AH483" s="6" t="e">
        <f>COUNTIFS(#REF!,"&lt;=1",#REF!,"&gt;=200",#REF!,$B483,#REF!,"&gt;=3.0")</f>
        <v>#REF!</v>
      </c>
      <c r="AI483" s="6" t="e">
        <f>COUNTIFS(#REF!,"&lt;=1",#REF!,"&gt;=200",#REF!,$B483,#REF!,"&gt;=3.2")</f>
        <v>#REF!</v>
      </c>
      <c r="AJ483" s="15" t="e">
        <f>COUNTIFS(#REF!,"&lt;=1",#REF!,"&gt;=200",#REF!,$B483,#REF!,"&gt;=3.5")</f>
        <v>#REF!</v>
      </c>
      <c r="AL483" s="9" t="s">
        <v>44</v>
      </c>
      <c r="AM483" s="6"/>
      <c r="AN483" s="6" t="e">
        <f>COUNTIFS(#REF!,"&gt;=50",#REF!,$B483)</f>
        <v>#REF!</v>
      </c>
      <c r="AO483" s="6" t="e">
        <f>COUNTIFS(#REF!,"&lt;=1",#REF!,"&gt;=50",#REF!,$B483,#REF!,"&gt;=2.2")</f>
        <v>#REF!</v>
      </c>
      <c r="AP483" s="6" t="e">
        <f>COUNTIFS(#REF!,"&lt;=1",#REF!,"&gt;=50",#REF!,$B483,#REF!,"&gt;=2.5")</f>
        <v>#REF!</v>
      </c>
      <c r="AQ483" s="6" t="e">
        <f>COUNTIFS(#REF!,"&lt;=1",#REF!,"&gt;=50",#REF!,$B483,#REF!,"&gt;=3")</f>
        <v>#REF!</v>
      </c>
      <c r="AR483" s="6" t="e">
        <f>COUNTIFS(#REF!,"&lt;=1",#REF!,"&gt;=50",#REF!,$B483,#REF!,"&gt;=3.5")</f>
        <v>#REF!</v>
      </c>
      <c r="AS483" s="15" t="e">
        <f>COUNTIFS(#REF!,"&lt;=1",#REF!,"&gt;=50",#REF!,$B483,#REF!,"&gt;=4")</f>
        <v>#REF!</v>
      </c>
    </row>
    <row r="484" spans="2:45" hidden="1" outlineLevel="1" x14ac:dyDescent="0.25">
      <c r="B484" s="9" t="s">
        <v>35</v>
      </c>
      <c r="C484" s="6"/>
      <c r="D484" s="6" t="e">
        <f>COUNTIFS(#REF!,"&lt;100",#REF!,"&gt;=50",#REF!,$B484)</f>
        <v>#REF!</v>
      </c>
      <c r="E484" s="6" t="e">
        <f>COUNTIFS(#REF!,"&lt;=1",#REF!,"&lt;100",#REF!,"&gt;=50",#REF!,$B484,#REF!,"&gt;=2.4")</f>
        <v>#REF!</v>
      </c>
      <c r="F484" s="6" t="e">
        <f>COUNTIFS(#REF!,"&lt;=1",#REF!,"&lt;100",#REF!,"&gt;=50",#REF!,$B484,#REF!,"&gt;=2.5")</f>
        <v>#REF!</v>
      </c>
      <c r="G484" s="6" t="e">
        <f>COUNTIFS(#REF!,"&lt;=1",#REF!,"&lt;100",#REF!,"&gt;=50",#REF!,$B484,#REF!,"&gt;=2.6")</f>
        <v>#REF!</v>
      </c>
      <c r="H484" s="6" t="e">
        <f>COUNTIFS(#REF!,"&lt;=1",#REF!,"&lt;100",#REF!,"&gt;=50",#REF!,$B484,#REF!,"&gt;=2.7")</f>
        <v>#REF!</v>
      </c>
      <c r="I484" s="15" t="e">
        <f>COUNTIFS(#REF!,"&lt;=1",#REF!,"&lt;100",#REF!,"&gt;=50",#REF!,$B484,#REF!,"&gt;=2.8")</f>
        <v>#REF!</v>
      </c>
      <c r="K484" s="9" t="s">
        <v>35</v>
      </c>
      <c r="L484" s="6"/>
      <c r="M484" s="6" t="e">
        <f>COUNTIFS(#REF!,"&gt;=100",#REF!,"&lt;150",#REF!,$B484)</f>
        <v>#REF!</v>
      </c>
      <c r="N484" s="6" t="e">
        <f>COUNTIFS(#REF!,"&lt;=1",#REF!,"&gt;=100",#REF!,"&lt;150",#REF!,$B484,#REF!,"&gt;=2.4")</f>
        <v>#REF!</v>
      </c>
      <c r="O484" s="6" t="e">
        <f>COUNTIFS(#REF!,"&lt;=1",#REF!,"&gt;=100",#REF!,"&lt;150",#REF!,$B484,#REF!,"&gt;=2.5")</f>
        <v>#REF!</v>
      </c>
      <c r="P484" s="6" t="e">
        <f>COUNTIFS(#REF!,"&lt;=1",#REF!,"&gt;=100",#REF!,"&lt;150",#REF!,$B484,#REF!,"&gt;=2.6")</f>
        <v>#REF!</v>
      </c>
      <c r="Q484" s="6" t="e">
        <f>COUNTIFS(#REF!,"&lt;=1",#REF!,"&gt;=100",#REF!,"&lt;150",#REF!,$B484,#REF!,"&gt;=3.0")</f>
        <v>#REF!</v>
      </c>
      <c r="R484" s="15" t="e">
        <f>COUNTIFS(#REF!,"&lt;=1",#REF!,"&gt;=100",#REF!,"&lt;150",#REF!,$B484,#REF!,"&gt;=3.5")</f>
        <v>#REF!</v>
      </c>
      <c r="T484" s="9" t="s">
        <v>35</v>
      </c>
      <c r="U484" s="6"/>
      <c r="V484" s="6" t="e">
        <f>COUNTIFS(#REF!,"&gt;=150",#REF!,"&lt;200",#REF!,$B484)</f>
        <v>#REF!</v>
      </c>
      <c r="W484" s="6" t="e">
        <f>COUNTIFS(#REF!,"&lt;=1",#REF!,"&gt;=150",#REF!,"&lt;200",#REF!,$B484,#REF!,"&gt;=2.8")</f>
        <v>#REF!</v>
      </c>
      <c r="X484" s="6" t="e">
        <f>COUNTIFS(#REF!,"&lt;=1",#REF!,"&gt;=150",#REF!,"&lt;200",#REF!,$B484,#REF!,"&gt;=3.0")</f>
        <v>#REF!</v>
      </c>
      <c r="Y484" s="6" t="e">
        <f>COUNTIFS(#REF!,"&lt;=1",#REF!,"&gt;=150",#REF!,"&lt;200",#REF!,$B484,#REF!,"&gt;=3.2")</f>
        <v>#REF!</v>
      </c>
      <c r="Z484" s="6" t="e">
        <f>COUNTIFS(#REF!,"&lt;=1",#REF!,"&gt;=150",#REF!,"&lt;200",#REF!,$B484,#REF!,"&gt;=3.5")</f>
        <v>#REF!</v>
      </c>
      <c r="AA484" s="15" t="e">
        <f>COUNTIFS(#REF!,"&lt;=1",#REF!,"&gt;=150",#REF!,"&lt;200",#REF!,$B484,#REF!,"&gt;=4")</f>
        <v>#REF!</v>
      </c>
      <c r="AC484" s="9" t="s">
        <v>35</v>
      </c>
      <c r="AD484" s="6"/>
      <c r="AE484" s="6" t="e">
        <f>COUNTIFS(#REF!,"&gt;=200",#REF!,$B484)</f>
        <v>#REF!</v>
      </c>
      <c r="AF484" s="6" t="e">
        <f>COUNTIFS(#REF!,"&lt;=1",#REF!,"&gt;=200",#REF!,$B484,#REF!,"&gt;=2.7")</f>
        <v>#REF!</v>
      </c>
      <c r="AG484" s="6" t="e">
        <f>COUNTIFS(#REF!,"&lt;=1",#REF!,"&gt;=200",#REF!,$B484,#REF!,"&gt;=3.0")</f>
        <v>#REF!</v>
      </c>
      <c r="AH484" s="6" t="e">
        <f>COUNTIFS(#REF!,"&lt;=1",#REF!,"&gt;=200",#REF!,$B484,#REF!,"&gt;=3.0")</f>
        <v>#REF!</v>
      </c>
      <c r="AI484" s="6" t="e">
        <f>COUNTIFS(#REF!,"&lt;=1",#REF!,"&gt;=200",#REF!,$B484,#REF!,"&gt;=3.2")</f>
        <v>#REF!</v>
      </c>
      <c r="AJ484" s="15" t="e">
        <f>COUNTIFS(#REF!,"&lt;=1",#REF!,"&gt;=200",#REF!,$B484,#REF!,"&gt;=3.5")</f>
        <v>#REF!</v>
      </c>
      <c r="AL484" s="9" t="s">
        <v>35</v>
      </c>
      <c r="AM484" s="6"/>
      <c r="AN484" s="6" t="e">
        <f>COUNTIFS(#REF!,"&gt;=50",#REF!,$B484)</f>
        <v>#REF!</v>
      </c>
      <c r="AO484" s="6" t="e">
        <f>COUNTIFS(#REF!,"&lt;=1",#REF!,"&gt;=50",#REF!,$B484,#REF!,"&gt;=2.2")</f>
        <v>#REF!</v>
      </c>
      <c r="AP484" s="6" t="e">
        <f>COUNTIFS(#REF!,"&lt;=1",#REF!,"&gt;=50",#REF!,$B484,#REF!,"&gt;=2.5")</f>
        <v>#REF!</v>
      </c>
      <c r="AQ484" s="6" t="e">
        <f>COUNTIFS(#REF!,"&lt;=1",#REF!,"&gt;=50",#REF!,$B484,#REF!,"&gt;=3")</f>
        <v>#REF!</v>
      </c>
      <c r="AR484" s="6" t="e">
        <f>COUNTIFS(#REF!,"&lt;=1",#REF!,"&gt;=50",#REF!,$B484,#REF!,"&gt;=3.5")</f>
        <v>#REF!</v>
      </c>
      <c r="AS484" s="15" t="e">
        <f>COUNTIFS(#REF!,"&lt;=1",#REF!,"&gt;=50",#REF!,$B484,#REF!,"&gt;=4")</f>
        <v>#REF!</v>
      </c>
    </row>
    <row r="485" spans="2:45" hidden="1" outlineLevel="1" x14ac:dyDescent="0.25">
      <c r="B485" s="9" t="s">
        <v>8</v>
      </c>
      <c r="C485" s="6"/>
      <c r="D485" s="6" t="e">
        <f>COUNTIFS(#REF!,"&lt;100",#REF!,"&gt;=50",#REF!,$B485)</f>
        <v>#REF!</v>
      </c>
      <c r="E485" s="6" t="e">
        <f>COUNTIFS(#REF!,"&lt;=1",#REF!,"&lt;100",#REF!,"&gt;=50",#REF!,$B485,#REF!,"&gt;=2.4")</f>
        <v>#REF!</v>
      </c>
      <c r="F485" s="6" t="e">
        <f>COUNTIFS(#REF!,"&lt;=1",#REF!,"&lt;100",#REF!,"&gt;=50",#REF!,$B485,#REF!,"&gt;=2.5")</f>
        <v>#REF!</v>
      </c>
      <c r="G485" s="6" t="e">
        <f>COUNTIFS(#REF!,"&lt;=1",#REF!,"&lt;100",#REF!,"&gt;=50",#REF!,$B485,#REF!,"&gt;=2.6")</f>
        <v>#REF!</v>
      </c>
      <c r="H485" s="6" t="e">
        <f>COUNTIFS(#REF!,"&lt;=1",#REF!,"&lt;100",#REF!,"&gt;=50",#REF!,$B485,#REF!,"&gt;=2.7")</f>
        <v>#REF!</v>
      </c>
      <c r="I485" s="15" t="e">
        <f>COUNTIFS(#REF!,"&lt;=1",#REF!,"&lt;100",#REF!,"&gt;=50",#REF!,$B485,#REF!,"&gt;=2.8")</f>
        <v>#REF!</v>
      </c>
      <c r="K485" s="9" t="s">
        <v>8</v>
      </c>
      <c r="L485" s="6"/>
      <c r="M485" s="6" t="e">
        <f>COUNTIFS(#REF!,"&gt;=100",#REF!,"&lt;150",#REF!,$B485)</f>
        <v>#REF!</v>
      </c>
      <c r="N485" s="6" t="e">
        <f>COUNTIFS(#REF!,"&lt;=1",#REF!,"&gt;=100",#REF!,"&lt;150",#REF!,$B485,#REF!,"&gt;=2.4")</f>
        <v>#REF!</v>
      </c>
      <c r="O485" s="6" t="e">
        <f>COUNTIFS(#REF!,"&lt;=1",#REF!,"&gt;=100",#REF!,"&lt;150",#REF!,$B485,#REF!,"&gt;=2.5")</f>
        <v>#REF!</v>
      </c>
      <c r="P485" s="6" t="e">
        <f>COUNTIFS(#REF!,"&lt;=1",#REF!,"&gt;=100",#REF!,"&lt;150",#REF!,$B485,#REF!,"&gt;=2.6")</f>
        <v>#REF!</v>
      </c>
      <c r="Q485" s="6" t="e">
        <f>COUNTIFS(#REF!,"&lt;=1",#REF!,"&gt;=100",#REF!,"&lt;150",#REF!,$B485,#REF!,"&gt;=3.0")</f>
        <v>#REF!</v>
      </c>
      <c r="R485" s="15" t="e">
        <f>COUNTIFS(#REF!,"&lt;=1",#REF!,"&gt;=100",#REF!,"&lt;150",#REF!,$B485,#REF!,"&gt;=3.5")</f>
        <v>#REF!</v>
      </c>
      <c r="T485" s="9" t="s">
        <v>8</v>
      </c>
      <c r="U485" s="6"/>
      <c r="V485" s="6" t="e">
        <f>COUNTIFS(#REF!,"&gt;=150",#REF!,"&lt;200",#REF!,$B485)</f>
        <v>#REF!</v>
      </c>
      <c r="W485" s="6" t="e">
        <f>COUNTIFS(#REF!,"&lt;=1",#REF!,"&gt;=150",#REF!,"&lt;200",#REF!,$B485,#REF!,"&gt;=2.8")</f>
        <v>#REF!</v>
      </c>
      <c r="X485" s="6" t="e">
        <f>COUNTIFS(#REF!,"&lt;=1",#REF!,"&gt;=150",#REF!,"&lt;200",#REF!,$B485,#REF!,"&gt;=3.0")</f>
        <v>#REF!</v>
      </c>
      <c r="Y485" s="6" t="e">
        <f>COUNTIFS(#REF!,"&lt;=1",#REF!,"&gt;=150",#REF!,"&lt;200",#REF!,$B485,#REF!,"&gt;=3.2")</f>
        <v>#REF!</v>
      </c>
      <c r="Z485" s="6" t="e">
        <f>COUNTIFS(#REF!,"&lt;=1",#REF!,"&gt;=150",#REF!,"&lt;200",#REF!,$B485,#REF!,"&gt;=3.5")</f>
        <v>#REF!</v>
      </c>
      <c r="AA485" s="15" t="e">
        <f>COUNTIFS(#REF!,"&lt;=1",#REF!,"&gt;=150",#REF!,"&lt;200",#REF!,$B485,#REF!,"&gt;=4")</f>
        <v>#REF!</v>
      </c>
      <c r="AC485" s="9" t="s">
        <v>8</v>
      </c>
      <c r="AD485" s="6"/>
      <c r="AE485" s="6" t="e">
        <f>COUNTIFS(#REF!,"&gt;=200",#REF!,$B485)</f>
        <v>#REF!</v>
      </c>
      <c r="AF485" s="6" t="e">
        <f>COUNTIFS(#REF!,"&lt;=1",#REF!,"&gt;=200",#REF!,$B485,#REF!,"&gt;=2.7")</f>
        <v>#REF!</v>
      </c>
      <c r="AG485" s="6" t="e">
        <f>COUNTIFS(#REF!,"&lt;=1",#REF!,"&gt;=200",#REF!,$B485,#REF!,"&gt;=3.0")</f>
        <v>#REF!</v>
      </c>
      <c r="AH485" s="6" t="e">
        <f>COUNTIFS(#REF!,"&lt;=1",#REF!,"&gt;=200",#REF!,$B485,#REF!,"&gt;=3.0")</f>
        <v>#REF!</v>
      </c>
      <c r="AI485" s="6" t="e">
        <f>COUNTIFS(#REF!,"&lt;=1",#REF!,"&gt;=200",#REF!,$B485,#REF!,"&gt;=3.2")</f>
        <v>#REF!</v>
      </c>
      <c r="AJ485" s="15" t="e">
        <f>COUNTIFS(#REF!,"&lt;=1",#REF!,"&gt;=200",#REF!,$B485,#REF!,"&gt;=3.5")</f>
        <v>#REF!</v>
      </c>
      <c r="AL485" s="9" t="s">
        <v>8</v>
      </c>
      <c r="AM485" s="6"/>
      <c r="AN485" s="6" t="e">
        <f>COUNTIFS(#REF!,"&gt;=50",#REF!,$B485)</f>
        <v>#REF!</v>
      </c>
      <c r="AO485" s="6" t="e">
        <f>COUNTIFS(#REF!,"&lt;=1",#REF!,"&gt;=50",#REF!,$B485,#REF!,"&gt;=2.2")</f>
        <v>#REF!</v>
      </c>
      <c r="AP485" s="6" t="e">
        <f>COUNTIFS(#REF!,"&lt;=1",#REF!,"&gt;=50",#REF!,$B485,#REF!,"&gt;=2.5")</f>
        <v>#REF!</v>
      </c>
      <c r="AQ485" s="6" t="e">
        <f>COUNTIFS(#REF!,"&lt;=1",#REF!,"&gt;=50",#REF!,$B485,#REF!,"&gt;=3")</f>
        <v>#REF!</v>
      </c>
      <c r="AR485" s="6" t="e">
        <f>COUNTIFS(#REF!,"&lt;=1",#REF!,"&gt;=50",#REF!,$B485,#REF!,"&gt;=3.5")</f>
        <v>#REF!</v>
      </c>
      <c r="AS485" s="15" t="e">
        <f>COUNTIFS(#REF!,"&lt;=1",#REF!,"&gt;=50",#REF!,$B485,#REF!,"&gt;=4")</f>
        <v>#REF!</v>
      </c>
    </row>
    <row r="486" spans="2:45" hidden="1" outlineLevel="1" x14ac:dyDescent="0.25">
      <c r="B486" s="9" t="s">
        <v>36</v>
      </c>
      <c r="C486" s="6"/>
      <c r="D486" s="6" t="e">
        <f>COUNTIFS(#REF!,"&lt;100",#REF!,"&gt;=50",#REF!,$B486)</f>
        <v>#REF!</v>
      </c>
      <c r="E486" s="6" t="e">
        <f>COUNTIFS(#REF!,"&lt;=1",#REF!,"&lt;100",#REF!,"&gt;=50",#REF!,$B486,#REF!,"&gt;=2.4")</f>
        <v>#REF!</v>
      </c>
      <c r="F486" s="6" t="e">
        <f>COUNTIFS(#REF!,"&lt;=1",#REF!,"&lt;100",#REF!,"&gt;=50",#REF!,$B486,#REF!,"&gt;=2.5")</f>
        <v>#REF!</v>
      </c>
      <c r="G486" s="6" t="e">
        <f>COUNTIFS(#REF!,"&lt;=1",#REF!,"&lt;100",#REF!,"&gt;=50",#REF!,$B486,#REF!,"&gt;=2.6")</f>
        <v>#REF!</v>
      </c>
      <c r="H486" s="6" t="e">
        <f>COUNTIFS(#REF!,"&lt;=1",#REF!,"&lt;100",#REF!,"&gt;=50",#REF!,$B486,#REF!,"&gt;=2.7")</f>
        <v>#REF!</v>
      </c>
      <c r="I486" s="15" t="e">
        <f>COUNTIFS(#REF!,"&lt;=1",#REF!,"&lt;100",#REF!,"&gt;=50",#REF!,$B486,#REF!,"&gt;=2.8")</f>
        <v>#REF!</v>
      </c>
      <c r="K486" s="9" t="s">
        <v>36</v>
      </c>
      <c r="L486" s="6"/>
      <c r="M486" s="6" t="e">
        <f>COUNTIFS(#REF!,"&gt;=100",#REF!,"&lt;150",#REF!,$B486)</f>
        <v>#REF!</v>
      </c>
      <c r="N486" s="6" t="e">
        <f>COUNTIFS(#REF!,"&lt;=1",#REF!,"&gt;=100",#REF!,"&lt;150",#REF!,$B486,#REF!,"&gt;=2.4")</f>
        <v>#REF!</v>
      </c>
      <c r="O486" s="6" t="e">
        <f>COUNTIFS(#REF!,"&lt;=1",#REF!,"&gt;=100",#REF!,"&lt;150",#REF!,$B486,#REF!,"&gt;=2.5")</f>
        <v>#REF!</v>
      </c>
      <c r="P486" s="6" t="e">
        <f>COUNTIFS(#REF!,"&lt;=1",#REF!,"&gt;=100",#REF!,"&lt;150",#REF!,$B486,#REF!,"&gt;=2.6")</f>
        <v>#REF!</v>
      </c>
      <c r="Q486" s="6" t="e">
        <f>COUNTIFS(#REF!,"&lt;=1",#REF!,"&gt;=100",#REF!,"&lt;150",#REF!,$B486,#REF!,"&gt;=3.0")</f>
        <v>#REF!</v>
      </c>
      <c r="R486" s="15" t="e">
        <f>COUNTIFS(#REF!,"&lt;=1",#REF!,"&gt;=100",#REF!,"&lt;150",#REF!,$B486,#REF!,"&gt;=3.5")</f>
        <v>#REF!</v>
      </c>
      <c r="T486" s="9" t="s">
        <v>36</v>
      </c>
      <c r="U486" s="6"/>
      <c r="V486" s="6" t="e">
        <f>COUNTIFS(#REF!,"&gt;=150",#REF!,"&lt;200",#REF!,$B486)</f>
        <v>#REF!</v>
      </c>
      <c r="W486" s="6" t="e">
        <f>COUNTIFS(#REF!,"&lt;=1",#REF!,"&gt;=150",#REF!,"&lt;200",#REF!,$B486,#REF!,"&gt;=2.8")</f>
        <v>#REF!</v>
      </c>
      <c r="X486" s="6" t="e">
        <f>COUNTIFS(#REF!,"&lt;=1",#REF!,"&gt;=150",#REF!,"&lt;200",#REF!,$B486,#REF!,"&gt;=3.0")</f>
        <v>#REF!</v>
      </c>
      <c r="Y486" s="6" t="e">
        <f>COUNTIFS(#REF!,"&lt;=1",#REF!,"&gt;=150",#REF!,"&lt;200",#REF!,$B486,#REF!,"&gt;=3.2")</f>
        <v>#REF!</v>
      </c>
      <c r="Z486" s="6" t="e">
        <f>COUNTIFS(#REF!,"&lt;=1",#REF!,"&gt;=150",#REF!,"&lt;200",#REF!,$B486,#REF!,"&gt;=3.5")</f>
        <v>#REF!</v>
      </c>
      <c r="AA486" s="15" t="e">
        <f>COUNTIFS(#REF!,"&lt;=1",#REF!,"&gt;=150",#REF!,"&lt;200",#REF!,$B486,#REF!,"&gt;=4")</f>
        <v>#REF!</v>
      </c>
      <c r="AC486" s="9" t="s">
        <v>36</v>
      </c>
      <c r="AD486" s="6"/>
      <c r="AE486" s="6" t="e">
        <f>COUNTIFS(#REF!,"&gt;=200",#REF!,$B486)</f>
        <v>#REF!</v>
      </c>
      <c r="AF486" s="6" t="e">
        <f>COUNTIFS(#REF!,"&lt;=1",#REF!,"&gt;=200",#REF!,$B486,#REF!,"&gt;=2.7")</f>
        <v>#REF!</v>
      </c>
      <c r="AG486" s="6" t="e">
        <f>COUNTIFS(#REF!,"&lt;=1",#REF!,"&gt;=200",#REF!,$B486,#REF!,"&gt;=3.0")</f>
        <v>#REF!</v>
      </c>
      <c r="AH486" s="6" t="e">
        <f>COUNTIFS(#REF!,"&lt;=1",#REF!,"&gt;=200",#REF!,$B486,#REF!,"&gt;=3.0")</f>
        <v>#REF!</v>
      </c>
      <c r="AI486" s="6" t="e">
        <f>COUNTIFS(#REF!,"&lt;=1",#REF!,"&gt;=200",#REF!,$B486,#REF!,"&gt;=3.2")</f>
        <v>#REF!</v>
      </c>
      <c r="AJ486" s="15" t="e">
        <f>COUNTIFS(#REF!,"&lt;=1",#REF!,"&gt;=200",#REF!,$B486,#REF!,"&gt;=3.5")</f>
        <v>#REF!</v>
      </c>
      <c r="AL486" s="9" t="s">
        <v>36</v>
      </c>
      <c r="AM486" s="6"/>
      <c r="AN486" s="6" t="e">
        <f>COUNTIFS(#REF!,"&gt;=50",#REF!,$B486)</f>
        <v>#REF!</v>
      </c>
      <c r="AO486" s="6" t="e">
        <f>COUNTIFS(#REF!,"&lt;=1",#REF!,"&gt;=50",#REF!,$B486,#REF!,"&gt;=2.2")</f>
        <v>#REF!</v>
      </c>
      <c r="AP486" s="6" t="e">
        <f>COUNTIFS(#REF!,"&lt;=1",#REF!,"&gt;=50",#REF!,$B486,#REF!,"&gt;=2.5")</f>
        <v>#REF!</v>
      </c>
      <c r="AQ486" s="6" t="e">
        <f>COUNTIFS(#REF!,"&lt;=1",#REF!,"&gt;=50",#REF!,$B486,#REF!,"&gt;=3")</f>
        <v>#REF!</v>
      </c>
      <c r="AR486" s="6" t="e">
        <f>COUNTIFS(#REF!,"&lt;=1",#REF!,"&gt;=50",#REF!,$B486,#REF!,"&gt;=3.5")</f>
        <v>#REF!</v>
      </c>
      <c r="AS486" s="15" t="e">
        <f>COUNTIFS(#REF!,"&lt;=1",#REF!,"&gt;=50",#REF!,$B486,#REF!,"&gt;=4")</f>
        <v>#REF!</v>
      </c>
    </row>
    <row r="487" spans="2:45" hidden="1" outlineLevel="1" x14ac:dyDescent="0.25">
      <c r="B487" s="9" t="s">
        <v>30</v>
      </c>
      <c r="C487" s="6"/>
      <c r="D487" s="6" t="e">
        <f>COUNTIFS(#REF!,"&lt;100",#REF!,"&gt;=50",#REF!,$B487)</f>
        <v>#REF!</v>
      </c>
      <c r="E487" s="6" t="e">
        <f>COUNTIFS(#REF!,"&lt;=1",#REF!,"&lt;100",#REF!,"&gt;=50",#REF!,$B487,#REF!,"&gt;=2.4")</f>
        <v>#REF!</v>
      </c>
      <c r="F487" s="6" t="e">
        <f>COUNTIFS(#REF!,"&lt;=1",#REF!,"&lt;100",#REF!,"&gt;=50",#REF!,$B487,#REF!,"&gt;=2.5")</f>
        <v>#REF!</v>
      </c>
      <c r="G487" s="6" t="e">
        <f>COUNTIFS(#REF!,"&lt;=1",#REF!,"&lt;100",#REF!,"&gt;=50",#REF!,$B487,#REF!,"&gt;=2.6")</f>
        <v>#REF!</v>
      </c>
      <c r="H487" s="6" t="e">
        <f>COUNTIFS(#REF!,"&lt;=1",#REF!,"&lt;100",#REF!,"&gt;=50",#REF!,$B487,#REF!,"&gt;=2.7")</f>
        <v>#REF!</v>
      </c>
      <c r="I487" s="15" t="e">
        <f>COUNTIFS(#REF!,"&lt;=1",#REF!,"&lt;100",#REF!,"&gt;=50",#REF!,$B487,#REF!,"&gt;=2.8")</f>
        <v>#REF!</v>
      </c>
      <c r="K487" s="9" t="s">
        <v>30</v>
      </c>
      <c r="L487" s="6"/>
      <c r="M487" s="6" t="e">
        <f>COUNTIFS(#REF!,"&gt;=100",#REF!,"&lt;150",#REF!,$B487)</f>
        <v>#REF!</v>
      </c>
      <c r="N487" s="6" t="e">
        <f>COUNTIFS(#REF!,"&lt;=1",#REF!,"&gt;=100",#REF!,"&lt;150",#REF!,$B487,#REF!,"&gt;=2.4")</f>
        <v>#REF!</v>
      </c>
      <c r="O487" s="6" t="e">
        <f>COUNTIFS(#REF!,"&lt;=1",#REF!,"&gt;=100",#REF!,"&lt;150",#REF!,$B487,#REF!,"&gt;=2.5")</f>
        <v>#REF!</v>
      </c>
      <c r="P487" s="6" t="e">
        <f>COUNTIFS(#REF!,"&lt;=1",#REF!,"&gt;=100",#REF!,"&lt;150",#REF!,$B487,#REF!,"&gt;=2.6")</f>
        <v>#REF!</v>
      </c>
      <c r="Q487" s="6" t="e">
        <f>COUNTIFS(#REF!,"&lt;=1",#REF!,"&gt;=100",#REF!,"&lt;150",#REF!,$B487,#REF!,"&gt;=3.0")</f>
        <v>#REF!</v>
      </c>
      <c r="R487" s="15" t="e">
        <f>COUNTIFS(#REF!,"&lt;=1",#REF!,"&gt;=100",#REF!,"&lt;150",#REF!,$B487,#REF!,"&gt;=3.5")</f>
        <v>#REF!</v>
      </c>
      <c r="T487" s="9" t="s">
        <v>30</v>
      </c>
      <c r="U487" s="6"/>
      <c r="V487" s="6" t="e">
        <f>COUNTIFS(#REF!,"&gt;=150",#REF!,"&lt;200",#REF!,$B487)</f>
        <v>#REF!</v>
      </c>
      <c r="W487" s="6" t="e">
        <f>COUNTIFS(#REF!,"&lt;=1",#REF!,"&gt;=150",#REF!,"&lt;200",#REF!,$B487,#REF!,"&gt;=2.8")</f>
        <v>#REF!</v>
      </c>
      <c r="X487" s="6" t="e">
        <f>COUNTIFS(#REF!,"&lt;=1",#REF!,"&gt;=150",#REF!,"&lt;200",#REF!,$B487,#REF!,"&gt;=3.0")</f>
        <v>#REF!</v>
      </c>
      <c r="Y487" s="6" t="e">
        <f>COUNTIFS(#REF!,"&lt;=1",#REF!,"&gt;=150",#REF!,"&lt;200",#REF!,$B487,#REF!,"&gt;=3.2")</f>
        <v>#REF!</v>
      </c>
      <c r="Z487" s="6" t="e">
        <f>COUNTIFS(#REF!,"&lt;=1",#REF!,"&gt;=150",#REF!,"&lt;200",#REF!,$B487,#REF!,"&gt;=3.5")</f>
        <v>#REF!</v>
      </c>
      <c r="AA487" s="15" t="e">
        <f>COUNTIFS(#REF!,"&lt;=1",#REF!,"&gt;=150",#REF!,"&lt;200",#REF!,$B487,#REF!,"&gt;=4")</f>
        <v>#REF!</v>
      </c>
      <c r="AC487" s="9" t="s">
        <v>30</v>
      </c>
      <c r="AD487" s="6"/>
      <c r="AE487" s="6" t="e">
        <f>COUNTIFS(#REF!,"&gt;=200",#REF!,$B487)</f>
        <v>#REF!</v>
      </c>
      <c r="AF487" s="6" t="e">
        <f>COUNTIFS(#REF!,"&lt;=1",#REF!,"&gt;=200",#REF!,$B487,#REF!,"&gt;=2.7")</f>
        <v>#REF!</v>
      </c>
      <c r="AG487" s="6" t="e">
        <f>COUNTIFS(#REF!,"&lt;=1",#REF!,"&gt;=200",#REF!,$B487,#REF!,"&gt;=3.0")</f>
        <v>#REF!</v>
      </c>
      <c r="AH487" s="6" t="e">
        <f>COUNTIFS(#REF!,"&lt;=1",#REF!,"&gt;=200",#REF!,$B487,#REF!,"&gt;=3.0")</f>
        <v>#REF!</v>
      </c>
      <c r="AI487" s="6" t="e">
        <f>COUNTIFS(#REF!,"&lt;=1",#REF!,"&gt;=200",#REF!,$B487,#REF!,"&gt;=3.2")</f>
        <v>#REF!</v>
      </c>
      <c r="AJ487" s="15" t="e">
        <f>COUNTIFS(#REF!,"&lt;=1",#REF!,"&gt;=200",#REF!,$B487,#REF!,"&gt;=3.5")</f>
        <v>#REF!</v>
      </c>
      <c r="AL487" s="9" t="s">
        <v>30</v>
      </c>
      <c r="AM487" s="6"/>
      <c r="AN487" s="6" t="e">
        <f>COUNTIFS(#REF!,"&gt;=50",#REF!,$B487)</f>
        <v>#REF!</v>
      </c>
      <c r="AO487" s="6" t="e">
        <f>COUNTIFS(#REF!,"&lt;=1",#REF!,"&gt;=50",#REF!,$B487,#REF!,"&gt;=2.2")</f>
        <v>#REF!</v>
      </c>
      <c r="AP487" s="6" t="e">
        <f>COUNTIFS(#REF!,"&lt;=1",#REF!,"&gt;=50",#REF!,$B487,#REF!,"&gt;=2.5")</f>
        <v>#REF!</v>
      </c>
      <c r="AQ487" s="6" t="e">
        <f>COUNTIFS(#REF!,"&lt;=1",#REF!,"&gt;=50",#REF!,$B487,#REF!,"&gt;=3")</f>
        <v>#REF!</v>
      </c>
      <c r="AR487" s="6" t="e">
        <f>COUNTIFS(#REF!,"&lt;=1",#REF!,"&gt;=50",#REF!,$B487,#REF!,"&gt;=3.5")</f>
        <v>#REF!</v>
      </c>
      <c r="AS487" s="15" t="e">
        <f>COUNTIFS(#REF!,"&lt;=1",#REF!,"&gt;=50",#REF!,$B487,#REF!,"&gt;=4")</f>
        <v>#REF!</v>
      </c>
    </row>
    <row r="488" spans="2:45" hidden="1" outlineLevel="1" x14ac:dyDescent="0.25">
      <c r="B488" s="9" t="s">
        <v>38</v>
      </c>
      <c r="C488" s="6"/>
      <c r="D488" s="6" t="e">
        <f>COUNTIFS(#REF!,"&lt;100",#REF!,"&gt;=50",#REF!,$B488)</f>
        <v>#REF!</v>
      </c>
      <c r="E488" s="6" t="e">
        <f>COUNTIFS(#REF!,"&lt;=1",#REF!,"&lt;100",#REF!,"&gt;=50",#REF!,$B488,#REF!,"&gt;=2.4")</f>
        <v>#REF!</v>
      </c>
      <c r="F488" s="6" t="e">
        <f>COUNTIFS(#REF!,"&lt;=1",#REF!,"&lt;100",#REF!,"&gt;=50",#REF!,$B488,#REF!,"&gt;=2.5")</f>
        <v>#REF!</v>
      </c>
      <c r="G488" s="6" t="e">
        <f>COUNTIFS(#REF!,"&lt;=1",#REF!,"&lt;100",#REF!,"&gt;=50",#REF!,$B488,#REF!,"&gt;=2.6")</f>
        <v>#REF!</v>
      </c>
      <c r="H488" s="6" t="e">
        <f>COUNTIFS(#REF!,"&lt;=1",#REF!,"&lt;100",#REF!,"&gt;=50",#REF!,$B488,#REF!,"&gt;=2.7")</f>
        <v>#REF!</v>
      </c>
      <c r="I488" s="15" t="e">
        <f>COUNTIFS(#REF!,"&lt;=1",#REF!,"&lt;100",#REF!,"&gt;=50",#REF!,$B488,#REF!,"&gt;=2.8")</f>
        <v>#REF!</v>
      </c>
      <c r="K488" s="9" t="s">
        <v>38</v>
      </c>
      <c r="L488" s="6"/>
      <c r="M488" s="6" t="e">
        <f>COUNTIFS(#REF!,"&gt;=100",#REF!,"&lt;150",#REF!,$B488)</f>
        <v>#REF!</v>
      </c>
      <c r="N488" s="6" t="e">
        <f>COUNTIFS(#REF!,"&lt;=1",#REF!,"&gt;=100",#REF!,"&lt;150",#REF!,$B488,#REF!,"&gt;=2.4")</f>
        <v>#REF!</v>
      </c>
      <c r="O488" s="6" t="e">
        <f>COUNTIFS(#REF!,"&lt;=1",#REF!,"&gt;=100",#REF!,"&lt;150",#REF!,$B488,#REF!,"&gt;=2.5")</f>
        <v>#REF!</v>
      </c>
      <c r="P488" s="6" t="e">
        <f>COUNTIFS(#REF!,"&lt;=1",#REF!,"&gt;=100",#REF!,"&lt;150",#REF!,$B488,#REF!,"&gt;=2.6")</f>
        <v>#REF!</v>
      </c>
      <c r="Q488" s="6" t="e">
        <f>COUNTIFS(#REF!,"&lt;=1",#REF!,"&gt;=100",#REF!,"&lt;150",#REF!,$B488,#REF!,"&gt;=3.0")</f>
        <v>#REF!</v>
      </c>
      <c r="R488" s="15" t="e">
        <f>COUNTIFS(#REF!,"&lt;=1",#REF!,"&gt;=100",#REF!,"&lt;150",#REF!,$B488,#REF!,"&gt;=3.5")</f>
        <v>#REF!</v>
      </c>
      <c r="T488" s="9" t="s">
        <v>38</v>
      </c>
      <c r="U488" s="6"/>
      <c r="V488" s="6" t="e">
        <f>COUNTIFS(#REF!,"&gt;=150",#REF!,"&lt;200",#REF!,$B488)</f>
        <v>#REF!</v>
      </c>
      <c r="W488" s="6" t="e">
        <f>COUNTIFS(#REF!,"&lt;=1",#REF!,"&gt;=150",#REF!,"&lt;200",#REF!,$B488,#REF!,"&gt;=2.8")</f>
        <v>#REF!</v>
      </c>
      <c r="X488" s="6" t="e">
        <f>COUNTIFS(#REF!,"&lt;=1",#REF!,"&gt;=150",#REF!,"&lt;200",#REF!,$B488,#REF!,"&gt;=3.0")</f>
        <v>#REF!</v>
      </c>
      <c r="Y488" s="6" t="e">
        <f>COUNTIFS(#REF!,"&lt;=1",#REF!,"&gt;=150",#REF!,"&lt;200",#REF!,$B488,#REF!,"&gt;=3.2")</f>
        <v>#REF!</v>
      </c>
      <c r="Z488" s="6" t="e">
        <f>COUNTIFS(#REF!,"&lt;=1",#REF!,"&gt;=150",#REF!,"&lt;200",#REF!,$B488,#REF!,"&gt;=3.5")</f>
        <v>#REF!</v>
      </c>
      <c r="AA488" s="15" t="e">
        <f>COUNTIFS(#REF!,"&lt;=1",#REF!,"&gt;=150",#REF!,"&lt;200",#REF!,$B488,#REF!,"&gt;=4")</f>
        <v>#REF!</v>
      </c>
      <c r="AC488" s="9" t="s">
        <v>38</v>
      </c>
      <c r="AD488" s="6"/>
      <c r="AE488" s="6" t="e">
        <f>COUNTIFS(#REF!,"&gt;=200",#REF!,$B488)</f>
        <v>#REF!</v>
      </c>
      <c r="AF488" s="6" t="e">
        <f>COUNTIFS(#REF!,"&lt;=1",#REF!,"&gt;=200",#REF!,$B488,#REF!,"&gt;=2.7")</f>
        <v>#REF!</v>
      </c>
      <c r="AG488" s="6" t="e">
        <f>COUNTIFS(#REF!,"&lt;=1",#REF!,"&gt;=200",#REF!,$B488,#REF!,"&gt;=3.0")</f>
        <v>#REF!</v>
      </c>
      <c r="AH488" s="6" t="e">
        <f>COUNTIFS(#REF!,"&lt;=1",#REF!,"&gt;=200",#REF!,$B488,#REF!,"&gt;=3.0")</f>
        <v>#REF!</v>
      </c>
      <c r="AI488" s="6" t="e">
        <f>COUNTIFS(#REF!,"&lt;=1",#REF!,"&gt;=200",#REF!,$B488,#REF!,"&gt;=3.2")</f>
        <v>#REF!</v>
      </c>
      <c r="AJ488" s="15" t="e">
        <f>COUNTIFS(#REF!,"&lt;=1",#REF!,"&gt;=200",#REF!,$B488,#REF!,"&gt;=3.5")</f>
        <v>#REF!</v>
      </c>
      <c r="AL488" s="9" t="s">
        <v>38</v>
      </c>
      <c r="AM488" s="6"/>
      <c r="AN488" s="6" t="e">
        <f>COUNTIFS(#REF!,"&gt;=50",#REF!,$B488)</f>
        <v>#REF!</v>
      </c>
      <c r="AO488" s="6" t="e">
        <f>COUNTIFS(#REF!,"&lt;=1",#REF!,"&gt;=50",#REF!,$B488,#REF!,"&gt;=2.2")</f>
        <v>#REF!</v>
      </c>
      <c r="AP488" s="6" t="e">
        <f>COUNTIFS(#REF!,"&lt;=1",#REF!,"&gt;=50",#REF!,$B488,#REF!,"&gt;=2.5")</f>
        <v>#REF!</v>
      </c>
      <c r="AQ488" s="6" t="e">
        <f>COUNTIFS(#REF!,"&lt;=1",#REF!,"&gt;=50",#REF!,$B488,#REF!,"&gt;=3")</f>
        <v>#REF!</v>
      </c>
      <c r="AR488" s="6" t="e">
        <f>COUNTIFS(#REF!,"&lt;=1",#REF!,"&gt;=50",#REF!,$B488,#REF!,"&gt;=3.5")</f>
        <v>#REF!</v>
      </c>
      <c r="AS488" s="15" t="e">
        <f>COUNTIFS(#REF!,"&lt;=1",#REF!,"&gt;=50",#REF!,$B488,#REF!,"&gt;=4")</f>
        <v>#REF!</v>
      </c>
    </row>
    <row r="489" spans="2:45" hidden="1" outlineLevel="1" x14ac:dyDescent="0.25">
      <c r="B489" s="9" t="s">
        <v>61</v>
      </c>
      <c r="C489" s="6"/>
      <c r="D489" s="6" t="e">
        <f>COUNTIFS(#REF!,"&lt;100",#REF!,"&gt;=50",#REF!,$B489)</f>
        <v>#REF!</v>
      </c>
      <c r="E489" s="6" t="e">
        <f>COUNTIFS(#REF!,"&lt;=1",#REF!,"&lt;100",#REF!,"&gt;=50",#REF!,$B489,#REF!,"&gt;=2.4")</f>
        <v>#REF!</v>
      </c>
      <c r="F489" s="6" t="e">
        <f>COUNTIFS(#REF!,"&lt;=1",#REF!,"&lt;100",#REF!,"&gt;=50",#REF!,$B489,#REF!,"&gt;=2.5")</f>
        <v>#REF!</v>
      </c>
      <c r="G489" s="6" t="e">
        <f>COUNTIFS(#REF!,"&lt;=1",#REF!,"&lt;100",#REF!,"&gt;=50",#REF!,$B489,#REF!,"&gt;=2.6")</f>
        <v>#REF!</v>
      </c>
      <c r="H489" s="6" t="e">
        <f>COUNTIFS(#REF!,"&lt;=1",#REF!,"&lt;100",#REF!,"&gt;=50",#REF!,$B489,#REF!,"&gt;=2.7")</f>
        <v>#REF!</v>
      </c>
      <c r="I489" s="15" t="e">
        <f>COUNTIFS(#REF!,"&lt;=1",#REF!,"&lt;100",#REF!,"&gt;=50",#REF!,$B489,#REF!,"&gt;=2.8")</f>
        <v>#REF!</v>
      </c>
      <c r="K489" s="9" t="s">
        <v>61</v>
      </c>
      <c r="L489" s="6"/>
      <c r="M489" s="6" t="e">
        <f>COUNTIFS(#REF!,"&gt;=100",#REF!,"&lt;150",#REF!,$B489)</f>
        <v>#REF!</v>
      </c>
      <c r="N489" s="6" t="e">
        <f>COUNTIFS(#REF!,"&lt;=1",#REF!,"&gt;=100",#REF!,"&lt;150",#REF!,$B489,#REF!,"&gt;=2.4")</f>
        <v>#REF!</v>
      </c>
      <c r="O489" s="6" t="e">
        <f>COUNTIFS(#REF!,"&lt;=1",#REF!,"&gt;=100",#REF!,"&lt;150",#REF!,$B489,#REF!,"&gt;=2.5")</f>
        <v>#REF!</v>
      </c>
      <c r="P489" s="6" t="e">
        <f>COUNTIFS(#REF!,"&lt;=1",#REF!,"&gt;=100",#REF!,"&lt;150",#REF!,$B489,#REF!,"&gt;=2.6")</f>
        <v>#REF!</v>
      </c>
      <c r="Q489" s="6" t="e">
        <f>COUNTIFS(#REF!,"&lt;=1",#REF!,"&gt;=100",#REF!,"&lt;150",#REF!,$B489,#REF!,"&gt;=3.0")</f>
        <v>#REF!</v>
      </c>
      <c r="R489" s="15" t="e">
        <f>COUNTIFS(#REF!,"&lt;=1",#REF!,"&gt;=100",#REF!,"&lt;150",#REF!,$B489,#REF!,"&gt;=3.5")</f>
        <v>#REF!</v>
      </c>
      <c r="T489" s="9" t="s">
        <v>61</v>
      </c>
      <c r="U489" s="6"/>
      <c r="V489" s="6" t="e">
        <f>COUNTIFS(#REF!,"&gt;=150",#REF!,"&lt;200",#REF!,$B489)</f>
        <v>#REF!</v>
      </c>
      <c r="W489" s="6" t="e">
        <f>COUNTIFS(#REF!,"&lt;=1",#REF!,"&gt;=150",#REF!,"&lt;200",#REF!,$B489,#REF!,"&gt;=2.8")</f>
        <v>#REF!</v>
      </c>
      <c r="X489" s="6" t="e">
        <f>COUNTIFS(#REF!,"&lt;=1",#REF!,"&gt;=150",#REF!,"&lt;200",#REF!,$B489,#REF!,"&gt;=3.0")</f>
        <v>#REF!</v>
      </c>
      <c r="Y489" s="6" t="e">
        <f>COUNTIFS(#REF!,"&lt;=1",#REF!,"&gt;=150",#REF!,"&lt;200",#REF!,$B489,#REF!,"&gt;=3.2")</f>
        <v>#REF!</v>
      </c>
      <c r="Z489" s="6" t="e">
        <f>COUNTIFS(#REF!,"&lt;=1",#REF!,"&gt;=150",#REF!,"&lt;200",#REF!,$B489,#REF!,"&gt;=3.5")</f>
        <v>#REF!</v>
      </c>
      <c r="AA489" s="15" t="e">
        <f>COUNTIFS(#REF!,"&lt;=1",#REF!,"&gt;=150",#REF!,"&lt;200",#REF!,$B489,#REF!,"&gt;=4")</f>
        <v>#REF!</v>
      </c>
      <c r="AC489" s="9" t="s">
        <v>61</v>
      </c>
      <c r="AD489" s="6"/>
      <c r="AE489" s="6" t="e">
        <f>COUNTIFS(#REF!,"&gt;=200",#REF!,$B489)</f>
        <v>#REF!</v>
      </c>
      <c r="AF489" s="6" t="e">
        <f>COUNTIFS(#REF!,"&lt;=1",#REF!,"&gt;=200",#REF!,$B489,#REF!,"&gt;=2.7")</f>
        <v>#REF!</v>
      </c>
      <c r="AG489" s="6" t="e">
        <f>COUNTIFS(#REF!,"&lt;=1",#REF!,"&gt;=200",#REF!,$B489,#REF!,"&gt;=3.0")</f>
        <v>#REF!</v>
      </c>
      <c r="AH489" s="6" t="e">
        <f>COUNTIFS(#REF!,"&lt;=1",#REF!,"&gt;=200",#REF!,$B489,#REF!,"&gt;=3.0")</f>
        <v>#REF!</v>
      </c>
      <c r="AI489" s="6" t="e">
        <f>COUNTIFS(#REF!,"&lt;=1",#REF!,"&gt;=200",#REF!,$B489,#REF!,"&gt;=3.2")</f>
        <v>#REF!</v>
      </c>
      <c r="AJ489" s="15" t="e">
        <f>COUNTIFS(#REF!,"&lt;=1",#REF!,"&gt;=200",#REF!,$B489,#REF!,"&gt;=3.5")</f>
        <v>#REF!</v>
      </c>
      <c r="AL489" s="9" t="s">
        <v>61</v>
      </c>
      <c r="AM489" s="6"/>
      <c r="AN489" s="6" t="e">
        <f>COUNTIFS(#REF!,"&gt;=50",#REF!,$B489)</f>
        <v>#REF!</v>
      </c>
      <c r="AO489" s="6" t="e">
        <f>COUNTIFS(#REF!,"&lt;=1",#REF!,"&gt;=50",#REF!,$B489,#REF!,"&gt;=2.2")</f>
        <v>#REF!</v>
      </c>
      <c r="AP489" s="6" t="e">
        <f>COUNTIFS(#REF!,"&lt;=1",#REF!,"&gt;=50",#REF!,$B489,#REF!,"&gt;=2.5")</f>
        <v>#REF!</v>
      </c>
      <c r="AQ489" s="6" t="e">
        <f>COUNTIFS(#REF!,"&lt;=1",#REF!,"&gt;=50",#REF!,$B489,#REF!,"&gt;=3")</f>
        <v>#REF!</v>
      </c>
      <c r="AR489" s="6" t="e">
        <f>COUNTIFS(#REF!,"&lt;=1",#REF!,"&gt;=50",#REF!,$B489,#REF!,"&gt;=3.5")</f>
        <v>#REF!</v>
      </c>
      <c r="AS489" s="15" t="e">
        <f>COUNTIFS(#REF!,"&lt;=1",#REF!,"&gt;=50",#REF!,$B489,#REF!,"&gt;=4")</f>
        <v>#REF!</v>
      </c>
    </row>
    <row r="490" spans="2:45" hidden="1" outlineLevel="1" x14ac:dyDescent="0.25">
      <c r="B490" s="9" t="s">
        <v>40</v>
      </c>
      <c r="C490" s="6"/>
      <c r="D490" s="6" t="e">
        <f>COUNTIFS(#REF!,"&lt;100",#REF!,"&gt;=50",#REF!,$B490)</f>
        <v>#REF!</v>
      </c>
      <c r="E490" s="6" t="e">
        <f>COUNTIFS(#REF!,"&lt;=1",#REF!,"&lt;100",#REF!,"&gt;=50",#REF!,$B490,#REF!,"&gt;=2.4")</f>
        <v>#REF!</v>
      </c>
      <c r="F490" s="6" t="e">
        <f>COUNTIFS(#REF!,"&lt;=1",#REF!,"&lt;100",#REF!,"&gt;=50",#REF!,$B490,#REF!,"&gt;=2.5")</f>
        <v>#REF!</v>
      </c>
      <c r="G490" s="6" t="e">
        <f>COUNTIFS(#REF!,"&lt;=1",#REF!,"&lt;100",#REF!,"&gt;=50",#REF!,$B490,#REF!,"&gt;=2.6")</f>
        <v>#REF!</v>
      </c>
      <c r="H490" s="6" t="e">
        <f>COUNTIFS(#REF!,"&lt;=1",#REF!,"&lt;100",#REF!,"&gt;=50",#REF!,$B490,#REF!,"&gt;=2.7")</f>
        <v>#REF!</v>
      </c>
      <c r="I490" s="15" t="e">
        <f>COUNTIFS(#REF!,"&lt;=1",#REF!,"&lt;100",#REF!,"&gt;=50",#REF!,$B490,#REF!,"&gt;=2.8")</f>
        <v>#REF!</v>
      </c>
      <c r="K490" s="9" t="s">
        <v>40</v>
      </c>
      <c r="L490" s="6"/>
      <c r="M490" s="6" t="e">
        <f>COUNTIFS(#REF!,"&gt;=100",#REF!,"&lt;150",#REF!,$B490)</f>
        <v>#REF!</v>
      </c>
      <c r="N490" s="6" t="e">
        <f>COUNTIFS(#REF!,"&lt;=1",#REF!,"&gt;=100",#REF!,"&lt;150",#REF!,$B490,#REF!,"&gt;=2.4")</f>
        <v>#REF!</v>
      </c>
      <c r="O490" s="6" t="e">
        <f>COUNTIFS(#REF!,"&lt;=1",#REF!,"&gt;=100",#REF!,"&lt;150",#REF!,$B490,#REF!,"&gt;=2.5")</f>
        <v>#REF!</v>
      </c>
      <c r="P490" s="6" t="e">
        <f>COUNTIFS(#REF!,"&lt;=1",#REF!,"&gt;=100",#REF!,"&lt;150",#REF!,$B490,#REF!,"&gt;=2.6")</f>
        <v>#REF!</v>
      </c>
      <c r="Q490" s="6" t="e">
        <f>COUNTIFS(#REF!,"&lt;=1",#REF!,"&gt;=100",#REF!,"&lt;150",#REF!,$B490,#REF!,"&gt;=3.0")</f>
        <v>#REF!</v>
      </c>
      <c r="R490" s="15" t="e">
        <f>COUNTIFS(#REF!,"&lt;=1",#REF!,"&gt;=100",#REF!,"&lt;150",#REF!,$B490,#REF!,"&gt;=3.5")</f>
        <v>#REF!</v>
      </c>
      <c r="T490" s="9" t="s">
        <v>40</v>
      </c>
      <c r="U490" s="6"/>
      <c r="V490" s="6" t="e">
        <f>COUNTIFS(#REF!,"&gt;=150",#REF!,"&lt;200",#REF!,$B490)</f>
        <v>#REF!</v>
      </c>
      <c r="W490" s="6" t="e">
        <f>COUNTIFS(#REF!,"&lt;=1",#REF!,"&gt;=150",#REF!,"&lt;200",#REF!,$B490,#REF!,"&gt;=2.8")</f>
        <v>#REF!</v>
      </c>
      <c r="X490" s="6" t="e">
        <f>COUNTIFS(#REF!,"&lt;=1",#REF!,"&gt;=150",#REF!,"&lt;200",#REF!,$B490,#REF!,"&gt;=3.0")</f>
        <v>#REF!</v>
      </c>
      <c r="Y490" s="6" t="e">
        <f>COUNTIFS(#REF!,"&lt;=1",#REF!,"&gt;=150",#REF!,"&lt;200",#REF!,$B490,#REF!,"&gt;=3.2")</f>
        <v>#REF!</v>
      </c>
      <c r="Z490" s="6" t="e">
        <f>COUNTIFS(#REF!,"&lt;=1",#REF!,"&gt;=150",#REF!,"&lt;200",#REF!,$B490,#REF!,"&gt;=3.5")</f>
        <v>#REF!</v>
      </c>
      <c r="AA490" s="15" t="e">
        <f>COUNTIFS(#REF!,"&lt;=1",#REF!,"&gt;=150",#REF!,"&lt;200",#REF!,$B490,#REF!,"&gt;=4")</f>
        <v>#REF!</v>
      </c>
      <c r="AC490" s="9" t="s">
        <v>40</v>
      </c>
      <c r="AD490" s="6"/>
      <c r="AE490" s="6" t="e">
        <f>COUNTIFS(#REF!,"&gt;=200",#REF!,$B490)</f>
        <v>#REF!</v>
      </c>
      <c r="AF490" s="6" t="e">
        <f>COUNTIFS(#REF!,"&lt;=1",#REF!,"&gt;=200",#REF!,$B490,#REF!,"&gt;=2.7")</f>
        <v>#REF!</v>
      </c>
      <c r="AG490" s="6" t="e">
        <f>COUNTIFS(#REF!,"&lt;=1",#REF!,"&gt;=200",#REF!,$B490,#REF!,"&gt;=3.0")</f>
        <v>#REF!</v>
      </c>
      <c r="AH490" s="6" t="e">
        <f>COUNTIFS(#REF!,"&lt;=1",#REF!,"&gt;=200",#REF!,$B490,#REF!,"&gt;=3.0")</f>
        <v>#REF!</v>
      </c>
      <c r="AI490" s="6" t="e">
        <f>COUNTIFS(#REF!,"&lt;=1",#REF!,"&gt;=200",#REF!,$B490,#REF!,"&gt;=3.2")</f>
        <v>#REF!</v>
      </c>
      <c r="AJ490" s="15" t="e">
        <f>COUNTIFS(#REF!,"&lt;=1",#REF!,"&gt;=200",#REF!,$B490,#REF!,"&gt;=3.5")</f>
        <v>#REF!</v>
      </c>
      <c r="AL490" s="9" t="s">
        <v>40</v>
      </c>
      <c r="AM490" s="6"/>
      <c r="AN490" s="6" t="e">
        <f>COUNTIFS(#REF!,"&gt;=50",#REF!,$B490)</f>
        <v>#REF!</v>
      </c>
      <c r="AO490" s="6" t="e">
        <f>COUNTIFS(#REF!,"&lt;=1",#REF!,"&gt;=50",#REF!,$B490,#REF!,"&gt;=2.2")</f>
        <v>#REF!</v>
      </c>
      <c r="AP490" s="6" t="e">
        <f>COUNTIFS(#REF!,"&lt;=1",#REF!,"&gt;=50",#REF!,$B490,#REF!,"&gt;=2.5")</f>
        <v>#REF!</v>
      </c>
      <c r="AQ490" s="6" t="e">
        <f>COUNTIFS(#REF!,"&lt;=1",#REF!,"&gt;=50",#REF!,$B490,#REF!,"&gt;=3")</f>
        <v>#REF!</v>
      </c>
      <c r="AR490" s="6" t="e">
        <f>COUNTIFS(#REF!,"&lt;=1",#REF!,"&gt;=50",#REF!,$B490,#REF!,"&gt;=3.5")</f>
        <v>#REF!</v>
      </c>
      <c r="AS490" s="15" t="e">
        <f>COUNTIFS(#REF!,"&lt;=1",#REF!,"&gt;=50",#REF!,$B490,#REF!,"&gt;=4")</f>
        <v>#REF!</v>
      </c>
    </row>
    <row r="491" spans="2:45" hidden="1" outlineLevel="1" x14ac:dyDescent="0.25">
      <c r="B491" s="9" t="s">
        <v>41</v>
      </c>
      <c r="C491" s="6"/>
      <c r="D491" s="6" t="e">
        <f>COUNTIFS(#REF!,"&lt;100",#REF!,"&gt;=50",#REF!,$B491)</f>
        <v>#REF!</v>
      </c>
      <c r="E491" s="6" t="e">
        <f>COUNTIFS(#REF!,"&lt;=1",#REF!,"&lt;100",#REF!,"&gt;=50",#REF!,$B491,#REF!,"&gt;=2.4")</f>
        <v>#REF!</v>
      </c>
      <c r="F491" s="6" t="e">
        <f>COUNTIFS(#REF!,"&lt;=1",#REF!,"&lt;100",#REF!,"&gt;=50",#REF!,$B491,#REF!,"&gt;=2.5")</f>
        <v>#REF!</v>
      </c>
      <c r="G491" s="6" t="e">
        <f>COUNTIFS(#REF!,"&lt;=1",#REF!,"&lt;100",#REF!,"&gt;=50",#REF!,$B491,#REF!,"&gt;=2.6")</f>
        <v>#REF!</v>
      </c>
      <c r="H491" s="6" t="e">
        <f>COUNTIFS(#REF!,"&lt;=1",#REF!,"&lt;100",#REF!,"&gt;=50",#REF!,$B491,#REF!,"&gt;=2.7")</f>
        <v>#REF!</v>
      </c>
      <c r="I491" s="15" t="e">
        <f>COUNTIFS(#REF!,"&lt;=1",#REF!,"&lt;100",#REF!,"&gt;=50",#REF!,$B491,#REF!,"&gt;=2.8")</f>
        <v>#REF!</v>
      </c>
      <c r="K491" s="9" t="s">
        <v>41</v>
      </c>
      <c r="L491" s="6"/>
      <c r="M491" s="6" t="e">
        <f>COUNTIFS(#REF!,"&gt;=100",#REF!,"&lt;150",#REF!,$B491)</f>
        <v>#REF!</v>
      </c>
      <c r="N491" s="6" t="e">
        <f>COUNTIFS(#REF!,"&lt;=1",#REF!,"&gt;=100",#REF!,"&lt;150",#REF!,$B491,#REF!,"&gt;=2.4")</f>
        <v>#REF!</v>
      </c>
      <c r="O491" s="6" t="e">
        <f>COUNTIFS(#REF!,"&lt;=1",#REF!,"&gt;=100",#REF!,"&lt;150",#REF!,$B491,#REF!,"&gt;=2.5")</f>
        <v>#REF!</v>
      </c>
      <c r="P491" s="6" t="e">
        <f>COUNTIFS(#REF!,"&lt;=1",#REF!,"&gt;=100",#REF!,"&lt;150",#REF!,$B491,#REF!,"&gt;=2.6")</f>
        <v>#REF!</v>
      </c>
      <c r="Q491" s="6" t="e">
        <f>COUNTIFS(#REF!,"&lt;=1",#REF!,"&gt;=100",#REF!,"&lt;150",#REF!,$B491,#REF!,"&gt;=3.0")</f>
        <v>#REF!</v>
      </c>
      <c r="R491" s="15" t="e">
        <f>COUNTIFS(#REF!,"&lt;=1",#REF!,"&gt;=100",#REF!,"&lt;150",#REF!,$B491,#REF!,"&gt;=3.5")</f>
        <v>#REF!</v>
      </c>
      <c r="T491" s="9" t="s">
        <v>41</v>
      </c>
      <c r="U491" s="6"/>
      <c r="V491" s="6" t="e">
        <f>COUNTIFS(#REF!,"&gt;=150",#REF!,"&lt;200",#REF!,$B491)</f>
        <v>#REF!</v>
      </c>
      <c r="W491" s="6" t="e">
        <f>COUNTIFS(#REF!,"&lt;=1",#REF!,"&gt;=150",#REF!,"&lt;200",#REF!,$B491,#REF!,"&gt;=2.8")</f>
        <v>#REF!</v>
      </c>
      <c r="X491" s="6" t="e">
        <f>COUNTIFS(#REF!,"&lt;=1",#REF!,"&gt;=150",#REF!,"&lt;200",#REF!,$B491,#REF!,"&gt;=3.0")</f>
        <v>#REF!</v>
      </c>
      <c r="Y491" s="6" t="e">
        <f>COUNTIFS(#REF!,"&lt;=1",#REF!,"&gt;=150",#REF!,"&lt;200",#REF!,$B491,#REF!,"&gt;=3.2")</f>
        <v>#REF!</v>
      </c>
      <c r="Z491" s="6" t="e">
        <f>COUNTIFS(#REF!,"&lt;=1",#REF!,"&gt;=150",#REF!,"&lt;200",#REF!,$B491,#REF!,"&gt;=3.5")</f>
        <v>#REF!</v>
      </c>
      <c r="AA491" s="15" t="e">
        <f>COUNTIFS(#REF!,"&lt;=1",#REF!,"&gt;=150",#REF!,"&lt;200",#REF!,$B491,#REF!,"&gt;=4")</f>
        <v>#REF!</v>
      </c>
      <c r="AC491" s="9" t="s">
        <v>41</v>
      </c>
      <c r="AD491" s="6"/>
      <c r="AE491" s="6" t="e">
        <f>COUNTIFS(#REF!,"&gt;=200",#REF!,$B491)</f>
        <v>#REF!</v>
      </c>
      <c r="AF491" s="6" t="e">
        <f>COUNTIFS(#REF!,"&lt;=1",#REF!,"&gt;=200",#REF!,$B491,#REF!,"&gt;=2.7")</f>
        <v>#REF!</v>
      </c>
      <c r="AG491" s="6" t="e">
        <f>COUNTIFS(#REF!,"&lt;=1",#REF!,"&gt;=200",#REF!,$B491,#REF!,"&gt;=3.0")</f>
        <v>#REF!</v>
      </c>
      <c r="AH491" s="6" t="e">
        <f>COUNTIFS(#REF!,"&lt;=1",#REF!,"&gt;=200",#REF!,$B491,#REF!,"&gt;=3.0")</f>
        <v>#REF!</v>
      </c>
      <c r="AI491" s="6" t="e">
        <f>COUNTIFS(#REF!,"&lt;=1",#REF!,"&gt;=200",#REF!,$B491,#REF!,"&gt;=3.2")</f>
        <v>#REF!</v>
      </c>
      <c r="AJ491" s="15" t="e">
        <f>COUNTIFS(#REF!,"&lt;=1",#REF!,"&gt;=200",#REF!,$B491,#REF!,"&gt;=3.5")</f>
        <v>#REF!</v>
      </c>
      <c r="AL491" s="9" t="s">
        <v>41</v>
      </c>
      <c r="AM491" s="6"/>
      <c r="AN491" s="6" t="e">
        <f>COUNTIFS(#REF!,"&gt;=50",#REF!,$B491)</f>
        <v>#REF!</v>
      </c>
      <c r="AO491" s="6" t="e">
        <f>COUNTIFS(#REF!,"&lt;=1",#REF!,"&gt;=50",#REF!,$B491,#REF!,"&gt;=2.2")</f>
        <v>#REF!</v>
      </c>
      <c r="AP491" s="6" t="e">
        <f>COUNTIFS(#REF!,"&lt;=1",#REF!,"&gt;=50",#REF!,$B491,#REF!,"&gt;=2.5")</f>
        <v>#REF!</v>
      </c>
      <c r="AQ491" s="6" t="e">
        <f>COUNTIFS(#REF!,"&lt;=1",#REF!,"&gt;=50",#REF!,$B491,#REF!,"&gt;=3")</f>
        <v>#REF!</v>
      </c>
      <c r="AR491" s="6" t="e">
        <f>COUNTIFS(#REF!,"&lt;=1",#REF!,"&gt;=50",#REF!,$B491,#REF!,"&gt;=3.5")</f>
        <v>#REF!</v>
      </c>
      <c r="AS491" s="15" t="e">
        <f>COUNTIFS(#REF!,"&lt;=1",#REF!,"&gt;=50",#REF!,$B491,#REF!,"&gt;=4")</f>
        <v>#REF!</v>
      </c>
    </row>
    <row r="492" spans="2:45" hidden="1" outlineLevel="1" x14ac:dyDescent="0.25">
      <c r="B492" s="9" t="s">
        <v>45</v>
      </c>
      <c r="C492" s="6"/>
      <c r="D492" s="6" t="e">
        <f>COUNTIFS(#REF!,"&lt;100",#REF!,"&gt;=50",#REF!,$B492)</f>
        <v>#REF!</v>
      </c>
      <c r="E492" s="6" t="e">
        <f>COUNTIFS(#REF!,"&lt;=1",#REF!,"&lt;100",#REF!,"&gt;=50",#REF!,$B492,#REF!,"&gt;=2.4")</f>
        <v>#REF!</v>
      </c>
      <c r="F492" s="6" t="e">
        <f>COUNTIFS(#REF!,"&lt;=1",#REF!,"&lt;100",#REF!,"&gt;=50",#REF!,$B492,#REF!,"&gt;=2.5")</f>
        <v>#REF!</v>
      </c>
      <c r="G492" s="6" t="e">
        <f>COUNTIFS(#REF!,"&lt;=1",#REF!,"&lt;100",#REF!,"&gt;=50",#REF!,$B492,#REF!,"&gt;=2.6")</f>
        <v>#REF!</v>
      </c>
      <c r="H492" s="6" t="e">
        <f>COUNTIFS(#REF!,"&lt;=1",#REF!,"&lt;100",#REF!,"&gt;=50",#REF!,$B492,#REF!,"&gt;=2.7")</f>
        <v>#REF!</v>
      </c>
      <c r="I492" s="15" t="e">
        <f>COUNTIFS(#REF!,"&lt;=1",#REF!,"&lt;100",#REF!,"&gt;=50",#REF!,$B492,#REF!,"&gt;=2.8")</f>
        <v>#REF!</v>
      </c>
      <c r="K492" s="9" t="s">
        <v>45</v>
      </c>
      <c r="L492" s="6"/>
      <c r="M492" s="6" t="e">
        <f>COUNTIFS(#REF!,"&gt;=100",#REF!,"&lt;150",#REF!,$B492)</f>
        <v>#REF!</v>
      </c>
      <c r="N492" s="6" t="e">
        <f>COUNTIFS(#REF!,"&lt;=1",#REF!,"&gt;=100",#REF!,"&lt;150",#REF!,$B492,#REF!,"&gt;=2.4")</f>
        <v>#REF!</v>
      </c>
      <c r="O492" s="6" t="e">
        <f>COUNTIFS(#REF!,"&lt;=1",#REF!,"&gt;=100",#REF!,"&lt;150",#REF!,$B492,#REF!,"&gt;=2.5")</f>
        <v>#REF!</v>
      </c>
      <c r="P492" s="6" t="e">
        <f>COUNTIFS(#REF!,"&lt;=1",#REF!,"&gt;=100",#REF!,"&lt;150",#REF!,$B492,#REF!,"&gt;=2.6")</f>
        <v>#REF!</v>
      </c>
      <c r="Q492" s="6" t="e">
        <f>COUNTIFS(#REF!,"&lt;=1",#REF!,"&gt;=100",#REF!,"&lt;150",#REF!,$B492,#REF!,"&gt;=3.0")</f>
        <v>#REF!</v>
      </c>
      <c r="R492" s="15" t="e">
        <f>COUNTIFS(#REF!,"&lt;=1",#REF!,"&gt;=100",#REF!,"&lt;150",#REF!,$B492,#REF!,"&gt;=3.5")</f>
        <v>#REF!</v>
      </c>
      <c r="T492" s="9" t="s">
        <v>45</v>
      </c>
      <c r="U492" s="6"/>
      <c r="V492" s="6" t="e">
        <f>COUNTIFS(#REF!,"&gt;=150",#REF!,"&lt;200",#REF!,$B492)</f>
        <v>#REF!</v>
      </c>
      <c r="W492" s="6" t="e">
        <f>COUNTIFS(#REF!,"&lt;=1",#REF!,"&gt;=150",#REF!,"&lt;200",#REF!,$B492,#REF!,"&gt;=2.8")</f>
        <v>#REF!</v>
      </c>
      <c r="X492" s="6" t="e">
        <f>COUNTIFS(#REF!,"&lt;=1",#REF!,"&gt;=150",#REF!,"&lt;200",#REF!,$B492,#REF!,"&gt;=3.0")</f>
        <v>#REF!</v>
      </c>
      <c r="Y492" s="6" t="e">
        <f>COUNTIFS(#REF!,"&lt;=1",#REF!,"&gt;=150",#REF!,"&lt;200",#REF!,$B492,#REF!,"&gt;=3.2")</f>
        <v>#REF!</v>
      </c>
      <c r="Z492" s="6" t="e">
        <f>COUNTIFS(#REF!,"&lt;=1",#REF!,"&gt;=150",#REF!,"&lt;200",#REF!,$B492,#REF!,"&gt;=3.5")</f>
        <v>#REF!</v>
      </c>
      <c r="AA492" s="15" t="e">
        <f>COUNTIFS(#REF!,"&lt;=1",#REF!,"&gt;=150",#REF!,"&lt;200",#REF!,$B492,#REF!,"&gt;=4")</f>
        <v>#REF!</v>
      </c>
      <c r="AC492" s="9" t="s">
        <v>45</v>
      </c>
      <c r="AD492" s="6"/>
      <c r="AE492" s="6" t="e">
        <f>COUNTIFS(#REF!,"&gt;=200",#REF!,$B492)</f>
        <v>#REF!</v>
      </c>
      <c r="AF492" s="6" t="e">
        <f>COUNTIFS(#REF!,"&lt;=1",#REF!,"&gt;=200",#REF!,$B492,#REF!,"&gt;=2.7")</f>
        <v>#REF!</v>
      </c>
      <c r="AG492" s="6" t="e">
        <f>COUNTIFS(#REF!,"&lt;=1",#REF!,"&gt;=200",#REF!,$B492,#REF!,"&gt;=3.0")</f>
        <v>#REF!</v>
      </c>
      <c r="AH492" s="6" t="e">
        <f>COUNTIFS(#REF!,"&lt;=1",#REF!,"&gt;=200",#REF!,$B492,#REF!,"&gt;=3.0")</f>
        <v>#REF!</v>
      </c>
      <c r="AI492" s="6" t="e">
        <f>COUNTIFS(#REF!,"&lt;=1",#REF!,"&gt;=200",#REF!,$B492,#REF!,"&gt;=3.2")</f>
        <v>#REF!</v>
      </c>
      <c r="AJ492" s="15" t="e">
        <f>COUNTIFS(#REF!,"&lt;=1",#REF!,"&gt;=200",#REF!,$B492,#REF!,"&gt;=3.5")</f>
        <v>#REF!</v>
      </c>
      <c r="AL492" s="9" t="s">
        <v>45</v>
      </c>
      <c r="AM492" s="6"/>
      <c r="AN492" s="6" t="e">
        <f>COUNTIFS(#REF!,"&gt;=50",#REF!,$B492)</f>
        <v>#REF!</v>
      </c>
      <c r="AO492" s="6" t="e">
        <f>COUNTIFS(#REF!,"&lt;=1",#REF!,"&gt;=50",#REF!,$B492,#REF!,"&gt;=2.2")</f>
        <v>#REF!</v>
      </c>
      <c r="AP492" s="6" t="e">
        <f>COUNTIFS(#REF!,"&lt;=1",#REF!,"&gt;=50",#REF!,$B492,#REF!,"&gt;=2.5")</f>
        <v>#REF!</v>
      </c>
      <c r="AQ492" s="6" t="e">
        <f>COUNTIFS(#REF!,"&lt;=1",#REF!,"&gt;=50",#REF!,$B492,#REF!,"&gt;=3")</f>
        <v>#REF!</v>
      </c>
      <c r="AR492" s="6" t="e">
        <f>COUNTIFS(#REF!,"&lt;=1",#REF!,"&gt;=50",#REF!,$B492,#REF!,"&gt;=3.5")</f>
        <v>#REF!</v>
      </c>
      <c r="AS492" s="15" t="e">
        <f>COUNTIFS(#REF!,"&lt;=1",#REF!,"&gt;=50",#REF!,$B492,#REF!,"&gt;=4")</f>
        <v>#REF!</v>
      </c>
    </row>
    <row r="493" spans="2:45" hidden="1" outlineLevel="1" x14ac:dyDescent="0.25">
      <c r="B493" s="9" t="s">
        <v>52</v>
      </c>
      <c r="C493" s="6"/>
      <c r="D493" s="6" t="e">
        <f>COUNTIFS(#REF!,"&lt;100",#REF!,"&gt;=50",#REF!,$B493)</f>
        <v>#REF!</v>
      </c>
      <c r="E493" s="6" t="e">
        <f>COUNTIFS(#REF!,"&lt;=1",#REF!,"&lt;100",#REF!,"&gt;=50",#REF!,$B493,#REF!,"&gt;=2.4")</f>
        <v>#REF!</v>
      </c>
      <c r="F493" s="6" t="e">
        <f>COUNTIFS(#REF!,"&lt;=1",#REF!,"&lt;100",#REF!,"&gt;=50",#REF!,$B493,#REF!,"&gt;=2.5")</f>
        <v>#REF!</v>
      </c>
      <c r="G493" s="6" t="e">
        <f>COUNTIFS(#REF!,"&lt;=1",#REF!,"&lt;100",#REF!,"&gt;=50",#REF!,$B493,#REF!,"&gt;=2.6")</f>
        <v>#REF!</v>
      </c>
      <c r="H493" s="6" t="e">
        <f>COUNTIFS(#REF!,"&lt;=1",#REF!,"&lt;100",#REF!,"&gt;=50",#REF!,$B493,#REF!,"&gt;=2.7")</f>
        <v>#REF!</v>
      </c>
      <c r="I493" s="15" t="e">
        <f>COUNTIFS(#REF!,"&lt;=1",#REF!,"&lt;100",#REF!,"&gt;=50",#REF!,$B493,#REF!,"&gt;=2.8")</f>
        <v>#REF!</v>
      </c>
      <c r="K493" s="9" t="s">
        <v>52</v>
      </c>
      <c r="L493" s="6"/>
      <c r="M493" s="6" t="e">
        <f>COUNTIFS(#REF!,"&gt;=100",#REF!,"&lt;150",#REF!,$B493)</f>
        <v>#REF!</v>
      </c>
      <c r="N493" s="6" t="e">
        <f>COUNTIFS(#REF!,"&lt;=1",#REF!,"&gt;=100",#REF!,"&lt;150",#REF!,$B493,#REF!,"&gt;=2.4")</f>
        <v>#REF!</v>
      </c>
      <c r="O493" s="6" t="e">
        <f>COUNTIFS(#REF!,"&lt;=1",#REF!,"&gt;=100",#REF!,"&lt;150",#REF!,$B493,#REF!,"&gt;=2.5")</f>
        <v>#REF!</v>
      </c>
      <c r="P493" s="6" t="e">
        <f>COUNTIFS(#REF!,"&lt;=1",#REF!,"&gt;=100",#REF!,"&lt;150",#REF!,$B493,#REF!,"&gt;=2.6")</f>
        <v>#REF!</v>
      </c>
      <c r="Q493" s="6" t="e">
        <f>COUNTIFS(#REF!,"&lt;=1",#REF!,"&gt;=100",#REF!,"&lt;150",#REF!,$B493,#REF!,"&gt;=3.0")</f>
        <v>#REF!</v>
      </c>
      <c r="R493" s="15" t="e">
        <f>COUNTIFS(#REF!,"&lt;=1",#REF!,"&gt;=100",#REF!,"&lt;150",#REF!,$B493,#REF!,"&gt;=3.5")</f>
        <v>#REF!</v>
      </c>
      <c r="T493" s="9" t="s">
        <v>52</v>
      </c>
      <c r="U493" s="6"/>
      <c r="V493" s="6" t="e">
        <f>COUNTIFS(#REF!,"&gt;=150",#REF!,"&lt;200",#REF!,$B493)</f>
        <v>#REF!</v>
      </c>
      <c r="W493" s="6" t="e">
        <f>COUNTIFS(#REF!,"&lt;=1",#REF!,"&gt;=150",#REF!,"&lt;200",#REF!,$B493,#REF!,"&gt;=2.8")</f>
        <v>#REF!</v>
      </c>
      <c r="X493" s="6" t="e">
        <f>COUNTIFS(#REF!,"&lt;=1",#REF!,"&gt;=150",#REF!,"&lt;200",#REF!,$B493,#REF!,"&gt;=3.0")</f>
        <v>#REF!</v>
      </c>
      <c r="Y493" s="6" t="e">
        <f>COUNTIFS(#REF!,"&lt;=1",#REF!,"&gt;=150",#REF!,"&lt;200",#REF!,$B493,#REF!,"&gt;=3.2")</f>
        <v>#REF!</v>
      </c>
      <c r="Z493" s="6" t="e">
        <f>COUNTIFS(#REF!,"&lt;=1",#REF!,"&gt;=150",#REF!,"&lt;200",#REF!,$B493,#REF!,"&gt;=3.5")</f>
        <v>#REF!</v>
      </c>
      <c r="AA493" s="15" t="e">
        <f>COUNTIFS(#REF!,"&lt;=1",#REF!,"&gt;=150",#REF!,"&lt;200",#REF!,$B493,#REF!,"&gt;=4")</f>
        <v>#REF!</v>
      </c>
      <c r="AC493" s="9" t="s">
        <v>52</v>
      </c>
      <c r="AD493" s="6"/>
      <c r="AE493" s="6" t="e">
        <f>COUNTIFS(#REF!,"&gt;=200",#REF!,$B493)</f>
        <v>#REF!</v>
      </c>
      <c r="AF493" s="6" t="e">
        <f>COUNTIFS(#REF!,"&lt;=1",#REF!,"&gt;=200",#REF!,$B493,#REF!,"&gt;=2.7")</f>
        <v>#REF!</v>
      </c>
      <c r="AG493" s="6" t="e">
        <f>COUNTIFS(#REF!,"&lt;=1",#REF!,"&gt;=200",#REF!,$B493,#REF!,"&gt;=3.0")</f>
        <v>#REF!</v>
      </c>
      <c r="AH493" s="6" t="e">
        <f>COUNTIFS(#REF!,"&lt;=1",#REF!,"&gt;=200",#REF!,$B493,#REF!,"&gt;=3.0")</f>
        <v>#REF!</v>
      </c>
      <c r="AI493" s="6" t="e">
        <f>COUNTIFS(#REF!,"&lt;=1",#REF!,"&gt;=200",#REF!,$B493,#REF!,"&gt;=3.2")</f>
        <v>#REF!</v>
      </c>
      <c r="AJ493" s="15" t="e">
        <f>COUNTIFS(#REF!,"&lt;=1",#REF!,"&gt;=200",#REF!,$B493,#REF!,"&gt;=3.5")</f>
        <v>#REF!</v>
      </c>
      <c r="AL493" s="9" t="s">
        <v>52</v>
      </c>
      <c r="AM493" s="6"/>
      <c r="AN493" s="6" t="e">
        <f>COUNTIFS(#REF!,"&gt;=50",#REF!,$B493)</f>
        <v>#REF!</v>
      </c>
      <c r="AO493" s="6" t="e">
        <f>COUNTIFS(#REF!,"&lt;=1",#REF!,"&gt;=50",#REF!,$B493,#REF!,"&gt;=2.2")</f>
        <v>#REF!</v>
      </c>
      <c r="AP493" s="6" t="e">
        <f>COUNTIFS(#REF!,"&lt;=1",#REF!,"&gt;=50",#REF!,$B493,#REF!,"&gt;=2.5")</f>
        <v>#REF!</v>
      </c>
      <c r="AQ493" s="6" t="e">
        <f>COUNTIFS(#REF!,"&lt;=1",#REF!,"&gt;=50",#REF!,$B493,#REF!,"&gt;=3")</f>
        <v>#REF!</v>
      </c>
      <c r="AR493" s="6" t="e">
        <f>COUNTIFS(#REF!,"&lt;=1",#REF!,"&gt;=50",#REF!,$B493,#REF!,"&gt;=3.5")</f>
        <v>#REF!</v>
      </c>
      <c r="AS493" s="15" t="e">
        <f>COUNTIFS(#REF!,"&lt;=1",#REF!,"&gt;=50",#REF!,$B493,#REF!,"&gt;=4")</f>
        <v>#REF!</v>
      </c>
    </row>
    <row r="494" spans="2:45" hidden="1" outlineLevel="1" x14ac:dyDescent="0.25">
      <c r="B494" s="9" t="s">
        <v>51</v>
      </c>
      <c r="C494" s="6"/>
      <c r="D494" s="6" t="e">
        <f>COUNTIFS(#REF!,"&lt;100",#REF!,"&gt;=50",#REF!,$B494)</f>
        <v>#REF!</v>
      </c>
      <c r="E494" s="6" t="e">
        <f>COUNTIFS(#REF!,"&lt;=1",#REF!,"&lt;100",#REF!,"&gt;=50",#REF!,$B494,#REF!,"&gt;=2.4")</f>
        <v>#REF!</v>
      </c>
      <c r="F494" s="6" t="e">
        <f>COUNTIFS(#REF!,"&lt;=1",#REF!,"&lt;100",#REF!,"&gt;=50",#REF!,$B494,#REF!,"&gt;=2.5")</f>
        <v>#REF!</v>
      </c>
      <c r="G494" s="6" t="e">
        <f>COUNTIFS(#REF!,"&lt;=1",#REF!,"&lt;100",#REF!,"&gt;=50",#REF!,$B494,#REF!,"&gt;=2.6")</f>
        <v>#REF!</v>
      </c>
      <c r="H494" s="6" t="e">
        <f>COUNTIFS(#REF!,"&lt;=1",#REF!,"&lt;100",#REF!,"&gt;=50",#REF!,$B494,#REF!,"&gt;=2.7")</f>
        <v>#REF!</v>
      </c>
      <c r="I494" s="15" t="e">
        <f>COUNTIFS(#REF!,"&lt;=1",#REF!,"&lt;100",#REF!,"&gt;=50",#REF!,$B494,#REF!,"&gt;=2.8")</f>
        <v>#REF!</v>
      </c>
      <c r="K494" s="9" t="s">
        <v>51</v>
      </c>
      <c r="L494" s="6"/>
      <c r="M494" s="6" t="e">
        <f>COUNTIFS(#REF!,"&gt;=100",#REF!,"&lt;150",#REF!,$B494)</f>
        <v>#REF!</v>
      </c>
      <c r="N494" s="6" t="e">
        <f>COUNTIFS(#REF!,"&lt;=1",#REF!,"&gt;=100",#REF!,"&lt;150",#REF!,$B494,#REF!,"&gt;=2.4")</f>
        <v>#REF!</v>
      </c>
      <c r="O494" s="6" t="e">
        <f>COUNTIFS(#REF!,"&lt;=1",#REF!,"&gt;=100",#REF!,"&lt;150",#REF!,$B494,#REF!,"&gt;=2.5")</f>
        <v>#REF!</v>
      </c>
      <c r="P494" s="6" t="e">
        <f>COUNTIFS(#REF!,"&lt;=1",#REF!,"&gt;=100",#REF!,"&lt;150",#REF!,$B494,#REF!,"&gt;=2.6")</f>
        <v>#REF!</v>
      </c>
      <c r="Q494" s="6" t="e">
        <f>COUNTIFS(#REF!,"&lt;=1",#REF!,"&gt;=100",#REF!,"&lt;150",#REF!,$B494,#REF!,"&gt;=3.0")</f>
        <v>#REF!</v>
      </c>
      <c r="R494" s="15" t="e">
        <f>COUNTIFS(#REF!,"&lt;=1",#REF!,"&gt;=100",#REF!,"&lt;150",#REF!,$B494,#REF!,"&gt;=3.5")</f>
        <v>#REF!</v>
      </c>
      <c r="T494" s="9" t="s">
        <v>51</v>
      </c>
      <c r="U494" s="6"/>
      <c r="V494" s="6" t="e">
        <f>COUNTIFS(#REF!,"&gt;=150",#REF!,"&lt;200",#REF!,$B494)</f>
        <v>#REF!</v>
      </c>
      <c r="W494" s="6" t="e">
        <f>COUNTIFS(#REF!,"&lt;=1",#REF!,"&gt;=150",#REF!,"&lt;200",#REF!,$B494,#REF!,"&gt;=2.8")</f>
        <v>#REF!</v>
      </c>
      <c r="X494" s="6" t="e">
        <f>COUNTIFS(#REF!,"&lt;=1",#REF!,"&gt;=150",#REF!,"&lt;200",#REF!,$B494,#REF!,"&gt;=3.0")</f>
        <v>#REF!</v>
      </c>
      <c r="Y494" s="6" t="e">
        <f>COUNTIFS(#REF!,"&lt;=1",#REF!,"&gt;=150",#REF!,"&lt;200",#REF!,$B494,#REF!,"&gt;=3.2")</f>
        <v>#REF!</v>
      </c>
      <c r="Z494" s="6" t="e">
        <f>COUNTIFS(#REF!,"&lt;=1",#REF!,"&gt;=150",#REF!,"&lt;200",#REF!,$B494,#REF!,"&gt;=3.5")</f>
        <v>#REF!</v>
      </c>
      <c r="AA494" s="15" t="e">
        <f>COUNTIFS(#REF!,"&lt;=1",#REF!,"&gt;=150",#REF!,"&lt;200",#REF!,$B494,#REF!,"&gt;=4")</f>
        <v>#REF!</v>
      </c>
      <c r="AC494" s="9" t="s">
        <v>51</v>
      </c>
      <c r="AD494" s="6"/>
      <c r="AE494" s="6" t="e">
        <f>COUNTIFS(#REF!,"&gt;=200",#REF!,$B494)</f>
        <v>#REF!</v>
      </c>
      <c r="AF494" s="6" t="e">
        <f>COUNTIFS(#REF!,"&lt;=1",#REF!,"&gt;=200",#REF!,$B494,#REF!,"&gt;=2.7")</f>
        <v>#REF!</v>
      </c>
      <c r="AG494" s="6" t="e">
        <f>COUNTIFS(#REF!,"&lt;=1",#REF!,"&gt;=200",#REF!,$B494,#REF!,"&gt;=3.0")</f>
        <v>#REF!</v>
      </c>
      <c r="AH494" s="6" t="e">
        <f>COUNTIFS(#REF!,"&lt;=1",#REF!,"&gt;=200",#REF!,$B494,#REF!,"&gt;=3.0")</f>
        <v>#REF!</v>
      </c>
      <c r="AI494" s="6" t="e">
        <f>COUNTIFS(#REF!,"&lt;=1",#REF!,"&gt;=200",#REF!,$B494,#REF!,"&gt;=3.2")</f>
        <v>#REF!</v>
      </c>
      <c r="AJ494" s="15" t="e">
        <f>COUNTIFS(#REF!,"&lt;=1",#REF!,"&gt;=200",#REF!,$B494,#REF!,"&gt;=3.5")</f>
        <v>#REF!</v>
      </c>
      <c r="AL494" s="9" t="s">
        <v>51</v>
      </c>
      <c r="AM494" s="6"/>
      <c r="AN494" s="6" t="e">
        <f>COUNTIFS(#REF!,"&gt;=50",#REF!,$B494)</f>
        <v>#REF!</v>
      </c>
      <c r="AO494" s="6" t="e">
        <f>COUNTIFS(#REF!,"&lt;=1",#REF!,"&gt;=50",#REF!,$B494,#REF!,"&gt;=2.2")</f>
        <v>#REF!</v>
      </c>
      <c r="AP494" s="6" t="e">
        <f>COUNTIFS(#REF!,"&lt;=1",#REF!,"&gt;=50",#REF!,$B494,#REF!,"&gt;=2.5")</f>
        <v>#REF!</v>
      </c>
      <c r="AQ494" s="6" t="e">
        <f>COUNTIFS(#REF!,"&lt;=1",#REF!,"&gt;=50",#REF!,$B494,#REF!,"&gt;=3")</f>
        <v>#REF!</v>
      </c>
      <c r="AR494" s="6" t="e">
        <f>COUNTIFS(#REF!,"&lt;=1",#REF!,"&gt;=50",#REF!,$B494,#REF!,"&gt;=3.5")</f>
        <v>#REF!</v>
      </c>
      <c r="AS494" s="15" t="e">
        <f>COUNTIFS(#REF!,"&lt;=1",#REF!,"&gt;=50",#REF!,$B494,#REF!,"&gt;=4")</f>
        <v>#REF!</v>
      </c>
    </row>
    <row r="495" spans="2:45" hidden="1" outlineLevel="1" x14ac:dyDescent="0.25">
      <c r="B495" s="9" t="s">
        <v>39</v>
      </c>
      <c r="C495" s="6"/>
      <c r="D495" s="6" t="e">
        <f>COUNTIFS(#REF!,"&lt;100",#REF!,"&gt;=50",#REF!,$B495)</f>
        <v>#REF!</v>
      </c>
      <c r="E495" s="6" t="e">
        <f>COUNTIFS(#REF!,"&lt;=1",#REF!,"&lt;100",#REF!,"&gt;=50",#REF!,$B495,#REF!,"&gt;=2.4")</f>
        <v>#REF!</v>
      </c>
      <c r="F495" s="6" t="e">
        <f>COUNTIFS(#REF!,"&lt;=1",#REF!,"&lt;100",#REF!,"&gt;=50",#REF!,$B495,#REF!,"&gt;=2.5")</f>
        <v>#REF!</v>
      </c>
      <c r="G495" s="6" t="e">
        <f>COUNTIFS(#REF!,"&lt;=1",#REF!,"&lt;100",#REF!,"&gt;=50",#REF!,$B495,#REF!,"&gt;=2.6")</f>
        <v>#REF!</v>
      </c>
      <c r="H495" s="6" t="e">
        <f>COUNTIFS(#REF!,"&lt;=1",#REF!,"&lt;100",#REF!,"&gt;=50",#REF!,$B495,#REF!,"&gt;=2.7")</f>
        <v>#REF!</v>
      </c>
      <c r="I495" s="15" t="e">
        <f>COUNTIFS(#REF!,"&lt;=1",#REF!,"&lt;100",#REF!,"&gt;=50",#REF!,$B495,#REF!,"&gt;=2.8")</f>
        <v>#REF!</v>
      </c>
      <c r="K495" s="9" t="s">
        <v>39</v>
      </c>
      <c r="L495" s="6"/>
      <c r="M495" s="6" t="e">
        <f>COUNTIFS(#REF!,"&gt;=100",#REF!,"&lt;150",#REF!,$B495)</f>
        <v>#REF!</v>
      </c>
      <c r="N495" s="6" t="e">
        <f>COUNTIFS(#REF!,"&lt;=1",#REF!,"&gt;=100",#REF!,"&lt;150",#REF!,$B495,#REF!,"&gt;=2.4")</f>
        <v>#REF!</v>
      </c>
      <c r="O495" s="6" t="e">
        <f>COUNTIFS(#REF!,"&lt;=1",#REF!,"&gt;=100",#REF!,"&lt;150",#REF!,$B495,#REF!,"&gt;=2.5")</f>
        <v>#REF!</v>
      </c>
      <c r="P495" s="6" t="e">
        <f>COUNTIFS(#REF!,"&lt;=1",#REF!,"&gt;=100",#REF!,"&lt;150",#REF!,$B495,#REF!,"&gt;=2.6")</f>
        <v>#REF!</v>
      </c>
      <c r="Q495" s="6" t="e">
        <f>COUNTIFS(#REF!,"&lt;=1",#REF!,"&gt;=100",#REF!,"&lt;150",#REF!,$B495,#REF!,"&gt;=3.0")</f>
        <v>#REF!</v>
      </c>
      <c r="R495" s="15" t="e">
        <f>COUNTIFS(#REF!,"&lt;=1",#REF!,"&gt;=100",#REF!,"&lt;150",#REF!,$B495,#REF!,"&gt;=3.5")</f>
        <v>#REF!</v>
      </c>
      <c r="T495" s="9" t="s">
        <v>39</v>
      </c>
      <c r="U495" s="6"/>
      <c r="V495" s="6" t="e">
        <f>COUNTIFS(#REF!,"&gt;=150",#REF!,"&lt;200",#REF!,$B495)</f>
        <v>#REF!</v>
      </c>
      <c r="W495" s="6" t="e">
        <f>COUNTIFS(#REF!,"&lt;=1",#REF!,"&gt;=150",#REF!,"&lt;200",#REF!,$B495,#REF!,"&gt;=2.8")</f>
        <v>#REF!</v>
      </c>
      <c r="X495" s="6" t="e">
        <f>COUNTIFS(#REF!,"&lt;=1",#REF!,"&gt;=150",#REF!,"&lt;200",#REF!,$B495,#REF!,"&gt;=3.0")</f>
        <v>#REF!</v>
      </c>
      <c r="Y495" s="6" t="e">
        <f>COUNTIFS(#REF!,"&lt;=1",#REF!,"&gt;=150",#REF!,"&lt;200",#REF!,$B495,#REF!,"&gt;=3.2")</f>
        <v>#REF!</v>
      </c>
      <c r="Z495" s="6" t="e">
        <f>COUNTIFS(#REF!,"&lt;=1",#REF!,"&gt;=150",#REF!,"&lt;200",#REF!,$B495,#REF!,"&gt;=3.5")</f>
        <v>#REF!</v>
      </c>
      <c r="AA495" s="15" t="e">
        <f>COUNTIFS(#REF!,"&lt;=1",#REF!,"&gt;=150",#REF!,"&lt;200",#REF!,$B495,#REF!,"&gt;=4")</f>
        <v>#REF!</v>
      </c>
      <c r="AC495" s="9" t="s">
        <v>39</v>
      </c>
      <c r="AD495" s="6"/>
      <c r="AE495" s="6" t="e">
        <f>COUNTIFS(#REF!,"&gt;=200",#REF!,$B495)</f>
        <v>#REF!</v>
      </c>
      <c r="AF495" s="6" t="e">
        <f>COUNTIFS(#REF!,"&lt;=1",#REF!,"&gt;=200",#REF!,$B495,#REF!,"&gt;=2.7")</f>
        <v>#REF!</v>
      </c>
      <c r="AG495" s="6" t="e">
        <f>COUNTIFS(#REF!,"&lt;=1",#REF!,"&gt;=200",#REF!,$B495,#REF!,"&gt;=3.0")</f>
        <v>#REF!</v>
      </c>
      <c r="AH495" s="6" t="e">
        <f>COUNTIFS(#REF!,"&lt;=1",#REF!,"&gt;=200",#REF!,$B495,#REF!,"&gt;=3.0")</f>
        <v>#REF!</v>
      </c>
      <c r="AI495" s="6" t="e">
        <f>COUNTIFS(#REF!,"&lt;=1",#REF!,"&gt;=200",#REF!,$B495,#REF!,"&gt;=3.2")</f>
        <v>#REF!</v>
      </c>
      <c r="AJ495" s="15" t="e">
        <f>COUNTIFS(#REF!,"&lt;=1",#REF!,"&gt;=200",#REF!,$B495,#REF!,"&gt;=3.5")</f>
        <v>#REF!</v>
      </c>
      <c r="AL495" s="9" t="s">
        <v>39</v>
      </c>
      <c r="AM495" s="6"/>
      <c r="AN495" s="6" t="e">
        <f>COUNTIFS(#REF!,"&gt;=50",#REF!,$B495)</f>
        <v>#REF!</v>
      </c>
      <c r="AO495" s="6" t="e">
        <f>COUNTIFS(#REF!,"&lt;=1",#REF!,"&gt;=50",#REF!,$B495,#REF!,"&gt;=2.2")</f>
        <v>#REF!</v>
      </c>
      <c r="AP495" s="6" t="e">
        <f>COUNTIFS(#REF!,"&lt;=1",#REF!,"&gt;=50",#REF!,$B495,#REF!,"&gt;=2.5")</f>
        <v>#REF!</v>
      </c>
      <c r="AQ495" s="6" t="e">
        <f>COUNTIFS(#REF!,"&lt;=1",#REF!,"&gt;=50",#REF!,$B495,#REF!,"&gt;=3")</f>
        <v>#REF!</v>
      </c>
      <c r="AR495" s="6" t="e">
        <f>COUNTIFS(#REF!,"&lt;=1",#REF!,"&gt;=50",#REF!,$B495,#REF!,"&gt;=3.5")</f>
        <v>#REF!</v>
      </c>
      <c r="AS495" s="15" t="e">
        <f>COUNTIFS(#REF!,"&lt;=1",#REF!,"&gt;=50",#REF!,$B495,#REF!,"&gt;=4")</f>
        <v>#REF!</v>
      </c>
    </row>
    <row r="496" spans="2:45" hidden="1" outlineLevel="1" x14ac:dyDescent="0.25">
      <c r="B496" s="9" t="s">
        <v>47</v>
      </c>
      <c r="C496" s="6"/>
      <c r="D496" s="6" t="e">
        <f>COUNTIFS(#REF!,"&lt;100",#REF!,"&gt;=50",#REF!,$B496)</f>
        <v>#REF!</v>
      </c>
      <c r="E496" s="6" t="e">
        <f>COUNTIFS(#REF!,"&lt;=1",#REF!,"&lt;100",#REF!,"&gt;=50",#REF!,$B496,#REF!,"&gt;=2.4")</f>
        <v>#REF!</v>
      </c>
      <c r="F496" s="6" t="e">
        <f>COUNTIFS(#REF!,"&lt;=1",#REF!,"&lt;100",#REF!,"&gt;=50",#REF!,$B496,#REF!,"&gt;=2.5")</f>
        <v>#REF!</v>
      </c>
      <c r="G496" s="6" t="e">
        <f>COUNTIFS(#REF!,"&lt;=1",#REF!,"&lt;100",#REF!,"&gt;=50",#REF!,$B496,#REF!,"&gt;=2.6")</f>
        <v>#REF!</v>
      </c>
      <c r="H496" s="6" t="e">
        <f>COUNTIFS(#REF!,"&lt;=1",#REF!,"&lt;100",#REF!,"&gt;=50",#REF!,$B496,#REF!,"&gt;=2.7")</f>
        <v>#REF!</v>
      </c>
      <c r="I496" s="15" t="e">
        <f>COUNTIFS(#REF!,"&lt;=1",#REF!,"&lt;100",#REF!,"&gt;=50",#REF!,$B496,#REF!,"&gt;=2.8")</f>
        <v>#REF!</v>
      </c>
      <c r="K496" s="9" t="s">
        <v>47</v>
      </c>
      <c r="L496" s="6"/>
      <c r="M496" s="6" t="e">
        <f>COUNTIFS(#REF!,"&gt;=100",#REF!,"&lt;150",#REF!,$B496)</f>
        <v>#REF!</v>
      </c>
      <c r="N496" s="6" t="e">
        <f>COUNTIFS(#REF!,"&lt;=1",#REF!,"&gt;=100",#REF!,"&lt;150",#REF!,$B496,#REF!,"&gt;=2.4")</f>
        <v>#REF!</v>
      </c>
      <c r="O496" s="6" t="e">
        <f>COUNTIFS(#REF!,"&lt;=1",#REF!,"&gt;=100",#REF!,"&lt;150",#REF!,$B496,#REF!,"&gt;=2.5")</f>
        <v>#REF!</v>
      </c>
      <c r="P496" s="6" t="e">
        <f>COUNTIFS(#REF!,"&lt;=1",#REF!,"&gt;=100",#REF!,"&lt;150",#REF!,$B496,#REF!,"&gt;=2.6")</f>
        <v>#REF!</v>
      </c>
      <c r="Q496" s="6" t="e">
        <f>COUNTIFS(#REF!,"&lt;=1",#REF!,"&gt;=100",#REF!,"&lt;150",#REF!,$B496,#REF!,"&gt;=3.0")</f>
        <v>#REF!</v>
      </c>
      <c r="R496" s="15" t="e">
        <f>COUNTIFS(#REF!,"&lt;=1",#REF!,"&gt;=100",#REF!,"&lt;150",#REF!,$B496,#REF!,"&gt;=3.5")</f>
        <v>#REF!</v>
      </c>
      <c r="T496" s="9" t="s">
        <v>47</v>
      </c>
      <c r="U496" s="6"/>
      <c r="V496" s="6" t="e">
        <f>COUNTIFS(#REF!,"&gt;=150",#REF!,"&lt;200",#REF!,$B496)</f>
        <v>#REF!</v>
      </c>
      <c r="W496" s="6" t="e">
        <f>COUNTIFS(#REF!,"&lt;=1",#REF!,"&gt;=150",#REF!,"&lt;200",#REF!,$B496,#REF!,"&gt;=2.8")</f>
        <v>#REF!</v>
      </c>
      <c r="X496" s="6" t="e">
        <f>COUNTIFS(#REF!,"&lt;=1",#REF!,"&gt;=150",#REF!,"&lt;200",#REF!,$B496,#REF!,"&gt;=3.0")</f>
        <v>#REF!</v>
      </c>
      <c r="Y496" s="6" t="e">
        <f>COUNTIFS(#REF!,"&lt;=1",#REF!,"&gt;=150",#REF!,"&lt;200",#REF!,$B496,#REF!,"&gt;=3.2")</f>
        <v>#REF!</v>
      </c>
      <c r="Z496" s="6" t="e">
        <f>COUNTIFS(#REF!,"&lt;=1",#REF!,"&gt;=150",#REF!,"&lt;200",#REF!,$B496,#REF!,"&gt;=3.5")</f>
        <v>#REF!</v>
      </c>
      <c r="AA496" s="15" t="e">
        <f>COUNTIFS(#REF!,"&lt;=1",#REF!,"&gt;=150",#REF!,"&lt;200",#REF!,$B496,#REF!,"&gt;=4")</f>
        <v>#REF!</v>
      </c>
      <c r="AC496" s="9" t="s">
        <v>47</v>
      </c>
      <c r="AD496" s="6"/>
      <c r="AE496" s="6" t="e">
        <f>COUNTIFS(#REF!,"&gt;=200",#REF!,$B496)</f>
        <v>#REF!</v>
      </c>
      <c r="AF496" s="6" t="e">
        <f>COUNTIFS(#REF!,"&lt;=1",#REF!,"&gt;=200",#REF!,$B496,#REF!,"&gt;=2.7")</f>
        <v>#REF!</v>
      </c>
      <c r="AG496" s="6" t="e">
        <f>COUNTIFS(#REF!,"&lt;=1",#REF!,"&gt;=200",#REF!,$B496,#REF!,"&gt;=3.0")</f>
        <v>#REF!</v>
      </c>
      <c r="AH496" s="6" t="e">
        <f>COUNTIFS(#REF!,"&lt;=1",#REF!,"&gt;=200",#REF!,$B496,#REF!,"&gt;=3.0")</f>
        <v>#REF!</v>
      </c>
      <c r="AI496" s="6" t="e">
        <f>COUNTIFS(#REF!,"&lt;=1",#REF!,"&gt;=200",#REF!,$B496,#REF!,"&gt;=3.2")</f>
        <v>#REF!</v>
      </c>
      <c r="AJ496" s="15" t="e">
        <f>COUNTIFS(#REF!,"&lt;=1",#REF!,"&gt;=200",#REF!,$B496,#REF!,"&gt;=3.5")</f>
        <v>#REF!</v>
      </c>
      <c r="AL496" s="9" t="s">
        <v>47</v>
      </c>
      <c r="AM496" s="6"/>
      <c r="AN496" s="6" t="e">
        <f>COUNTIFS(#REF!,"&gt;=50",#REF!,$B496)</f>
        <v>#REF!</v>
      </c>
      <c r="AO496" s="6" t="e">
        <f>COUNTIFS(#REF!,"&lt;=1",#REF!,"&gt;=50",#REF!,$B496,#REF!,"&gt;=2.2")</f>
        <v>#REF!</v>
      </c>
      <c r="AP496" s="6" t="e">
        <f>COUNTIFS(#REF!,"&lt;=1",#REF!,"&gt;=50",#REF!,$B496,#REF!,"&gt;=2.5")</f>
        <v>#REF!</v>
      </c>
      <c r="AQ496" s="6" t="e">
        <f>COUNTIFS(#REF!,"&lt;=1",#REF!,"&gt;=50",#REF!,$B496,#REF!,"&gt;=3")</f>
        <v>#REF!</v>
      </c>
      <c r="AR496" s="6" t="e">
        <f>COUNTIFS(#REF!,"&lt;=1",#REF!,"&gt;=50",#REF!,$B496,#REF!,"&gt;=3.5")</f>
        <v>#REF!</v>
      </c>
      <c r="AS496" s="15" t="e">
        <f>COUNTIFS(#REF!,"&lt;=1",#REF!,"&gt;=50",#REF!,$B496,#REF!,"&gt;=4")</f>
        <v>#REF!</v>
      </c>
    </row>
    <row r="497" spans="2:45" hidden="1" outlineLevel="1" x14ac:dyDescent="0.25">
      <c r="B497" s="9" t="s">
        <v>48</v>
      </c>
      <c r="C497" s="6"/>
      <c r="D497" s="6" t="e">
        <f>COUNTIFS(#REF!,"&lt;100",#REF!,"&gt;=50",#REF!,$B497)</f>
        <v>#REF!</v>
      </c>
      <c r="E497" s="6" t="e">
        <f>COUNTIFS(#REF!,"&lt;=1",#REF!,"&lt;100",#REF!,"&gt;=50",#REF!,$B497,#REF!,"&gt;=2.4")</f>
        <v>#REF!</v>
      </c>
      <c r="F497" s="6" t="e">
        <f>COUNTIFS(#REF!,"&lt;=1",#REF!,"&lt;100",#REF!,"&gt;=50",#REF!,$B497,#REF!,"&gt;=2.5")</f>
        <v>#REF!</v>
      </c>
      <c r="G497" s="6" t="e">
        <f>COUNTIFS(#REF!,"&lt;=1",#REF!,"&lt;100",#REF!,"&gt;=50",#REF!,$B497,#REF!,"&gt;=2.6")</f>
        <v>#REF!</v>
      </c>
      <c r="H497" s="6" t="e">
        <f>COUNTIFS(#REF!,"&lt;=1",#REF!,"&lt;100",#REF!,"&gt;=50",#REF!,$B497,#REF!,"&gt;=2.7")</f>
        <v>#REF!</v>
      </c>
      <c r="I497" s="15" t="e">
        <f>COUNTIFS(#REF!,"&lt;=1",#REF!,"&lt;100",#REF!,"&gt;=50",#REF!,$B497,#REF!,"&gt;=2.8")</f>
        <v>#REF!</v>
      </c>
      <c r="K497" s="9" t="s">
        <v>48</v>
      </c>
      <c r="L497" s="6"/>
      <c r="M497" s="6" t="e">
        <f>COUNTIFS(#REF!,"&gt;=100",#REF!,"&lt;150",#REF!,$B497)</f>
        <v>#REF!</v>
      </c>
      <c r="N497" s="6" t="e">
        <f>COUNTIFS(#REF!,"&lt;=1",#REF!,"&gt;=100",#REF!,"&lt;150",#REF!,$B497,#REF!,"&gt;=2.4")</f>
        <v>#REF!</v>
      </c>
      <c r="O497" s="6" t="e">
        <f>COUNTIFS(#REF!,"&lt;=1",#REF!,"&gt;=100",#REF!,"&lt;150",#REF!,$B497,#REF!,"&gt;=2.5")</f>
        <v>#REF!</v>
      </c>
      <c r="P497" s="6" t="e">
        <f>COUNTIFS(#REF!,"&lt;=1",#REF!,"&gt;=100",#REF!,"&lt;150",#REF!,$B497,#REF!,"&gt;=2.6")</f>
        <v>#REF!</v>
      </c>
      <c r="Q497" s="6" t="e">
        <f>COUNTIFS(#REF!,"&lt;=1",#REF!,"&gt;=100",#REF!,"&lt;150",#REF!,$B497,#REF!,"&gt;=3.0")</f>
        <v>#REF!</v>
      </c>
      <c r="R497" s="15" t="e">
        <f>COUNTIFS(#REF!,"&lt;=1",#REF!,"&gt;=100",#REF!,"&lt;150",#REF!,$B497,#REF!,"&gt;=3.5")</f>
        <v>#REF!</v>
      </c>
      <c r="T497" s="9" t="s">
        <v>48</v>
      </c>
      <c r="U497" s="6"/>
      <c r="V497" s="6" t="e">
        <f>COUNTIFS(#REF!,"&gt;=150",#REF!,"&lt;200",#REF!,$B497)</f>
        <v>#REF!</v>
      </c>
      <c r="W497" s="6" t="e">
        <f>COUNTIFS(#REF!,"&lt;=1",#REF!,"&gt;=150",#REF!,"&lt;200",#REF!,$B497,#REF!,"&gt;=2.8")</f>
        <v>#REF!</v>
      </c>
      <c r="X497" s="6" t="e">
        <f>COUNTIFS(#REF!,"&lt;=1",#REF!,"&gt;=150",#REF!,"&lt;200",#REF!,$B497,#REF!,"&gt;=3.0")</f>
        <v>#REF!</v>
      </c>
      <c r="Y497" s="6" t="e">
        <f>COUNTIFS(#REF!,"&lt;=1",#REF!,"&gt;=150",#REF!,"&lt;200",#REF!,$B497,#REF!,"&gt;=3.2")</f>
        <v>#REF!</v>
      </c>
      <c r="Z497" s="6" t="e">
        <f>COUNTIFS(#REF!,"&lt;=1",#REF!,"&gt;=150",#REF!,"&lt;200",#REF!,$B497,#REF!,"&gt;=3.5")</f>
        <v>#REF!</v>
      </c>
      <c r="AA497" s="15" t="e">
        <f>COUNTIFS(#REF!,"&lt;=1",#REF!,"&gt;=150",#REF!,"&lt;200",#REF!,$B497,#REF!,"&gt;=4")</f>
        <v>#REF!</v>
      </c>
      <c r="AC497" s="9" t="s">
        <v>48</v>
      </c>
      <c r="AD497" s="6"/>
      <c r="AE497" s="6" t="e">
        <f>COUNTIFS(#REF!,"&gt;=200",#REF!,$B497)</f>
        <v>#REF!</v>
      </c>
      <c r="AF497" s="6" t="e">
        <f>COUNTIFS(#REF!,"&lt;=1",#REF!,"&gt;=200",#REF!,$B497,#REF!,"&gt;=2.7")</f>
        <v>#REF!</v>
      </c>
      <c r="AG497" s="6" t="e">
        <f>COUNTIFS(#REF!,"&lt;=1",#REF!,"&gt;=200",#REF!,$B497,#REF!,"&gt;=3.0")</f>
        <v>#REF!</v>
      </c>
      <c r="AH497" s="6" t="e">
        <f>COUNTIFS(#REF!,"&lt;=1",#REF!,"&gt;=200",#REF!,$B497,#REF!,"&gt;=3.0")</f>
        <v>#REF!</v>
      </c>
      <c r="AI497" s="6" t="e">
        <f>COUNTIFS(#REF!,"&lt;=1",#REF!,"&gt;=200",#REF!,$B497,#REF!,"&gt;=3.2")</f>
        <v>#REF!</v>
      </c>
      <c r="AJ497" s="15" t="e">
        <f>COUNTIFS(#REF!,"&lt;=1",#REF!,"&gt;=200",#REF!,$B497,#REF!,"&gt;=3.5")</f>
        <v>#REF!</v>
      </c>
      <c r="AL497" s="9" t="s">
        <v>48</v>
      </c>
      <c r="AM497" s="6"/>
      <c r="AN497" s="6" t="e">
        <f>COUNTIFS(#REF!,"&gt;=50",#REF!,$B497)</f>
        <v>#REF!</v>
      </c>
      <c r="AO497" s="6" t="e">
        <f>COUNTIFS(#REF!,"&lt;=1",#REF!,"&gt;=50",#REF!,$B497,#REF!,"&gt;=2.2")</f>
        <v>#REF!</v>
      </c>
      <c r="AP497" s="6" t="e">
        <f>COUNTIFS(#REF!,"&lt;=1",#REF!,"&gt;=50",#REF!,$B497,#REF!,"&gt;=2.5")</f>
        <v>#REF!</v>
      </c>
      <c r="AQ497" s="6" t="e">
        <f>COUNTIFS(#REF!,"&lt;=1",#REF!,"&gt;=50",#REF!,$B497,#REF!,"&gt;=3")</f>
        <v>#REF!</v>
      </c>
      <c r="AR497" s="6" t="e">
        <f>COUNTIFS(#REF!,"&lt;=1",#REF!,"&gt;=50",#REF!,$B497,#REF!,"&gt;=3.5")</f>
        <v>#REF!</v>
      </c>
      <c r="AS497" s="15" t="e">
        <f>COUNTIFS(#REF!,"&lt;=1",#REF!,"&gt;=50",#REF!,$B497,#REF!,"&gt;=4")</f>
        <v>#REF!</v>
      </c>
    </row>
    <row r="498" spans="2:45" hidden="1" outlineLevel="1" x14ac:dyDescent="0.25">
      <c r="B498" s="9" t="s">
        <v>33</v>
      </c>
      <c r="C498" s="6"/>
      <c r="D498" s="6" t="e">
        <f>COUNTIFS(#REF!,"&lt;100",#REF!,"&gt;=50",#REF!,$B498)</f>
        <v>#REF!</v>
      </c>
      <c r="E498" s="6" t="e">
        <f>COUNTIFS(#REF!,"&lt;=1",#REF!,"&lt;100",#REF!,"&gt;=50",#REF!,$B498,#REF!,"&gt;=2.4")</f>
        <v>#REF!</v>
      </c>
      <c r="F498" s="6" t="e">
        <f>COUNTIFS(#REF!,"&lt;=1",#REF!,"&lt;100",#REF!,"&gt;=50",#REF!,$B498,#REF!,"&gt;=2.5")</f>
        <v>#REF!</v>
      </c>
      <c r="G498" s="6" t="e">
        <f>COUNTIFS(#REF!,"&lt;=1",#REF!,"&lt;100",#REF!,"&gt;=50",#REF!,$B498,#REF!,"&gt;=2.6")</f>
        <v>#REF!</v>
      </c>
      <c r="H498" s="6" t="e">
        <f>COUNTIFS(#REF!,"&lt;=1",#REF!,"&lt;100",#REF!,"&gt;=50",#REF!,$B498,#REF!,"&gt;=2.7")</f>
        <v>#REF!</v>
      </c>
      <c r="I498" s="15" t="e">
        <f>COUNTIFS(#REF!,"&lt;=1",#REF!,"&lt;100",#REF!,"&gt;=50",#REF!,$B498,#REF!,"&gt;=2.8")</f>
        <v>#REF!</v>
      </c>
      <c r="K498" s="9" t="s">
        <v>33</v>
      </c>
      <c r="L498" s="6"/>
      <c r="M498" s="6" t="e">
        <f>COUNTIFS(#REF!,"&gt;=100",#REF!,"&lt;150",#REF!,$B498)</f>
        <v>#REF!</v>
      </c>
      <c r="N498" s="6" t="e">
        <f>COUNTIFS(#REF!,"&lt;=1",#REF!,"&gt;=100",#REF!,"&lt;150",#REF!,$B498,#REF!,"&gt;=2.4")</f>
        <v>#REF!</v>
      </c>
      <c r="O498" s="6" t="e">
        <f>COUNTIFS(#REF!,"&lt;=1",#REF!,"&gt;=100",#REF!,"&lt;150",#REF!,$B498,#REF!,"&gt;=2.5")</f>
        <v>#REF!</v>
      </c>
      <c r="P498" s="6" t="e">
        <f>COUNTIFS(#REF!,"&lt;=1",#REF!,"&gt;=100",#REF!,"&lt;150",#REF!,$B498,#REF!,"&gt;=2.6")</f>
        <v>#REF!</v>
      </c>
      <c r="Q498" s="6" t="e">
        <f>COUNTIFS(#REF!,"&lt;=1",#REF!,"&gt;=100",#REF!,"&lt;150",#REF!,$B498,#REF!,"&gt;=3.0")</f>
        <v>#REF!</v>
      </c>
      <c r="R498" s="15" t="e">
        <f>COUNTIFS(#REF!,"&lt;=1",#REF!,"&gt;=100",#REF!,"&lt;150",#REF!,$B498,#REF!,"&gt;=3.5")</f>
        <v>#REF!</v>
      </c>
      <c r="T498" s="9" t="s">
        <v>33</v>
      </c>
      <c r="U498" s="6"/>
      <c r="V498" s="6" t="e">
        <f>COUNTIFS(#REF!,"&gt;=150",#REF!,"&lt;200",#REF!,$B498)</f>
        <v>#REF!</v>
      </c>
      <c r="W498" s="6" t="e">
        <f>COUNTIFS(#REF!,"&lt;=1",#REF!,"&gt;=150",#REF!,"&lt;200",#REF!,$B498,#REF!,"&gt;=2.8")</f>
        <v>#REF!</v>
      </c>
      <c r="X498" s="6" t="e">
        <f>COUNTIFS(#REF!,"&lt;=1",#REF!,"&gt;=150",#REF!,"&lt;200",#REF!,$B498,#REF!,"&gt;=3.0")</f>
        <v>#REF!</v>
      </c>
      <c r="Y498" s="6" t="e">
        <f>COUNTIFS(#REF!,"&lt;=1",#REF!,"&gt;=150",#REF!,"&lt;200",#REF!,$B498,#REF!,"&gt;=3.2")</f>
        <v>#REF!</v>
      </c>
      <c r="Z498" s="6" t="e">
        <f>COUNTIFS(#REF!,"&lt;=1",#REF!,"&gt;=150",#REF!,"&lt;200",#REF!,$B498,#REF!,"&gt;=3.5")</f>
        <v>#REF!</v>
      </c>
      <c r="AA498" s="15" t="e">
        <f>COUNTIFS(#REF!,"&lt;=1",#REF!,"&gt;=150",#REF!,"&lt;200",#REF!,$B498,#REF!,"&gt;=4")</f>
        <v>#REF!</v>
      </c>
      <c r="AC498" s="9" t="s">
        <v>33</v>
      </c>
      <c r="AD498" s="6"/>
      <c r="AE498" s="6" t="e">
        <f>COUNTIFS(#REF!,"&gt;=200",#REF!,$B498)</f>
        <v>#REF!</v>
      </c>
      <c r="AF498" s="6" t="e">
        <f>COUNTIFS(#REF!,"&lt;=1",#REF!,"&gt;=200",#REF!,$B498,#REF!,"&gt;=2.7")</f>
        <v>#REF!</v>
      </c>
      <c r="AG498" s="6" t="e">
        <f>COUNTIFS(#REF!,"&lt;=1",#REF!,"&gt;=200",#REF!,$B498,#REF!,"&gt;=3.0")</f>
        <v>#REF!</v>
      </c>
      <c r="AH498" s="6" t="e">
        <f>COUNTIFS(#REF!,"&lt;=1",#REF!,"&gt;=200",#REF!,$B498,#REF!,"&gt;=3.0")</f>
        <v>#REF!</v>
      </c>
      <c r="AI498" s="6" t="e">
        <f>COUNTIFS(#REF!,"&lt;=1",#REF!,"&gt;=200",#REF!,$B498,#REF!,"&gt;=3.2")</f>
        <v>#REF!</v>
      </c>
      <c r="AJ498" s="15" t="e">
        <f>COUNTIFS(#REF!,"&lt;=1",#REF!,"&gt;=200",#REF!,$B498,#REF!,"&gt;=3.5")</f>
        <v>#REF!</v>
      </c>
      <c r="AL498" s="9" t="s">
        <v>33</v>
      </c>
      <c r="AM498" s="6"/>
      <c r="AN498" s="6" t="e">
        <f>COUNTIFS(#REF!,"&gt;=50",#REF!,$B498)</f>
        <v>#REF!</v>
      </c>
      <c r="AO498" s="6" t="e">
        <f>COUNTIFS(#REF!,"&lt;=1",#REF!,"&gt;=50",#REF!,$B498,#REF!,"&gt;=2.2")</f>
        <v>#REF!</v>
      </c>
      <c r="AP498" s="6" t="e">
        <f>COUNTIFS(#REF!,"&lt;=1",#REF!,"&gt;=50",#REF!,$B498,#REF!,"&gt;=2.5")</f>
        <v>#REF!</v>
      </c>
      <c r="AQ498" s="6" t="e">
        <f>COUNTIFS(#REF!,"&lt;=1",#REF!,"&gt;=50",#REF!,$B498,#REF!,"&gt;=3")</f>
        <v>#REF!</v>
      </c>
      <c r="AR498" s="6" t="e">
        <f>COUNTIFS(#REF!,"&lt;=1",#REF!,"&gt;=50",#REF!,$B498,#REF!,"&gt;=3.5")</f>
        <v>#REF!</v>
      </c>
      <c r="AS498" s="15" t="e">
        <f>COUNTIFS(#REF!,"&lt;=1",#REF!,"&gt;=50",#REF!,$B498,#REF!,"&gt;=4")</f>
        <v>#REF!</v>
      </c>
    </row>
    <row r="499" spans="2:45" hidden="1" outlineLevel="1" x14ac:dyDescent="0.25">
      <c r="B499" s="9" t="s">
        <v>43</v>
      </c>
      <c r="C499" s="6"/>
      <c r="D499" s="6" t="e">
        <f>COUNTIFS(#REF!,"&lt;100",#REF!,"&gt;=50",#REF!,$B499)</f>
        <v>#REF!</v>
      </c>
      <c r="E499" s="6" t="e">
        <f>COUNTIFS(#REF!,"&lt;=1",#REF!,"&lt;100",#REF!,"&gt;=50",#REF!,$B499,#REF!,"&gt;=2.4")</f>
        <v>#REF!</v>
      </c>
      <c r="F499" s="6" t="e">
        <f>COUNTIFS(#REF!,"&lt;=1",#REF!,"&lt;100",#REF!,"&gt;=50",#REF!,$B499,#REF!,"&gt;=2.5")</f>
        <v>#REF!</v>
      </c>
      <c r="G499" s="6" t="e">
        <f>COUNTIFS(#REF!,"&lt;=1",#REF!,"&lt;100",#REF!,"&gt;=50",#REF!,$B499,#REF!,"&gt;=2.6")</f>
        <v>#REF!</v>
      </c>
      <c r="H499" s="6" t="e">
        <f>COUNTIFS(#REF!,"&lt;=1",#REF!,"&lt;100",#REF!,"&gt;=50",#REF!,$B499,#REF!,"&gt;=2.7")</f>
        <v>#REF!</v>
      </c>
      <c r="I499" s="15" t="e">
        <f>COUNTIFS(#REF!,"&lt;=1",#REF!,"&lt;100",#REF!,"&gt;=50",#REF!,$B499,#REF!,"&gt;=2.8")</f>
        <v>#REF!</v>
      </c>
      <c r="K499" s="9" t="s">
        <v>43</v>
      </c>
      <c r="L499" s="6"/>
      <c r="M499" s="6" t="e">
        <f>COUNTIFS(#REF!,"&gt;=100",#REF!,"&lt;150",#REF!,$B499)</f>
        <v>#REF!</v>
      </c>
      <c r="N499" s="6" t="e">
        <f>COUNTIFS(#REF!,"&lt;=1",#REF!,"&gt;=100",#REF!,"&lt;150",#REF!,$B499,#REF!,"&gt;=2.4")</f>
        <v>#REF!</v>
      </c>
      <c r="O499" s="6" t="e">
        <f>COUNTIFS(#REF!,"&lt;=1",#REF!,"&gt;=100",#REF!,"&lt;150",#REF!,$B499,#REF!,"&gt;=2.5")</f>
        <v>#REF!</v>
      </c>
      <c r="P499" s="6" t="e">
        <f>COUNTIFS(#REF!,"&lt;=1",#REF!,"&gt;=100",#REF!,"&lt;150",#REF!,$B499,#REF!,"&gt;=2.6")</f>
        <v>#REF!</v>
      </c>
      <c r="Q499" s="6" t="e">
        <f>COUNTIFS(#REF!,"&lt;=1",#REF!,"&gt;=100",#REF!,"&lt;150",#REF!,$B499,#REF!,"&gt;=3.0")</f>
        <v>#REF!</v>
      </c>
      <c r="R499" s="15" t="e">
        <f>COUNTIFS(#REF!,"&lt;=1",#REF!,"&gt;=100",#REF!,"&lt;150",#REF!,$B499,#REF!,"&gt;=3.5")</f>
        <v>#REF!</v>
      </c>
      <c r="T499" s="9" t="s">
        <v>43</v>
      </c>
      <c r="U499" s="6"/>
      <c r="V499" s="6" t="e">
        <f>COUNTIFS(#REF!,"&gt;=150",#REF!,"&lt;200",#REF!,$B499)</f>
        <v>#REF!</v>
      </c>
      <c r="W499" s="6" t="e">
        <f>COUNTIFS(#REF!,"&lt;=1",#REF!,"&gt;=150",#REF!,"&lt;200",#REF!,$B499,#REF!,"&gt;=2.8")</f>
        <v>#REF!</v>
      </c>
      <c r="X499" s="6" t="e">
        <f>COUNTIFS(#REF!,"&lt;=1",#REF!,"&gt;=150",#REF!,"&lt;200",#REF!,$B499,#REF!,"&gt;=3.0")</f>
        <v>#REF!</v>
      </c>
      <c r="Y499" s="6" t="e">
        <f>COUNTIFS(#REF!,"&lt;=1",#REF!,"&gt;=150",#REF!,"&lt;200",#REF!,$B499,#REF!,"&gt;=3.2")</f>
        <v>#REF!</v>
      </c>
      <c r="Z499" s="6" t="e">
        <f>COUNTIFS(#REF!,"&lt;=1",#REF!,"&gt;=150",#REF!,"&lt;200",#REF!,$B499,#REF!,"&gt;=3.5")</f>
        <v>#REF!</v>
      </c>
      <c r="AA499" s="15" t="e">
        <f>COUNTIFS(#REF!,"&lt;=1",#REF!,"&gt;=150",#REF!,"&lt;200",#REF!,$B499,#REF!,"&gt;=4")</f>
        <v>#REF!</v>
      </c>
      <c r="AC499" s="9" t="s">
        <v>43</v>
      </c>
      <c r="AD499" s="6"/>
      <c r="AE499" s="6" t="e">
        <f>COUNTIFS(#REF!,"&gt;=200",#REF!,$B499)</f>
        <v>#REF!</v>
      </c>
      <c r="AF499" s="6" t="e">
        <f>COUNTIFS(#REF!,"&lt;=1",#REF!,"&gt;=200",#REF!,$B499,#REF!,"&gt;=2.7")</f>
        <v>#REF!</v>
      </c>
      <c r="AG499" s="6" t="e">
        <f>COUNTIFS(#REF!,"&lt;=1",#REF!,"&gt;=200",#REF!,$B499,#REF!,"&gt;=3.0")</f>
        <v>#REF!</v>
      </c>
      <c r="AH499" s="6" t="e">
        <f>COUNTIFS(#REF!,"&lt;=1",#REF!,"&gt;=200",#REF!,$B499,#REF!,"&gt;=3.0")</f>
        <v>#REF!</v>
      </c>
      <c r="AI499" s="6" t="e">
        <f>COUNTIFS(#REF!,"&lt;=1",#REF!,"&gt;=200",#REF!,$B499,#REF!,"&gt;=3.2")</f>
        <v>#REF!</v>
      </c>
      <c r="AJ499" s="15" t="e">
        <f>COUNTIFS(#REF!,"&lt;=1",#REF!,"&gt;=200",#REF!,$B499,#REF!,"&gt;=3.5")</f>
        <v>#REF!</v>
      </c>
      <c r="AL499" s="9" t="s">
        <v>43</v>
      </c>
      <c r="AM499" s="6"/>
      <c r="AN499" s="6" t="e">
        <f>COUNTIFS(#REF!,"&gt;=50",#REF!,$B499)</f>
        <v>#REF!</v>
      </c>
      <c r="AO499" s="6" t="e">
        <f>COUNTIFS(#REF!,"&lt;=1",#REF!,"&gt;=50",#REF!,$B499,#REF!,"&gt;=2.2")</f>
        <v>#REF!</v>
      </c>
      <c r="AP499" s="6" t="e">
        <f>COUNTIFS(#REF!,"&lt;=1",#REF!,"&gt;=50",#REF!,$B499,#REF!,"&gt;=2.5")</f>
        <v>#REF!</v>
      </c>
      <c r="AQ499" s="6" t="e">
        <f>COUNTIFS(#REF!,"&lt;=1",#REF!,"&gt;=50",#REF!,$B499,#REF!,"&gt;=3")</f>
        <v>#REF!</v>
      </c>
      <c r="AR499" s="6" t="e">
        <f>COUNTIFS(#REF!,"&lt;=1",#REF!,"&gt;=50",#REF!,$B499,#REF!,"&gt;=3.5")</f>
        <v>#REF!</v>
      </c>
      <c r="AS499" s="15" t="e">
        <f>COUNTIFS(#REF!,"&lt;=1",#REF!,"&gt;=50",#REF!,$B499,#REF!,"&gt;=4")</f>
        <v>#REF!</v>
      </c>
    </row>
    <row r="500" spans="2:45" hidden="1" outlineLevel="1" x14ac:dyDescent="0.25">
      <c r="B500" s="9" t="s">
        <v>46</v>
      </c>
      <c r="C500" s="6"/>
      <c r="D500" s="6" t="e">
        <f>COUNTIFS(#REF!,"&lt;100",#REF!,"&gt;=50",#REF!,$B500)</f>
        <v>#REF!</v>
      </c>
      <c r="E500" s="6" t="e">
        <f>COUNTIFS(#REF!,"&lt;=1",#REF!,"&lt;100",#REF!,"&gt;=50",#REF!,$B500,#REF!,"&gt;=2.4")</f>
        <v>#REF!</v>
      </c>
      <c r="F500" s="6" t="e">
        <f>COUNTIFS(#REF!,"&lt;=1",#REF!,"&lt;100",#REF!,"&gt;=50",#REF!,$B500,#REF!,"&gt;=2.5")</f>
        <v>#REF!</v>
      </c>
      <c r="G500" s="6" t="e">
        <f>COUNTIFS(#REF!,"&lt;=1",#REF!,"&lt;100",#REF!,"&gt;=50",#REF!,$B500,#REF!,"&gt;=2.6")</f>
        <v>#REF!</v>
      </c>
      <c r="H500" s="6" t="e">
        <f>COUNTIFS(#REF!,"&lt;=1",#REF!,"&lt;100",#REF!,"&gt;=50",#REF!,$B500,#REF!,"&gt;=2.7")</f>
        <v>#REF!</v>
      </c>
      <c r="I500" s="15" t="e">
        <f>COUNTIFS(#REF!,"&lt;=1",#REF!,"&lt;100",#REF!,"&gt;=50",#REF!,$B500,#REF!,"&gt;=2.8")</f>
        <v>#REF!</v>
      </c>
      <c r="K500" s="9" t="s">
        <v>46</v>
      </c>
      <c r="L500" s="6"/>
      <c r="M500" s="6" t="e">
        <f>COUNTIFS(#REF!,"&gt;=100",#REF!,"&lt;150",#REF!,$B500)</f>
        <v>#REF!</v>
      </c>
      <c r="N500" s="6" t="e">
        <f>COUNTIFS(#REF!,"&lt;=1",#REF!,"&gt;=100",#REF!,"&lt;150",#REF!,$B500,#REF!,"&gt;=2.4")</f>
        <v>#REF!</v>
      </c>
      <c r="O500" s="6" t="e">
        <f>COUNTIFS(#REF!,"&lt;=1",#REF!,"&gt;=100",#REF!,"&lt;150",#REF!,$B500,#REF!,"&gt;=2.5")</f>
        <v>#REF!</v>
      </c>
      <c r="P500" s="6" t="e">
        <f>COUNTIFS(#REF!,"&lt;=1",#REF!,"&gt;=100",#REF!,"&lt;150",#REF!,$B500,#REF!,"&gt;=2.6")</f>
        <v>#REF!</v>
      </c>
      <c r="Q500" s="6" t="e">
        <f>COUNTIFS(#REF!,"&lt;=1",#REF!,"&gt;=100",#REF!,"&lt;150",#REF!,$B500,#REF!,"&gt;=3.0")</f>
        <v>#REF!</v>
      </c>
      <c r="R500" s="15" t="e">
        <f>COUNTIFS(#REF!,"&lt;=1",#REF!,"&gt;=100",#REF!,"&lt;150",#REF!,$B500,#REF!,"&gt;=3.5")</f>
        <v>#REF!</v>
      </c>
      <c r="T500" s="9" t="s">
        <v>46</v>
      </c>
      <c r="U500" s="6"/>
      <c r="V500" s="6" t="e">
        <f>COUNTIFS(#REF!,"&gt;=150",#REF!,"&lt;200",#REF!,$B500)</f>
        <v>#REF!</v>
      </c>
      <c r="W500" s="6" t="e">
        <f>COUNTIFS(#REF!,"&lt;=1",#REF!,"&gt;=150",#REF!,"&lt;200",#REF!,$B500,#REF!,"&gt;=2.8")</f>
        <v>#REF!</v>
      </c>
      <c r="X500" s="6" t="e">
        <f>COUNTIFS(#REF!,"&lt;=1",#REF!,"&gt;=150",#REF!,"&lt;200",#REF!,$B500,#REF!,"&gt;=3.0")</f>
        <v>#REF!</v>
      </c>
      <c r="Y500" s="6" t="e">
        <f>COUNTIFS(#REF!,"&lt;=1",#REF!,"&gt;=150",#REF!,"&lt;200",#REF!,$B500,#REF!,"&gt;=3.2")</f>
        <v>#REF!</v>
      </c>
      <c r="Z500" s="6" t="e">
        <f>COUNTIFS(#REF!,"&lt;=1",#REF!,"&gt;=150",#REF!,"&lt;200",#REF!,$B500,#REF!,"&gt;=3.5")</f>
        <v>#REF!</v>
      </c>
      <c r="AA500" s="15" t="e">
        <f>COUNTIFS(#REF!,"&lt;=1",#REF!,"&gt;=150",#REF!,"&lt;200",#REF!,$B500,#REF!,"&gt;=4")</f>
        <v>#REF!</v>
      </c>
      <c r="AC500" s="9" t="s">
        <v>46</v>
      </c>
      <c r="AD500" s="6"/>
      <c r="AE500" s="6" t="e">
        <f>COUNTIFS(#REF!,"&gt;=200",#REF!,$B500)</f>
        <v>#REF!</v>
      </c>
      <c r="AF500" s="6" t="e">
        <f>COUNTIFS(#REF!,"&lt;=1",#REF!,"&gt;=200",#REF!,$B500,#REF!,"&gt;=2.7")</f>
        <v>#REF!</v>
      </c>
      <c r="AG500" s="6" t="e">
        <f>COUNTIFS(#REF!,"&lt;=1",#REF!,"&gt;=200",#REF!,$B500,#REF!,"&gt;=3.0")</f>
        <v>#REF!</v>
      </c>
      <c r="AH500" s="6" t="e">
        <f>COUNTIFS(#REF!,"&lt;=1",#REF!,"&gt;=200",#REF!,$B500,#REF!,"&gt;=3.0")</f>
        <v>#REF!</v>
      </c>
      <c r="AI500" s="6" t="e">
        <f>COUNTIFS(#REF!,"&lt;=1",#REF!,"&gt;=200",#REF!,$B500,#REF!,"&gt;=3.2")</f>
        <v>#REF!</v>
      </c>
      <c r="AJ500" s="15" t="e">
        <f>COUNTIFS(#REF!,"&lt;=1",#REF!,"&gt;=200",#REF!,$B500,#REF!,"&gt;=3.5")</f>
        <v>#REF!</v>
      </c>
      <c r="AL500" s="9" t="s">
        <v>46</v>
      </c>
      <c r="AM500" s="6"/>
      <c r="AN500" s="6" t="e">
        <f>COUNTIFS(#REF!,"&gt;=50",#REF!,$B500)</f>
        <v>#REF!</v>
      </c>
      <c r="AO500" s="6" t="e">
        <f>COUNTIFS(#REF!,"&lt;=1",#REF!,"&gt;=50",#REF!,$B500,#REF!,"&gt;=2.2")</f>
        <v>#REF!</v>
      </c>
      <c r="AP500" s="6" t="e">
        <f>COUNTIFS(#REF!,"&lt;=1",#REF!,"&gt;=50",#REF!,$B500,#REF!,"&gt;=2.5")</f>
        <v>#REF!</v>
      </c>
      <c r="AQ500" s="6" t="e">
        <f>COUNTIFS(#REF!,"&lt;=1",#REF!,"&gt;=50",#REF!,$B500,#REF!,"&gt;=3")</f>
        <v>#REF!</v>
      </c>
      <c r="AR500" s="6" t="e">
        <f>COUNTIFS(#REF!,"&lt;=1",#REF!,"&gt;=50",#REF!,$B500,#REF!,"&gt;=3.5")</f>
        <v>#REF!</v>
      </c>
      <c r="AS500" s="15" t="e">
        <f>COUNTIFS(#REF!,"&lt;=1",#REF!,"&gt;=50",#REF!,$B500,#REF!,"&gt;=4")</f>
        <v>#REF!</v>
      </c>
    </row>
    <row r="501" spans="2:45" hidden="1" outlineLevel="1" x14ac:dyDescent="0.25">
      <c r="B501" s="9" t="s">
        <v>53</v>
      </c>
      <c r="C501" s="6"/>
      <c r="D501" s="6" t="e">
        <f>COUNTIFS(#REF!,"&lt;100",#REF!,"&gt;=50",#REF!,$B501)</f>
        <v>#REF!</v>
      </c>
      <c r="E501" s="6" t="e">
        <f>COUNTIFS(#REF!,"&lt;=1",#REF!,"&lt;100",#REF!,"&gt;=50",#REF!,$B501,#REF!,"&gt;=2.4")</f>
        <v>#REF!</v>
      </c>
      <c r="F501" s="6" t="e">
        <f>COUNTIFS(#REF!,"&lt;=1",#REF!,"&lt;100",#REF!,"&gt;=50",#REF!,$B501,#REF!,"&gt;=2.5")</f>
        <v>#REF!</v>
      </c>
      <c r="G501" s="6" t="e">
        <f>COUNTIFS(#REF!,"&lt;=1",#REF!,"&lt;100",#REF!,"&gt;=50",#REF!,$B501,#REF!,"&gt;=2.6")</f>
        <v>#REF!</v>
      </c>
      <c r="H501" s="6" t="e">
        <f>COUNTIFS(#REF!,"&lt;=1",#REF!,"&lt;100",#REF!,"&gt;=50",#REF!,$B501,#REF!,"&gt;=2.7")</f>
        <v>#REF!</v>
      </c>
      <c r="I501" s="15" t="e">
        <f>COUNTIFS(#REF!,"&lt;=1",#REF!,"&lt;100",#REF!,"&gt;=50",#REF!,$B501,#REF!,"&gt;=2.8")</f>
        <v>#REF!</v>
      </c>
      <c r="K501" s="9" t="s">
        <v>53</v>
      </c>
      <c r="L501" s="6"/>
      <c r="M501" s="6" t="e">
        <f>COUNTIFS(#REF!,"&gt;=100",#REF!,"&lt;150",#REF!,$B501)</f>
        <v>#REF!</v>
      </c>
      <c r="N501" s="6" t="e">
        <f>COUNTIFS(#REF!,"&lt;=1",#REF!,"&gt;=100",#REF!,"&lt;150",#REF!,$B501,#REF!,"&gt;=2.4")</f>
        <v>#REF!</v>
      </c>
      <c r="O501" s="6" t="e">
        <f>COUNTIFS(#REF!,"&lt;=1",#REF!,"&gt;=100",#REF!,"&lt;150",#REF!,$B501,#REF!,"&gt;=2.5")</f>
        <v>#REF!</v>
      </c>
      <c r="P501" s="6" t="e">
        <f>COUNTIFS(#REF!,"&lt;=1",#REF!,"&gt;=100",#REF!,"&lt;150",#REF!,$B501,#REF!,"&gt;=2.6")</f>
        <v>#REF!</v>
      </c>
      <c r="Q501" s="6" t="e">
        <f>COUNTIFS(#REF!,"&lt;=1",#REF!,"&gt;=100",#REF!,"&lt;150",#REF!,$B501,#REF!,"&gt;=3.0")</f>
        <v>#REF!</v>
      </c>
      <c r="R501" s="15" t="e">
        <f>COUNTIFS(#REF!,"&lt;=1",#REF!,"&gt;=100",#REF!,"&lt;150",#REF!,$B501,#REF!,"&gt;=3.5")</f>
        <v>#REF!</v>
      </c>
      <c r="T501" s="9" t="s">
        <v>53</v>
      </c>
      <c r="U501" s="6"/>
      <c r="V501" s="6" t="e">
        <f>COUNTIFS(#REF!,"&gt;=150",#REF!,"&lt;200",#REF!,$B501)</f>
        <v>#REF!</v>
      </c>
      <c r="W501" s="6" t="e">
        <f>COUNTIFS(#REF!,"&lt;=1",#REF!,"&gt;=150",#REF!,"&lt;200",#REF!,$B501,#REF!,"&gt;=2.8")</f>
        <v>#REF!</v>
      </c>
      <c r="X501" s="6" t="e">
        <f>COUNTIFS(#REF!,"&lt;=1",#REF!,"&gt;=150",#REF!,"&lt;200",#REF!,$B501,#REF!,"&gt;=3.0")</f>
        <v>#REF!</v>
      </c>
      <c r="Y501" s="6" t="e">
        <f>COUNTIFS(#REF!,"&lt;=1",#REF!,"&gt;=150",#REF!,"&lt;200",#REF!,$B501,#REF!,"&gt;=3.2")</f>
        <v>#REF!</v>
      </c>
      <c r="Z501" s="6" t="e">
        <f>COUNTIFS(#REF!,"&lt;=1",#REF!,"&gt;=150",#REF!,"&lt;200",#REF!,$B501,#REF!,"&gt;=3.5")</f>
        <v>#REF!</v>
      </c>
      <c r="AA501" s="15" t="e">
        <f>COUNTIFS(#REF!,"&lt;=1",#REF!,"&gt;=150",#REF!,"&lt;200",#REF!,$B501,#REF!,"&gt;=4")</f>
        <v>#REF!</v>
      </c>
      <c r="AC501" s="9" t="s">
        <v>53</v>
      </c>
      <c r="AD501" s="6"/>
      <c r="AE501" s="6" t="e">
        <f>COUNTIFS(#REF!,"&gt;=200",#REF!,$B501)</f>
        <v>#REF!</v>
      </c>
      <c r="AF501" s="6" t="e">
        <f>COUNTIFS(#REF!,"&lt;=1",#REF!,"&gt;=200",#REF!,$B501,#REF!,"&gt;=2.7")</f>
        <v>#REF!</v>
      </c>
      <c r="AG501" s="6" t="e">
        <f>COUNTIFS(#REF!,"&lt;=1",#REF!,"&gt;=200",#REF!,$B501,#REF!,"&gt;=3.0")</f>
        <v>#REF!</v>
      </c>
      <c r="AH501" s="6" t="e">
        <f>COUNTIFS(#REF!,"&lt;=1",#REF!,"&gt;=200",#REF!,$B501,#REF!,"&gt;=3.0")</f>
        <v>#REF!</v>
      </c>
      <c r="AI501" s="6" t="e">
        <f>COUNTIFS(#REF!,"&lt;=1",#REF!,"&gt;=200",#REF!,$B501,#REF!,"&gt;=3.2")</f>
        <v>#REF!</v>
      </c>
      <c r="AJ501" s="15" t="e">
        <f>COUNTIFS(#REF!,"&lt;=1",#REF!,"&gt;=200",#REF!,$B501,#REF!,"&gt;=3.5")</f>
        <v>#REF!</v>
      </c>
      <c r="AL501" s="9" t="s">
        <v>53</v>
      </c>
      <c r="AM501" s="6"/>
      <c r="AN501" s="6" t="e">
        <f>COUNTIFS(#REF!,"&gt;=50",#REF!,$B501)</f>
        <v>#REF!</v>
      </c>
      <c r="AO501" s="6" t="e">
        <f>COUNTIFS(#REF!,"&lt;=1",#REF!,"&gt;=50",#REF!,$B501,#REF!,"&gt;=2.2")</f>
        <v>#REF!</v>
      </c>
      <c r="AP501" s="6" t="e">
        <f>COUNTIFS(#REF!,"&lt;=1",#REF!,"&gt;=50",#REF!,$B501,#REF!,"&gt;=2.5")</f>
        <v>#REF!</v>
      </c>
      <c r="AQ501" s="6" t="e">
        <f>COUNTIFS(#REF!,"&lt;=1",#REF!,"&gt;=50",#REF!,$B501,#REF!,"&gt;=3")</f>
        <v>#REF!</v>
      </c>
      <c r="AR501" s="6" t="e">
        <f>COUNTIFS(#REF!,"&lt;=1",#REF!,"&gt;=50",#REF!,$B501,#REF!,"&gt;=3.5")</f>
        <v>#REF!</v>
      </c>
      <c r="AS501" s="15" t="e">
        <f>COUNTIFS(#REF!,"&lt;=1",#REF!,"&gt;=50",#REF!,$B501,#REF!,"&gt;=4")</f>
        <v>#REF!</v>
      </c>
    </row>
    <row r="502" spans="2:45" hidden="1" outlineLevel="1" x14ac:dyDescent="0.25">
      <c r="B502" s="9" t="s">
        <v>49</v>
      </c>
      <c r="C502" s="6"/>
      <c r="D502" s="6" t="e">
        <f>COUNTIFS(#REF!,"&lt;100",#REF!,"&gt;=50",#REF!,$B502)</f>
        <v>#REF!</v>
      </c>
      <c r="E502" s="6" t="e">
        <f>COUNTIFS(#REF!,"&lt;=1",#REF!,"&lt;100",#REF!,"&gt;=50",#REF!,$B502,#REF!,"&gt;=2.4")</f>
        <v>#REF!</v>
      </c>
      <c r="F502" s="6" t="e">
        <f>COUNTIFS(#REF!,"&lt;=1",#REF!,"&lt;100",#REF!,"&gt;=50",#REF!,$B502,#REF!,"&gt;=2.5")</f>
        <v>#REF!</v>
      </c>
      <c r="G502" s="6" t="e">
        <f>COUNTIFS(#REF!,"&lt;=1",#REF!,"&lt;100",#REF!,"&gt;=50",#REF!,$B502,#REF!,"&gt;=2.6")</f>
        <v>#REF!</v>
      </c>
      <c r="H502" s="6" t="e">
        <f>COUNTIFS(#REF!,"&lt;=1",#REF!,"&lt;100",#REF!,"&gt;=50",#REF!,$B502,#REF!,"&gt;=2.7")</f>
        <v>#REF!</v>
      </c>
      <c r="I502" s="15" t="e">
        <f>COUNTIFS(#REF!,"&lt;=1",#REF!,"&lt;100",#REF!,"&gt;=50",#REF!,$B502,#REF!,"&gt;=2.8")</f>
        <v>#REF!</v>
      </c>
      <c r="K502" s="9" t="s">
        <v>49</v>
      </c>
      <c r="L502" s="6"/>
      <c r="M502" s="6" t="e">
        <f>COUNTIFS(#REF!,"&gt;=100",#REF!,"&lt;150",#REF!,$B502)</f>
        <v>#REF!</v>
      </c>
      <c r="N502" s="6" t="e">
        <f>COUNTIFS(#REF!,"&lt;=1",#REF!,"&gt;=100",#REF!,"&lt;150",#REF!,$B502,#REF!,"&gt;=2.4")</f>
        <v>#REF!</v>
      </c>
      <c r="O502" s="6" t="e">
        <f>COUNTIFS(#REF!,"&lt;=1",#REF!,"&gt;=100",#REF!,"&lt;150",#REF!,$B502,#REF!,"&gt;=2.5")</f>
        <v>#REF!</v>
      </c>
      <c r="P502" s="6" t="e">
        <f>COUNTIFS(#REF!,"&lt;=1",#REF!,"&gt;=100",#REF!,"&lt;150",#REF!,$B502,#REF!,"&gt;=2.6")</f>
        <v>#REF!</v>
      </c>
      <c r="Q502" s="6" t="e">
        <f>COUNTIFS(#REF!,"&lt;=1",#REF!,"&gt;=100",#REF!,"&lt;150",#REF!,$B502,#REF!,"&gt;=3.0")</f>
        <v>#REF!</v>
      </c>
      <c r="R502" s="15" t="e">
        <f>COUNTIFS(#REF!,"&lt;=1",#REF!,"&gt;=100",#REF!,"&lt;150",#REF!,$B502,#REF!,"&gt;=3.5")</f>
        <v>#REF!</v>
      </c>
      <c r="T502" s="9" t="s">
        <v>49</v>
      </c>
      <c r="U502" s="6"/>
      <c r="V502" s="6" t="e">
        <f>COUNTIFS(#REF!,"&gt;=150",#REF!,"&lt;200",#REF!,$B502)</f>
        <v>#REF!</v>
      </c>
      <c r="W502" s="6" t="e">
        <f>COUNTIFS(#REF!,"&lt;=1",#REF!,"&gt;=150",#REF!,"&lt;200",#REF!,$B502,#REF!,"&gt;=2.8")</f>
        <v>#REF!</v>
      </c>
      <c r="X502" s="6" t="e">
        <f>COUNTIFS(#REF!,"&lt;=1",#REF!,"&gt;=150",#REF!,"&lt;200",#REF!,$B502,#REF!,"&gt;=3.0")</f>
        <v>#REF!</v>
      </c>
      <c r="Y502" s="6" t="e">
        <f>COUNTIFS(#REF!,"&lt;=1",#REF!,"&gt;=150",#REF!,"&lt;200",#REF!,$B502,#REF!,"&gt;=3.2")</f>
        <v>#REF!</v>
      </c>
      <c r="Z502" s="6" t="e">
        <f>COUNTIFS(#REF!,"&lt;=1",#REF!,"&gt;=150",#REF!,"&lt;200",#REF!,$B502,#REF!,"&gt;=3.5")</f>
        <v>#REF!</v>
      </c>
      <c r="AA502" s="15" t="e">
        <f>COUNTIFS(#REF!,"&lt;=1",#REF!,"&gt;=150",#REF!,"&lt;200",#REF!,$B502,#REF!,"&gt;=4")</f>
        <v>#REF!</v>
      </c>
      <c r="AC502" s="9" t="s">
        <v>49</v>
      </c>
      <c r="AD502" s="6"/>
      <c r="AE502" s="6" t="e">
        <f>COUNTIFS(#REF!,"&gt;=200",#REF!,$B502)</f>
        <v>#REF!</v>
      </c>
      <c r="AF502" s="6" t="e">
        <f>COUNTIFS(#REF!,"&lt;=1",#REF!,"&gt;=200",#REF!,$B502,#REF!,"&gt;=2.7")</f>
        <v>#REF!</v>
      </c>
      <c r="AG502" s="6" t="e">
        <f>COUNTIFS(#REF!,"&lt;=1",#REF!,"&gt;=200",#REF!,$B502,#REF!,"&gt;=3.0")</f>
        <v>#REF!</v>
      </c>
      <c r="AH502" s="6" t="e">
        <f>COUNTIFS(#REF!,"&lt;=1",#REF!,"&gt;=200",#REF!,$B502,#REF!,"&gt;=3.0")</f>
        <v>#REF!</v>
      </c>
      <c r="AI502" s="6" t="e">
        <f>COUNTIFS(#REF!,"&lt;=1",#REF!,"&gt;=200",#REF!,$B502,#REF!,"&gt;=3.2")</f>
        <v>#REF!</v>
      </c>
      <c r="AJ502" s="15" t="e">
        <f>COUNTIFS(#REF!,"&lt;=1",#REF!,"&gt;=200",#REF!,$B502,#REF!,"&gt;=3.5")</f>
        <v>#REF!</v>
      </c>
      <c r="AL502" s="9" t="s">
        <v>49</v>
      </c>
      <c r="AM502" s="6"/>
      <c r="AN502" s="6" t="e">
        <f>COUNTIFS(#REF!,"&gt;=50",#REF!,$B502)</f>
        <v>#REF!</v>
      </c>
      <c r="AO502" s="6" t="e">
        <f>COUNTIFS(#REF!,"&lt;=1",#REF!,"&gt;=50",#REF!,$B502,#REF!,"&gt;=2.2")</f>
        <v>#REF!</v>
      </c>
      <c r="AP502" s="6" t="e">
        <f>COUNTIFS(#REF!,"&lt;=1",#REF!,"&gt;=50",#REF!,$B502,#REF!,"&gt;=2.5")</f>
        <v>#REF!</v>
      </c>
      <c r="AQ502" s="6" t="e">
        <f>COUNTIFS(#REF!,"&lt;=1",#REF!,"&gt;=50",#REF!,$B502,#REF!,"&gt;=3")</f>
        <v>#REF!</v>
      </c>
      <c r="AR502" s="6" t="e">
        <f>COUNTIFS(#REF!,"&lt;=1",#REF!,"&gt;=50",#REF!,$B502,#REF!,"&gt;=3.5")</f>
        <v>#REF!</v>
      </c>
      <c r="AS502" s="15" t="e">
        <f>COUNTIFS(#REF!,"&lt;=1",#REF!,"&gt;=50",#REF!,$B502,#REF!,"&gt;=4")</f>
        <v>#REF!</v>
      </c>
    </row>
    <row r="503" spans="2:45" hidden="1" outlineLevel="1" x14ac:dyDescent="0.25">
      <c r="B503" s="9" t="s">
        <v>50</v>
      </c>
      <c r="C503" s="6"/>
      <c r="D503" s="6" t="e">
        <f>COUNTIFS(#REF!,"&lt;100",#REF!,"&gt;=50",#REF!,$B503)</f>
        <v>#REF!</v>
      </c>
      <c r="E503" s="6" t="e">
        <f>COUNTIFS(#REF!,"&lt;=1",#REF!,"&lt;100",#REF!,"&gt;=50",#REF!,$B503,#REF!,"&gt;=2.4")</f>
        <v>#REF!</v>
      </c>
      <c r="F503" s="6" t="e">
        <f>COUNTIFS(#REF!,"&lt;=1",#REF!,"&lt;100",#REF!,"&gt;=50",#REF!,$B503,#REF!,"&gt;=2.5")</f>
        <v>#REF!</v>
      </c>
      <c r="G503" s="6" t="e">
        <f>COUNTIFS(#REF!,"&lt;=1",#REF!,"&lt;100",#REF!,"&gt;=50",#REF!,$B503,#REF!,"&gt;=2.6")</f>
        <v>#REF!</v>
      </c>
      <c r="H503" s="6" t="e">
        <f>COUNTIFS(#REF!,"&lt;=1",#REF!,"&lt;100",#REF!,"&gt;=50",#REF!,$B503,#REF!,"&gt;=2.7")</f>
        <v>#REF!</v>
      </c>
      <c r="I503" s="15" t="e">
        <f>COUNTIFS(#REF!,"&lt;=1",#REF!,"&lt;100",#REF!,"&gt;=50",#REF!,$B503,#REF!,"&gt;=2.8")</f>
        <v>#REF!</v>
      </c>
      <c r="K503" s="9" t="s">
        <v>50</v>
      </c>
      <c r="L503" s="6"/>
      <c r="M503" s="6" t="e">
        <f>COUNTIFS(#REF!,"&gt;=100",#REF!,"&lt;150",#REF!,$B503)</f>
        <v>#REF!</v>
      </c>
      <c r="N503" s="6" t="e">
        <f>COUNTIFS(#REF!,"&lt;=1",#REF!,"&gt;=100",#REF!,"&lt;150",#REF!,$B503,#REF!,"&gt;=2.4")</f>
        <v>#REF!</v>
      </c>
      <c r="O503" s="6" t="e">
        <f>COUNTIFS(#REF!,"&lt;=1",#REF!,"&gt;=100",#REF!,"&lt;150",#REF!,$B503,#REF!,"&gt;=2.5")</f>
        <v>#REF!</v>
      </c>
      <c r="P503" s="6" t="e">
        <f>COUNTIFS(#REF!,"&lt;=1",#REF!,"&gt;=100",#REF!,"&lt;150",#REF!,$B503,#REF!,"&gt;=2.6")</f>
        <v>#REF!</v>
      </c>
      <c r="Q503" s="6" t="e">
        <f>COUNTIFS(#REF!,"&lt;=1",#REF!,"&gt;=100",#REF!,"&lt;150",#REF!,$B503,#REF!,"&gt;=3.0")</f>
        <v>#REF!</v>
      </c>
      <c r="R503" s="15" t="e">
        <f>COUNTIFS(#REF!,"&lt;=1",#REF!,"&gt;=100",#REF!,"&lt;150",#REF!,$B503,#REF!,"&gt;=3.5")</f>
        <v>#REF!</v>
      </c>
      <c r="T503" s="9" t="s">
        <v>50</v>
      </c>
      <c r="U503" s="6"/>
      <c r="V503" s="6" t="e">
        <f>COUNTIFS(#REF!,"&gt;=150",#REF!,"&lt;200",#REF!,$B503)</f>
        <v>#REF!</v>
      </c>
      <c r="W503" s="6" t="e">
        <f>COUNTIFS(#REF!,"&lt;=1",#REF!,"&gt;=150",#REF!,"&lt;200",#REF!,$B503,#REF!,"&gt;=2.8")</f>
        <v>#REF!</v>
      </c>
      <c r="X503" s="6" t="e">
        <f>COUNTIFS(#REF!,"&lt;=1",#REF!,"&gt;=150",#REF!,"&lt;200",#REF!,$B503,#REF!,"&gt;=3.0")</f>
        <v>#REF!</v>
      </c>
      <c r="Y503" s="6" t="e">
        <f>COUNTIFS(#REF!,"&lt;=1",#REF!,"&gt;=150",#REF!,"&lt;200",#REF!,$B503,#REF!,"&gt;=3.2")</f>
        <v>#REF!</v>
      </c>
      <c r="Z503" s="6" t="e">
        <f>COUNTIFS(#REF!,"&lt;=1",#REF!,"&gt;=150",#REF!,"&lt;200",#REF!,$B503,#REF!,"&gt;=3.5")</f>
        <v>#REF!</v>
      </c>
      <c r="AA503" s="15" t="e">
        <f>COUNTIFS(#REF!,"&lt;=1",#REF!,"&gt;=150",#REF!,"&lt;200",#REF!,$B503,#REF!,"&gt;=4")</f>
        <v>#REF!</v>
      </c>
      <c r="AC503" s="9" t="s">
        <v>50</v>
      </c>
      <c r="AD503" s="6"/>
      <c r="AE503" s="6" t="e">
        <f>COUNTIFS(#REF!,"&gt;=200",#REF!,$B503)</f>
        <v>#REF!</v>
      </c>
      <c r="AF503" s="6" t="e">
        <f>COUNTIFS(#REF!,"&lt;=1",#REF!,"&gt;=200",#REF!,$B503,#REF!,"&gt;=2.7")</f>
        <v>#REF!</v>
      </c>
      <c r="AG503" s="6" t="e">
        <f>COUNTIFS(#REF!,"&lt;=1",#REF!,"&gt;=200",#REF!,$B503,#REF!,"&gt;=3.0")</f>
        <v>#REF!</v>
      </c>
      <c r="AH503" s="6" t="e">
        <f>COUNTIFS(#REF!,"&lt;=1",#REF!,"&gt;=200",#REF!,$B503,#REF!,"&gt;=3.0")</f>
        <v>#REF!</v>
      </c>
      <c r="AI503" s="6" t="e">
        <f>COUNTIFS(#REF!,"&lt;=1",#REF!,"&gt;=200",#REF!,$B503,#REF!,"&gt;=3.2")</f>
        <v>#REF!</v>
      </c>
      <c r="AJ503" s="15" t="e">
        <f>COUNTIFS(#REF!,"&lt;=1",#REF!,"&gt;=200",#REF!,$B503,#REF!,"&gt;=3.5")</f>
        <v>#REF!</v>
      </c>
      <c r="AL503" s="9" t="s">
        <v>50</v>
      </c>
      <c r="AM503" s="6"/>
      <c r="AN503" s="6" t="e">
        <f>COUNTIFS(#REF!,"&gt;=50",#REF!,$B503)</f>
        <v>#REF!</v>
      </c>
      <c r="AO503" s="6" t="e">
        <f>COUNTIFS(#REF!,"&lt;=1",#REF!,"&gt;=50",#REF!,$B503,#REF!,"&gt;=2.2")</f>
        <v>#REF!</v>
      </c>
      <c r="AP503" s="6" t="e">
        <f>COUNTIFS(#REF!,"&lt;=1",#REF!,"&gt;=50",#REF!,$B503,#REF!,"&gt;=2.5")</f>
        <v>#REF!</v>
      </c>
      <c r="AQ503" s="6" t="e">
        <f>COUNTIFS(#REF!,"&lt;=1",#REF!,"&gt;=50",#REF!,$B503,#REF!,"&gt;=3")</f>
        <v>#REF!</v>
      </c>
      <c r="AR503" s="6" t="e">
        <f>COUNTIFS(#REF!,"&lt;=1",#REF!,"&gt;=50",#REF!,$B503,#REF!,"&gt;=3.5")</f>
        <v>#REF!</v>
      </c>
      <c r="AS503" s="15" t="e">
        <f>COUNTIFS(#REF!,"&lt;=1",#REF!,"&gt;=50",#REF!,$B503,#REF!,"&gt;=4")</f>
        <v>#REF!</v>
      </c>
    </row>
    <row r="504" spans="2:45" hidden="1" outlineLevel="1" x14ac:dyDescent="0.25">
      <c r="B504" s="9" t="s">
        <v>18</v>
      </c>
      <c r="C504" s="6"/>
      <c r="D504" s="6" t="e">
        <f>COUNTIFS(#REF!,"&lt;100",#REF!,"&gt;=50",#REF!,$B504)</f>
        <v>#REF!</v>
      </c>
      <c r="E504" s="6" t="e">
        <f>COUNTIFS(#REF!,"&lt;=1",#REF!,"&lt;100",#REF!,"&gt;=50",#REF!,$B504,#REF!,"&gt;=2.4")</f>
        <v>#REF!</v>
      </c>
      <c r="F504" s="6" t="e">
        <f>COUNTIFS(#REF!,"&lt;=1",#REF!,"&lt;100",#REF!,"&gt;=50",#REF!,$B504,#REF!,"&gt;=2.5")</f>
        <v>#REF!</v>
      </c>
      <c r="G504" s="6" t="e">
        <f>COUNTIFS(#REF!,"&lt;=1",#REF!,"&lt;100",#REF!,"&gt;=50",#REF!,$B504,#REF!,"&gt;=2.6")</f>
        <v>#REF!</v>
      </c>
      <c r="H504" s="6" t="e">
        <f>COUNTIFS(#REF!,"&lt;=1",#REF!,"&lt;100",#REF!,"&gt;=50",#REF!,$B504,#REF!,"&gt;=2.7")</f>
        <v>#REF!</v>
      </c>
      <c r="I504" s="15" t="e">
        <f>COUNTIFS(#REF!,"&lt;=1",#REF!,"&lt;100",#REF!,"&gt;=50",#REF!,$B504,#REF!,"&gt;=2.8")</f>
        <v>#REF!</v>
      </c>
      <c r="K504" s="9" t="s">
        <v>18</v>
      </c>
      <c r="L504" s="6"/>
      <c r="M504" s="6" t="e">
        <f>COUNTIFS(#REF!,"&gt;=100",#REF!,"&lt;150",#REF!,$B504)</f>
        <v>#REF!</v>
      </c>
      <c r="N504" s="6" t="e">
        <f>COUNTIFS(#REF!,"&lt;=1",#REF!,"&gt;=100",#REF!,"&lt;150",#REF!,$B504,#REF!,"&gt;=2.4")</f>
        <v>#REF!</v>
      </c>
      <c r="O504" s="6" t="e">
        <f>COUNTIFS(#REF!,"&lt;=1",#REF!,"&gt;=100",#REF!,"&lt;150",#REF!,$B504,#REF!,"&gt;=2.5")</f>
        <v>#REF!</v>
      </c>
      <c r="P504" s="6" t="e">
        <f>COUNTIFS(#REF!,"&lt;=1",#REF!,"&gt;=100",#REF!,"&lt;150",#REF!,$B504,#REF!,"&gt;=2.6")</f>
        <v>#REF!</v>
      </c>
      <c r="Q504" s="6" t="e">
        <f>COUNTIFS(#REF!,"&lt;=1",#REF!,"&gt;=100",#REF!,"&lt;150",#REF!,$B504,#REF!,"&gt;=3.0")</f>
        <v>#REF!</v>
      </c>
      <c r="R504" s="15" t="e">
        <f>COUNTIFS(#REF!,"&lt;=1",#REF!,"&gt;=100",#REF!,"&lt;150",#REF!,$B504,#REF!,"&gt;=3.5")</f>
        <v>#REF!</v>
      </c>
      <c r="T504" s="9" t="s">
        <v>18</v>
      </c>
      <c r="U504" s="6"/>
      <c r="V504" s="6" t="e">
        <f>COUNTIFS(#REF!,"&gt;=150",#REF!,"&lt;200",#REF!,$B504)</f>
        <v>#REF!</v>
      </c>
      <c r="W504" s="6" t="e">
        <f>COUNTIFS(#REF!,"&lt;=1",#REF!,"&gt;=150",#REF!,"&lt;200",#REF!,$B504,#REF!,"&gt;=2.8")</f>
        <v>#REF!</v>
      </c>
      <c r="X504" s="6" t="e">
        <f>COUNTIFS(#REF!,"&lt;=1",#REF!,"&gt;=150",#REF!,"&lt;200",#REF!,$B504,#REF!,"&gt;=3.0")</f>
        <v>#REF!</v>
      </c>
      <c r="Y504" s="6" t="e">
        <f>COUNTIFS(#REF!,"&lt;=1",#REF!,"&gt;=150",#REF!,"&lt;200",#REF!,$B504,#REF!,"&gt;=3.2")</f>
        <v>#REF!</v>
      </c>
      <c r="Z504" s="6" t="e">
        <f>COUNTIFS(#REF!,"&lt;=1",#REF!,"&gt;=150",#REF!,"&lt;200",#REF!,$B504,#REF!,"&gt;=3.5")</f>
        <v>#REF!</v>
      </c>
      <c r="AA504" s="15" t="e">
        <f>COUNTIFS(#REF!,"&lt;=1",#REF!,"&gt;=150",#REF!,"&lt;200",#REF!,$B504,#REF!,"&gt;=4")</f>
        <v>#REF!</v>
      </c>
      <c r="AC504" s="9" t="s">
        <v>18</v>
      </c>
      <c r="AD504" s="6"/>
      <c r="AE504" s="6" t="e">
        <f>COUNTIFS(#REF!,"&gt;=200",#REF!,$B504)</f>
        <v>#REF!</v>
      </c>
      <c r="AF504" s="6" t="e">
        <f>COUNTIFS(#REF!,"&lt;=1",#REF!,"&gt;=200",#REF!,$B504,#REF!,"&gt;=2.7")</f>
        <v>#REF!</v>
      </c>
      <c r="AG504" s="6" t="e">
        <f>COUNTIFS(#REF!,"&lt;=1",#REF!,"&gt;=200",#REF!,$B504,#REF!,"&gt;=3.0")</f>
        <v>#REF!</v>
      </c>
      <c r="AH504" s="6" t="e">
        <f>COUNTIFS(#REF!,"&lt;=1",#REF!,"&gt;=200",#REF!,$B504,#REF!,"&gt;=3.0")</f>
        <v>#REF!</v>
      </c>
      <c r="AI504" s="6" t="e">
        <f>COUNTIFS(#REF!,"&lt;=1",#REF!,"&gt;=200",#REF!,$B504,#REF!,"&gt;=3.2")</f>
        <v>#REF!</v>
      </c>
      <c r="AJ504" s="15" t="e">
        <f>COUNTIFS(#REF!,"&lt;=1",#REF!,"&gt;=200",#REF!,$B504,#REF!,"&gt;=3.5")</f>
        <v>#REF!</v>
      </c>
      <c r="AL504" s="9" t="s">
        <v>18</v>
      </c>
      <c r="AM504" s="6"/>
      <c r="AN504" s="6" t="e">
        <f>COUNTIFS(#REF!,"&gt;=50",#REF!,$B504)</f>
        <v>#REF!</v>
      </c>
      <c r="AO504" s="6" t="e">
        <f>COUNTIFS(#REF!,"&lt;=1",#REF!,"&gt;=50",#REF!,$B504,#REF!,"&gt;=2.2")</f>
        <v>#REF!</v>
      </c>
      <c r="AP504" s="6" t="e">
        <f>COUNTIFS(#REF!,"&lt;=1",#REF!,"&gt;=50",#REF!,$B504,#REF!,"&gt;=2.5")</f>
        <v>#REF!</v>
      </c>
      <c r="AQ504" s="6" t="e">
        <f>COUNTIFS(#REF!,"&lt;=1",#REF!,"&gt;=50",#REF!,$B504,#REF!,"&gt;=3")</f>
        <v>#REF!</v>
      </c>
      <c r="AR504" s="6" t="e">
        <f>COUNTIFS(#REF!,"&lt;=1",#REF!,"&gt;=50",#REF!,$B504,#REF!,"&gt;=3.5")</f>
        <v>#REF!</v>
      </c>
      <c r="AS504" s="15" t="e">
        <f>COUNTIFS(#REF!,"&lt;=1",#REF!,"&gt;=50",#REF!,$B504,#REF!,"&gt;=4")</f>
        <v>#REF!</v>
      </c>
    </row>
    <row r="505" spans="2:45" hidden="1" outlineLevel="1" x14ac:dyDescent="0.25">
      <c r="B505" s="9" t="s">
        <v>20</v>
      </c>
      <c r="C505" s="6"/>
      <c r="D505" s="6" t="e">
        <f>COUNTIFS(#REF!,"&lt;100",#REF!,"&gt;=50",#REF!,$B505)</f>
        <v>#REF!</v>
      </c>
      <c r="E505" s="6" t="e">
        <f>COUNTIFS(#REF!,"&lt;=1",#REF!,"&lt;100",#REF!,"&gt;=50",#REF!,$B505,#REF!,"&gt;=2.4")</f>
        <v>#REF!</v>
      </c>
      <c r="F505" s="6" t="e">
        <f>COUNTIFS(#REF!,"&lt;=1",#REF!,"&lt;100",#REF!,"&gt;=50",#REF!,$B505,#REF!,"&gt;=2.5")</f>
        <v>#REF!</v>
      </c>
      <c r="G505" s="6" t="e">
        <f>COUNTIFS(#REF!,"&lt;=1",#REF!,"&lt;100",#REF!,"&gt;=50",#REF!,$B505,#REF!,"&gt;=2.6")</f>
        <v>#REF!</v>
      </c>
      <c r="H505" s="6" t="e">
        <f>COUNTIFS(#REF!,"&lt;=1",#REF!,"&lt;100",#REF!,"&gt;=50",#REF!,$B505,#REF!,"&gt;=2.7")</f>
        <v>#REF!</v>
      </c>
      <c r="I505" s="15" t="e">
        <f>COUNTIFS(#REF!,"&lt;=1",#REF!,"&lt;100",#REF!,"&gt;=50",#REF!,$B505,#REF!,"&gt;=2.8")</f>
        <v>#REF!</v>
      </c>
      <c r="K505" s="9" t="s">
        <v>20</v>
      </c>
      <c r="L505" s="6"/>
      <c r="M505" s="6" t="e">
        <f>COUNTIFS(#REF!,"&gt;=100",#REF!,"&lt;150",#REF!,$B505)</f>
        <v>#REF!</v>
      </c>
      <c r="N505" s="6" t="e">
        <f>COUNTIFS(#REF!,"&lt;=1",#REF!,"&gt;=100",#REF!,"&lt;150",#REF!,$B505,#REF!,"&gt;=2.4")</f>
        <v>#REF!</v>
      </c>
      <c r="O505" s="6" t="e">
        <f>COUNTIFS(#REF!,"&lt;=1",#REF!,"&gt;=100",#REF!,"&lt;150",#REF!,$B505,#REF!,"&gt;=2.5")</f>
        <v>#REF!</v>
      </c>
      <c r="P505" s="6" t="e">
        <f>COUNTIFS(#REF!,"&lt;=1",#REF!,"&gt;=100",#REF!,"&lt;150",#REF!,$B505,#REF!,"&gt;=2.6")</f>
        <v>#REF!</v>
      </c>
      <c r="Q505" s="6" t="e">
        <f>COUNTIFS(#REF!,"&lt;=1",#REF!,"&gt;=100",#REF!,"&lt;150",#REF!,$B505,#REF!,"&gt;=3.0")</f>
        <v>#REF!</v>
      </c>
      <c r="R505" s="15" t="e">
        <f>COUNTIFS(#REF!,"&lt;=1",#REF!,"&gt;=100",#REF!,"&lt;150",#REF!,$B505,#REF!,"&gt;=3.5")</f>
        <v>#REF!</v>
      </c>
      <c r="T505" s="9" t="s">
        <v>20</v>
      </c>
      <c r="U505" s="6"/>
      <c r="V505" s="6" t="e">
        <f>COUNTIFS(#REF!,"&gt;=150",#REF!,"&lt;200",#REF!,$B505)</f>
        <v>#REF!</v>
      </c>
      <c r="W505" s="6" t="e">
        <f>COUNTIFS(#REF!,"&lt;=1",#REF!,"&gt;=150",#REF!,"&lt;200",#REF!,$B505,#REF!,"&gt;=2.8")</f>
        <v>#REF!</v>
      </c>
      <c r="X505" s="6" t="e">
        <f>COUNTIFS(#REF!,"&lt;=1",#REF!,"&gt;=150",#REF!,"&lt;200",#REF!,$B505,#REF!,"&gt;=3.0")</f>
        <v>#REF!</v>
      </c>
      <c r="Y505" s="6" t="e">
        <f>COUNTIFS(#REF!,"&lt;=1",#REF!,"&gt;=150",#REF!,"&lt;200",#REF!,$B505,#REF!,"&gt;=3.2")</f>
        <v>#REF!</v>
      </c>
      <c r="Z505" s="6" t="e">
        <f>COUNTIFS(#REF!,"&lt;=1",#REF!,"&gt;=150",#REF!,"&lt;200",#REF!,$B505,#REF!,"&gt;=3.5")</f>
        <v>#REF!</v>
      </c>
      <c r="AA505" s="15" t="e">
        <f>COUNTIFS(#REF!,"&lt;=1",#REF!,"&gt;=150",#REF!,"&lt;200",#REF!,$B505,#REF!,"&gt;=4")</f>
        <v>#REF!</v>
      </c>
      <c r="AC505" s="9" t="s">
        <v>20</v>
      </c>
      <c r="AD505" s="6"/>
      <c r="AE505" s="6" t="e">
        <f>COUNTIFS(#REF!,"&gt;=200",#REF!,$B505)</f>
        <v>#REF!</v>
      </c>
      <c r="AF505" s="6" t="e">
        <f>COUNTIFS(#REF!,"&lt;=1",#REF!,"&gt;=200",#REF!,$B505,#REF!,"&gt;=2.7")</f>
        <v>#REF!</v>
      </c>
      <c r="AG505" s="6" t="e">
        <f>COUNTIFS(#REF!,"&lt;=1",#REF!,"&gt;=200",#REF!,$B505,#REF!,"&gt;=3.0")</f>
        <v>#REF!</v>
      </c>
      <c r="AH505" s="6" t="e">
        <f>COUNTIFS(#REF!,"&lt;=1",#REF!,"&gt;=200",#REF!,$B505,#REF!,"&gt;=3.0")</f>
        <v>#REF!</v>
      </c>
      <c r="AI505" s="6" t="e">
        <f>COUNTIFS(#REF!,"&lt;=1",#REF!,"&gt;=200",#REF!,$B505,#REF!,"&gt;=3.2")</f>
        <v>#REF!</v>
      </c>
      <c r="AJ505" s="15" t="e">
        <f>COUNTIFS(#REF!,"&lt;=1",#REF!,"&gt;=200",#REF!,$B505,#REF!,"&gt;=3.5")</f>
        <v>#REF!</v>
      </c>
      <c r="AL505" s="9" t="s">
        <v>20</v>
      </c>
      <c r="AM505" s="6"/>
      <c r="AN505" s="6" t="e">
        <f>COUNTIFS(#REF!,"&gt;=50",#REF!,$B505)</f>
        <v>#REF!</v>
      </c>
      <c r="AO505" s="6" t="e">
        <f>COUNTIFS(#REF!,"&lt;=1",#REF!,"&gt;=50",#REF!,$B505,#REF!,"&gt;=2.2")</f>
        <v>#REF!</v>
      </c>
      <c r="AP505" s="6" t="e">
        <f>COUNTIFS(#REF!,"&lt;=1",#REF!,"&gt;=50",#REF!,$B505,#REF!,"&gt;=2.5")</f>
        <v>#REF!</v>
      </c>
      <c r="AQ505" s="6" t="e">
        <f>COUNTIFS(#REF!,"&lt;=1",#REF!,"&gt;=50",#REF!,$B505,#REF!,"&gt;=3")</f>
        <v>#REF!</v>
      </c>
      <c r="AR505" s="6" t="e">
        <f>COUNTIFS(#REF!,"&lt;=1",#REF!,"&gt;=50",#REF!,$B505,#REF!,"&gt;=3.5")</f>
        <v>#REF!</v>
      </c>
      <c r="AS505" s="15" t="e">
        <f>COUNTIFS(#REF!,"&lt;=1",#REF!,"&gt;=50",#REF!,$B505,#REF!,"&gt;=4")</f>
        <v>#REF!</v>
      </c>
    </row>
    <row r="506" spans="2:45" hidden="1" outlineLevel="1" x14ac:dyDescent="0.25">
      <c r="B506" s="9" t="s">
        <v>21</v>
      </c>
      <c r="C506" s="6"/>
      <c r="D506" s="6" t="e">
        <f>COUNTIFS(#REF!,"&lt;100",#REF!,"&gt;=50",#REF!,$B506)</f>
        <v>#REF!</v>
      </c>
      <c r="E506" s="6" t="e">
        <f>COUNTIFS(#REF!,"&lt;=1",#REF!,"&lt;100",#REF!,"&gt;=50",#REF!,$B506,#REF!,"&gt;=2.4")</f>
        <v>#REF!</v>
      </c>
      <c r="F506" s="6" t="e">
        <f>COUNTIFS(#REF!,"&lt;=1",#REF!,"&lt;100",#REF!,"&gt;=50",#REF!,$B506,#REF!,"&gt;=2.5")</f>
        <v>#REF!</v>
      </c>
      <c r="G506" s="6" t="e">
        <f>COUNTIFS(#REF!,"&lt;=1",#REF!,"&lt;100",#REF!,"&gt;=50",#REF!,$B506,#REF!,"&gt;=2.6")</f>
        <v>#REF!</v>
      </c>
      <c r="H506" s="6" t="e">
        <f>COUNTIFS(#REF!,"&lt;=1",#REF!,"&lt;100",#REF!,"&gt;=50",#REF!,$B506,#REF!,"&gt;=2.7")</f>
        <v>#REF!</v>
      </c>
      <c r="I506" s="15" t="e">
        <f>COUNTIFS(#REF!,"&lt;=1",#REF!,"&lt;100",#REF!,"&gt;=50",#REF!,$B506,#REF!,"&gt;=2.8")</f>
        <v>#REF!</v>
      </c>
      <c r="K506" s="9" t="s">
        <v>21</v>
      </c>
      <c r="L506" s="6"/>
      <c r="M506" s="6" t="e">
        <f>COUNTIFS(#REF!,"&gt;=100",#REF!,"&lt;150",#REF!,$B506)</f>
        <v>#REF!</v>
      </c>
      <c r="N506" s="6" t="e">
        <f>COUNTIFS(#REF!,"&lt;=1",#REF!,"&gt;=100",#REF!,"&lt;150",#REF!,$B506,#REF!,"&gt;=2.4")</f>
        <v>#REF!</v>
      </c>
      <c r="O506" s="6" t="e">
        <f>COUNTIFS(#REF!,"&lt;=1",#REF!,"&gt;=100",#REF!,"&lt;150",#REF!,$B506,#REF!,"&gt;=2.5")</f>
        <v>#REF!</v>
      </c>
      <c r="P506" s="6" t="e">
        <f>COUNTIFS(#REF!,"&lt;=1",#REF!,"&gt;=100",#REF!,"&lt;150",#REF!,$B506,#REF!,"&gt;=2.6")</f>
        <v>#REF!</v>
      </c>
      <c r="Q506" s="6" t="e">
        <f>COUNTIFS(#REF!,"&lt;=1",#REF!,"&gt;=100",#REF!,"&lt;150",#REF!,$B506,#REF!,"&gt;=3.0")</f>
        <v>#REF!</v>
      </c>
      <c r="R506" s="15" t="e">
        <f>COUNTIFS(#REF!,"&lt;=1",#REF!,"&gt;=100",#REF!,"&lt;150",#REF!,$B506,#REF!,"&gt;=3.5")</f>
        <v>#REF!</v>
      </c>
      <c r="T506" s="9" t="s">
        <v>21</v>
      </c>
      <c r="U506" s="6"/>
      <c r="V506" s="6" t="e">
        <f>COUNTIFS(#REF!,"&gt;=150",#REF!,"&lt;200",#REF!,$B506)</f>
        <v>#REF!</v>
      </c>
      <c r="W506" s="6" t="e">
        <f>COUNTIFS(#REF!,"&lt;=1",#REF!,"&gt;=150",#REF!,"&lt;200",#REF!,$B506,#REF!,"&gt;=2.8")</f>
        <v>#REF!</v>
      </c>
      <c r="X506" s="6" t="e">
        <f>COUNTIFS(#REF!,"&lt;=1",#REF!,"&gt;=150",#REF!,"&lt;200",#REF!,$B506,#REF!,"&gt;=3.0")</f>
        <v>#REF!</v>
      </c>
      <c r="Y506" s="6" t="e">
        <f>COUNTIFS(#REF!,"&lt;=1",#REF!,"&gt;=150",#REF!,"&lt;200",#REF!,$B506,#REF!,"&gt;=3.2")</f>
        <v>#REF!</v>
      </c>
      <c r="Z506" s="6" t="e">
        <f>COUNTIFS(#REF!,"&lt;=1",#REF!,"&gt;=150",#REF!,"&lt;200",#REF!,$B506,#REF!,"&gt;=3.5")</f>
        <v>#REF!</v>
      </c>
      <c r="AA506" s="15" t="e">
        <f>COUNTIFS(#REF!,"&lt;=1",#REF!,"&gt;=150",#REF!,"&lt;200",#REF!,$B506,#REF!,"&gt;=4")</f>
        <v>#REF!</v>
      </c>
      <c r="AC506" s="9" t="s">
        <v>21</v>
      </c>
      <c r="AD506" s="6"/>
      <c r="AE506" s="6" t="e">
        <f>COUNTIFS(#REF!,"&gt;=200",#REF!,$B506)</f>
        <v>#REF!</v>
      </c>
      <c r="AF506" s="6" t="e">
        <f>COUNTIFS(#REF!,"&lt;=1",#REF!,"&gt;=200",#REF!,$B506,#REF!,"&gt;=2.7")</f>
        <v>#REF!</v>
      </c>
      <c r="AG506" s="6" t="e">
        <f>COUNTIFS(#REF!,"&lt;=1",#REF!,"&gt;=200",#REF!,$B506,#REF!,"&gt;=3.0")</f>
        <v>#REF!</v>
      </c>
      <c r="AH506" s="6" t="e">
        <f>COUNTIFS(#REF!,"&lt;=1",#REF!,"&gt;=200",#REF!,$B506,#REF!,"&gt;=3.0")</f>
        <v>#REF!</v>
      </c>
      <c r="AI506" s="6" t="e">
        <f>COUNTIFS(#REF!,"&lt;=1",#REF!,"&gt;=200",#REF!,$B506,#REF!,"&gt;=3.2")</f>
        <v>#REF!</v>
      </c>
      <c r="AJ506" s="15" t="e">
        <f>COUNTIFS(#REF!,"&lt;=1",#REF!,"&gt;=200",#REF!,$B506,#REF!,"&gt;=3.5")</f>
        <v>#REF!</v>
      </c>
      <c r="AL506" s="9" t="s">
        <v>21</v>
      </c>
      <c r="AM506" s="6"/>
      <c r="AN506" s="6" t="e">
        <f>COUNTIFS(#REF!,"&gt;=50",#REF!,$B506)</f>
        <v>#REF!</v>
      </c>
      <c r="AO506" s="6" t="e">
        <f>COUNTIFS(#REF!,"&lt;=1",#REF!,"&gt;=50",#REF!,$B506,#REF!,"&gt;=2.2")</f>
        <v>#REF!</v>
      </c>
      <c r="AP506" s="6" t="e">
        <f>COUNTIFS(#REF!,"&lt;=1",#REF!,"&gt;=50",#REF!,$B506,#REF!,"&gt;=2.5")</f>
        <v>#REF!</v>
      </c>
      <c r="AQ506" s="6" t="e">
        <f>COUNTIFS(#REF!,"&lt;=1",#REF!,"&gt;=50",#REF!,$B506,#REF!,"&gt;=3")</f>
        <v>#REF!</v>
      </c>
      <c r="AR506" s="6" t="e">
        <f>COUNTIFS(#REF!,"&lt;=1",#REF!,"&gt;=50",#REF!,$B506,#REF!,"&gt;=3.5")</f>
        <v>#REF!</v>
      </c>
      <c r="AS506" s="15" t="e">
        <f>COUNTIFS(#REF!,"&lt;=1",#REF!,"&gt;=50",#REF!,$B506,#REF!,"&gt;=4")</f>
        <v>#REF!</v>
      </c>
    </row>
    <row r="507" spans="2:45" hidden="1" outlineLevel="1" x14ac:dyDescent="0.25">
      <c r="B507" s="9" t="s">
        <v>16</v>
      </c>
      <c r="C507" s="6"/>
      <c r="D507" s="6" t="e">
        <f>COUNTIFS(#REF!,"&lt;100",#REF!,"&gt;=50",#REF!,$B507)</f>
        <v>#REF!</v>
      </c>
      <c r="E507" s="6" t="e">
        <f>COUNTIFS(#REF!,"&lt;=1",#REF!,"&lt;100",#REF!,"&gt;=50",#REF!,$B507,#REF!,"&gt;=2.4")</f>
        <v>#REF!</v>
      </c>
      <c r="F507" s="6" t="e">
        <f>COUNTIFS(#REF!,"&lt;=1",#REF!,"&lt;100",#REF!,"&gt;=50",#REF!,$B507,#REF!,"&gt;=2.5")</f>
        <v>#REF!</v>
      </c>
      <c r="G507" s="6" t="e">
        <f>COUNTIFS(#REF!,"&lt;=1",#REF!,"&lt;100",#REF!,"&gt;=50",#REF!,$B507,#REF!,"&gt;=2.6")</f>
        <v>#REF!</v>
      </c>
      <c r="H507" s="6" t="e">
        <f>COUNTIFS(#REF!,"&lt;=1",#REF!,"&lt;100",#REF!,"&gt;=50",#REF!,$B507,#REF!,"&gt;=2.7")</f>
        <v>#REF!</v>
      </c>
      <c r="I507" s="15" t="e">
        <f>COUNTIFS(#REF!,"&lt;=1",#REF!,"&lt;100",#REF!,"&gt;=50",#REF!,$B507,#REF!,"&gt;=2.8")</f>
        <v>#REF!</v>
      </c>
      <c r="K507" s="9" t="s">
        <v>16</v>
      </c>
      <c r="L507" s="6"/>
      <c r="M507" s="6" t="e">
        <f>COUNTIFS(#REF!,"&gt;=100",#REF!,"&lt;150",#REF!,$B507)</f>
        <v>#REF!</v>
      </c>
      <c r="N507" s="6" t="e">
        <f>COUNTIFS(#REF!,"&lt;=1",#REF!,"&gt;=100",#REF!,"&lt;150",#REF!,$B507,#REF!,"&gt;=2.4")</f>
        <v>#REF!</v>
      </c>
      <c r="O507" s="6" t="e">
        <f>COUNTIFS(#REF!,"&lt;=1",#REF!,"&gt;=100",#REF!,"&lt;150",#REF!,$B507,#REF!,"&gt;=2.5")</f>
        <v>#REF!</v>
      </c>
      <c r="P507" s="6" t="e">
        <f>COUNTIFS(#REF!,"&lt;=1",#REF!,"&gt;=100",#REF!,"&lt;150",#REF!,$B507,#REF!,"&gt;=2.6")</f>
        <v>#REF!</v>
      </c>
      <c r="Q507" s="6" t="e">
        <f>COUNTIFS(#REF!,"&lt;=1",#REF!,"&gt;=100",#REF!,"&lt;150",#REF!,$B507,#REF!,"&gt;=3.0")</f>
        <v>#REF!</v>
      </c>
      <c r="R507" s="15" t="e">
        <f>COUNTIFS(#REF!,"&lt;=1",#REF!,"&gt;=100",#REF!,"&lt;150",#REF!,$B507,#REF!,"&gt;=3.5")</f>
        <v>#REF!</v>
      </c>
      <c r="T507" s="9" t="s">
        <v>16</v>
      </c>
      <c r="U507" s="6"/>
      <c r="V507" s="6" t="e">
        <f>COUNTIFS(#REF!,"&gt;=150",#REF!,"&lt;200",#REF!,$B507)</f>
        <v>#REF!</v>
      </c>
      <c r="W507" s="6" t="e">
        <f>COUNTIFS(#REF!,"&lt;=1",#REF!,"&gt;=150",#REF!,"&lt;200",#REF!,$B507,#REF!,"&gt;=2.8")</f>
        <v>#REF!</v>
      </c>
      <c r="X507" s="6" t="e">
        <f>COUNTIFS(#REF!,"&lt;=1",#REF!,"&gt;=150",#REF!,"&lt;200",#REF!,$B507,#REF!,"&gt;=3.0")</f>
        <v>#REF!</v>
      </c>
      <c r="Y507" s="6" t="e">
        <f>COUNTIFS(#REF!,"&lt;=1",#REF!,"&gt;=150",#REF!,"&lt;200",#REF!,$B507,#REF!,"&gt;=3.2")</f>
        <v>#REF!</v>
      </c>
      <c r="Z507" s="6" t="e">
        <f>COUNTIFS(#REF!,"&lt;=1",#REF!,"&gt;=150",#REF!,"&lt;200",#REF!,$B507,#REF!,"&gt;=3.5")</f>
        <v>#REF!</v>
      </c>
      <c r="AA507" s="15" t="e">
        <f>COUNTIFS(#REF!,"&lt;=1",#REF!,"&gt;=150",#REF!,"&lt;200",#REF!,$B507,#REF!,"&gt;=4")</f>
        <v>#REF!</v>
      </c>
      <c r="AC507" s="9" t="s">
        <v>16</v>
      </c>
      <c r="AD507" s="6"/>
      <c r="AE507" s="6" t="e">
        <f>COUNTIFS(#REF!,"&gt;=200",#REF!,$B507)</f>
        <v>#REF!</v>
      </c>
      <c r="AF507" s="6" t="e">
        <f>COUNTIFS(#REF!,"&lt;=1",#REF!,"&gt;=200",#REF!,$B507,#REF!,"&gt;=2.7")</f>
        <v>#REF!</v>
      </c>
      <c r="AG507" s="6" t="e">
        <f>COUNTIFS(#REF!,"&lt;=1",#REF!,"&gt;=200",#REF!,$B507,#REF!,"&gt;=3.0")</f>
        <v>#REF!</v>
      </c>
      <c r="AH507" s="6" t="e">
        <f>COUNTIFS(#REF!,"&lt;=1",#REF!,"&gt;=200",#REF!,$B507,#REF!,"&gt;=3.0")</f>
        <v>#REF!</v>
      </c>
      <c r="AI507" s="6" t="e">
        <f>COUNTIFS(#REF!,"&lt;=1",#REF!,"&gt;=200",#REF!,$B507,#REF!,"&gt;=3.2")</f>
        <v>#REF!</v>
      </c>
      <c r="AJ507" s="15" t="e">
        <f>COUNTIFS(#REF!,"&lt;=1",#REF!,"&gt;=200",#REF!,$B507,#REF!,"&gt;=3.5")</f>
        <v>#REF!</v>
      </c>
      <c r="AL507" s="9" t="s">
        <v>16</v>
      </c>
      <c r="AM507" s="6"/>
      <c r="AN507" s="6" t="e">
        <f>COUNTIFS(#REF!,"&gt;=50",#REF!,$B507)</f>
        <v>#REF!</v>
      </c>
      <c r="AO507" s="6" t="e">
        <f>COUNTIFS(#REF!,"&lt;=1",#REF!,"&gt;=50",#REF!,$B507,#REF!,"&gt;=2.2")</f>
        <v>#REF!</v>
      </c>
      <c r="AP507" s="6" t="e">
        <f>COUNTIFS(#REF!,"&lt;=1",#REF!,"&gt;=50",#REF!,$B507,#REF!,"&gt;=2.5")</f>
        <v>#REF!</v>
      </c>
      <c r="AQ507" s="6" t="e">
        <f>COUNTIFS(#REF!,"&lt;=1",#REF!,"&gt;=50",#REF!,$B507,#REF!,"&gt;=3")</f>
        <v>#REF!</v>
      </c>
      <c r="AR507" s="6" t="e">
        <f>COUNTIFS(#REF!,"&lt;=1",#REF!,"&gt;=50",#REF!,$B507,#REF!,"&gt;=3.5")</f>
        <v>#REF!</v>
      </c>
      <c r="AS507" s="15" t="e">
        <f>COUNTIFS(#REF!,"&lt;=1",#REF!,"&gt;=50",#REF!,$B507,#REF!,"&gt;=4")</f>
        <v>#REF!</v>
      </c>
    </row>
    <row r="508" spans="2:45" hidden="1" outlineLevel="1" x14ac:dyDescent="0.25">
      <c r="B508" s="9" t="s">
        <v>54</v>
      </c>
      <c r="C508" s="6"/>
      <c r="D508" s="6" t="e">
        <f>COUNTIFS(#REF!,"&lt;100",#REF!,"&gt;=50",#REF!,$B508)</f>
        <v>#REF!</v>
      </c>
      <c r="E508" s="6" t="e">
        <f>COUNTIFS(#REF!,"&lt;=1",#REF!,"&lt;100",#REF!,"&gt;=50",#REF!,$B508,#REF!,"&gt;=2.4")</f>
        <v>#REF!</v>
      </c>
      <c r="F508" s="6" t="e">
        <f>COUNTIFS(#REF!,"&lt;=1",#REF!,"&lt;100",#REF!,"&gt;=50",#REF!,$B508,#REF!,"&gt;=2.5")</f>
        <v>#REF!</v>
      </c>
      <c r="G508" s="6" t="e">
        <f>COUNTIFS(#REF!,"&lt;=1",#REF!,"&lt;100",#REF!,"&gt;=50",#REF!,$B508,#REF!,"&gt;=2.6")</f>
        <v>#REF!</v>
      </c>
      <c r="H508" s="6" t="e">
        <f>COUNTIFS(#REF!,"&lt;=1",#REF!,"&lt;100",#REF!,"&gt;=50",#REF!,$B508,#REF!,"&gt;=2.7")</f>
        <v>#REF!</v>
      </c>
      <c r="I508" s="15" t="e">
        <f>COUNTIFS(#REF!,"&lt;=1",#REF!,"&lt;100",#REF!,"&gt;=50",#REF!,$B508,#REF!,"&gt;=2.8")</f>
        <v>#REF!</v>
      </c>
      <c r="K508" s="9" t="s">
        <v>54</v>
      </c>
      <c r="L508" s="6"/>
      <c r="M508" s="6" t="e">
        <f>COUNTIFS(#REF!,"&gt;=100",#REF!,"&lt;150",#REF!,$B508)</f>
        <v>#REF!</v>
      </c>
      <c r="N508" s="6" t="e">
        <f>COUNTIFS(#REF!,"&lt;=1",#REF!,"&gt;=100",#REF!,"&lt;150",#REF!,$B508,#REF!,"&gt;=2.4")</f>
        <v>#REF!</v>
      </c>
      <c r="O508" s="6" t="e">
        <f>COUNTIFS(#REF!,"&lt;=1",#REF!,"&gt;=100",#REF!,"&lt;150",#REF!,$B508,#REF!,"&gt;=2.5")</f>
        <v>#REF!</v>
      </c>
      <c r="P508" s="6" t="e">
        <f>COUNTIFS(#REF!,"&lt;=1",#REF!,"&gt;=100",#REF!,"&lt;150",#REF!,$B508,#REF!,"&gt;=2.6")</f>
        <v>#REF!</v>
      </c>
      <c r="Q508" s="6" t="e">
        <f>COUNTIFS(#REF!,"&lt;=1",#REF!,"&gt;=100",#REF!,"&lt;150",#REF!,$B508,#REF!,"&gt;=3.0")</f>
        <v>#REF!</v>
      </c>
      <c r="R508" s="15" t="e">
        <f>COUNTIFS(#REF!,"&lt;=1",#REF!,"&gt;=100",#REF!,"&lt;150",#REF!,$B508,#REF!,"&gt;=3.5")</f>
        <v>#REF!</v>
      </c>
      <c r="T508" s="9" t="s">
        <v>54</v>
      </c>
      <c r="U508" s="6"/>
      <c r="V508" s="6" t="e">
        <f>COUNTIFS(#REF!,"&gt;=150",#REF!,"&lt;200",#REF!,$B508)</f>
        <v>#REF!</v>
      </c>
      <c r="W508" s="6" t="e">
        <f>COUNTIFS(#REF!,"&lt;=1",#REF!,"&gt;=150",#REF!,"&lt;200",#REF!,$B508,#REF!,"&gt;=2.8")</f>
        <v>#REF!</v>
      </c>
      <c r="X508" s="6" t="e">
        <f>COUNTIFS(#REF!,"&lt;=1",#REF!,"&gt;=150",#REF!,"&lt;200",#REF!,$B508,#REF!,"&gt;=3.0")</f>
        <v>#REF!</v>
      </c>
      <c r="Y508" s="6" t="e">
        <f>COUNTIFS(#REF!,"&lt;=1",#REF!,"&gt;=150",#REF!,"&lt;200",#REF!,$B508,#REF!,"&gt;=3.2")</f>
        <v>#REF!</v>
      </c>
      <c r="Z508" s="6" t="e">
        <f>COUNTIFS(#REF!,"&lt;=1",#REF!,"&gt;=150",#REF!,"&lt;200",#REF!,$B508,#REF!,"&gt;=3.5")</f>
        <v>#REF!</v>
      </c>
      <c r="AA508" s="15" t="e">
        <f>COUNTIFS(#REF!,"&lt;=1",#REF!,"&gt;=150",#REF!,"&lt;200",#REF!,$B508,#REF!,"&gt;=4")</f>
        <v>#REF!</v>
      </c>
      <c r="AC508" s="9" t="s">
        <v>54</v>
      </c>
      <c r="AD508" s="6"/>
      <c r="AE508" s="6" t="e">
        <f>COUNTIFS(#REF!,"&gt;=200",#REF!,$B508)</f>
        <v>#REF!</v>
      </c>
      <c r="AF508" s="6" t="e">
        <f>COUNTIFS(#REF!,"&lt;=1",#REF!,"&gt;=200",#REF!,$B508,#REF!,"&gt;=2.7")</f>
        <v>#REF!</v>
      </c>
      <c r="AG508" s="6" t="e">
        <f>COUNTIFS(#REF!,"&lt;=1",#REF!,"&gt;=200",#REF!,$B508,#REF!,"&gt;=3.0")</f>
        <v>#REF!</v>
      </c>
      <c r="AH508" s="6" t="e">
        <f>COUNTIFS(#REF!,"&lt;=1",#REF!,"&gt;=200",#REF!,$B508,#REF!,"&gt;=3.0")</f>
        <v>#REF!</v>
      </c>
      <c r="AI508" s="6" t="e">
        <f>COUNTIFS(#REF!,"&lt;=1",#REF!,"&gt;=200",#REF!,$B508,#REF!,"&gt;=3.2")</f>
        <v>#REF!</v>
      </c>
      <c r="AJ508" s="15" t="e">
        <f>COUNTIFS(#REF!,"&lt;=1",#REF!,"&gt;=200",#REF!,$B508,#REF!,"&gt;=3.5")</f>
        <v>#REF!</v>
      </c>
      <c r="AL508" s="9" t="s">
        <v>54</v>
      </c>
      <c r="AM508" s="6"/>
      <c r="AN508" s="6" t="e">
        <f>COUNTIFS(#REF!,"&gt;=50",#REF!,$B508)</f>
        <v>#REF!</v>
      </c>
      <c r="AO508" s="6" t="e">
        <f>COUNTIFS(#REF!,"&lt;=1",#REF!,"&gt;=50",#REF!,$B508,#REF!,"&gt;=2.2")</f>
        <v>#REF!</v>
      </c>
      <c r="AP508" s="6" t="e">
        <f>COUNTIFS(#REF!,"&lt;=1",#REF!,"&gt;=50",#REF!,$B508,#REF!,"&gt;=2.5")</f>
        <v>#REF!</v>
      </c>
      <c r="AQ508" s="6" t="e">
        <f>COUNTIFS(#REF!,"&lt;=1",#REF!,"&gt;=50",#REF!,$B508,#REF!,"&gt;=3")</f>
        <v>#REF!</v>
      </c>
      <c r="AR508" s="6" t="e">
        <f>COUNTIFS(#REF!,"&lt;=1",#REF!,"&gt;=50",#REF!,$B508,#REF!,"&gt;=3.5")</f>
        <v>#REF!</v>
      </c>
      <c r="AS508" s="15" t="e">
        <f>COUNTIFS(#REF!,"&lt;=1",#REF!,"&gt;=50",#REF!,$B508,#REF!,"&gt;=4")</f>
        <v>#REF!</v>
      </c>
    </row>
    <row r="509" spans="2:45" hidden="1" outlineLevel="1" x14ac:dyDescent="0.25">
      <c r="B509" s="9" t="s">
        <v>55</v>
      </c>
      <c r="C509" s="6"/>
      <c r="D509" s="6" t="e">
        <f>COUNTIFS(#REF!,"&lt;100",#REF!,"&gt;=50",#REF!,$B509)</f>
        <v>#REF!</v>
      </c>
      <c r="E509" s="6" t="e">
        <f>COUNTIFS(#REF!,"&lt;=1",#REF!,"&lt;100",#REF!,"&gt;=50",#REF!,$B509,#REF!,"&gt;=2.4")</f>
        <v>#REF!</v>
      </c>
      <c r="F509" s="6" t="e">
        <f>COUNTIFS(#REF!,"&lt;=1",#REF!,"&lt;100",#REF!,"&gt;=50",#REF!,$B509,#REF!,"&gt;=2.5")</f>
        <v>#REF!</v>
      </c>
      <c r="G509" s="6" t="e">
        <f>COUNTIFS(#REF!,"&lt;=1",#REF!,"&lt;100",#REF!,"&gt;=50",#REF!,$B509,#REF!,"&gt;=2.6")</f>
        <v>#REF!</v>
      </c>
      <c r="H509" s="6" t="e">
        <f>COUNTIFS(#REF!,"&lt;=1",#REF!,"&lt;100",#REF!,"&gt;=50",#REF!,$B509,#REF!,"&gt;=2.7")</f>
        <v>#REF!</v>
      </c>
      <c r="I509" s="15" t="e">
        <f>COUNTIFS(#REF!,"&lt;=1",#REF!,"&lt;100",#REF!,"&gt;=50",#REF!,$B509,#REF!,"&gt;=2.8")</f>
        <v>#REF!</v>
      </c>
      <c r="K509" s="9" t="s">
        <v>55</v>
      </c>
      <c r="L509" s="6"/>
      <c r="M509" s="6" t="e">
        <f>COUNTIFS(#REF!,"&gt;=100",#REF!,"&lt;150",#REF!,$B509)</f>
        <v>#REF!</v>
      </c>
      <c r="N509" s="6" t="e">
        <f>COUNTIFS(#REF!,"&lt;=1",#REF!,"&gt;=100",#REF!,"&lt;150",#REF!,$B509,#REF!,"&gt;=2.4")</f>
        <v>#REF!</v>
      </c>
      <c r="O509" s="6" t="e">
        <f>COUNTIFS(#REF!,"&lt;=1",#REF!,"&gt;=100",#REF!,"&lt;150",#REF!,$B509,#REF!,"&gt;=2.5")</f>
        <v>#REF!</v>
      </c>
      <c r="P509" s="6" t="e">
        <f>COUNTIFS(#REF!,"&lt;=1",#REF!,"&gt;=100",#REF!,"&lt;150",#REF!,$B509,#REF!,"&gt;=2.6")</f>
        <v>#REF!</v>
      </c>
      <c r="Q509" s="6" t="e">
        <f>COUNTIFS(#REF!,"&lt;=1",#REF!,"&gt;=100",#REF!,"&lt;150",#REF!,$B509,#REF!,"&gt;=3.0")</f>
        <v>#REF!</v>
      </c>
      <c r="R509" s="15" t="e">
        <f>COUNTIFS(#REF!,"&lt;=1",#REF!,"&gt;=100",#REF!,"&lt;150",#REF!,$B509,#REF!,"&gt;=3.5")</f>
        <v>#REF!</v>
      </c>
      <c r="T509" s="9" t="s">
        <v>55</v>
      </c>
      <c r="U509" s="6"/>
      <c r="V509" s="6" t="e">
        <f>COUNTIFS(#REF!,"&gt;=150",#REF!,"&lt;200",#REF!,$B509)</f>
        <v>#REF!</v>
      </c>
      <c r="W509" s="6" t="e">
        <f>COUNTIFS(#REF!,"&lt;=1",#REF!,"&gt;=150",#REF!,"&lt;200",#REF!,$B509,#REF!,"&gt;=2.8")</f>
        <v>#REF!</v>
      </c>
      <c r="X509" s="6" t="e">
        <f>COUNTIFS(#REF!,"&lt;=1",#REF!,"&gt;=150",#REF!,"&lt;200",#REF!,$B509,#REF!,"&gt;=3.0")</f>
        <v>#REF!</v>
      </c>
      <c r="Y509" s="6" t="e">
        <f>COUNTIFS(#REF!,"&lt;=1",#REF!,"&gt;=150",#REF!,"&lt;200",#REF!,$B509,#REF!,"&gt;=3.2")</f>
        <v>#REF!</v>
      </c>
      <c r="Z509" s="6" t="e">
        <f>COUNTIFS(#REF!,"&lt;=1",#REF!,"&gt;=150",#REF!,"&lt;200",#REF!,$B509,#REF!,"&gt;=3.5")</f>
        <v>#REF!</v>
      </c>
      <c r="AA509" s="15" t="e">
        <f>COUNTIFS(#REF!,"&lt;=1",#REF!,"&gt;=150",#REF!,"&lt;200",#REF!,$B509,#REF!,"&gt;=4")</f>
        <v>#REF!</v>
      </c>
      <c r="AC509" s="9" t="s">
        <v>55</v>
      </c>
      <c r="AD509" s="6"/>
      <c r="AE509" s="6" t="e">
        <f>COUNTIFS(#REF!,"&gt;=200",#REF!,$B509)</f>
        <v>#REF!</v>
      </c>
      <c r="AF509" s="6" t="e">
        <f>COUNTIFS(#REF!,"&lt;=1",#REF!,"&gt;=200",#REF!,$B509,#REF!,"&gt;=2.7")</f>
        <v>#REF!</v>
      </c>
      <c r="AG509" s="6" t="e">
        <f>COUNTIFS(#REF!,"&lt;=1",#REF!,"&gt;=200",#REF!,$B509,#REF!,"&gt;=3.0")</f>
        <v>#REF!</v>
      </c>
      <c r="AH509" s="6" t="e">
        <f>COUNTIFS(#REF!,"&lt;=1",#REF!,"&gt;=200",#REF!,$B509,#REF!,"&gt;=3.0")</f>
        <v>#REF!</v>
      </c>
      <c r="AI509" s="6" t="e">
        <f>COUNTIFS(#REF!,"&lt;=1",#REF!,"&gt;=200",#REF!,$B509,#REF!,"&gt;=3.2")</f>
        <v>#REF!</v>
      </c>
      <c r="AJ509" s="15" t="e">
        <f>COUNTIFS(#REF!,"&lt;=1",#REF!,"&gt;=200",#REF!,$B509,#REF!,"&gt;=3.5")</f>
        <v>#REF!</v>
      </c>
      <c r="AL509" s="9" t="s">
        <v>55</v>
      </c>
      <c r="AM509" s="6"/>
      <c r="AN509" s="6" t="e">
        <f>COUNTIFS(#REF!,"&gt;=50",#REF!,$B509)</f>
        <v>#REF!</v>
      </c>
      <c r="AO509" s="6" t="e">
        <f>COUNTIFS(#REF!,"&lt;=1",#REF!,"&gt;=50",#REF!,$B509,#REF!,"&gt;=2.2")</f>
        <v>#REF!</v>
      </c>
      <c r="AP509" s="6" t="e">
        <f>COUNTIFS(#REF!,"&lt;=1",#REF!,"&gt;=50",#REF!,$B509,#REF!,"&gt;=2.5")</f>
        <v>#REF!</v>
      </c>
      <c r="AQ509" s="6" t="e">
        <f>COUNTIFS(#REF!,"&lt;=1",#REF!,"&gt;=50",#REF!,$B509,#REF!,"&gt;=3")</f>
        <v>#REF!</v>
      </c>
      <c r="AR509" s="6" t="e">
        <f>COUNTIFS(#REF!,"&lt;=1",#REF!,"&gt;=50",#REF!,$B509,#REF!,"&gt;=3.5")</f>
        <v>#REF!</v>
      </c>
      <c r="AS509" s="15" t="e">
        <f>COUNTIFS(#REF!,"&lt;=1",#REF!,"&gt;=50",#REF!,$B509,#REF!,"&gt;=4")</f>
        <v>#REF!</v>
      </c>
    </row>
    <row r="510" spans="2:45" hidden="1" outlineLevel="1" x14ac:dyDescent="0.25">
      <c r="B510" s="9" t="s">
        <v>57</v>
      </c>
      <c r="C510" s="6"/>
      <c r="D510" s="6" t="e">
        <f>COUNTIFS(#REF!,"&lt;100",#REF!,"&gt;=50",#REF!,$B510)</f>
        <v>#REF!</v>
      </c>
      <c r="E510" s="6" t="e">
        <f>COUNTIFS(#REF!,"&lt;=1",#REF!,"&lt;100",#REF!,"&gt;=50",#REF!,$B510,#REF!,"&gt;=2.4")</f>
        <v>#REF!</v>
      </c>
      <c r="F510" s="6" t="e">
        <f>COUNTIFS(#REF!,"&lt;=1",#REF!,"&lt;100",#REF!,"&gt;=50",#REF!,$B510,#REF!,"&gt;=2.5")</f>
        <v>#REF!</v>
      </c>
      <c r="G510" s="6" t="e">
        <f>COUNTIFS(#REF!,"&lt;=1",#REF!,"&lt;100",#REF!,"&gt;=50",#REF!,$B510,#REF!,"&gt;=2.6")</f>
        <v>#REF!</v>
      </c>
      <c r="H510" s="6" t="e">
        <f>COUNTIFS(#REF!,"&lt;=1",#REF!,"&lt;100",#REF!,"&gt;=50",#REF!,$B510,#REF!,"&gt;=2.7")</f>
        <v>#REF!</v>
      </c>
      <c r="I510" s="15" t="e">
        <f>COUNTIFS(#REF!,"&lt;=1",#REF!,"&lt;100",#REF!,"&gt;=50",#REF!,$B510,#REF!,"&gt;=2.8")</f>
        <v>#REF!</v>
      </c>
      <c r="K510" s="9" t="s">
        <v>57</v>
      </c>
      <c r="L510" s="6"/>
      <c r="M510" s="6" t="e">
        <f>COUNTIFS(#REF!,"&gt;=100",#REF!,"&lt;150",#REF!,$B510)</f>
        <v>#REF!</v>
      </c>
      <c r="N510" s="6" t="e">
        <f>COUNTIFS(#REF!,"&lt;=1",#REF!,"&gt;=100",#REF!,"&lt;150",#REF!,$B510,#REF!,"&gt;=2.4")</f>
        <v>#REF!</v>
      </c>
      <c r="O510" s="6" t="e">
        <f>COUNTIFS(#REF!,"&lt;=1",#REF!,"&gt;=100",#REF!,"&lt;150",#REF!,$B510,#REF!,"&gt;=2.5")</f>
        <v>#REF!</v>
      </c>
      <c r="P510" s="6" t="e">
        <f>COUNTIFS(#REF!,"&lt;=1",#REF!,"&gt;=100",#REF!,"&lt;150",#REF!,$B510,#REF!,"&gt;=2.6")</f>
        <v>#REF!</v>
      </c>
      <c r="Q510" s="6" t="e">
        <f>COUNTIFS(#REF!,"&lt;=1",#REF!,"&gt;=100",#REF!,"&lt;150",#REF!,$B510,#REF!,"&gt;=3.0")</f>
        <v>#REF!</v>
      </c>
      <c r="R510" s="15" t="e">
        <f>COUNTIFS(#REF!,"&lt;=1",#REF!,"&gt;=100",#REF!,"&lt;150",#REF!,$B510,#REF!,"&gt;=3.5")</f>
        <v>#REF!</v>
      </c>
      <c r="T510" s="9" t="s">
        <v>57</v>
      </c>
      <c r="U510" s="6"/>
      <c r="V510" s="6" t="e">
        <f>COUNTIFS(#REF!,"&gt;=150",#REF!,"&lt;200",#REF!,$B510)</f>
        <v>#REF!</v>
      </c>
      <c r="W510" s="6" t="e">
        <f>COUNTIFS(#REF!,"&lt;=1",#REF!,"&gt;=150",#REF!,"&lt;200",#REF!,$B510,#REF!,"&gt;=2.8")</f>
        <v>#REF!</v>
      </c>
      <c r="X510" s="6" t="e">
        <f>COUNTIFS(#REF!,"&lt;=1",#REF!,"&gt;=150",#REF!,"&lt;200",#REF!,$B510,#REF!,"&gt;=3.0")</f>
        <v>#REF!</v>
      </c>
      <c r="Y510" s="6" t="e">
        <f>COUNTIFS(#REF!,"&lt;=1",#REF!,"&gt;=150",#REF!,"&lt;200",#REF!,$B510,#REF!,"&gt;=3.2")</f>
        <v>#REF!</v>
      </c>
      <c r="Z510" s="6" t="e">
        <f>COUNTIFS(#REF!,"&lt;=1",#REF!,"&gt;=150",#REF!,"&lt;200",#REF!,$B510,#REF!,"&gt;=3.5")</f>
        <v>#REF!</v>
      </c>
      <c r="AA510" s="15" t="e">
        <f>COUNTIFS(#REF!,"&lt;=1",#REF!,"&gt;=150",#REF!,"&lt;200",#REF!,$B510,#REF!,"&gt;=4")</f>
        <v>#REF!</v>
      </c>
      <c r="AC510" s="9" t="s">
        <v>57</v>
      </c>
      <c r="AD510" s="6"/>
      <c r="AE510" s="6" t="e">
        <f>COUNTIFS(#REF!,"&gt;=200",#REF!,$B510)</f>
        <v>#REF!</v>
      </c>
      <c r="AF510" s="6" t="e">
        <f>COUNTIFS(#REF!,"&lt;=1",#REF!,"&gt;=200",#REF!,$B510,#REF!,"&gt;=2.7")</f>
        <v>#REF!</v>
      </c>
      <c r="AG510" s="6" t="e">
        <f>COUNTIFS(#REF!,"&lt;=1",#REF!,"&gt;=200",#REF!,$B510,#REF!,"&gt;=3.0")</f>
        <v>#REF!</v>
      </c>
      <c r="AH510" s="6" t="e">
        <f>COUNTIFS(#REF!,"&lt;=1",#REF!,"&gt;=200",#REF!,$B510,#REF!,"&gt;=3.0")</f>
        <v>#REF!</v>
      </c>
      <c r="AI510" s="6" t="e">
        <f>COUNTIFS(#REF!,"&lt;=1",#REF!,"&gt;=200",#REF!,$B510,#REF!,"&gt;=3.2")</f>
        <v>#REF!</v>
      </c>
      <c r="AJ510" s="15" t="e">
        <f>COUNTIFS(#REF!,"&lt;=1",#REF!,"&gt;=200",#REF!,$B510,#REF!,"&gt;=3.5")</f>
        <v>#REF!</v>
      </c>
      <c r="AL510" s="9" t="s">
        <v>57</v>
      </c>
      <c r="AM510" s="6"/>
      <c r="AN510" s="6" t="e">
        <f>COUNTIFS(#REF!,"&gt;=50",#REF!,$B510)</f>
        <v>#REF!</v>
      </c>
      <c r="AO510" s="6" t="e">
        <f>COUNTIFS(#REF!,"&lt;=1",#REF!,"&gt;=50",#REF!,$B510,#REF!,"&gt;=2.2")</f>
        <v>#REF!</v>
      </c>
      <c r="AP510" s="6" t="e">
        <f>COUNTIFS(#REF!,"&lt;=1",#REF!,"&gt;=50",#REF!,$B510,#REF!,"&gt;=2.5")</f>
        <v>#REF!</v>
      </c>
      <c r="AQ510" s="6" t="e">
        <f>COUNTIFS(#REF!,"&lt;=1",#REF!,"&gt;=50",#REF!,$B510,#REF!,"&gt;=3")</f>
        <v>#REF!</v>
      </c>
      <c r="AR510" s="6" t="e">
        <f>COUNTIFS(#REF!,"&lt;=1",#REF!,"&gt;=50",#REF!,$B510,#REF!,"&gt;=3.5")</f>
        <v>#REF!</v>
      </c>
      <c r="AS510" s="15" t="e">
        <f>COUNTIFS(#REF!,"&lt;=1",#REF!,"&gt;=50",#REF!,$B510,#REF!,"&gt;=4")</f>
        <v>#REF!</v>
      </c>
    </row>
    <row r="511" spans="2:45" hidden="1" outlineLevel="1" x14ac:dyDescent="0.25">
      <c r="B511" s="9" t="s">
        <v>67</v>
      </c>
      <c r="C511" s="6"/>
      <c r="D511" s="6" t="e">
        <f>COUNTIFS(#REF!,"&lt;100",#REF!,"&gt;=50",#REF!,$B511)</f>
        <v>#REF!</v>
      </c>
      <c r="E511" s="6" t="e">
        <f>COUNTIFS(#REF!,"&lt;=1",#REF!,"&lt;100",#REF!,"&gt;=50",#REF!,$B511,#REF!,"&gt;=2.4")</f>
        <v>#REF!</v>
      </c>
      <c r="F511" s="6" t="e">
        <f>COUNTIFS(#REF!,"&lt;=1",#REF!,"&lt;100",#REF!,"&gt;=50",#REF!,$B511,#REF!,"&gt;=2.5")</f>
        <v>#REF!</v>
      </c>
      <c r="G511" s="6" t="e">
        <f>COUNTIFS(#REF!,"&lt;=1",#REF!,"&lt;100",#REF!,"&gt;=50",#REF!,$B511,#REF!,"&gt;=2.6")</f>
        <v>#REF!</v>
      </c>
      <c r="H511" s="6" t="e">
        <f>COUNTIFS(#REF!,"&lt;=1",#REF!,"&lt;100",#REF!,"&gt;=50",#REF!,$B511,#REF!,"&gt;=2.7")</f>
        <v>#REF!</v>
      </c>
      <c r="I511" s="15" t="e">
        <f>COUNTIFS(#REF!,"&lt;=1",#REF!,"&lt;100",#REF!,"&gt;=50",#REF!,$B511,#REF!,"&gt;=2.8")</f>
        <v>#REF!</v>
      </c>
      <c r="K511" s="9" t="s">
        <v>67</v>
      </c>
      <c r="L511" s="6"/>
      <c r="M511" s="6" t="e">
        <f>COUNTIFS(#REF!,"&gt;=100",#REF!,"&lt;150",#REF!,$B511)</f>
        <v>#REF!</v>
      </c>
      <c r="N511" s="6" t="e">
        <f>COUNTIFS(#REF!,"&lt;=1",#REF!,"&gt;=100",#REF!,"&lt;150",#REF!,$B511,#REF!,"&gt;=2.4")</f>
        <v>#REF!</v>
      </c>
      <c r="O511" s="6" t="e">
        <f>COUNTIFS(#REF!,"&lt;=1",#REF!,"&gt;=100",#REF!,"&lt;150",#REF!,$B511,#REF!,"&gt;=2.5")</f>
        <v>#REF!</v>
      </c>
      <c r="P511" s="6" t="e">
        <f>COUNTIFS(#REF!,"&lt;=1",#REF!,"&gt;=100",#REF!,"&lt;150",#REF!,$B511,#REF!,"&gt;=2.6")</f>
        <v>#REF!</v>
      </c>
      <c r="Q511" s="6" t="e">
        <f>COUNTIFS(#REF!,"&lt;=1",#REF!,"&gt;=100",#REF!,"&lt;150",#REF!,$B511,#REF!,"&gt;=3.0")</f>
        <v>#REF!</v>
      </c>
      <c r="R511" s="15" t="e">
        <f>COUNTIFS(#REF!,"&lt;=1",#REF!,"&gt;=100",#REF!,"&lt;150",#REF!,$B511,#REF!,"&gt;=3.5")</f>
        <v>#REF!</v>
      </c>
      <c r="T511" s="9" t="s">
        <v>67</v>
      </c>
      <c r="U511" s="6"/>
      <c r="V511" s="6" t="e">
        <f>COUNTIFS(#REF!,"&gt;=150",#REF!,"&lt;200",#REF!,$B511)</f>
        <v>#REF!</v>
      </c>
      <c r="W511" s="6" t="e">
        <f>COUNTIFS(#REF!,"&lt;=1",#REF!,"&gt;=150",#REF!,"&lt;200",#REF!,$B511,#REF!,"&gt;=2.8")</f>
        <v>#REF!</v>
      </c>
      <c r="X511" s="6" t="e">
        <f>COUNTIFS(#REF!,"&lt;=1",#REF!,"&gt;=150",#REF!,"&lt;200",#REF!,$B511,#REF!,"&gt;=3.0")</f>
        <v>#REF!</v>
      </c>
      <c r="Y511" s="6" t="e">
        <f>COUNTIFS(#REF!,"&lt;=1",#REF!,"&gt;=150",#REF!,"&lt;200",#REF!,$B511,#REF!,"&gt;=3.2")</f>
        <v>#REF!</v>
      </c>
      <c r="Z511" s="6" t="e">
        <f>COUNTIFS(#REF!,"&lt;=1",#REF!,"&gt;=150",#REF!,"&lt;200",#REF!,$B511,#REF!,"&gt;=3.5")</f>
        <v>#REF!</v>
      </c>
      <c r="AA511" s="15" t="e">
        <f>COUNTIFS(#REF!,"&lt;=1",#REF!,"&gt;=150",#REF!,"&lt;200",#REF!,$B511,#REF!,"&gt;=4")</f>
        <v>#REF!</v>
      </c>
      <c r="AC511" s="9" t="s">
        <v>67</v>
      </c>
      <c r="AD511" s="6"/>
      <c r="AE511" s="6" t="e">
        <f>COUNTIFS(#REF!,"&gt;=200",#REF!,$B511)</f>
        <v>#REF!</v>
      </c>
      <c r="AF511" s="6" t="e">
        <f>COUNTIFS(#REF!,"&lt;=1",#REF!,"&gt;=200",#REF!,$B511,#REF!,"&gt;=2.7")</f>
        <v>#REF!</v>
      </c>
      <c r="AG511" s="6" t="e">
        <f>COUNTIFS(#REF!,"&lt;=1",#REF!,"&gt;=200",#REF!,$B511,#REF!,"&gt;=3.0")</f>
        <v>#REF!</v>
      </c>
      <c r="AH511" s="6" t="e">
        <f>COUNTIFS(#REF!,"&lt;=1",#REF!,"&gt;=200",#REF!,$B511,#REF!,"&gt;=3.0")</f>
        <v>#REF!</v>
      </c>
      <c r="AI511" s="6" t="e">
        <f>COUNTIFS(#REF!,"&lt;=1",#REF!,"&gt;=200",#REF!,$B511,#REF!,"&gt;=3.2")</f>
        <v>#REF!</v>
      </c>
      <c r="AJ511" s="15" t="e">
        <f>COUNTIFS(#REF!,"&lt;=1",#REF!,"&gt;=200",#REF!,$B511,#REF!,"&gt;=3.5")</f>
        <v>#REF!</v>
      </c>
      <c r="AL511" s="9" t="s">
        <v>67</v>
      </c>
      <c r="AM511" s="6"/>
      <c r="AN511" s="6" t="e">
        <f>COUNTIFS(#REF!,"&gt;=50",#REF!,$B511)</f>
        <v>#REF!</v>
      </c>
      <c r="AO511" s="6" t="e">
        <f>COUNTIFS(#REF!,"&lt;=1",#REF!,"&gt;=50",#REF!,$B511,#REF!,"&gt;=2.2")</f>
        <v>#REF!</v>
      </c>
      <c r="AP511" s="6" t="e">
        <f>COUNTIFS(#REF!,"&lt;=1",#REF!,"&gt;=50",#REF!,$B511,#REF!,"&gt;=2.5")</f>
        <v>#REF!</v>
      </c>
      <c r="AQ511" s="6" t="e">
        <f>COUNTIFS(#REF!,"&lt;=1",#REF!,"&gt;=50",#REF!,$B511,#REF!,"&gt;=3")</f>
        <v>#REF!</v>
      </c>
      <c r="AR511" s="6" t="e">
        <f>COUNTIFS(#REF!,"&lt;=1",#REF!,"&gt;=50",#REF!,$B511,#REF!,"&gt;=3.5")</f>
        <v>#REF!</v>
      </c>
      <c r="AS511" s="15" t="e">
        <f>COUNTIFS(#REF!,"&lt;=1",#REF!,"&gt;=50",#REF!,$B511,#REF!,"&gt;=4")</f>
        <v>#REF!</v>
      </c>
    </row>
    <row r="512" spans="2:45" hidden="1" outlineLevel="1" x14ac:dyDescent="0.25">
      <c r="B512" s="9" t="s">
        <v>24</v>
      </c>
      <c r="C512" s="6"/>
      <c r="D512" s="6" t="e">
        <f>COUNTIFS(#REF!,"&lt;100",#REF!,"&gt;=50",#REF!,$B512)</f>
        <v>#REF!</v>
      </c>
      <c r="E512" s="6" t="e">
        <f>COUNTIFS(#REF!,"&lt;=1",#REF!,"&lt;100",#REF!,"&gt;=50",#REF!,$B512,#REF!,"&gt;=2.4")</f>
        <v>#REF!</v>
      </c>
      <c r="F512" s="6" t="e">
        <f>COUNTIFS(#REF!,"&lt;=1",#REF!,"&lt;100",#REF!,"&gt;=50",#REF!,$B512,#REF!,"&gt;=2.5")</f>
        <v>#REF!</v>
      </c>
      <c r="G512" s="6" t="e">
        <f>COUNTIFS(#REF!,"&lt;=1",#REF!,"&lt;100",#REF!,"&gt;=50",#REF!,$B512,#REF!,"&gt;=2.6")</f>
        <v>#REF!</v>
      </c>
      <c r="H512" s="6" t="e">
        <f>COUNTIFS(#REF!,"&lt;=1",#REF!,"&lt;100",#REF!,"&gt;=50",#REF!,$B512,#REF!,"&gt;=2.7")</f>
        <v>#REF!</v>
      </c>
      <c r="I512" s="15" t="e">
        <f>COUNTIFS(#REF!,"&lt;=1",#REF!,"&lt;100",#REF!,"&gt;=50",#REF!,$B512,#REF!,"&gt;=2.8")</f>
        <v>#REF!</v>
      </c>
      <c r="K512" s="9" t="s">
        <v>24</v>
      </c>
      <c r="L512" s="6"/>
      <c r="M512" s="6" t="e">
        <f>COUNTIFS(#REF!,"&gt;=100",#REF!,"&lt;150",#REF!,$B512)</f>
        <v>#REF!</v>
      </c>
      <c r="N512" s="6" t="e">
        <f>COUNTIFS(#REF!,"&lt;=1",#REF!,"&gt;=100",#REF!,"&lt;150",#REF!,$B512,#REF!,"&gt;=2.4")</f>
        <v>#REF!</v>
      </c>
      <c r="O512" s="6" t="e">
        <f>COUNTIFS(#REF!,"&lt;=1",#REF!,"&gt;=100",#REF!,"&lt;150",#REF!,$B512,#REF!,"&gt;=2.5")</f>
        <v>#REF!</v>
      </c>
      <c r="P512" s="6" t="e">
        <f>COUNTIFS(#REF!,"&lt;=1",#REF!,"&gt;=100",#REF!,"&lt;150",#REF!,$B512,#REF!,"&gt;=2.6")</f>
        <v>#REF!</v>
      </c>
      <c r="Q512" s="6" t="e">
        <f>COUNTIFS(#REF!,"&lt;=1",#REF!,"&gt;=100",#REF!,"&lt;150",#REF!,$B512,#REF!,"&gt;=3.0")</f>
        <v>#REF!</v>
      </c>
      <c r="R512" s="15" t="e">
        <f>COUNTIFS(#REF!,"&lt;=1",#REF!,"&gt;=100",#REF!,"&lt;150",#REF!,$B512,#REF!,"&gt;=3.5")</f>
        <v>#REF!</v>
      </c>
      <c r="T512" s="9" t="s">
        <v>24</v>
      </c>
      <c r="U512" s="6"/>
      <c r="V512" s="6" t="e">
        <f>COUNTIFS(#REF!,"&gt;=150",#REF!,"&lt;200",#REF!,$B512)</f>
        <v>#REF!</v>
      </c>
      <c r="W512" s="6" t="e">
        <f>COUNTIFS(#REF!,"&lt;=1",#REF!,"&gt;=150",#REF!,"&lt;200",#REF!,$B512,#REF!,"&gt;=2.8")</f>
        <v>#REF!</v>
      </c>
      <c r="X512" s="6" t="e">
        <f>COUNTIFS(#REF!,"&lt;=1",#REF!,"&gt;=150",#REF!,"&lt;200",#REF!,$B512,#REF!,"&gt;=3.0")</f>
        <v>#REF!</v>
      </c>
      <c r="Y512" s="6" t="e">
        <f>COUNTIFS(#REF!,"&lt;=1",#REF!,"&gt;=150",#REF!,"&lt;200",#REF!,$B512,#REF!,"&gt;=3.2")</f>
        <v>#REF!</v>
      </c>
      <c r="Z512" s="6" t="e">
        <f>COUNTIFS(#REF!,"&lt;=1",#REF!,"&gt;=150",#REF!,"&lt;200",#REF!,$B512,#REF!,"&gt;=3.5")</f>
        <v>#REF!</v>
      </c>
      <c r="AA512" s="15" t="e">
        <f>COUNTIFS(#REF!,"&lt;=1",#REF!,"&gt;=150",#REF!,"&lt;200",#REF!,$B512,#REF!,"&gt;=4")</f>
        <v>#REF!</v>
      </c>
      <c r="AC512" s="9" t="s">
        <v>24</v>
      </c>
      <c r="AD512" s="6"/>
      <c r="AE512" s="6" t="e">
        <f>COUNTIFS(#REF!,"&gt;=200",#REF!,$B512)</f>
        <v>#REF!</v>
      </c>
      <c r="AF512" s="6" t="e">
        <f>COUNTIFS(#REF!,"&lt;=1",#REF!,"&gt;=200",#REF!,$B512,#REF!,"&gt;=2.7")</f>
        <v>#REF!</v>
      </c>
      <c r="AG512" s="6" t="e">
        <f>COUNTIFS(#REF!,"&lt;=1",#REF!,"&gt;=200",#REF!,$B512,#REF!,"&gt;=3.0")</f>
        <v>#REF!</v>
      </c>
      <c r="AH512" s="6" t="e">
        <f>COUNTIFS(#REF!,"&lt;=1",#REF!,"&gt;=200",#REF!,$B512,#REF!,"&gt;=3.0")</f>
        <v>#REF!</v>
      </c>
      <c r="AI512" s="6" t="e">
        <f>COUNTIFS(#REF!,"&lt;=1",#REF!,"&gt;=200",#REF!,$B512,#REF!,"&gt;=3.2")</f>
        <v>#REF!</v>
      </c>
      <c r="AJ512" s="15" t="e">
        <f>COUNTIFS(#REF!,"&lt;=1",#REF!,"&gt;=200",#REF!,$B512,#REF!,"&gt;=3.5")</f>
        <v>#REF!</v>
      </c>
      <c r="AL512" s="9" t="s">
        <v>24</v>
      </c>
      <c r="AM512" s="6"/>
      <c r="AN512" s="6" t="e">
        <f>COUNTIFS(#REF!,"&gt;=50",#REF!,$B512)</f>
        <v>#REF!</v>
      </c>
      <c r="AO512" s="6" t="e">
        <f>COUNTIFS(#REF!,"&lt;=1",#REF!,"&gt;=50",#REF!,$B512,#REF!,"&gt;=2.2")</f>
        <v>#REF!</v>
      </c>
      <c r="AP512" s="6" t="e">
        <f>COUNTIFS(#REF!,"&lt;=1",#REF!,"&gt;=50",#REF!,$B512,#REF!,"&gt;=2.5")</f>
        <v>#REF!</v>
      </c>
      <c r="AQ512" s="6" t="e">
        <f>COUNTIFS(#REF!,"&lt;=1",#REF!,"&gt;=50",#REF!,$B512,#REF!,"&gt;=3")</f>
        <v>#REF!</v>
      </c>
      <c r="AR512" s="6" t="e">
        <f>COUNTIFS(#REF!,"&lt;=1",#REF!,"&gt;=50",#REF!,$B512,#REF!,"&gt;=3.5")</f>
        <v>#REF!</v>
      </c>
      <c r="AS512" s="15" t="e">
        <f>COUNTIFS(#REF!,"&lt;=1",#REF!,"&gt;=50",#REF!,$B512,#REF!,"&gt;=4")</f>
        <v>#REF!</v>
      </c>
    </row>
    <row r="513" spans="2:45" hidden="1" outlineLevel="1" x14ac:dyDescent="0.25">
      <c r="B513" s="9" t="s">
        <v>74</v>
      </c>
      <c r="C513" s="6"/>
      <c r="D513" s="6" t="e">
        <f>COUNTIFS(#REF!,"&lt;100",#REF!,"&gt;=50",#REF!,$B513)</f>
        <v>#REF!</v>
      </c>
      <c r="E513" s="6" t="e">
        <f>COUNTIFS(#REF!,"&lt;=1",#REF!,"&lt;100",#REF!,"&gt;=50",#REF!,$B513,#REF!,"&gt;=2.4")</f>
        <v>#REF!</v>
      </c>
      <c r="F513" s="6" t="e">
        <f>COUNTIFS(#REF!,"&lt;=1",#REF!,"&lt;100",#REF!,"&gt;=50",#REF!,$B513,#REF!,"&gt;=2.5")</f>
        <v>#REF!</v>
      </c>
      <c r="G513" s="6" t="e">
        <f>COUNTIFS(#REF!,"&lt;=1",#REF!,"&lt;100",#REF!,"&gt;=50",#REF!,$B513,#REF!,"&gt;=2.6")</f>
        <v>#REF!</v>
      </c>
      <c r="H513" s="6" t="e">
        <f>COUNTIFS(#REF!,"&lt;=1",#REF!,"&lt;100",#REF!,"&gt;=50",#REF!,$B513,#REF!,"&gt;=2.7")</f>
        <v>#REF!</v>
      </c>
      <c r="I513" s="15" t="e">
        <f>COUNTIFS(#REF!,"&lt;=1",#REF!,"&lt;100",#REF!,"&gt;=50",#REF!,$B513,#REF!,"&gt;=2.8")</f>
        <v>#REF!</v>
      </c>
      <c r="K513" s="9" t="s">
        <v>74</v>
      </c>
      <c r="L513" s="6"/>
      <c r="M513" s="6" t="e">
        <f>COUNTIFS(#REF!,"&gt;=100",#REF!,"&lt;150",#REF!,$B513)</f>
        <v>#REF!</v>
      </c>
      <c r="N513" s="6" t="e">
        <f>COUNTIFS(#REF!,"&lt;=1",#REF!,"&gt;=100",#REF!,"&lt;150",#REF!,$B513,#REF!,"&gt;=2.4")</f>
        <v>#REF!</v>
      </c>
      <c r="O513" s="6" t="e">
        <f>COUNTIFS(#REF!,"&lt;=1",#REF!,"&gt;=100",#REF!,"&lt;150",#REF!,$B513,#REF!,"&gt;=2.5")</f>
        <v>#REF!</v>
      </c>
      <c r="P513" s="6" t="e">
        <f>COUNTIFS(#REF!,"&lt;=1",#REF!,"&gt;=100",#REF!,"&lt;150",#REF!,$B513,#REF!,"&gt;=2.6")</f>
        <v>#REF!</v>
      </c>
      <c r="Q513" s="6" t="e">
        <f>COUNTIFS(#REF!,"&lt;=1",#REF!,"&gt;=100",#REF!,"&lt;150",#REF!,$B513,#REF!,"&gt;=3.0")</f>
        <v>#REF!</v>
      </c>
      <c r="R513" s="15" t="e">
        <f>COUNTIFS(#REF!,"&lt;=1",#REF!,"&gt;=100",#REF!,"&lt;150",#REF!,$B513,#REF!,"&gt;=3.5")</f>
        <v>#REF!</v>
      </c>
      <c r="T513" s="9" t="s">
        <v>74</v>
      </c>
      <c r="U513" s="6"/>
      <c r="V513" s="6" t="e">
        <f>COUNTIFS(#REF!,"&gt;=150",#REF!,"&lt;200",#REF!,$B513)</f>
        <v>#REF!</v>
      </c>
      <c r="W513" s="6" t="e">
        <f>COUNTIFS(#REF!,"&lt;=1",#REF!,"&gt;=150",#REF!,"&lt;200",#REF!,$B513,#REF!,"&gt;=2.8")</f>
        <v>#REF!</v>
      </c>
      <c r="X513" s="6" t="e">
        <f>COUNTIFS(#REF!,"&lt;=1",#REF!,"&gt;=150",#REF!,"&lt;200",#REF!,$B513,#REF!,"&gt;=3.0")</f>
        <v>#REF!</v>
      </c>
      <c r="Y513" s="6" t="e">
        <f>COUNTIFS(#REF!,"&lt;=1",#REF!,"&gt;=150",#REF!,"&lt;200",#REF!,$B513,#REF!,"&gt;=3.2")</f>
        <v>#REF!</v>
      </c>
      <c r="Z513" s="6" t="e">
        <f>COUNTIFS(#REF!,"&lt;=1",#REF!,"&gt;=150",#REF!,"&lt;200",#REF!,$B513,#REF!,"&gt;=3.5")</f>
        <v>#REF!</v>
      </c>
      <c r="AA513" s="15" t="e">
        <f>COUNTIFS(#REF!,"&lt;=1",#REF!,"&gt;=150",#REF!,"&lt;200",#REF!,$B513,#REF!,"&gt;=4")</f>
        <v>#REF!</v>
      </c>
      <c r="AC513" s="9" t="s">
        <v>74</v>
      </c>
      <c r="AD513" s="6"/>
      <c r="AE513" s="6" t="e">
        <f>COUNTIFS(#REF!,"&gt;=200",#REF!,$B513)</f>
        <v>#REF!</v>
      </c>
      <c r="AF513" s="6" t="e">
        <f>COUNTIFS(#REF!,"&lt;=1",#REF!,"&gt;=200",#REF!,$B513,#REF!,"&gt;=2.7")</f>
        <v>#REF!</v>
      </c>
      <c r="AG513" s="6" t="e">
        <f>COUNTIFS(#REF!,"&lt;=1",#REF!,"&gt;=200",#REF!,$B513,#REF!,"&gt;=3.0")</f>
        <v>#REF!</v>
      </c>
      <c r="AH513" s="6" t="e">
        <f>COUNTIFS(#REF!,"&lt;=1",#REF!,"&gt;=200",#REF!,$B513,#REF!,"&gt;=3.0")</f>
        <v>#REF!</v>
      </c>
      <c r="AI513" s="6" t="e">
        <f>COUNTIFS(#REF!,"&lt;=1",#REF!,"&gt;=200",#REF!,$B513,#REF!,"&gt;=3.2")</f>
        <v>#REF!</v>
      </c>
      <c r="AJ513" s="15" t="e">
        <f>COUNTIFS(#REF!,"&lt;=1",#REF!,"&gt;=200",#REF!,$B513,#REF!,"&gt;=3.5")</f>
        <v>#REF!</v>
      </c>
      <c r="AL513" s="9" t="s">
        <v>74</v>
      </c>
      <c r="AM513" s="6"/>
      <c r="AN513" s="6" t="e">
        <f>COUNTIFS(#REF!,"&gt;=50",#REF!,$B513)</f>
        <v>#REF!</v>
      </c>
      <c r="AO513" s="6" t="e">
        <f>COUNTIFS(#REF!,"&lt;=1",#REF!,"&gt;=50",#REF!,$B513,#REF!,"&gt;=2.2")</f>
        <v>#REF!</v>
      </c>
      <c r="AP513" s="6" t="e">
        <f>COUNTIFS(#REF!,"&lt;=1",#REF!,"&gt;=50",#REF!,$B513,#REF!,"&gt;=2.5")</f>
        <v>#REF!</v>
      </c>
      <c r="AQ513" s="6" t="e">
        <f>COUNTIFS(#REF!,"&lt;=1",#REF!,"&gt;=50",#REF!,$B513,#REF!,"&gt;=3")</f>
        <v>#REF!</v>
      </c>
      <c r="AR513" s="6" t="e">
        <f>COUNTIFS(#REF!,"&lt;=1",#REF!,"&gt;=50",#REF!,$B513,#REF!,"&gt;=3.5")</f>
        <v>#REF!</v>
      </c>
      <c r="AS513" s="15" t="e">
        <f>COUNTIFS(#REF!,"&lt;=1",#REF!,"&gt;=50",#REF!,$B513,#REF!,"&gt;=4")</f>
        <v>#REF!</v>
      </c>
    </row>
    <row r="514" spans="2:45" hidden="1" outlineLevel="1" x14ac:dyDescent="0.25">
      <c r="B514" s="9" t="s">
        <v>56</v>
      </c>
      <c r="C514" s="6"/>
      <c r="D514" s="6" t="e">
        <f>COUNTIFS(#REF!,"&lt;100",#REF!,"&gt;=50",#REF!,$B514)</f>
        <v>#REF!</v>
      </c>
      <c r="E514" s="6" t="e">
        <f>COUNTIFS(#REF!,"&lt;=1",#REF!,"&lt;100",#REF!,"&gt;=50",#REF!,$B514,#REF!,"&gt;=2.4")</f>
        <v>#REF!</v>
      </c>
      <c r="F514" s="6" t="e">
        <f>COUNTIFS(#REF!,"&lt;=1",#REF!,"&lt;100",#REF!,"&gt;=50",#REF!,$B514,#REF!,"&gt;=2.5")</f>
        <v>#REF!</v>
      </c>
      <c r="G514" s="6" t="e">
        <f>COUNTIFS(#REF!,"&lt;=1",#REF!,"&lt;100",#REF!,"&gt;=50",#REF!,$B514,#REF!,"&gt;=2.6")</f>
        <v>#REF!</v>
      </c>
      <c r="H514" s="6" t="e">
        <f>COUNTIFS(#REF!,"&lt;=1",#REF!,"&lt;100",#REF!,"&gt;=50",#REF!,$B514,#REF!,"&gt;=2.7")</f>
        <v>#REF!</v>
      </c>
      <c r="I514" s="15" t="e">
        <f>COUNTIFS(#REF!,"&lt;=1",#REF!,"&lt;100",#REF!,"&gt;=50",#REF!,$B514,#REF!,"&gt;=2.8")</f>
        <v>#REF!</v>
      </c>
      <c r="K514" s="9" t="s">
        <v>56</v>
      </c>
      <c r="L514" s="6"/>
      <c r="M514" s="6" t="e">
        <f>COUNTIFS(#REF!,"&gt;=100",#REF!,"&lt;150",#REF!,$B514)</f>
        <v>#REF!</v>
      </c>
      <c r="N514" s="6" t="e">
        <f>COUNTIFS(#REF!,"&lt;=1",#REF!,"&gt;=100",#REF!,"&lt;150",#REF!,$B514,#REF!,"&gt;=2.4")</f>
        <v>#REF!</v>
      </c>
      <c r="O514" s="6" t="e">
        <f>COUNTIFS(#REF!,"&lt;=1",#REF!,"&gt;=100",#REF!,"&lt;150",#REF!,$B514,#REF!,"&gt;=2.5")</f>
        <v>#REF!</v>
      </c>
      <c r="P514" s="6" t="e">
        <f>COUNTIFS(#REF!,"&lt;=1",#REF!,"&gt;=100",#REF!,"&lt;150",#REF!,$B514,#REF!,"&gt;=2.6")</f>
        <v>#REF!</v>
      </c>
      <c r="Q514" s="6" t="e">
        <f>COUNTIFS(#REF!,"&lt;=1",#REF!,"&gt;=100",#REF!,"&lt;150",#REF!,$B514,#REF!,"&gt;=3.0")</f>
        <v>#REF!</v>
      </c>
      <c r="R514" s="15" t="e">
        <f>COUNTIFS(#REF!,"&lt;=1",#REF!,"&gt;=100",#REF!,"&lt;150",#REF!,$B514,#REF!,"&gt;=3.5")</f>
        <v>#REF!</v>
      </c>
      <c r="T514" s="9" t="s">
        <v>56</v>
      </c>
      <c r="U514" s="6"/>
      <c r="V514" s="6" t="e">
        <f>COUNTIFS(#REF!,"&gt;=150",#REF!,"&lt;200",#REF!,$B514)</f>
        <v>#REF!</v>
      </c>
      <c r="W514" s="6" t="e">
        <f>COUNTIFS(#REF!,"&lt;=1",#REF!,"&gt;=150",#REF!,"&lt;200",#REF!,$B514,#REF!,"&gt;=2.8")</f>
        <v>#REF!</v>
      </c>
      <c r="X514" s="6" t="e">
        <f>COUNTIFS(#REF!,"&lt;=1",#REF!,"&gt;=150",#REF!,"&lt;200",#REF!,$B514,#REF!,"&gt;=3.0")</f>
        <v>#REF!</v>
      </c>
      <c r="Y514" s="6" t="e">
        <f>COUNTIFS(#REF!,"&lt;=1",#REF!,"&gt;=150",#REF!,"&lt;200",#REF!,$B514,#REF!,"&gt;=3.2")</f>
        <v>#REF!</v>
      </c>
      <c r="Z514" s="6" t="e">
        <f>COUNTIFS(#REF!,"&lt;=1",#REF!,"&gt;=150",#REF!,"&lt;200",#REF!,$B514,#REF!,"&gt;=3.5")</f>
        <v>#REF!</v>
      </c>
      <c r="AA514" s="15" t="e">
        <f>COUNTIFS(#REF!,"&lt;=1",#REF!,"&gt;=150",#REF!,"&lt;200",#REF!,$B514,#REF!,"&gt;=4")</f>
        <v>#REF!</v>
      </c>
      <c r="AC514" s="9" t="s">
        <v>56</v>
      </c>
      <c r="AD514" s="6"/>
      <c r="AE514" s="6" t="e">
        <f>COUNTIFS(#REF!,"&gt;=200",#REF!,$B514)</f>
        <v>#REF!</v>
      </c>
      <c r="AF514" s="6" t="e">
        <f>COUNTIFS(#REF!,"&lt;=1",#REF!,"&gt;=200",#REF!,$B514,#REF!,"&gt;=2.7")</f>
        <v>#REF!</v>
      </c>
      <c r="AG514" s="6" t="e">
        <f>COUNTIFS(#REF!,"&lt;=1",#REF!,"&gt;=200",#REF!,$B514,#REF!,"&gt;=3.0")</f>
        <v>#REF!</v>
      </c>
      <c r="AH514" s="6" t="e">
        <f>COUNTIFS(#REF!,"&lt;=1",#REF!,"&gt;=200",#REF!,$B514,#REF!,"&gt;=3.0")</f>
        <v>#REF!</v>
      </c>
      <c r="AI514" s="6" t="e">
        <f>COUNTIFS(#REF!,"&lt;=1",#REF!,"&gt;=200",#REF!,$B514,#REF!,"&gt;=3.2")</f>
        <v>#REF!</v>
      </c>
      <c r="AJ514" s="15" t="e">
        <f>COUNTIFS(#REF!,"&lt;=1",#REF!,"&gt;=200",#REF!,$B514,#REF!,"&gt;=3.5")</f>
        <v>#REF!</v>
      </c>
      <c r="AL514" s="9" t="s">
        <v>56</v>
      </c>
      <c r="AM514" s="6"/>
      <c r="AN514" s="6" t="e">
        <f>COUNTIFS(#REF!,"&gt;=50",#REF!,$B514)</f>
        <v>#REF!</v>
      </c>
      <c r="AO514" s="6" t="e">
        <f>COUNTIFS(#REF!,"&lt;=1",#REF!,"&gt;=50",#REF!,$B514,#REF!,"&gt;=2.2")</f>
        <v>#REF!</v>
      </c>
      <c r="AP514" s="6" t="e">
        <f>COUNTIFS(#REF!,"&lt;=1",#REF!,"&gt;=50",#REF!,$B514,#REF!,"&gt;=2.5")</f>
        <v>#REF!</v>
      </c>
      <c r="AQ514" s="6" t="e">
        <f>COUNTIFS(#REF!,"&lt;=1",#REF!,"&gt;=50",#REF!,$B514,#REF!,"&gt;=3")</f>
        <v>#REF!</v>
      </c>
      <c r="AR514" s="6" t="e">
        <f>COUNTIFS(#REF!,"&lt;=1",#REF!,"&gt;=50",#REF!,$B514,#REF!,"&gt;=3.5")</f>
        <v>#REF!</v>
      </c>
      <c r="AS514" s="15" t="e">
        <f>COUNTIFS(#REF!,"&lt;=1",#REF!,"&gt;=50",#REF!,$B514,#REF!,"&gt;=4")</f>
        <v>#REF!</v>
      </c>
    </row>
    <row r="515" spans="2:45" hidden="1" outlineLevel="1" x14ac:dyDescent="0.25">
      <c r="B515" s="9" t="s">
        <v>25</v>
      </c>
      <c r="C515" s="6"/>
      <c r="D515" s="6" t="e">
        <f>COUNTIFS(#REF!,"&lt;100",#REF!,"&gt;=50",#REF!,$B515)</f>
        <v>#REF!</v>
      </c>
      <c r="E515" s="6" t="e">
        <f>COUNTIFS(#REF!,"&lt;=1",#REF!,"&lt;100",#REF!,"&gt;=50",#REF!,$B515,#REF!,"&gt;=2.4")</f>
        <v>#REF!</v>
      </c>
      <c r="F515" s="6" t="e">
        <f>COUNTIFS(#REF!,"&lt;=1",#REF!,"&lt;100",#REF!,"&gt;=50",#REF!,$B515,#REF!,"&gt;=2.5")</f>
        <v>#REF!</v>
      </c>
      <c r="G515" s="6" t="e">
        <f>COUNTIFS(#REF!,"&lt;=1",#REF!,"&lt;100",#REF!,"&gt;=50",#REF!,$B515,#REF!,"&gt;=2.6")</f>
        <v>#REF!</v>
      </c>
      <c r="H515" s="6" t="e">
        <f>COUNTIFS(#REF!,"&lt;=1",#REF!,"&lt;100",#REF!,"&gt;=50",#REF!,$B515,#REF!,"&gt;=2.7")</f>
        <v>#REF!</v>
      </c>
      <c r="I515" s="15" t="e">
        <f>COUNTIFS(#REF!,"&lt;=1",#REF!,"&lt;100",#REF!,"&gt;=50",#REF!,$B515,#REF!,"&gt;=2.8")</f>
        <v>#REF!</v>
      </c>
      <c r="K515" s="9" t="s">
        <v>25</v>
      </c>
      <c r="L515" s="6"/>
      <c r="M515" s="6" t="e">
        <f>COUNTIFS(#REF!,"&gt;=100",#REF!,"&lt;150",#REF!,$B515)</f>
        <v>#REF!</v>
      </c>
      <c r="N515" s="6" t="e">
        <f>COUNTIFS(#REF!,"&lt;=1",#REF!,"&gt;=100",#REF!,"&lt;150",#REF!,$B515,#REF!,"&gt;=2.4")</f>
        <v>#REF!</v>
      </c>
      <c r="O515" s="6" t="e">
        <f>COUNTIFS(#REF!,"&lt;=1",#REF!,"&gt;=100",#REF!,"&lt;150",#REF!,$B515,#REF!,"&gt;=2.5")</f>
        <v>#REF!</v>
      </c>
      <c r="P515" s="6" t="e">
        <f>COUNTIFS(#REF!,"&lt;=1",#REF!,"&gt;=100",#REF!,"&lt;150",#REF!,$B515,#REF!,"&gt;=2.6")</f>
        <v>#REF!</v>
      </c>
      <c r="Q515" s="6" t="e">
        <f>COUNTIFS(#REF!,"&lt;=1",#REF!,"&gt;=100",#REF!,"&lt;150",#REF!,$B515,#REF!,"&gt;=3.0")</f>
        <v>#REF!</v>
      </c>
      <c r="R515" s="15" t="e">
        <f>COUNTIFS(#REF!,"&lt;=1",#REF!,"&gt;=100",#REF!,"&lt;150",#REF!,$B515,#REF!,"&gt;=3.5")</f>
        <v>#REF!</v>
      </c>
      <c r="T515" s="9" t="s">
        <v>25</v>
      </c>
      <c r="U515" s="6"/>
      <c r="V515" s="6" t="e">
        <f>COUNTIFS(#REF!,"&gt;=150",#REF!,"&lt;200",#REF!,$B515)</f>
        <v>#REF!</v>
      </c>
      <c r="W515" s="6" t="e">
        <f>COUNTIFS(#REF!,"&lt;=1",#REF!,"&gt;=150",#REF!,"&lt;200",#REF!,$B515,#REF!,"&gt;=2.8")</f>
        <v>#REF!</v>
      </c>
      <c r="X515" s="6" t="e">
        <f>COUNTIFS(#REF!,"&lt;=1",#REF!,"&gt;=150",#REF!,"&lt;200",#REF!,$B515,#REF!,"&gt;=3.0")</f>
        <v>#REF!</v>
      </c>
      <c r="Y515" s="6" t="e">
        <f>COUNTIFS(#REF!,"&lt;=1",#REF!,"&gt;=150",#REF!,"&lt;200",#REF!,$B515,#REF!,"&gt;=3.2")</f>
        <v>#REF!</v>
      </c>
      <c r="Z515" s="6" t="e">
        <f>COUNTIFS(#REF!,"&lt;=1",#REF!,"&gt;=150",#REF!,"&lt;200",#REF!,$B515,#REF!,"&gt;=3.5")</f>
        <v>#REF!</v>
      </c>
      <c r="AA515" s="15" t="e">
        <f>COUNTIFS(#REF!,"&lt;=1",#REF!,"&gt;=150",#REF!,"&lt;200",#REF!,$B515,#REF!,"&gt;=4")</f>
        <v>#REF!</v>
      </c>
      <c r="AC515" s="9" t="s">
        <v>25</v>
      </c>
      <c r="AD515" s="6"/>
      <c r="AE515" s="6" t="e">
        <f>COUNTIFS(#REF!,"&gt;=200",#REF!,$B515)</f>
        <v>#REF!</v>
      </c>
      <c r="AF515" s="6" t="e">
        <f>COUNTIFS(#REF!,"&lt;=1",#REF!,"&gt;=200",#REF!,$B515,#REF!,"&gt;=2.7")</f>
        <v>#REF!</v>
      </c>
      <c r="AG515" s="6" t="e">
        <f>COUNTIFS(#REF!,"&lt;=1",#REF!,"&gt;=200",#REF!,$B515,#REF!,"&gt;=3.0")</f>
        <v>#REF!</v>
      </c>
      <c r="AH515" s="6" t="e">
        <f>COUNTIFS(#REF!,"&lt;=1",#REF!,"&gt;=200",#REF!,$B515,#REF!,"&gt;=3.0")</f>
        <v>#REF!</v>
      </c>
      <c r="AI515" s="6" t="e">
        <f>COUNTIFS(#REF!,"&lt;=1",#REF!,"&gt;=200",#REF!,$B515,#REF!,"&gt;=3.2")</f>
        <v>#REF!</v>
      </c>
      <c r="AJ515" s="15" t="e">
        <f>COUNTIFS(#REF!,"&lt;=1",#REF!,"&gt;=200",#REF!,$B515,#REF!,"&gt;=3.5")</f>
        <v>#REF!</v>
      </c>
      <c r="AL515" s="9" t="s">
        <v>25</v>
      </c>
      <c r="AM515" s="6"/>
      <c r="AN515" s="6" t="e">
        <f>COUNTIFS(#REF!,"&gt;=50",#REF!,$B515)</f>
        <v>#REF!</v>
      </c>
      <c r="AO515" s="6" t="e">
        <f>COUNTIFS(#REF!,"&lt;=1",#REF!,"&gt;=50",#REF!,$B515,#REF!,"&gt;=2.2")</f>
        <v>#REF!</v>
      </c>
      <c r="AP515" s="6" t="e">
        <f>COUNTIFS(#REF!,"&lt;=1",#REF!,"&gt;=50",#REF!,$B515,#REF!,"&gt;=2.5")</f>
        <v>#REF!</v>
      </c>
      <c r="AQ515" s="6" t="e">
        <f>COUNTIFS(#REF!,"&lt;=1",#REF!,"&gt;=50",#REF!,$B515,#REF!,"&gt;=3")</f>
        <v>#REF!</v>
      </c>
      <c r="AR515" s="6" t="e">
        <f>COUNTIFS(#REF!,"&lt;=1",#REF!,"&gt;=50",#REF!,$B515,#REF!,"&gt;=3.5")</f>
        <v>#REF!</v>
      </c>
      <c r="AS515" s="15" t="e">
        <f>COUNTIFS(#REF!,"&lt;=1",#REF!,"&gt;=50",#REF!,$B515,#REF!,"&gt;=4")</f>
        <v>#REF!</v>
      </c>
    </row>
    <row r="516" spans="2:45" hidden="1" outlineLevel="1" x14ac:dyDescent="0.25">
      <c r="B516" s="9" t="s">
        <v>37</v>
      </c>
      <c r="C516" s="6"/>
      <c r="D516" s="6" t="e">
        <f>COUNTIFS(#REF!,"&lt;100",#REF!,"&gt;=50",#REF!,$B516)</f>
        <v>#REF!</v>
      </c>
      <c r="E516" s="6" t="e">
        <f>COUNTIFS(#REF!,"&lt;=1",#REF!,"&lt;100",#REF!,"&gt;=50",#REF!,$B516,#REF!,"&gt;=2.4")</f>
        <v>#REF!</v>
      </c>
      <c r="F516" s="6" t="e">
        <f>COUNTIFS(#REF!,"&lt;=1",#REF!,"&lt;100",#REF!,"&gt;=50",#REF!,$B516,#REF!,"&gt;=2.5")</f>
        <v>#REF!</v>
      </c>
      <c r="G516" s="6" t="e">
        <f>COUNTIFS(#REF!,"&lt;=1",#REF!,"&lt;100",#REF!,"&gt;=50",#REF!,$B516,#REF!,"&gt;=2.6")</f>
        <v>#REF!</v>
      </c>
      <c r="H516" s="6" t="e">
        <f>COUNTIFS(#REF!,"&lt;=1",#REF!,"&lt;100",#REF!,"&gt;=50",#REF!,$B516,#REF!,"&gt;=2.7")</f>
        <v>#REF!</v>
      </c>
      <c r="I516" s="15" t="e">
        <f>COUNTIFS(#REF!,"&lt;=1",#REF!,"&lt;100",#REF!,"&gt;=50",#REF!,$B516,#REF!,"&gt;=2.8")</f>
        <v>#REF!</v>
      </c>
      <c r="K516" s="9" t="s">
        <v>37</v>
      </c>
      <c r="L516" s="6"/>
      <c r="M516" s="6" t="e">
        <f>COUNTIFS(#REF!,"&gt;=100",#REF!,"&lt;150",#REF!,$B516)</f>
        <v>#REF!</v>
      </c>
      <c r="N516" s="6" t="e">
        <f>COUNTIFS(#REF!,"&lt;=1",#REF!,"&gt;=100",#REF!,"&lt;150",#REF!,$B516,#REF!,"&gt;=2.4")</f>
        <v>#REF!</v>
      </c>
      <c r="O516" s="6" t="e">
        <f>COUNTIFS(#REF!,"&lt;=1",#REF!,"&gt;=100",#REF!,"&lt;150",#REF!,$B516,#REF!,"&gt;=2.5")</f>
        <v>#REF!</v>
      </c>
      <c r="P516" s="6" t="e">
        <f>COUNTIFS(#REF!,"&lt;=1",#REF!,"&gt;=100",#REF!,"&lt;150",#REF!,$B516,#REF!,"&gt;=2.6")</f>
        <v>#REF!</v>
      </c>
      <c r="Q516" s="6" t="e">
        <f>COUNTIFS(#REF!,"&lt;=1",#REF!,"&gt;=100",#REF!,"&lt;150",#REF!,$B516,#REF!,"&gt;=3.0")</f>
        <v>#REF!</v>
      </c>
      <c r="R516" s="15" t="e">
        <f>COUNTIFS(#REF!,"&lt;=1",#REF!,"&gt;=100",#REF!,"&lt;150",#REF!,$B516,#REF!,"&gt;=3.5")</f>
        <v>#REF!</v>
      </c>
      <c r="T516" s="9" t="s">
        <v>37</v>
      </c>
      <c r="U516" s="6"/>
      <c r="V516" s="6" t="e">
        <f>COUNTIFS(#REF!,"&gt;=150",#REF!,"&lt;200",#REF!,$B516)</f>
        <v>#REF!</v>
      </c>
      <c r="W516" s="6" t="e">
        <f>COUNTIFS(#REF!,"&lt;=1",#REF!,"&gt;=150",#REF!,"&lt;200",#REF!,$B516,#REF!,"&gt;=2.8")</f>
        <v>#REF!</v>
      </c>
      <c r="X516" s="6" t="e">
        <f>COUNTIFS(#REF!,"&lt;=1",#REF!,"&gt;=150",#REF!,"&lt;200",#REF!,$B516,#REF!,"&gt;=3.0")</f>
        <v>#REF!</v>
      </c>
      <c r="Y516" s="6" t="e">
        <f>COUNTIFS(#REF!,"&lt;=1",#REF!,"&gt;=150",#REF!,"&lt;200",#REF!,$B516,#REF!,"&gt;=3.2")</f>
        <v>#REF!</v>
      </c>
      <c r="Z516" s="6" t="e">
        <f>COUNTIFS(#REF!,"&lt;=1",#REF!,"&gt;=150",#REF!,"&lt;200",#REF!,$B516,#REF!,"&gt;=3.5")</f>
        <v>#REF!</v>
      </c>
      <c r="AA516" s="15" t="e">
        <f>COUNTIFS(#REF!,"&lt;=1",#REF!,"&gt;=150",#REF!,"&lt;200",#REF!,$B516,#REF!,"&gt;=4")</f>
        <v>#REF!</v>
      </c>
      <c r="AC516" s="9" t="s">
        <v>37</v>
      </c>
      <c r="AD516" s="6"/>
      <c r="AE516" s="6" t="e">
        <f>COUNTIFS(#REF!,"&gt;=200",#REF!,$B516)</f>
        <v>#REF!</v>
      </c>
      <c r="AF516" s="6" t="e">
        <f>COUNTIFS(#REF!,"&lt;=1",#REF!,"&gt;=200",#REF!,$B516,#REF!,"&gt;=2.7")</f>
        <v>#REF!</v>
      </c>
      <c r="AG516" s="6" t="e">
        <f>COUNTIFS(#REF!,"&lt;=1",#REF!,"&gt;=200",#REF!,$B516,#REF!,"&gt;=3.0")</f>
        <v>#REF!</v>
      </c>
      <c r="AH516" s="6" t="e">
        <f>COUNTIFS(#REF!,"&lt;=1",#REF!,"&gt;=200",#REF!,$B516,#REF!,"&gt;=3.0")</f>
        <v>#REF!</v>
      </c>
      <c r="AI516" s="6" t="e">
        <f>COUNTIFS(#REF!,"&lt;=1",#REF!,"&gt;=200",#REF!,$B516,#REF!,"&gt;=3.2")</f>
        <v>#REF!</v>
      </c>
      <c r="AJ516" s="15" t="e">
        <f>COUNTIFS(#REF!,"&lt;=1",#REF!,"&gt;=200",#REF!,$B516,#REF!,"&gt;=3.5")</f>
        <v>#REF!</v>
      </c>
      <c r="AL516" s="9" t="s">
        <v>37</v>
      </c>
      <c r="AM516" s="6"/>
      <c r="AN516" s="6" t="e">
        <f>COUNTIFS(#REF!,"&gt;=50",#REF!,$B516)</f>
        <v>#REF!</v>
      </c>
      <c r="AO516" s="6" t="e">
        <f>COUNTIFS(#REF!,"&lt;=1",#REF!,"&gt;=50",#REF!,$B516,#REF!,"&gt;=2.2")</f>
        <v>#REF!</v>
      </c>
      <c r="AP516" s="6" t="e">
        <f>COUNTIFS(#REF!,"&lt;=1",#REF!,"&gt;=50",#REF!,$B516,#REF!,"&gt;=2.5")</f>
        <v>#REF!</v>
      </c>
      <c r="AQ516" s="6" t="e">
        <f>COUNTIFS(#REF!,"&lt;=1",#REF!,"&gt;=50",#REF!,$B516,#REF!,"&gt;=3")</f>
        <v>#REF!</v>
      </c>
      <c r="AR516" s="6" t="e">
        <f>COUNTIFS(#REF!,"&lt;=1",#REF!,"&gt;=50",#REF!,$B516,#REF!,"&gt;=3.5")</f>
        <v>#REF!</v>
      </c>
      <c r="AS516" s="15" t="e">
        <f>COUNTIFS(#REF!,"&lt;=1",#REF!,"&gt;=50",#REF!,$B516,#REF!,"&gt;=4")</f>
        <v>#REF!</v>
      </c>
    </row>
    <row r="517" spans="2:45" hidden="1" outlineLevel="1" x14ac:dyDescent="0.25">
      <c r="B517" s="9" t="s">
        <v>58</v>
      </c>
      <c r="C517" s="6"/>
      <c r="D517" s="6" t="e">
        <f>COUNTIFS(#REF!,"&lt;100",#REF!,"&gt;=50",#REF!,$B517)</f>
        <v>#REF!</v>
      </c>
      <c r="E517" s="6" t="e">
        <f>COUNTIFS(#REF!,"&lt;=1",#REF!,"&lt;100",#REF!,"&gt;=50",#REF!,$B517,#REF!,"&gt;=2.4")</f>
        <v>#REF!</v>
      </c>
      <c r="F517" s="6" t="e">
        <f>COUNTIFS(#REF!,"&lt;=1",#REF!,"&lt;100",#REF!,"&gt;=50",#REF!,$B517,#REF!,"&gt;=2.5")</f>
        <v>#REF!</v>
      </c>
      <c r="G517" s="6" t="e">
        <f>COUNTIFS(#REF!,"&lt;=1",#REF!,"&lt;100",#REF!,"&gt;=50",#REF!,$B517,#REF!,"&gt;=2.6")</f>
        <v>#REF!</v>
      </c>
      <c r="H517" s="6" t="e">
        <f>COUNTIFS(#REF!,"&lt;=1",#REF!,"&lt;100",#REF!,"&gt;=50",#REF!,$B517,#REF!,"&gt;=2.7")</f>
        <v>#REF!</v>
      </c>
      <c r="I517" s="15" t="e">
        <f>COUNTIFS(#REF!,"&lt;=1",#REF!,"&lt;100",#REF!,"&gt;=50",#REF!,$B517,#REF!,"&gt;=2.8")</f>
        <v>#REF!</v>
      </c>
      <c r="K517" s="9" t="s">
        <v>58</v>
      </c>
      <c r="L517" s="6"/>
      <c r="M517" s="6" t="e">
        <f>COUNTIFS(#REF!,"&gt;=100",#REF!,"&lt;150",#REF!,$B517)</f>
        <v>#REF!</v>
      </c>
      <c r="N517" s="6" t="e">
        <f>COUNTIFS(#REF!,"&lt;=1",#REF!,"&gt;=100",#REF!,"&lt;150",#REF!,$B517,#REF!,"&gt;=2.4")</f>
        <v>#REF!</v>
      </c>
      <c r="O517" s="6" t="e">
        <f>COUNTIFS(#REF!,"&lt;=1",#REF!,"&gt;=100",#REF!,"&lt;150",#REF!,$B517,#REF!,"&gt;=2.5")</f>
        <v>#REF!</v>
      </c>
      <c r="P517" s="6" t="e">
        <f>COUNTIFS(#REF!,"&lt;=1",#REF!,"&gt;=100",#REF!,"&lt;150",#REF!,$B517,#REF!,"&gt;=2.6")</f>
        <v>#REF!</v>
      </c>
      <c r="Q517" s="6" t="e">
        <f>COUNTIFS(#REF!,"&lt;=1",#REF!,"&gt;=100",#REF!,"&lt;150",#REF!,$B517,#REF!,"&gt;=3.0")</f>
        <v>#REF!</v>
      </c>
      <c r="R517" s="15" t="e">
        <f>COUNTIFS(#REF!,"&lt;=1",#REF!,"&gt;=100",#REF!,"&lt;150",#REF!,$B517,#REF!,"&gt;=3.5")</f>
        <v>#REF!</v>
      </c>
      <c r="T517" s="9" t="s">
        <v>58</v>
      </c>
      <c r="U517" s="6"/>
      <c r="V517" s="6" t="e">
        <f>COUNTIFS(#REF!,"&gt;=150",#REF!,"&lt;200",#REF!,$B517)</f>
        <v>#REF!</v>
      </c>
      <c r="W517" s="6" t="e">
        <f>COUNTIFS(#REF!,"&lt;=1",#REF!,"&gt;=150",#REF!,"&lt;200",#REF!,$B517,#REF!,"&gt;=2.8")</f>
        <v>#REF!</v>
      </c>
      <c r="X517" s="6" t="e">
        <f>COUNTIFS(#REF!,"&lt;=1",#REF!,"&gt;=150",#REF!,"&lt;200",#REF!,$B517,#REF!,"&gt;=3.0")</f>
        <v>#REF!</v>
      </c>
      <c r="Y517" s="6" t="e">
        <f>COUNTIFS(#REF!,"&lt;=1",#REF!,"&gt;=150",#REF!,"&lt;200",#REF!,$B517,#REF!,"&gt;=3.2")</f>
        <v>#REF!</v>
      </c>
      <c r="Z517" s="6" t="e">
        <f>COUNTIFS(#REF!,"&lt;=1",#REF!,"&gt;=150",#REF!,"&lt;200",#REF!,$B517,#REF!,"&gt;=3.5")</f>
        <v>#REF!</v>
      </c>
      <c r="AA517" s="15" t="e">
        <f>COUNTIFS(#REF!,"&lt;=1",#REF!,"&gt;=150",#REF!,"&lt;200",#REF!,$B517,#REF!,"&gt;=4")</f>
        <v>#REF!</v>
      </c>
      <c r="AC517" s="9" t="s">
        <v>58</v>
      </c>
      <c r="AD517" s="6"/>
      <c r="AE517" s="6" t="e">
        <f>COUNTIFS(#REF!,"&gt;=200",#REF!,$B517)</f>
        <v>#REF!</v>
      </c>
      <c r="AF517" s="6" t="e">
        <f>COUNTIFS(#REF!,"&lt;=1",#REF!,"&gt;=200",#REF!,$B517,#REF!,"&gt;=2.7")</f>
        <v>#REF!</v>
      </c>
      <c r="AG517" s="6" t="e">
        <f>COUNTIFS(#REF!,"&lt;=1",#REF!,"&gt;=200",#REF!,$B517,#REF!,"&gt;=3.0")</f>
        <v>#REF!</v>
      </c>
      <c r="AH517" s="6" t="e">
        <f>COUNTIFS(#REF!,"&lt;=1",#REF!,"&gt;=200",#REF!,$B517,#REF!,"&gt;=3.0")</f>
        <v>#REF!</v>
      </c>
      <c r="AI517" s="6" t="e">
        <f>COUNTIFS(#REF!,"&lt;=1",#REF!,"&gt;=200",#REF!,$B517,#REF!,"&gt;=3.2")</f>
        <v>#REF!</v>
      </c>
      <c r="AJ517" s="15" t="e">
        <f>COUNTIFS(#REF!,"&lt;=1",#REF!,"&gt;=200",#REF!,$B517,#REF!,"&gt;=3.5")</f>
        <v>#REF!</v>
      </c>
      <c r="AL517" s="9" t="s">
        <v>58</v>
      </c>
      <c r="AM517" s="6"/>
      <c r="AN517" s="6" t="e">
        <f>COUNTIFS(#REF!,"&gt;=50",#REF!,$B517)</f>
        <v>#REF!</v>
      </c>
      <c r="AO517" s="6" t="e">
        <f>COUNTIFS(#REF!,"&lt;=1",#REF!,"&gt;=50",#REF!,$B517,#REF!,"&gt;=2.2")</f>
        <v>#REF!</v>
      </c>
      <c r="AP517" s="6" t="e">
        <f>COUNTIFS(#REF!,"&lt;=1",#REF!,"&gt;=50",#REF!,$B517,#REF!,"&gt;=2.5")</f>
        <v>#REF!</v>
      </c>
      <c r="AQ517" s="6" t="e">
        <f>COUNTIFS(#REF!,"&lt;=1",#REF!,"&gt;=50",#REF!,$B517,#REF!,"&gt;=3")</f>
        <v>#REF!</v>
      </c>
      <c r="AR517" s="6" t="e">
        <f>COUNTIFS(#REF!,"&lt;=1",#REF!,"&gt;=50",#REF!,$B517,#REF!,"&gt;=3.5")</f>
        <v>#REF!</v>
      </c>
      <c r="AS517" s="15" t="e">
        <f>COUNTIFS(#REF!,"&lt;=1",#REF!,"&gt;=50",#REF!,$B517,#REF!,"&gt;=4")</f>
        <v>#REF!</v>
      </c>
    </row>
    <row r="518" spans="2:45" hidden="1" outlineLevel="1" x14ac:dyDescent="0.25">
      <c r="B518" s="9" t="s">
        <v>59</v>
      </c>
      <c r="C518" s="6"/>
      <c r="D518" s="6" t="e">
        <f>COUNTIFS(#REF!,"&lt;100",#REF!,"&gt;=50",#REF!,$B518)</f>
        <v>#REF!</v>
      </c>
      <c r="E518" s="6" t="e">
        <f>COUNTIFS(#REF!,"&lt;=1",#REF!,"&lt;100",#REF!,"&gt;=50",#REF!,$B518,#REF!,"&gt;=2.4")</f>
        <v>#REF!</v>
      </c>
      <c r="F518" s="6" t="e">
        <f>COUNTIFS(#REF!,"&lt;=1",#REF!,"&lt;100",#REF!,"&gt;=50",#REF!,$B518,#REF!,"&gt;=2.5")</f>
        <v>#REF!</v>
      </c>
      <c r="G518" s="6" t="e">
        <f>COUNTIFS(#REF!,"&lt;=1",#REF!,"&lt;100",#REF!,"&gt;=50",#REF!,$B518,#REF!,"&gt;=2.6")</f>
        <v>#REF!</v>
      </c>
      <c r="H518" s="6" t="e">
        <f>COUNTIFS(#REF!,"&lt;=1",#REF!,"&lt;100",#REF!,"&gt;=50",#REF!,$B518,#REF!,"&gt;=2.7")</f>
        <v>#REF!</v>
      </c>
      <c r="I518" s="15" t="e">
        <f>COUNTIFS(#REF!,"&lt;=1",#REF!,"&lt;100",#REF!,"&gt;=50",#REF!,$B518,#REF!,"&gt;=2.8")</f>
        <v>#REF!</v>
      </c>
      <c r="K518" s="9" t="s">
        <v>59</v>
      </c>
      <c r="L518" s="6"/>
      <c r="M518" s="6" t="e">
        <f>COUNTIFS(#REF!,"&gt;=100",#REF!,"&lt;150",#REF!,$B518)</f>
        <v>#REF!</v>
      </c>
      <c r="N518" s="6" t="e">
        <f>COUNTIFS(#REF!,"&lt;=1",#REF!,"&gt;=100",#REF!,"&lt;150",#REF!,$B518,#REF!,"&gt;=2.4")</f>
        <v>#REF!</v>
      </c>
      <c r="O518" s="6" t="e">
        <f>COUNTIFS(#REF!,"&lt;=1",#REF!,"&gt;=100",#REF!,"&lt;150",#REF!,$B518,#REF!,"&gt;=2.5")</f>
        <v>#REF!</v>
      </c>
      <c r="P518" s="6" t="e">
        <f>COUNTIFS(#REF!,"&lt;=1",#REF!,"&gt;=100",#REF!,"&lt;150",#REF!,$B518,#REF!,"&gt;=2.6")</f>
        <v>#REF!</v>
      </c>
      <c r="Q518" s="6" t="e">
        <f>COUNTIFS(#REF!,"&lt;=1",#REF!,"&gt;=100",#REF!,"&lt;150",#REF!,$B518,#REF!,"&gt;=3.0")</f>
        <v>#REF!</v>
      </c>
      <c r="R518" s="15" t="e">
        <f>COUNTIFS(#REF!,"&lt;=1",#REF!,"&gt;=100",#REF!,"&lt;150",#REF!,$B518,#REF!,"&gt;=3.5")</f>
        <v>#REF!</v>
      </c>
      <c r="T518" s="9" t="s">
        <v>59</v>
      </c>
      <c r="U518" s="6"/>
      <c r="V518" s="6" t="e">
        <f>COUNTIFS(#REF!,"&gt;=150",#REF!,"&lt;200",#REF!,$B518)</f>
        <v>#REF!</v>
      </c>
      <c r="W518" s="6" t="e">
        <f>COUNTIFS(#REF!,"&lt;=1",#REF!,"&gt;=150",#REF!,"&lt;200",#REF!,$B518,#REF!,"&gt;=2.8")</f>
        <v>#REF!</v>
      </c>
      <c r="X518" s="6" t="e">
        <f>COUNTIFS(#REF!,"&lt;=1",#REF!,"&gt;=150",#REF!,"&lt;200",#REF!,$B518,#REF!,"&gt;=3.0")</f>
        <v>#REF!</v>
      </c>
      <c r="Y518" s="6" t="e">
        <f>COUNTIFS(#REF!,"&lt;=1",#REF!,"&gt;=150",#REF!,"&lt;200",#REF!,$B518,#REF!,"&gt;=3.2")</f>
        <v>#REF!</v>
      </c>
      <c r="Z518" s="6" t="e">
        <f>COUNTIFS(#REF!,"&lt;=1",#REF!,"&gt;=150",#REF!,"&lt;200",#REF!,$B518,#REF!,"&gt;=3.5")</f>
        <v>#REF!</v>
      </c>
      <c r="AA518" s="15" t="e">
        <f>COUNTIFS(#REF!,"&lt;=1",#REF!,"&gt;=150",#REF!,"&lt;200",#REF!,$B518,#REF!,"&gt;=4")</f>
        <v>#REF!</v>
      </c>
      <c r="AC518" s="9" t="s">
        <v>59</v>
      </c>
      <c r="AD518" s="6"/>
      <c r="AE518" s="6" t="e">
        <f>COUNTIFS(#REF!,"&gt;=200",#REF!,$B518)</f>
        <v>#REF!</v>
      </c>
      <c r="AF518" s="6" t="e">
        <f>COUNTIFS(#REF!,"&lt;=1",#REF!,"&gt;=200",#REF!,$B518,#REF!,"&gt;=2.7")</f>
        <v>#REF!</v>
      </c>
      <c r="AG518" s="6" t="e">
        <f>COUNTIFS(#REF!,"&lt;=1",#REF!,"&gt;=200",#REF!,$B518,#REF!,"&gt;=3.0")</f>
        <v>#REF!</v>
      </c>
      <c r="AH518" s="6" t="e">
        <f>COUNTIFS(#REF!,"&lt;=1",#REF!,"&gt;=200",#REF!,$B518,#REF!,"&gt;=3.0")</f>
        <v>#REF!</v>
      </c>
      <c r="AI518" s="6" t="e">
        <f>COUNTIFS(#REF!,"&lt;=1",#REF!,"&gt;=200",#REF!,$B518,#REF!,"&gt;=3.2")</f>
        <v>#REF!</v>
      </c>
      <c r="AJ518" s="15" t="e">
        <f>COUNTIFS(#REF!,"&lt;=1",#REF!,"&gt;=200",#REF!,$B518,#REF!,"&gt;=3.5")</f>
        <v>#REF!</v>
      </c>
      <c r="AL518" s="9" t="s">
        <v>59</v>
      </c>
      <c r="AM518" s="6"/>
      <c r="AN518" s="6" t="e">
        <f>COUNTIFS(#REF!,"&gt;=50",#REF!,$B518)</f>
        <v>#REF!</v>
      </c>
      <c r="AO518" s="6" t="e">
        <f>COUNTIFS(#REF!,"&lt;=1",#REF!,"&gt;=50",#REF!,$B518,#REF!,"&gt;=2.2")</f>
        <v>#REF!</v>
      </c>
      <c r="AP518" s="6" t="e">
        <f>COUNTIFS(#REF!,"&lt;=1",#REF!,"&gt;=50",#REF!,$B518,#REF!,"&gt;=2.5")</f>
        <v>#REF!</v>
      </c>
      <c r="AQ518" s="6" t="e">
        <f>COUNTIFS(#REF!,"&lt;=1",#REF!,"&gt;=50",#REF!,$B518,#REF!,"&gt;=3")</f>
        <v>#REF!</v>
      </c>
      <c r="AR518" s="6" t="e">
        <f>COUNTIFS(#REF!,"&lt;=1",#REF!,"&gt;=50",#REF!,$B518,#REF!,"&gt;=3.5")</f>
        <v>#REF!</v>
      </c>
      <c r="AS518" s="15" t="e">
        <f>COUNTIFS(#REF!,"&lt;=1",#REF!,"&gt;=50",#REF!,$B518,#REF!,"&gt;=4")</f>
        <v>#REF!</v>
      </c>
    </row>
    <row r="519" spans="2:45" hidden="1" outlineLevel="1" x14ac:dyDescent="0.25">
      <c r="B519" s="9" t="s">
        <v>34</v>
      </c>
      <c r="C519" s="6"/>
      <c r="D519" s="6" t="e">
        <f>COUNTIFS(#REF!,"&lt;100",#REF!,"&gt;=50",#REF!,$B519)</f>
        <v>#REF!</v>
      </c>
      <c r="E519" s="6" t="e">
        <f>COUNTIFS(#REF!,"&lt;=1",#REF!,"&lt;100",#REF!,"&gt;=50",#REF!,$B519,#REF!,"&gt;=2.4")</f>
        <v>#REF!</v>
      </c>
      <c r="F519" s="6" t="e">
        <f>COUNTIFS(#REF!,"&lt;=1",#REF!,"&lt;100",#REF!,"&gt;=50",#REF!,$B519,#REF!,"&gt;=2.5")</f>
        <v>#REF!</v>
      </c>
      <c r="G519" s="6" t="e">
        <f>COUNTIFS(#REF!,"&lt;=1",#REF!,"&lt;100",#REF!,"&gt;=50",#REF!,$B519,#REF!,"&gt;=2.6")</f>
        <v>#REF!</v>
      </c>
      <c r="H519" s="6" t="e">
        <f>COUNTIFS(#REF!,"&lt;=1",#REF!,"&lt;100",#REF!,"&gt;=50",#REF!,$B519,#REF!,"&gt;=2.7")</f>
        <v>#REF!</v>
      </c>
      <c r="I519" s="15" t="e">
        <f>COUNTIFS(#REF!,"&lt;=1",#REF!,"&lt;100",#REF!,"&gt;=50",#REF!,$B519,#REF!,"&gt;=2.8")</f>
        <v>#REF!</v>
      </c>
      <c r="K519" s="9" t="s">
        <v>34</v>
      </c>
      <c r="L519" s="6"/>
      <c r="M519" s="6" t="e">
        <f>COUNTIFS(#REF!,"&gt;=100",#REF!,"&lt;150",#REF!,$B519)</f>
        <v>#REF!</v>
      </c>
      <c r="N519" s="6" t="e">
        <f>COUNTIFS(#REF!,"&lt;=1",#REF!,"&gt;=100",#REF!,"&lt;150",#REF!,$B519,#REF!,"&gt;=2.4")</f>
        <v>#REF!</v>
      </c>
      <c r="O519" s="6" t="e">
        <f>COUNTIFS(#REF!,"&lt;=1",#REF!,"&gt;=100",#REF!,"&lt;150",#REF!,$B519,#REF!,"&gt;=2.5")</f>
        <v>#REF!</v>
      </c>
      <c r="P519" s="6" t="e">
        <f>COUNTIFS(#REF!,"&lt;=1",#REF!,"&gt;=100",#REF!,"&lt;150",#REF!,$B519,#REF!,"&gt;=2.6")</f>
        <v>#REF!</v>
      </c>
      <c r="Q519" s="6" t="e">
        <f>COUNTIFS(#REF!,"&lt;=1",#REF!,"&gt;=100",#REF!,"&lt;150",#REF!,$B519,#REF!,"&gt;=3.0")</f>
        <v>#REF!</v>
      </c>
      <c r="R519" s="15" t="e">
        <f>COUNTIFS(#REF!,"&lt;=1",#REF!,"&gt;=100",#REF!,"&lt;150",#REF!,$B519,#REF!,"&gt;=3.5")</f>
        <v>#REF!</v>
      </c>
      <c r="T519" s="9" t="s">
        <v>34</v>
      </c>
      <c r="U519" s="6"/>
      <c r="V519" s="6" t="e">
        <f>COUNTIFS(#REF!,"&gt;=150",#REF!,"&lt;200",#REF!,$B519)</f>
        <v>#REF!</v>
      </c>
      <c r="W519" s="6" t="e">
        <f>COUNTIFS(#REF!,"&lt;=1",#REF!,"&gt;=150",#REF!,"&lt;200",#REF!,$B519,#REF!,"&gt;=2.8")</f>
        <v>#REF!</v>
      </c>
      <c r="X519" s="6" t="e">
        <f>COUNTIFS(#REF!,"&lt;=1",#REF!,"&gt;=150",#REF!,"&lt;200",#REF!,$B519,#REF!,"&gt;=3.0")</f>
        <v>#REF!</v>
      </c>
      <c r="Y519" s="6" t="e">
        <f>COUNTIFS(#REF!,"&lt;=1",#REF!,"&gt;=150",#REF!,"&lt;200",#REF!,$B519,#REF!,"&gt;=3.2")</f>
        <v>#REF!</v>
      </c>
      <c r="Z519" s="6" t="e">
        <f>COUNTIFS(#REF!,"&lt;=1",#REF!,"&gt;=150",#REF!,"&lt;200",#REF!,$B519,#REF!,"&gt;=3.5")</f>
        <v>#REF!</v>
      </c>
      <c r="AA519" s="15" t="e">
        <f>COUNTIFS(#REF!,"&lt;=1",#REF!,"&gt;=150",#REF!,"&lt;200",#REF!,$B519,#REF!,"&gt;=4")</f>
        <v>#REF!</v>
      </c>
      <c r="AC519" s="9" t="s">
        <v>34</v>
      </c>
      <c r="AD519" s="6"/>
      <c r="AE519" s="6" t="e">
        <f>COUNTIFS(#REF!,"&gt;=200",#REF!,$B519)</f>
        <v>#REF!</v>
      </c>
      <c r="AF519" s="6" t="e">
        <f>COUNTIFS(#REF!,"&lt;=1",#REF!,"&gt;=200",#REF!,$B519,#REF!,"&gt;=2.7")</f>
        <v>#REF!</v>
      </c>
      <c r="AG519" s="6" t="e">
        <f>COUNTIFS(#REF!,"&lt;=1",#REF!,"&gt;=200",#REF!,$B519,#REF!,"&gt;=3.0")</f>
        <v>#REF!</v>
      </c>
      <c r="AH519" s="6" t="e">
        <f>COUNTIFS(#REF!,"&lt;=1",#REF!,"&gt;=200",#REF!,$B519,#REF!,"&gt;=3.0")</f>
        <v>#REF!</v>
      </c>
      <c r="AI519" s="6" t="e">
        <f>COUNTIFS(#REF!,"&lt;=1",#REF!,"&gt;=200",#REF!,$B519,#REF!,"&gt;=3.2")</f>
        <v>#REF!</v>
      </c>
      <c r="AJ519" s="15" t="e">
        <f>COUNTIFS(#REF!,"&lt;=1",#REF!,"&gt;=200",#REF!,$B519,#REF!,"&gt;=3.5")</f>
        <v>#REF!</v>
      </c>
      <c r="AL519" s="9" t="s">
        <v>34</v>
      </c>
      <c r="AM519" s="6"/>
      <c r="AN519" s="6" t="e">
        <f>COUNTIFS(#REF!,"&gt;=50",#REF!,$B519)</f>
        <v>#REF!</v>
      </c>
      <c r="AO519" s="6" t="e">
        <f>COUNTIFS(#REF!,"&lt;=1",#REF!,"&gt;=50",#REF!,$B519,#REF!,"&gt;=2.2")</f>
        <v>#REF!</v>
      </c>
      <c r="AP519" s="6" t="e">
        <f>COUNTIFS(#REF!,"&lt;=1",#REF!,"&gt;=50",#REF!,$B519,#REF!,"&gt;=2.5")</f>
        <v>#REF!</v>
      </c>
      <c r="AQ519" s="6" t="e">
        <f>COUNTIFS(#REF!,"&lt;=1",#REF!,"&gt;=50",#REF!,$B519,#REF!,"&gt;=3")</f>
        <v>#REF!</v>
      </c>
      <c r="AR519" s="6" t="e">
        <f>COUNTIFS(#REF!,"&lt;=1",#REF!,"&gt;=50",#REF!,$B519,#REF!,"&gt;=3.5")</f>
        <v>#REF!</v>
      </c>
      <c r="AS519" s="15" t="e">
        <f>COUNTIFS(#REF!,"&lt;=1",#REF!,"&gt;=50",#REF!,$B519,#REF!,"&gt;=4")</f>
        <v>#REF!</v>
      </c>
    </row>
    <row r="520" spans="2:45" hidden="1" outlineLevel="1" x14ac:dyDescent="0.25">
      <c r="B520" s="9" t="s">
        <v>17</v>
      </c>
      <c r="C520" s="6"/>
      <c r="D520" s="6" t="e">
        <f>COUNTIFS(#REF!,"&lt;100",#REF!,"&gt;=50",#REF!,$B520)</f>
        <v>#REF!</v>
      </c>
      <c r="E520" s="6" t="e">
        <f>COUNTIFS(#REF!,"&lt;=1",#REF!,"&lt;100",#REF!,"&gt;=50",#REF!,$B520,#REF!,"&gt;=2.4")</f>
        <v>#REF!</v>
      </c>
      <c r="F520" s="6" t="e">
        <f>COUNTIFS(#REF!,"&lt;=1",#REF!,"&lt;100",#REF!,"&gt;=50",#REF!,$B520,#REF!,"&gt;=2.5")</f>
        <v>#REF!</v>
      </c>
      <c r="G520" s="6" t="e">
        <f>COUNTIFS(#REF!,"&lt;=1",#REF!,"&lt;100",#REF!,"&gt;=50",#REF!,$B520,#REF!,"&gt;=2.6")</f>
        <v>#REF!</v>
      </c>
      <c r="H520" s="6" t="e">
        <f>COUNTIFS(#REF!,"&lt;=1",#REF!,"&lt;100",#REF!,"&gt;=50",#REF!,$B520,#REF!,"&gt;=2.7")</f>
        <v>#REF!</v>
      </c>
      <c r="I520" s="15" t="e">
        <f>COUNTIFS(#REF!,"&lt;=1",#REF!,"&lt;100",#REF!,"&gt;=50",#REF!,$B520,#REF!,"&gt;=2.8")</f>
        <v>#REF!</v>
      </c>
      <c r="K520" s="9" t="s">
        <v>17</v>
      </c>
      <c r="L520" s="6"/>
      <c r="M520" s="6" t="e">
        <f>COUNTIFS(#REF!,"&gt;=100",#REF!,"&lt;150",#REF!,$B520)</f>
        <v>#REF!</v>
      </c>
      <c r="N520" s="6" t="e">
        <f>COUNTIFS(#REF!,"&lt;=1",#REF!,"&gt;=100",#REF!,"&lt;150",#REF!,$B520,#REF!,"&gt;=2.4")</f>
        <v>#REF!</v>
      </c>
      <c r="O520" s="6" t="e">
        <f>COUNTIFS(#REF!,"&lt;=1",#REF!,"&gt;=100",#REF!,"&lt;150",#REF!,$B520,#REF!,"&gt;=2.5")</f>
        <v>#REF!</v>
      </c>
      <c r="P520" s="6" t="e">
        <f>COUNTIFS(#REF!,"&lt;=1",#REF!,"&gt;=100",#REF!,"&lt;150",#REF!,$B520,#REF!,"&gt;=2.6")</f>
        <v>#REF!</v>
      </c>
      <c r="Q520" s="6" t="e">
        <f>COUNTIFS(#REF!,"&lt;=1",#REF!,"&gt;=100",#REF!,"&lt;150",#REF!,$B520,#REF!,"&gt;=3.0")</f>
        <v>#REF!</v>
      </c>
      <c r="R520" s="15" t="e">
        <f>COUNTIFS(#REF!,"&lt;=1",#REF!,"&gt;=100",#REF!,"&lt;150",#REF!,$B520,#REF!,"&gt;=3.5")</f>
        <v>#REF!</v>
      </c>
      <c r="T520" s="9" t="s">
        <v>17</v>
      </c>
      <c r="U520" s="6"/>
      <c r="V520" s="6" t="e">
        <f>COUNTIFS(#REF!,"&gt;=150",#REF!,"&lt;200",#REF!,$B520)</f>
        <v>#REF!</v>
      </c>
      <c r="W520" s="6" t="e">
        <f>COUNTIFS(#REF!,"&lt;=1",#REF!,"&gt;=150",#REF!,"&lt;200",#REF!,$B520,#REF!,"&gt;=2.8")</f>
        <v>#REF!</v>
      </c>
      <c r="X520" s="6" t="e">
        <f>COUNTIFS(#REF!,"&lt;=1",#REF!,"&gt;=150",#REF!,"&lt;200",#REF!,$B520,#REF!,"&gt;=3.0")</f>
        <v>#REF!</v>
      </c>
      <c r="Y520" s="6" t="e">
        <f>COUNTIFS(#REF!,"&lt;=1",#REF!,"&gt;=150",#REF!,"&lt;200",#REF!,$B520,#REF!,"&gt;=3.2")</f>
        <v>#REF!</v>
      </c>
      <c r="Z520" s="6" t="e">
        <f>COUNTIFS(#REF!,"&lt;=1",#REF!,"&gt;=150",#REF!,"&lt;200",#REF!,$B520,#REF!,"&gt;=3.5")</f>
        <v>#REF!</v>
      </c>
      <c r="AA520" s="15" t="e">
        <f>COUNTIFS(#REF!,"&lt;=1",#REF!,"&gt;=150",#REF!,"&lt;200",#REF!,$B520,#REF!,"&gt;=4")</f>
        <v>#REF!</v>
      </c>
      <c r="AC520" s="9" t="s">
        <v>17</v>
      </c>
      <c r="AD520" s="6"/>
      <c r="AE520" s="6" t="e">
        <f>COUNTIFS(#REF!,"&gt;=200",#REF!,$B520)</f>
        <v>#REF!</v>
      </c>
      <c r="AF520" s="6" t="e">
        <f>COUNTIFS(#REF!,"&lt;=1",#REF!,"&gt;=200",#REF!,$B520,#REF!,"&gt;=2.7")</f>
        <v>#REF!</v>
      </c>
      <c r="AG520" s="6" t="e">
        <f>COUNTIFS(#REF!,"&lt;=1",#REF!,"&gt;=200",#REF!,$B520,#REF!,"&gt;=3.0")</f>
        <v>#REF!</v>
      </c>
      <c r="AH520" s="6" t="e">
        <f>COUNTIFS(#REF!,"&lt;=1",#REF!,"&gt;=200",#REF!,$B520,#REF!,"&gt;=3.0")</f>
        <v>#REF!</v>
      </c>
      <c r="AI520" s="6" t="e">
        <f>COUNTIFS(#REF!,"&lt;=1",#REF!,"&gt;=200",#REF!,$B520,#REF!,"&gt;=3.2")</f>
        <v>#REF!</v>
      </c>
      <c r="AJ520" s="15" t="e">
        <f>COUNTIFS(#REF!,"&lt;=1",#REF!,"&gt;=200",#REF!,$B520,#REF!,"&gt;=3.5")</f>
        <v>#REF!</v>
      </c>
      <c r="AL520" s="9" t="s">
        <v>17</v>
      </c>
      <c r="AM520" s="6"/>
      <c r="AN520" s="6" t="e">
        <f>COUNTIFS(#REF!,"&gt;=50",#REF!,$B520)</f>
        <v>#REF!</v>
      </c>
      <c r="AO520" s="6" t="e">
        <f>COUNTIFS(#REF!,"&lt;=1",#REF!,"&gt;=50",#REF!,$B520,#REF!,"&gt;=2.2")</f>
        <v>#REF!</v>
      </c>
      <c r="AP520" s="6" t="e">
        <f>COUNTIFS(#REF!,"&lt;=1",#REF!,"&gt;=50",#REF!,$B520,#REF!,"&gt;=2.5")</f>
        <v>#REF!</v>
      </c>
      <c r="AQ520" s="6" t="e">
        <f>COUNTIFS(#REF!,"&lt;=1",#REF!,"&gt;=50",#REF!,$B520,#REF!,"&gt;=3")</f>
        <v>#REF!</v>
      </c>
      <c r="AR520" s="6" t="e">
        <f>COUNTIFS(#REF!,"&lt;=1",#REF!,"&gt;=50",#REF!,$B520,#REF!,"&gt;=3.5")</f>
        <v>#REF!</v>
      </c>
      <c r="AS520" s="15" t="e">
        <f>COUNTIFS(#REF!,"&lt;=1",#REF!,"&gt;=50",#REF!,$B520,#REF!,"&gt;=4")</f>
        <v>#REF!</v>
      </c>
    </row>
    <row r="521" spans="2:45" hidden="1" outlineLevel="1" x14ac:dyDescent="0.25">
      <c r="B521" s="9" t="s">
        <v>63</v>
      </c>
      <c r="C521" s="6"/>
      <c r="D521" s="6" t="e">
        <f>COUNTIFS(#REF!,"&lt;100",#REF!,"&gt;=50",#REF!,$B521)</f>
        <v>#REF!</v>
      </c>
      <c r="E521" s="6" t="e">
        <f>COUNTIFS(#REF!,"&lt;=1",#REF!,"&lt;100",#REF!,"&gt;=50",#REF!,$B521,#REF!,"&gt;=2.4")</f>
        <v>#REF!</v>
      </c>
      <c r="F521" s="6" t="e">
        <f>COUNTIFS(#REF!,"&lt;=1",#REF!,"&lt;100",#REF!,"&gt;=50",#REF!,$B521,#REF!,"&gt;=2.5")</f>
        <v>#REF!</v>
      </c>
      <c r="G521" s="6" t="e">
        <f>COUNTIFS(#REF!,"&lt;=1",#REF!,"&lt;100",#REF!,"&gt;=50",#REF!,$B521,#REF!,"&gt;=2.6")</f>
        <v>#REF!</v>
      </c>
      <c r="H521" s="6" t="e">
        <f>COUNTIFS(#REF!,"&lt;=1",#REF!,"&lt;100",#REF!,"&gt;=50",#REF!,$B521,#REF!,"&gt;=2.7")</f>
        <v>#REF!</v>
      </c>
      <c r="I521" s="15" t="e">
        <f>COUNTIFS(#REF!,"&lt;=1",#REF!,"&lt;100",#REF!,"&gt;=50",#REF!,$B521,#REF!,"&gt;=2.8")</f>
        <v>#REF!</v>
      </c>
      <c r="K521" s="9" t="s">
        <v>63</v>
      </c>
      <c r="L521" s="6"/>
      <c r="M521" s="6" t="e">
        <f>COUNTIFS(#REF!,"&gt;=100",#REF!,"&lt;150",#REF!,$B521)</f>
        <v>#REF!</v>
      </c>
      <c r="N521" s="6" t="e">
        <f>COUNTIFS(#REF!,"&lt;=1",#REF!,"&gt;=100",#REF!,"&lt;150",#REF!,$B521,#REF!,"&gt;=2.4")</f>
        <v>#REF!</v>
      </c>
      <c r="O521" s="6" t="e">
        <f>COUNTIFS(#REF!,"&lt;=1",#REF!,"&gt;=100",#REF!,"&lt;150",#REF!,$B521,#REF!,"&gt;=2.5")</f>
        <v>#REF!</v>
      </c>
      <c r="P521" s="6" t="e">
        <f>COUNTIFS(#REF!,"&lt;=1",#REF!,"&gt;=100",#REF!,"&lt;150",#REF!,$B521,#REF!,"&gt;=2.6")</f>
        <v>#REF!</v>
      </c>
      <c r="Q521" s="6" t="e">
        <f>COUNTIFS(#REF!,"&lt;=1",#REF!,"&gt;=100",#REF!,"&lt;150",#REF!,$B521,#REF!,"&gt;=3.0")</f>
        <v>#REF!</v>
      </c>
      <c r="R521" s="15" t="e">
        <f>COUNTIFS(#REF!,"&lt;=1",#REF!,"&gt;=100",#REF!,"&lt;150",#REF!,$B521,#REF!,"&gt;=3.5")</f>
        <v>#REF!</v>
      </c>
      <c r="T521" s="9" t="s">
        <v>63</v>
      </c>
      <c r="U521" s="6"/>
      <c r="V521" s="6" t="e">
        <f>COUNTIFS(#REF!,"&gt;=150",#REF!,"&lt;200",#REF!,$B521)</f>
        <v>#REF!</v>
      </c>
      <c r="W521" s="6" t="e">
        <f>COUNTIFS(#REF!,"&lt;=1",#REF!,"&gt;=150",#REF!,"&lt;200",#REF!,$B521,#REF!,"&gt;=2.8")</f>
        <v>#REF!</v>
      </c>
      <c r="X521" s="6" t="e">
        <f>COUNTIFS(#REF!,"&lt;=1",#REF!,"&gt;=150",#REF!,"&lt;200",#REF!,$B521,#REF!,"&gt;=3.0")</f>
        <v>#REF!</v>
      </c>
      <c r="Y521" s="6" t="e">
        <f>COUNTIFS(#REF!,"&lt;=1",#REF!,"&gt;=150",#REF!,"&lt;200",#REF!,$B521,#REF!,"&gt;=3.2")</f>
        <v>#REF!</v>
      </c>
      <c r="Z521" s="6" t="e">
        <f>COUNTIFS(#REF!,"&lt;=1",#REF!,"&gt;=150",#REF!,"&lt;200",#REF!,$B521,#REF!,"&gt;=3.5")</f>
        <v>#REF!</v>
      </c>
      <c r="AA521" s="15" t="e">
        <f>COUNTIFS(#REF!,"&lt;=1",#REF!,"&gt;=150",#REF!,"&lt;200",#REF!,$B521,#REF!,"&gt;=4")</f>
        <v>#REF!</v>
      </c>
      <c r="AC521" s="9" t="s">
        <v>63</v>
      </c>
      <c r="AD521" s="6"/>
      <c r="AE521" s="6" t="e">
        <f>COUNTIFS(#REF!,"&gt;=200",#REF!,$B521)</f>
        <v>#REF!</v>
      </c>
      <c r="AF521" s="6" t="e">
        <f>COUNTIFS(#REF!,"&lt;=1",#REF!,"&gt;=200",#REF!,$B521,#REF!,"&gt;=2.7")</f>
        <v>#REF!</v>
      </c>
      <c r="AG521" s="6" t="e">
        <f>COUNTIFS(#REF!,"&lt;=1",#REF!,"&gt;=200",#REF!,$B521,#REF!,"&gt;=3.0")</f>
        <v>#REF!</v>
      </c>
      <c r="AH521" s="6" t="e">
        <f>COUNTIFS(#REF!,"&lt;=1",#REF!,"&gt;=200",#REF!,$B521,#REF!,"&gt;=3.0")</f>
        <v>#REF!</v>
      </c>
      <c r="AI521" s="6" t="e">
        <f>COUNTIFS(#REF!,"&lt;=1",#REF!,"&gt;=200",#REF!,$B521,#REF!,"&gt;=3.2")</f>
        <v>#REF!</v>
      </c>
      <c r="AJ521" s="15" t="e">
        <f>COUNTIFS(#REF!,"&lt;=1",#REF!,"&gt;=200",#REF!,$B521,#REF!,"&gt;=3.5")</f>
        <v>#REF!</v>
      </c>
      <c r="AL521" s="9" t="s">
        <v>63</v>
      </c>
      <c r="AM521" s="6"/>
      <c r="AN521" s="6" t="e">
        <f>COUNTIFS(#REF!,"&gt;=50",#REF!,$B521)</f>
        <v>#REF!</v>
      </c>
      <c r="AO521" s="6" t="e">
        <f>COUNTIFS(#REF!,"&lt;=1",#REF!,"&gt;=50",#REF!,$B521,#REF!,"&gt;=2.2")</f>
        <v>#REF!</v>
      </c>
      <c r="AP521" s="6" t="e">
        <f>COUNTIFS(#REF!,"&lt;=1",#REF!,"&gt;=50",#REF!,$B521,#REF!,"&gt;=2.5")</f>
        <v>#REF!</v>
      </c>
      <c r="AQ521" s="6" t="e">
        <f>COUNTIFS(#REF!,"&lt;=1",#REF!,"&gt;=50",#REF!,$B521,#REF!,"&gt;=3")</f>
        <v>#REF!</v>
      </c>
      <c r="AR521" s="6" t="e">
        <f>COUNTIFS(#REF!,"&lt;=1",#REF!,"&gt;=50",#REF!,$B521,#REF!,"&gt;=3.5")</f>
        <v>#REF!</v>
      </c>
      <c r="AS521" s="15" t="e">
        <f>COUNTIFS(#REF!,"&lt;=1",#REF!,"&gt;=50",#REF!,$B521,#REF!,"&gt;=4")</f>
        <v>#REF!</v>
      </c>
    </row>
    <row r="522" spans="2:45" hidden="1" outlineLevel="1" x14ac:dyDescent="0.25">
      <c r="B522" s="9" t="s">
        <v>62</v>
      </c>
      <c r="C522" s="6"/>
      <c r="D522" s="6" t="e">
        <f>COUNTIFS(#REF!,"&lt;100",#REF!,"&gt;=50",#REF!,$B522)</f>
        <v>#REF!</v>
      </c>
      <c r="E522" s="6" t="e">
        <f>COUNTIFS(#REF!,"&lt;=1",#REF!,"&lt;100",#REF!,"&gt;=50",#REF!,$B522,#REF!,"&gt;=2.4")</f>
        <v>#REF!</v>
      </c>
      <c r="F522" s="6" t="e">
        <f>COUNTIFS(#REF!,"&lt;=1",#REF!,"&lt;100",#REF!,"&gt;=50",#REF!,$B522,#REF!,"&gt;=2.5")</f>
        <v>#REF!</v>
      </c>
      <c r="G522" s="6" t="e">
        <f>COUNTIFS(#REF!,"&lt;=1",#REF!,"&lt;100",#REF!,"&gt;=50",#REF!,$B522,#REF!,"&gt;=2.6")</f>
        <v>#REF!</v>
      </c>
      <c r="H522" s="6" t="e">
        <f>COUNTIFS(#REF!,"&lt;=1",#REF!,"&lt;100",#REF!,"&gt;=50",#REF!,$B522,#REF!,"&gt;=2.7")</f>
        <v>#REF!</v>
      </c>
      <c r="I522" s="15" t="e">
        <f>COUNTIFS(#REF!,"&lt;=1",#REF!,"&lt;100",#REF!,"&gt;=50",#REF!,$B522,#REF!,"&gt;=2.8")</f>
        <v>#REF!</v>
      </c>
      <c r="K522" s="9" t="s">
        <v>62</v>
      </c>
      <c r="L522" s="6"/>
      <c r="M522" s="6" t="e">
        <f>COUNTIFS(#REF!,"&gt;=100",#REF!,"&lt;150",#REF!,$B522)</f>
        <v>#REF!</v>
      </c>
      <c r="N522" s="6" t="e">
        <f>COUNTIFS(#REF!,"&lt;=1",#REF!,"&gt;=100",#REF!,"&lt;150",#REF!,$B522,#REF!,"&gt;=2.4")</f>
        <v>#REF!</v>
      </c>
      <c r="O522" s="6" t="e">
        <f>COUNTIFS(#REF!,"&lt;=1",#REF!,"&gt;=100",#REF!,"&lt;150",#REF!,$B522,#REF!,"&gt;=2.5")</f>
        <v>#REF!</v>
      </c>
      <c r="P522" s="6" t="e">
        <f>COUNTIFS(#REF!,"&lt;=1",#REF!,"&gt;=100",#REF!,"&lt;150",#REF!,$B522,#REF!,"&gt;=2.6")</f>
        <v>#REF!</v>
      </c>
      <c r="Q522" s="6" t="e">
        <f>COUNTIFS(#REF!,"&lt;=1",#REF!,"&gt;=100",#REF!,"&lt;150",#REF!,$B522,#REF!,"&gt;=3.0")</f>
        <v>#REF!</v>
      </c>
      <c r="R522" s="15" t="e">
        <f>COUNTIFS(#REF!,"&lt;=1",#REF!,"&gt;=100",#REF!,"&lt;150",#REF!,$B522,#REF!,"&gt;=3.5")</f>
        <v>#REF!</v>
      </c>
      <c r="T522" s="9" t="s">
        <v>62</v>
      </c>
      <c r="U522" s="6"/>
      <c r="V522" s="6" t="e">
        <f>COUNTIFS(#REF!,"&gt;=150",#REF!,"&lt;200",#REF!,$B522)</f>
        <v>#REF!</v>
      </c>
      <c r="W522" s="6" t="e">
        <f>COUNTIFS(#REF!,"&lt;=1",#REF!,"&gt;=150",#REF!,"&lt;200",#REF!,$B522,#REF!,"&gt;=2.8")</f>
        <v>#REF!</v>
      </c>
      <c r="X522" s="6" t="e">
        <f>COUNTIFS(#REF!,"&lt;=1",#REF!,"&gt;=150",#REF!,"&lt;200",#REF!,$B522,#REF!,"&gt;=3.0")</f>
        <v>#REF!</v>
      </c>
      <c r="Y522" s="6" t="e">
        <f>COUNTIFS(#REF!,"&lt;=1",#REF!,"&gt;=150",#REF!,"&lt;200",#REF!,$B522,#REF!,"&gt;=3.2")</f>
        <v>#REF!</v>
      </c>
      <c r="Z522" s="6" t="e">
        <f>COUNTIFS(#REF!,"&lt;=1",#REF!,"&gt;=150",#REF!,"&lt;200",#REF!,$B522,#REF!,"&gt;=3.5")</f>
        <v>#REF!</v>
      </c>
      <c r="AA522" s="15" t="e">
        <f>COUNTIFS(#REF!,"&lt;=1",#REF!,"&gt;=150",#REF!,"&lt;200",#REF!,$B522,#REF!,"&gt;=4")</f>
        <v>#REF!</v>
      </c>
      <c r="AC522" s="9" t="s">
        <v>62</v>
      </c>
      <c r="AD522" s="6"/>
      <c r="AE522" s="6" t="e">
        <f>COUNTIFS(#REF!,"&gt;=200",#REF!,$B522)</f>
        <v>#REF!</v>
      </c>
      <c r="AF522" s="6" t="e">
        <f>COUNTIFS(#REF!,"&lt;=1",#REF!,"&gt;=200",#REF!,$B522,#REF!,"&gt;=2.7")</f>
        <v>#REF!</v>
      </c>
      <c r="AG522" s="6" t="e">
        <f>COUNTIFS(#REF!,"&lt;=1",#REF!,"&gt;=200",#REF!,$B522,#REF!,"&gt;=3.0")</f>
        <v>#REF!</v>
      </c>
      <c r="AH522" s="6" t="e">
        <f>COUNTIFS(#REF!,"&lt;=1",#REF!,"&gt;=200",#REF!,$B522,#REF!,"&gt;=3.0")</f>
        <v>#REF!</v>
      </c>
      <c r="AI522" s="6" t="e">
        <f>COUNTIFS(#REF!,"&lt;=1",#REF!,"&gt;=200",#REF!,$B522,#REF!,"&gt;=3.2")</f>
        <v>#REF!</v>
      </c>
      <c r="AJ522" s="15" t="e">
        <f>COUNTIFS(#REF!,"&lt;=1",#REF!,"&gt;=200",#REF!,$B522,#REF!,"&gt;=3.5")</f>
        <v>#REF!</v>
      </c>
      <c r="AL522" s="9" t="s">
        <v>62</v>
      </c>
      <c r="AM522" s="6"/>
      <c r="AN522" s="6" t="e">
        <f>COUNTIFS(#REF!,"&gt;=50",#REF!,$B522)</f>
        <v>#REF!</v>
      </c>
      <c r="AO522" s="6" t="e">
        <f>COUNTIFS(#REF!,"&lt;=1",#REF!,"&gt;=50",#REF!,$B522,#REF!,"&gt;=2.2")</f>
        <v>#REF!</v>
      </c>
      <c r="AP522" s="6" t="e">
        <f>COUNTIFS(#REF!,"&lt;=1",#REF!,"&gt;=50",#REF!,$B522,#REF!,"&gt;=2.5")</f>
        <v>#REF!</v>
      </c>
      <c r="AQ522" s="6" t="e">
        <f>COUNTIFS(#REF!,"&lt;=1",#REF!,"&gt;=50",#REF!,$B522,#REF!,"&gt;=3")</f>
        <v>#REF!</v>
      </c>
      <c r="AR522" s="6" t="e">
        <f>COUNTIFS(#REF!,"&lt;=1",#REF!,"&gt;=50",#REF!,$B522,#REF!,"&gt;=3.5")</f>
        <v>#REF!</v>
      </c>
      <c r="AS522" s="15" t="e">
        <f>COUNTIFS(#REF!,"&lt;=1",#REF!,"&gt;=50",#REF!,$B522,#REF!,"&gt;=4")</f>
        <v>#REF!</v>
      </c>
    </row>
    <row r="523" spans="2:45" hidden="1" outlineLevel="1" x14ac:dyDescent="0.25">
      <c r="B523" s="9"/>
      <c r="C523" s="6"/>
      <c r="D523" s="6"/>
      <c r="E523" s="6"/>
      <c r="F523" s="6"/>
      <c r="G523" s="6"/>
      <c r="H523" s="6"/>
      <c r="I523" s="15"/>
      <c r="K523" s="9"/>
      <c r="L523" s="6"/>
      <c r="M523" s="6"/>
      <c r="N523" s="6"/>
      <c r="O523" s="6"/>
      <c r="P523" s="6"/>
      <c r="Q523" s="6"/>
      <c r="R523" s="15"/>
      <c r="T523" s="9"/>
      <c r="U523" s="6"/>
      <c r="V523" s="6"/>
      <c r="W523" s="6"/>
      <c r="X523" s="6"/>
      <c r="Y523" s="6"/>
      <c r="Z523" s="6"/>
      <c r="AA523" s="15"/>
      <c r="AC523" s="9"/>
      <c r="AD523" s="6"/>
      <c r="AE523" s="6"/>
      <c r="AF523" s="6"/>
      <c r="AG523" s="6"/>
      <c r="AH523" s="6"/>
      <c r="AI523" s="6"/>
      <c r="AJ523" s="15"/>
      <c r="AL523" s="9"/>
      <c r="AM523" s="6"/>
      <c r="AN523" s="6"/>
      <c r="AO523" s="6"/>
      <c r="AP523" s="6"/>
      <c r="AQ523" s="6"/>
      <c r="AR523" s="6"/>
      <c r="AS523" s="15"/>
    </row>
    <row r="524" spans="2:45" hidden="1" outlineLevel="1" x14ac:dyDescent="0.25">
      <c r="B524" s="9" t="s">
        <v>77</v>
      </c>
      <c r="C524" s="6" t="e">
        <f>ROUND(D525*100/39,0)</f>
        <v>#REF!</v>
      </c>
      <c r="D524" s="6" t="e">
        <f>COUNTIFS(#REF!,"&lt;100",#REF!,"&gt;=50",#REF!,$B524)</f>
        <v>#REF!</v>
      </c>
      <c r="E524" s="6" t="e">
        <f>COUNTIFS(#REF!,"&lt;100",#REF!,"&gt;=50",#REF!,$B524,#REF!,"&gt;=2.4")</f>
        <v>#REF!</v>
      </c>
      <c r="F524" s="6" t="e">
        <f>COUNTIFS(#REF!,"&lt;100",#REF!,"&gt;=50",#REF!,$B524,#REF!,"&gt;=2.5")</f>
        <v>#REF!</v>
      </c>
      <c r="G524" s="6" t="e">
        <f>COUNTIFS(#REF!,"&lt;100",#REF!,"&gt;=50",#REF!,$B524,#REF!,"&gt;=2.6")</f>
        <v>#REF!</v>
      </c>
      <c r="H524" s="6" t="e">
        <f>COUNTIFS(#REF!,"&lt;100",#REF!,"&gt;=50",#REF!,$B524,#REF!,"&gt;=2.7")</f>
        <v>#REF!</v>
      </c>
      <c r="I524" s="15" t="e">
        <f>COUNTIFS(#REF!,"&lt;100",#REF!,"&gt;=50",#REF!,$B524,#REF!,"&gt;=2.8")</f>
        <v>#REF!</v>
      </c>
      <c r="K524" s="9" t="s">
        <v>77</v>
      </c>
      <c r="L524" s="6" t="e">
        <f>ROUND(M525*100/39,0)</f>
        <v>#REF!</v>
      </c>
      <c r="M524" s="6" t="e">
        <f>COUNTIFS(#REF!,"&gt;=100",#REF!,"&lt;150",#REF!,$B524)</f>
        <v>#REF!</v>
      </c>
      <c r="N524" s="6" t="e">
        <f>COUNTIFS(#REF!,"&gt;=100",#REF!,"&lt;150",#REF!,$B524,#REF!,"&gt;=2.4")</f>
        <v>#REF!</v>
      </c>
      <c r="O524" s="6" t="e">
        <f>COUNTIFS(#REF!,"&gt;=100",#REF!,"&lt;150",#REF!,$B524,#REF!,"&gt;=2.5")</f>
        <v>#REF!</v>
      </c>
      <c r="P524" s="6" t="e">
        <f>COUNTIFS(#REF!,"&gt;=100",#REF!,"&lt;150",#REF!,$B524,#REF!,"&gt;=2.6")</f>
        <v>#REF!</v>
      </c>
      <c r="Q524" s="6" t="e">
        <f>COUNTIFS(#REF!,"&gt;=100",#REF!,"&lt;150",#REF!,$B524,#REF!,"&gt;=3.0")</f>
        <v>#REF!</v>
      </c>
      <c r="R524" s="15" t="e">
        <f>COUNTIFS(#REF!,"&gt;=100",#REF!,"&lt;150",#REF!,$B524,#REF!,"&gt;=3.5")</f>
        <v>#REF!</v>
      </c>
      <c r="T524" s="9" t="s">
        <v>77</v>
      </c>
      <c r="U524" s="6" t="e">
        <f>ROUND(V525*100/39,0)</f>
        <v>#REF!</v>
      </c>
      <c r="V524" s="6" t="e">
        <f>COUNTIFS(#REF!,"&gt;=100",#REF!,"&lt;=150",#REF!,$B524)</f>
        <v>#REF!</v>
      </c>
      <c r="W524" s="6" t="e">
        <f>COUNTIFS(#REF!,"&gt;=150",#REF!,"&lt;200",#REF!,$B524,#REF!,"&gt;=2.8")</f>
        <v>#REF!</v>
      </c>
      <c r="X524" s="6" t="e">
        <f>COUNTIFS(#REF!,"&gt;=150",#REF!,"&lt;200",#REF!,$B524,#REF!,"&gt;=3.0")</f>
        <v>#REF!</v>
      </c>
      <c r="Y524" s="6" t="e">
        <f>COUNTIFS(#REF!,"&gt;=150",#REF!,"&lt;200",#REF!,$B524,#REF!,"&gt;=3.2")</f>
        <v>#REF!</v>
      </c>
      <c r="Z524" s="6" t="e">
        <f>COUNTIFS(#REF!,"&gt;=150",#REF!,"&lt;200",#REF!,$B524,#REF!,"&gt;=3.5")</f>
        <v>#REF!</v>
      </c>
      <c r="AA524" s="15" t="e">
        <f>COUNTIFS(#REF!,"&gt;=150",#REF!,"&lt;200",#REF!,$B524,#REF!,"&gt;=4")</f>
        <v>#REF!</v>
      </c>
      <c r="AC524" s="9" t="s">
        <v>77</v>
      </c>
      <c r="AD524" s="6" t="e">
        <f>ROUND(AE525*100/39,0)</f>
        <v>#REF!</v>
      </c>
      <c r="AE524" s="6" t="e">
        <f>COUNTIFS(#REF!,"&gt;=100",#REF!,"&lt;=150",#REF!,$B524)</f>
        <v>#REF!</v>
      </c>
      <c r="AF524" s="6" t="e">
        <f>COUNTIFS(#REF!,"&gt;=200",#REF!,$B524,#REF!,"&gt;=2.7")</f>
        <v>#REF!</v>
      </c>
      <c r="AG524" s="6" t="e">
        <f>COUNTIFS(#REF!,"&gt;=200",#REF!,$B524,#REF!,"&gt;=3.0")</f>
        <v>#REF!</v>
      </c>
      <c r="AH524" s="6" t="e">
        <f>COUNTIFS(#REF!,"&gt;=200",#REF!,$B524,#REF!,"&gt;=3.0")</f>
        <v>#REF!</v>
      </c>
      <c r="AI524" s="6" t="e">
        <f>COUNTIFS(#REF!,"&gt;=200",#REF!,$B524,#REF!,"&gt;=3.2")</f>
        <v>#REF!</v>
      </c>
      <c r="AJ524" s="15" t="e">
        <f>COUNTIFS(#REF!,"&gt;=200",#REF!,$B524,#REF!,"&gt;=3.5")</f>
        <v>#REF!</v>
      </c>
      <c r="AL524" s="9" t="s">
        <v>77</v>
      </c>
      <c r="AM524" s="6" t="e">
        <f>ROUND(AN525*100/39,0)</f>
        <v>#REF!</v>
      </c>
      <c r="AN524" s="6" t="e">
        <f>COUNTIFS(#REF!,"&gt;=50",#REF!,$B524)</f>
        <v>#REF!</v>
      </c>
      <c r="AO524" s="6" t="e">
        <f>COUNTIFS(#REF!,"&gt;=50",#REF!,$B524,#REF!,"&gt;=2.2")</f>
        <v>#REF!</v>
      </c>
      <c r="AP524" s="6" t="e">
        <f>COUNTIFS(#REF!,"&gt;=50",#REF!,$B524,#REF!,"&gt;=2.5")</f>
        <v>#REF!</v>
      </c>
      <c r="AQ524" s="6" t="e">
        <f>COUNTIFS(#REF!,"&gt;=50",#REF!,$B524,#REF!,"&gt;=3")</f>
        <v>#REF!</v>
      </c>
      <c r="AR524" s="6" t="e">
        <f>COUNTIFS(#REF!,"&gt;=50",#REF!,$B524,#REF!,"&gt;=3.5")</f>
        <v>#REF!</v>
      </c>
      <c r="AS524" s="15" t="e">
        <f>COUNTIFS(#REF!,"&gt;=50",#REF!,$B524,#REF!,"&gt;=4")</f>
        <v>#REF!</v>
      </c>
    </row>
    <row r="525" spans="2:45" hidden="1" collapsed="1" x14ac:dyDescent="0.25">
      <c r="B525" s="8" t="s">
        <v>75</v>
      </c>
      <c r="C525" s="10" t="e">
        <f t="shared" ref="C525:I525" si="139">SUM(C466:C524)</f>
        <v>#REF!</v>
      </c>
      <c r="D525" s="10" t="e">
        <f t="shared" si="139"/>
        <v>#REF!</v>
      </c>
      <c r="E525" s="10" t="e">
        <f t="shared" si="139"/>
        <v>#REF!</v>
      </c>
      <c r="F525" s="10" t="e">
        <f t="shared" si="139"/>
        <v>#REF!</v>
      </c>
      <c r="G525" s="10" t="e">
        <f t="shared" si="139"/>
        <v>#REF!</v>
      </c>
      <c r="H525" s="10" t="e">
        <f t="shared" si="139"/>
        <v>#REF!</v>
      </c>
      <c r="I525" s="16" t="e">
        <f t="shared" si="139"/>
        <v>#REF!</v>
      </c>
      <c r="K525" s="8" t="s">
        <v>75</v>
      </c>
      <c r="L525" s="10" t="e">
        <f t="shared" ref="L525:R525" si="140">SUM(L466:L524)</f>
        <v>#REF!</v>
      </c>
      <c r="M525" s="10" t="e">
        <f t="shared" si="140"/>
        <v>#REF!</v>
      </c>
      <c r="N525" s="10" t="e">
        <f t="shared" si="140"/>
        <v>#REF!</v>
      </c>
      <c r="O525" s="10" t="e">
        <f t="shared" si="140"/>
        <v>#REF!</v>
      </c>
      <c r="P525" s="10" t="e">
        <f t="shared" si="140"/>
        <v>#REF!</v>
      </c>
      <c r="Q525" s="10" t="e">
        <f t="shared" si="140"/>
        <v>#REF!</v>
      </c>
      <c r="R525" s="16" t="e">
        <f t="shared" si="140"/>
        <v>#REF!</v>
      </c>
      <c r="T525" s="8" t="s">
        <v>75</v>
      </c>
      <c r="U525" s="10" t="e">
        <f t="shared" ref="U525:AA525" si="141">SUM(U466:U524)</f>
        <v>#REF!</v>
      </c>
      <c r="V525" s="10" t="e">
        <f t="shared" si="141"/>
        <v>#REF!</v>
      </c>
      <c r="W525" s="10" t="e">
        <f t="shared" si="141"/>
        <v>#REF!</v>
      </c>
      <c r="X525" s="10" t="e">
        <f t="shared" si="141"/>
        <v>#REF!</v>
      </c>
      <c r="Y525" s="10" t="e">
        <f t="shared" si="141"/>
        <v>#REF!</v>
      </c>
      <c r="Z525" s="10" t="e">
        <f t="shared" si="141"/>
        <v>#REF!</v>
      </c>
      <c r="AA525" s="16" t="e">
        <f t="shared" si="141"/>
        <v>#REF!</v>
      </c>
      <c r="AC525" s="8" t="s">
        <v>75</v>
      </c>
      <c r="AD525" s="10" t="e">
        <f t="shared" ref="AD525:AJ525" si="142">SUM(AD466:AD524)</f>
        <v>#REF!</v>
      </c>
      <c r="AE525" s="10" t="e">
        <f t="shared" si="142"/>
        <v>#REF!</v>
      </c>
      <c r="AF525" s="10" t="e">
        <f t="shared" si="142"/>
        <v>#REF!</v>
      </c>
      <c r="AG525" s="10" t="e">
        <f t="shared" si="142"/>
        <v>#REF!</v>
      </c>
      <c r="AH525" s="10" t="e">
        <f t="shared" si="142"/>
        <v>#REF!</v>
      </c>
      <c r="AI525" s="10" t="e">
        <f t="shared" si="142"/>
        <v>#REF!</v>
      </c>
      <c r="AJ525" s="16" t="e">
        <f t="shared" si="142"/>
        <v>#REF!</v>
      </c>
      <c r="AL525" s="8" t="s">
        <v>75</v>
      </c>
      <c r="AM525" s="10" t="e">
        <f t="shared" ref="AM525:AS525" si="143">SUM(AM466:AM524)</f>
        <v>#REF!</v>
      </c>
      <c r="AN525" s="10" t="e">
        <f t="shared" si="143"/>
        <v>#REF!</v>
      </c>
      <c r="AO525" s="10" t="e">
        <f t="shared" si="143"/>
        <v>#REF!</v>
      </c>
      <c r="AP525" s="10" t="e">
        <f t="shared" si="143"/>
        <v>#REF!</v>
      </c>
      <c r="AQ525" s="10" t="e">
        <f t="shared" si="143"/>
        <v>#REF!</v>
      </c>
      <c r="AR525" s="10" t="e">
        <f t="shared" si="143"/>
        <v>#REF!</v>
      </c>
      <c r="AS525" s="16" t="e">
        <f t="shared" si="143"/>
        <v>#REF!</v>
      </c>
    </row>
    <row r="526" spans="2:45" ht="14.5" hidden="1" x14ac:dyDescent="0.35">
      <c r="B526" s="9" t="s">
        <v>134</v>
      </c>
      <c r="C526" s="11"/>
      <c r="D526" s="12" t="e">
        <f>D525/C525</f>
        <v>#REF!</v>
      </c>
      <c r="E526" s="12" t="e">
        <f>E525/C525</f>
        <v>#REF!</v>
      </c>
      <c r="F526" s="23" t="e">
        <f>F525/C525</f>
        <v>#REF!</v>
      </c>
      <c r="G526" s="12" t="e">
        <f>G525/C525</f>
        <v>#REF!</v>
      </c>
      <c r="H526" s="12" t="e">
        <f>H525/C525</f>
        <v>#REF!</v>
      </c>
      <c r="I526" s="17" t="e">
        <f>I525/C525</f>
        <v>#REF!</v>
      </c>
      <c r="K526" s="9" t="s">
        <v>134</v>
      </c>
      <c r="L526" s="11"/>
      <c r="M526" s="12" t="e">
        <f>M525/L525</f>
        <v>#REF!</v>
      </c>
      <c r="N526" s="12" t="e">
        <f>N525/L525</f>
        <v>#REF!</v>
      </c>
      <c r="O526" s="23" t="e">
        <f>O525/L525</f>
        <v>#REF!</v>
      </c>
      <c r="P526" s="12" t="e">
        <f>P525/L525</f>
        <v>#REF!</v>
      </c>
      <c r="Q526" s="12" t="e">
        <f>Q525/L525</f>
        <v>#REF!</v>
      </c>
      <c r="R526" s="17" t="e">
        <f>R525/L525</f>
        <v>#REF!</v>
      </c>
      <c r="T526" s="9" t="s">
        <v>134</v>
      </c>
      <c r="U526" s="11"/>
      <c r="V526" s="12" t="e">
        <f>V525/U525</f>
        <v>#REF!</v>
      </c>
      <c r="W526" s="12" t="e">
        <f>W525/U525</f>
        <v>#REF!</v>
      </c>
      <c r="X526" s="23" t="e">
        <f>X525/U525</f>
        <v>#REF!</v>
      </c>
      <c r="Y526" s="12" t="e">
        <f>Y525/U525</f>
        <v>#REF!</v>
      </c>
      <c r="Z526" s="12" t="e">
        <f>Z525/U525</f>
        <v>#REF!</v>
      </c>
      <c r="AA526" s="17" t="e">
        <f>AA525/U525</f>
        <v>#REF!</v>
      </c>
      <c r="AC526" s="9" t="s">
        <v>134</v>
      </c>
      <c r="AD526" s="11"/>
      <c r="AE526" s="12" t="e">
        <f>AE525/AD525</f>
        <v>#REF!</v>
      </c>
      <c r="AF526" s="12" t="e">
        <f>AF525/AD525</f>
        <v>#REF!</v>
      </c>
      <c r="AG526" s="23" t="e">
        <f>AG525/AD525</f>
        <v>#REF!</v>
      </c>
      <c r="AH526" s="12" t="e">
        <f>AH525/AD525</f>
        <v>#REF!</v>
      </c>
      <c r="AI526" s="12" t="e">
        <f>AI525/AD525</f>
        <v>#REF!</v>
      </c>
      <c r="AJ526" s="17" t="e">
        <f>AJ525/AD525</f>
        <v>#REF!</v>
      </c>
      <c r="AL526" s="9" t="s">
        <v>134</v>
      </c>
      <c r="AM526" s="11"/>
      <c r="AN526" s="12" t="e">
        <f>AN525/AM525</f>
        <v>#REF!</v>
      </c>
      <c r="AO526" s="12" t="e">
        <f>AO525/AM525</f>
        <v>#REF!</v>
      </c>
      <c r="AP526" s="23" t="e">
        <f>AP525/AM525</f>
        <v>#REF!</v>
      </c>
      <c r="AQ526" s="12" t="e">
        <f>AQ525/AM525</f>
        <v>#REF!</v>
      </c>
      <c r="AR526" s="12" t="e">
        <f>AR525/AM525</f>
        <v>#REF!</v>
      </c>
      <c r="AS526" s="17" t="e">
        <f>AS525/AM525</f>
        <v>#REF!</v>
      </c>
    </row>
    <row r="527" spans="2:45" ht="15" hidden="1" thickBot="1" x14ac:dyDescent="0.4">
      <c r="B527" s="18" t="s">
        <v>76</v>
      </c>
      <c r="C527" s="19"/>
      <c r="D527" s="20">
        <f t="shared" ref="D527:I527" si="144">COUNTIF(D466:D522,"&gt;0")</f>
        <v>0</v>
      </c>
      <c r="E527" s="20">
        <f t="shared" si="144"/>
        <v>0</v>
      </c>
      <c r="F527" s="20">
        <f t="shared" si="144"/>
        <v>0</v>
      </c>
      <c r="G527" s="20">
        <f t="shared" si="144"/>
        <v>0</v>
      </c>
      <c r="H527" s="20">
        <f t="shared" si="144"/>
        <v>0</v>
      </c>
      <c r="I527" s="21">
        <f t="shared" si="144"/>
        <v>0</v>
      </c>
      <c r="K527" s="18" t="s">
        <v>76</v>
      </c>
      <c r="L527" s="19"/>
      <c r="M527" s="20">
        <f t="shared" ref="M527:R527" si="145">COUNTIF(M466:M522,"&gt;0")</f>
        <v>0</v>
      </c>
      <c r="N527" s="20">
        <f t="shared" si="145"/>
        <v>0</v>
      </c>
      <c r="O527" s="20">
        <f t="shared" si="145"/>
        <v>0</v>
      </c>
      <c r="P527" s="20">
        <f t="shared" si="145"/>
        <v>0</v>
      </c>
      <c r="Q527" s="20">
        <f t="shared" si="145"/>
        <v>0</v>
      </c>
      <c r="R527" s="21">
        <f t="shared" si="145"/>
        <v>0</v>
      </c>
      <c r="T527" s="18" t="s">
        <v>76</v>
      </c>
      <c r="U527" s="19"/>
      <c r="V527" s="20">
        <f t="shared" ref="V527:AA527" si="146">COUNTIF(V466:V522,"&gt;0")</f>
        <v>0</v>
      </c>
      <c r="W527" s="20">
        <f t="shared" si="146"/>
        <v>0</v>
      </c>
      <c r="X527" s="20">
        <f t="shared" si="146"/>
        <v>0</v>
      </c>
      <c r="Y527" s="20">
        <f t="shared" si="146"/>
        <v>0</v>
      </c>
      <c r="Z527" s="20">
        <f t="shared" si="146"/>
        <v>0</v>
      </c>
      <c r="AA527" s="21">
        <f t="shared" si="146"/>
        <v>0</v>
      </c>
      <c r="AC527" s="18" t="s">
        <v>76</v>
      </c>
      <c r="AD527" s="19"/>
      <c r="AE527" s="20">
        <f t="shared" ref="AE527:AJ527" si="147">COUNTIF(AE466:AE522,"&gt;0")</f>
        <v>0</v>
      </c>
      <c r="AF527" s="20">
        <f t="shared" si="147"/>
        <v>0</v>
      </c>
      <c r="AG527" s="20">
        <f t="shared" si="147"/>
        <v>0</v>
      </c>
      <c r="AH527" s="20">
        <f t="shared" si="147"/>
        <v>0</v>
      </c>
      <c r="AI527" s="20">
        <f t="shared" si="147"/>
        <v>0</v>
      </c>
      <c r="AJ527" s="21">
        <f t="shared" si="147"/>
        <v>0</v>
      </c>
      <c r="AL527" s="18" t="s">
        <v>76</v>
      </c>
      <c r="AM527" s="19"/>
      <c r="AN527" s="20">
        <f t="shared" ref="AN527:AS527" si="148">COUNTIF(AN466:AN522,"&gt;0")</f>
        <v>0</v>
      </c>
      <c r="AO527" s="20">
        <f t="shared" si="148"/>
        <v>0</v>
      </c>
      <c r="AP527" s="20">
        <f t="shared" si="148"/>
        <v>0</v>
      </c>
      <c r="AQ527" s="20">
        <f t="shared" si="148"/>
        <v>0</v>
      </c>
      <c r="AR527" s="20">
        <f t="shared" si="148"/>
        <v>0</v>
      </c>
      <c r="AS527" s="21">
        <f t="shared" si="148"/>
        <v>0</v>
      </c>
    </row>
    <row r="528" spans="2:45" ht="15" thickBot="1" x14ac:dyDescent="0.4">
      <c r="B528" s="3" t="s">
        <v>143</v>
      </c>
      <c r="C528" s="4"/>
      <c r="D528" s="4"/>
      <c r="E528" s="4"/>
      <c r="F528" s="4"/>
      <c r="G528" s="4"/>
      <c r="H528" s="4"/>
      <c r="I528" s="4"/>
      <c r="K528" s="3" t="str">
        <f>$B528</f>
        <v>Combination CADR/W (Consistant Proposal Levels)</v>
      </c>
      <c r="L528" s="4"/>
      <c r="M528" s="4"/>
      <c r="N528" s="4"/>
      <c r="O528" s="4"/>
      <c r="P528" s="4"/>
      <c r="Q528" s="4"/>
      <c r="R528" s="4"/>
      <c r="T528" s="3" t="str">
        <f>$B528</f>
        <v>Combination CADR/W (Consistant Proposal Levels)</v>
      </c>
      <c r="U528" s="4"/>
      <c r="V528" s="4"/>
      <c r="W528" s="4"/>
      <c r="X528" s="4"/>
      <c r="Y528" s="4"/>
      <c r="Z528" s="4"/>
      <c r="AA528" s="4"/>
      <c r="AC528" s="3" t="str">
        <f>$B528</f>
        <v>Combination CADR/W (Consistant Proposal Levels)</v>
      </c>
      <c r="AD528" s="4"/>
      <c r="AE528" s="4"/>
      <c r="AF528" s="4"/>
      <c r="AG528" s="4"/>
      <c r="AH528" s="4"/>
      <c r="AI528" s="4"/>
      <c r="AJ528" s="4"/>
      <c r="AL528" s="3" t="str">
        <f>$B528</f>
        <v>Combination CADR/W (Consistant Proposal Levels)</v>
      </c>
      <c r="AM528" s="4"/>
      <c r="AN528" s="4"/>
      <c r="AO528" s="4"/>
      <c r="AP528" s="4"/>
      <c r="AQ528" s="4"/>
      <c r="AR528" s="4"/>
      <c r="AS528" s="4"/>
    </row>
    <row r="529" spans="2:45" ht="14.5" x14ac:dyDescent="0.35">
      <c r="B529" s="143" t="s">
        <v>78</v>
      </c>
      <c r="C529" s="144"/>
      <c r="D529" s="144"/>
      <c r="E529" s="144"/>
      <c r="F529" s="144"/>
      <c r="G529" s="144"/>
      <c r="H529" s="144"/>
      <c r="I529" s="145"/>
      <c r="K529" s="143" t="s">
        <v>83</v>
      </c>
      <c r="L529" s="144"/>
      <c r="M529" s="144"/>
      <c r="N529" s="144"/>
      <c r="O529" s="144"/>
      <c r="P529" s="144"/>
      <c r="Q529" s="144"/>
      <c r="R529" s="145"/>
      <c r="T529" s="143" t="s">
        <v>84</v>
      </c>
      <c r="U529" s="144"/>
      <c r="V529" s="144"/>
      <c r="W529" s="144"/>
      <c r="X529" s="144"/>
      <c r="Y529" s="144"/>
      <c r="Z529" s="144"/>
      <c r="AA529" s="145"/>
      <c r="AC529" s="143" t="s">
        <v>85</v>
      </c>
      <c r="AD529" s="144"/>
      <c r="AE529" s="144"/>
      <c r="AF529" s="144"/>
      <c r="AG529" s="144"/>
      <c r="AH529" s="144"/>
      <c r="AI529" s="144"/>
      <c r="AJ529" s="145"/>
      <c r="AL529" s="143" t="s">
        <v>86</v>
      </c>
      <c r="AM529" s="144"/>
      <c r="AN529" s="144"/>
      <c r="AO529" s="144"/>
      <c r="AP529" s="144"/>
      <c r="AQ529" s="144"/>
      <c r="AR529" s="144"/>
      <c r="AS529" s="145"/>
    </row>
    <row r="530" spans="2:45" customFormat="1" ht="50" x14ac:dyDescent="0.25">
      <c r="B530" s="27" t="s">
        <v>70</v>
      </c>
      <c r="C530" s="28" t="s">
        <v>73</v>
      </c>
      <c r="D530" s="28" t="s">
        <v>69</v>
      </c>
      <c r="E530" s="29" t="s">
        <v>130</v>
      </c>
      <c r="F530" s="29" t="s">
        <v>131</v>
      </c>
      <c r="G530" s="29" t="s">
        <v>132</v>
      </c>
      <c r="H530" s="29" t="s">
        <v>103</v>
      </c>
      <c r="I530" s="30" t="s">
        <v>129</v>
      </c>
      <c r="K530" s="27" t="s">
        <v>70</v>
      </c>
      <c r="L530" s="28" t="s">
        <v>73</v>
      </c>
      <c r="M530" s="28" t="s">
        <v>69</v>
      </c>
      <c r="N530" s="29" t="s">
        <v>130</v>
      </c>
      <c r="O530" s="29" t="s">
        <v>131</v>
      </c>
      <c r="P530" s="29" t="s">
        <v>132</v>
      </c>
      <c r="Q530" s="29" t="s">
        <v>103</v>
      </c>
      <c r="R530" s="30" t="s">
        <v>129</v>
      </c>
      <c r="T530" s="27" t="s">
        <v>70</v>
      </c>
      <c r="U530" s="28" t="s">
        <v>73</v>
      </c>
      <c r="V530" s="28" t="s">
        <v>69</v>
      </c>
      <c r="W530" s="29" t="s">
        <v>130</v>
      </c>
      <c r="X530" s="29" t="s">
        <v>131</v>
      </c>
      <c r="Y530" s="29" t="s">
        <v>132</v>
      </c>
      <c r="Z530" s="29" t="s">
        <v>103</v>
      </c>
      <c r="AA530" s="30" t="s">
        <v>129</v>
      </c>
      <c r="AC530" s="27" t="s">
        <v>70</v>
      </c>
      <c r="AD530" s="28" t="s">
        <v>73</v>
      </c>
      <c r="AE530" s="28" t="s">
        <v>69</v>
      </c>
      <c r="AF530" s="29" t="s">
        <v>130</v>
      </c>
      <c r="AG530" s="29" t="s">
        <v>131</v>
      </c>
      <c r="AH530" s="29" t="s">
        <v>132</v>
      </c>
      <c r="AI530" s="29" t="s">
        <v>103</v>
      </c>
      <c r="AJ530" s="30" t="s">
        <v>129</v>
      </c>
      <c r="AL530" s="27" t="s">
        <v>70</v>
      </c>
      <c r="AM530" s="28" t="s">
        <v>73</v>
      </c>
      <c r="AN530" s="28" t="s">
        <v>69</v>
      </c>
      <c r="AO530" s="29" t="s">
        <v>130</v>
      </c>
      <c r="AP530" s="29" t="s">
        <v>131</v>
      </c>
      <c r="AQ530" s="29" t="s">
        <v>132</v>
      </c>
      <c r="AR530" s="25" t="s">
        <v>103</v>
      </c>
      <c r="AS530" s="30" t="s">
        <v>129</v>
      </c>
    </row>
    <row r="531" spans="2:45" hidden="1" outlineLevel="1" x14ac:dyDescent="0.25">
      <c r="B531" s="9" t="s">
        <v>10</v>
      </c>
      <c r="C531" s="6"/>
      <c r="D531" s="6" t="e">
        <f>COUNTIFS(#REF!,"&lt;100",#REF!,"&gt;=50",#REF!,$B531)</f>
        <v>#REF!</v>
      </c>
      <c r="E531" s="6" t="e">
        <f>COUNTIFS(SmokeCADR,"&lt;100",SmokeCADR,"&gt;=50",RevisedBrand,$B531,SmokeCADRperW,"&gt;=2.0",#REF!,"&gt;=2.6",#REF!,"&gt;=2.7")</f>
        <v>#REF!</v>
      </c>
      <c r="F531" s="6" t="e">
        <f>COUNTIFS(SmokeCADR,"&lt;100",SmokeCADR,"&gt;=50",RevisedBrand,$B531,SmokeCADRperW,"&gt;=2.1",#REF!,"&gt;=2.6",#REF!,"&gt;=2.7")</f>
        <v>#REF!</v>
      </c>
      <c r="G531" s="6" t="e">
        <f>COUNTIFS(SmokeCADR,"&lt;100",SmokeCADR,"&gt;=50",RevisedBrand,$B531,SmokeCADRperW,"&gt;=2.3",#REF!,"&gt;=2.6",#REF!,"&gt;=2.7")</f>
        <v>#REF!</v>
      </c>
      <c r="H531" s="6" t="e">
        <f>COUNTIFS(SmokeCADR,"&lt;100",SmokeCADR,"&gt;=50",RevisedBrand,$B531,SmokeCADRperW,"&gt;=2.6",#REF!,"&gt;=2.6",#REF!,"&gt;=2.7")</f>
        <v>#REF!</v>
      </c>
      <c r="I531" s="15" t="e">
        <f>COUNTIFS(SmokeCADR,"&lt;100",SmokeCADR,"&gt;=50",RevisedBrand,$B531,SmokeCADRperW,"&gt;=2.7",#REF!,"&gt;=2.6",#REF!,"&gt;=2.7")</f>
        <v>#REF!</v>
      </c>
      <c r="K531" s="9" t="s">
        <v>10</v>
      </c>
      <c r="L531" s="6"/>
      <c r="M531" s="6" t="e">
        <f>COUNTIFS(#REF!,"&gt;=100",#REF!,"&lt;150",#REF!,$B531)</f>
        <v>#REF!</v>
      </c>
      <c r="N531" s="6" t="e">
        <f>COUNTIFS(SmokeCADR,"&gt;=100",SmokeCADR,"&lt;150",RevisedBrand,$B531,SmokeCADRperW,"&gt;=2.0",#REF!,"&gt;=2.6",#REF!,"&gt;=2.7")</f>
        <v>#REF!</v>
      </c>
      <c r="O531" s="6" t="e">
        <f>COUNTIFS(SmokeCADR,"&gt;=100",SmokeCADR,"&lt;150",RevisedBrand,$B531,SmokeCADRperW,"&gt;=2.1",#REF!,"&gt;=2.6",#REF!,"&gt;=2.7")</f>
        <v>#REF!</v>
      </c>
      <c r="P531" s="6" t="e">
        <f>COUNTIFS(SmokeCADR,"&gt;=100",SmokeCADR,"&lt;150",RevisedBrand,$B531,SmokeCADRperW,"&gt;=2.3",#REF!,"&gt;=2.6",#REF!,"&gt;=2.7")</f>
        <v>#REF!</v>
      </c>
      <c r="Q531" s="6" t="e">
        <f>COUNTIFS(SmokeCADR,"&gt;=100",SmokeCADR,"&lt;150",RevisedBrand,$B531,SmokeCADRperW,"&gt;=2.6",#REF!,"&gt;=2.6",#REF!,"&gt;=2.7")</f>
        <v>#REF!</v>
      </c>
      <c r="R531" s="15" t="e">
        <f>COUNTIFS(SmokeCADR,"&gt;=100",SmokeCADR,"&lt;150",RevisedBrand,$B531,SmokeCADRperW,"&gt;=2.7",#REF!,"&gt;=2.6",#REF!,"&gt;=2.7")</f>
        <v>#REF!</v>
      </c>
      <c r="T531" s="9" t="s">
        <v>10</v>
      </c>
      <c r="U531" s="6"/>
      <c r="V531" s="6" t="e">
        <f>COUNTIFS(#REF!,"&gt;=150",#REF!,"&lt;200",#REF!,$B531)</f>
        <v>#REF!</v>
      </c>
      <c r="W531" s="6" t="e">
        <f>COUNTIFS(SmokeCADR,"&gt;=150",SmokeCADR,"&lt;200",RevisedBrand,$B531,SmokeCADRperW,"&gt;=2.0",#REF!,"&gt;=2.6",#REF!,"&gt;=2.7")</f>
        <v>#REF!</v>
      </c>
      <c r="X531" s="6" t="e">
        <f>COUNTIFS(SmokeCADR,"&gt;=150",SmokeCADR,"&lt;200",RevisedBrand,$B531,SmokeCADRperW,"&gt;=2.1",#REF!,"&gt;=2.6",#REF!,"&gt;=2.7")</f>
        <v>#REF!</v>
      </c>
      <c r="Y531" s="6" t="e">
        <f>COUNTIFS(SmokeCADR,"&gt;=150",SmokeCADR,"&lt;200",RevisedBrand,$B531,SmokeCADRperW,"&gt;=2.3",#REF!,"&gt;=2.6",#REF!,"&gt;=2.7")</f>
        <v>#REF!</v>
      </c>
      <c r="Z531" s="6" t="e">
        <f>COUNTIFS(SmokeCADR,"&gt;=150",SmokeCADR,"&lt;200",RevisedBrand,$B531,SmokeCADRperW,"&gt;=2.6",#REF!,"&gt;=2.6",#REF!,"&gt;=2.7")</f>
        <v>#REF!</v>
      </c>
      <c r="AA531" s="15" t="e">
        <f>COUNTIFS(SmokeCADR,"&gt;=150",SmokeCADR,"&lt;200",RevisedBrand,$B531,SmokeCADRperW,"&gt;=2.7",#REF!,"&gt;=2.6",#REF!,"&gt;=2.7")</f>
        <v>#REF!</v>
      </c>
      <c r="AC531" s="9" t="s">
        <v>10</v>
      </c>
      <c r="AD531" s="6"/>
      <c r="AE531" s="6" t="e">
        <f>COUNTIFS(#REF!,"&gt;=200",#REF!,$B531)</f>
        <v>#REF!</v>
      </c>
      <c r="AF531" s="6" t="e">
        <f>COUNTIFS(SmokeCADR,"&gt;=200",RevisedBrand,$B531,SmokeCADRperW,"&gt;=2.0",#REF!,"&gt;=2.6",#REF!,"&gt;=2.7")</f>
        <v>#REF!</v>
      </c>
      <c r="AG531" s="6" t="e">
        <f>COUNTIFS(SmokeCADR,"&gt;=200",RevisedBrand,$B531,SmokeCADRperW,"&gt;=2.1",#REF!,"&gt;=2.6",#REF!,"&gt;=2.7")</f>
        <v>#REF!</v>
      </c>
      <c r="AH531" s="6" t="e">
        <f>COUNTIFS(SmokeCADR,"&gt;=200",RevisedBrand,$B531,SmokeCADRperW,"&gt;=2.3",#REF!,"&gt;=2.6",#REF!,"&gt;=2.7")</f>
        <v>#REF!</v>
      </c>
      <c r="AI531" s="6" t="e">
        <f>COUNTIFS(SmokeCADR,"&gt;=200",RevisedBrand,$B531,SmokeCADRperW,"&gt;=2.6",#REF!,"&gt;=2.6",#REF!,"&gt;=2.7")</f>
        <v>#REF!</v>
      </c>
      <c r="AJ531" s="15" t="e">
        <f>COUNTIFS(SmokeCADR,"&gt;=200",RevisedBrand,$B531,SmokeCADRperW,"&gt;=2.7",#REF!,"&gt;=2.6",#REF!,"&gt;=2.7")</f>
        <v>#REF!</v>
      </c>
      <c r="AL531" s="9" t="s">
        <v>10</v>
      </c>
      <c r="AM531" s="6"/>
      <c r="AN531" s="6" t="e">
        <f>COUNTIFS(#REF!,"&gt;=50",#REF!,$B531)</f>
        <v>#REF!</v>
      </c>
      <c r="AO531" s="6" t="e">
        <f t="shared" ref="AO531:AO562" si="149">COUNTIFS(SmokeCADR,"&gt;=50",RevisedBrand,$B531,SmokeCADRperW,"&gt;=2.0",Reported_Dust_CADR_watt,"&gt;=2.6",Pollen_CADR_W,"&gt;=2.7")</f>
        <v>#REF!</v>
      </c>
      <c r="AP531" s="6" t="e">
        <f t="shared" ref="AP531:AP562" si="150">COUNTIFS(SmokeCADR,"&gt;=50",RevisedBrand,$B531,SmokeCADRperW,"&gt;=2.1",Reported_Dust_CADR_watt,"&gt;=2.6",Pollen_CADR_W,"&gt;=2.7")</f>
        <v>#REF!</v>
      </c>
      <c r="AQ531" s="6" t="e">
        <f t="shared" ref="AQ531:AQ562" si="151">COUNTIFS(SmokeCADR,"&gt;=50",RevisedBrand,$B531,SmokeCADRperW,"&gt;=2.3",Reported_Dust_CADR_watt,"&gt;=2.6",Pollen_CADR_W,"&gt;=2.7")</f>
        <v>#REF!</v>
      </c>
      <c r="AR531" s="7" t="e">
        <f t="shared" ref="AR531:AR562" si="152">COUNTIFS(SmokeCADR,"&gt;=50",RevisedBrand,$B531,SmokeCADRperW,"&gt;=2.6",Reported_Dust_CADR_watt,"&gt;=2.6",Pollen_CADR_W,"&gt;=2.7")</f>
        <v>#REF!</v>
      </c>
      <c r="AS531" s="15" t="e">
        <f t="shared" ref="AS531:AS562" si="153">COUNTIFS(SmokeCADR,"&gt;=50",RevisedBrand,$B531,SmokeCADRperW,"&gt;=2.7",Reported_Dust_CADR_watt,"&gt;=2.6",Pollen_CADR_W,"&gt;=2.7")</f>
        <v>#REF!</v>
      </c>
    </row>
    <row r="532" spans="2:45" hidden="1" outlineLevel="1" x14ac:dyDescent="0.25">
      <c r="B532" s="9" t="s">
        <v>12</v>
      </c>
      <c r="C532" s="6"/>
      <c r="D532" s="6" t="e">
        <f>COUNTIFS(#REF!,"&lt;100",#REF!,"&gt;=50",#REF!,$B532)</f>
        <v>#REF!</v>
      </c>
      <c r="E532" s="6" t="e">
        <f>COUNTIFS(SmokeCADR,"&lt;100",SmokeCADR,"&gt;=50",RevisedBrand,$B532,SmokeCADRperW,"&gt;=2.0",#REF!,"&gt;=2.6",#REF!,"&gt;=2.7")</f>
        <v>#REF!</v>
      </c>
      <c r="F532" s="6" t="e">
        <f>COUNTIFS(SmokeCADR,"&lt;100",SmokeCADR,"&gt;=50",RevisedBrand,$B532,SmokeCADRperW,"&gt;=2.1",#REF!,"&gt;=2.6",#REF!,"&gt;=2.7")</f>
        <v>#REF!</v>
      </c>
      <c r="G532" s="6" t="e">
        <f>COUNTIFS(SmokeCADR,"&lt;100",SmokeCADR,"&gt;=50",RevisedBrand,$B532,SmokeCADRperW,"&gt;=2.3",#REF!,"&gt;=2.6",#REF!,"&gt;=2.7")</f>
        <v>#REF!</v>
      </c>
      <c r="H532" s="6" t="e">
        <f>COUNTIFS(SmokeCADR,"&lt;100",SmokeCADR,"&gt;=50",RevisedBrand,$B532,SmokeCADRperW,"&gt;=2.6",#REF!,"&gt;=2.6",#REF!,"&gt;=2.7")</f>
        <v>#REF!</v>
      </c>
      <c r="I532" s="15" t="e">
        <f>COUNTIFS(SmokeCADR,"&lt;100",SmokeCADR,"&gt;=50",RevisedBrand,$B532,SmokeCADRperW,"&gt;=2.7",#REF!,"&gt;=2.6",#REF!,"&gt;=2.7")</f>
        <v>#REF!</v>
      </c>
      <c r="K532" s="9" t="s">
        <v>12</v>
      </c>
      <c r="L532" s="6"/>
      <c r="M532" s="6" t="e">
        <f>COUNTIFS(#REF!,"&gt;=100",#REF!,"&lt;150",#REF!,$B532)</f>
        <v>#REF!</v>
      </c>
      <c r="N532" s="6" t="e">
        <f>COUNTIFS(SmokeCADR,"&gt;=100",SmokeCADR,"&lt;150",RevisedBrand,$B532,SmokeCADRperW,"&gt;=2.0",#REF!,"&gt;=2.6",#REF!,"&gt;=2.7")</f>
        <v>#REF!</v>
      </c>
      <c r="O532" s="6" t="e">
        <f>COUNTIFS(SmokeCADR,"&gt;=100",SmokeCADR,"&lt;150",RevisedBrand,$B532,SmokeCADRperW,"&gt;=2.1",#REF!,"&gt;=2.6",#REF!,"&gt;=2.7")</f>
        <v>#REF!</v>
      </c>
      <c r="P532" s="6" t="e">
        <f>COUNTIFS(SmokeCADR,"&gt;=100",SmokeCADR,"&lt;150",RevisedBrand,$B532,SmokeCADRperW,"&gt;=2.3",#REF!,"&gt;=2.6",#REF!,"&gt;=2.7")</f>
        <v>#REF!</v>
      </c>
      <c r="Q532" s="6" t="e">
        <f>COUNTIFS(SmokeCADR,"&gt;=100",SmokeCADR,"&lt;150",RevisedBrand,$B532,SmokeCADRperW,"&gt;=2.6",#REF!,"&gt;=2.6",#REF!,"&gt;=2.7")</f>
        <v>#REF!</v>
      </c>
      <c r="R532" s="15" t="e">
        <f>COUNTIFS(SmokeCADR,"&gt;=100",SmokeCADR,"&lt;150",RevisedBrand,$B532,SmokeCADRperW,"&gt;=2.7",#REF!,"&gt;=2.6",#REF!,"&gt;=2.7")</f>
        <v>#REF!</v>
      </c>
      <c r="T532" s="9" t="s">
        <v>12</v>
      </c>
      <c r="U532" s="6"/>
      <c r="V532" s="6" t="e">
        <f>COUNTIFS(#REF!,"&gt;=150",#REF!,"&lt;200",#REF!,$B532)</f>
        <v>#REF!</v>
      </c>
      <c r="W532" s="6" t="e">
        <f>COUNTIFS(SmokeCADR,"&gt;=150",SmokeCADR,"&lt;200",RevisedBrand,$B532,SmokeCADRperW,"&gt;=2.0",#REF!,"&gt;=2.6",#REF!,"&gt;=2.7")</f>
        <v>#REF!</v>
      </c>
      <c r="X532" s="6" t="e">
        <f>COUNTIFS(SmokeCADR,"&gt;=150",SmokeCADR,"&lt;200",RevisedBrand,$B532,SmokeCADRperW,"&gt;=2.1",#REF!,"&gt;=2.6",#REF!,"&gt;=2.7")</f>
        <v>#REF!</v>
      </c>
      <c r="Y532" s="6" t="e">
        <f>COUNTIFS(SmokeCADR,"&gt;=150",SmokeCADR,"&lt;200",RevisedBrand,$B532,SmokeCADRperW,"&gt;=2.3",#REF!,"&gt;=2.6",#REF!,"&gt;=2.7")</f>
        <v>#REF!</v>
      </c>
      <c r="Z532" s="6" t="e">
        <f>COUNTIFS(SmokeCADR,"&gt;=150",SmokeCADR,"&lt;200",RevisedBrand,$B532,SmokeCADRperW,"&gt;=2.6",#REF!,"&gt;=2.6",#REF!,"&gt;=2.7")</f>
        <v>#REF!</v>
      </c>
      <c r="AA532" s="15" t="e">
        <f>COUNTIFS(SmokeCADR,"&gt;=150",SmokeCADR,"&lt;200",RevisedBrand,$B532,SmokeCADRperW,"&gt;=2.7",#REF!,"&gt;=2.6",#REF!,"&gt;=2.7")</f>
        <v>#REF!</v>
      </c>
      <c r="AC532" s="9" t="s">
        <v>12</v>
      </c>
      <c r="AD532" s="6"/>
      <c r="AE532" s="6" t="e">
        <f>COUNTIFS(#REF!,"&gt;=200",#REF!,$B532)</f>
        <v>#REF!</v>
      </c>
      <c r="AF532" s="6" t="e">
        <f>COUNTIFS(SmokeCADR,"&gt;=200",RevisedBrand,$B532,SmokeCADRperW,"&gt;=2.0",#REF!,"&gt;=2.6",#REF!,"&gt;=2.7")</f>
        <v>#REF!</v>
      </c>
      <c r="AG532" s="6" t="e">
        <f>COUNTIFS(SmokeCADR,"&gt;=200",RevisedBrand,$B532,SmokeCADRperW,"&gt;=2.1",#REF!,"&gt;=2.6",#REF!,"&gt;=2.7")</f>
        <v>#REF!</v>
      </c>
      <c r="AH532" s="6" t="e">
        <f>COUNTIFS(SmokeCADR,"&gt;=200",RevisedBrand,$B532,SmokeCADRperW,"&gt;=2.3",#REF!,"&gt;=2.6",#REF!,"&gt;=2.7")</f>
        <v>#REF!</v>
      </c>
      <c r="AI532" s="6" t="e">
        <f>COUNTIFS(SmokeCADR,"&gt;=200",RevisedBrand,$B532,SmokeCADRperW,"&gt;=2.6",#REF!,"&gt;=2.6",#REF!,"&gt;=2.7")</f>
        <v>#REF!</v>
      </c>
      <c r="AJ532" s="15" t="e">
        <f>COUNTIFS(SmokeCADR,"&gt;=200",RevisedBrand,$B532,SmokeCADRperW,"&gt;=2.7",#REF!,"&gt;=2.6",#REF!,"&gt;=2.7")</f>
        <v>#REF!</v>
      </c>
      <c r="AL532" s="9" t="s">
        <v>12</v>
      </c>
      <c r="AM532" s="6"/>
      <c r="AN532" s="6" t="e">
        <f>COUNTIFS(#REF!,"&gt;=50",#REF!,$B532)</f>
        <v>#REF!</v>
      </c>
      <c r="AO532" s="6" t="e">
        <f t="shared" si="149"/>
        <v>#REF!</v>
      </c>
      <c r="AP532" s="6" t="e">
        <f t="shared" si="150"/>
        <v>#REF!</v>
      </c>
      <c r="AQ532" s="6" t="e">
        <f t="shared" si="151"/>
        <v>#REF!</v>
      </c>
      <c r="AR532" s="7" t="e">
        <f t="shared" si="152"/>
        <v>#REF!</v>
      </c>
      <c r="AS532" s="15" t="e">
        <f t="shared" si="153"/>
        <v>#REF!</v>
      </c>
    </row>
    <row r="533" spans="2:45" hidden="1" outlineLevel="1" x14ac:dyDescent="0.25">
      <c r="B533" s="9" t="s">
        <v>26</v>
      </c>
      <c r="C533" s="6"/>
      <c r="D533" s="6" t="e">
        <f>COUNTIFS(#REF!,"&lt;100",#REF!,"&gt;=50",#REF!,$B533)</f>
        <v>#REF!</v>
      </c>
      <c r="E533" s="6" t="e">
        <f>COUNTIFS(SmokeCADR,"&lt;100",SmokeCADR,"&gt;=50",RevisedBrand,$B533,SmokeCADRperW,"&gt;=2.0",#REF!,"&gt;=2.6",#REF!,"&gt;=2.7")</f>
        <v>#REF!</v>
      </c>
      <c r="F533" s="6" t="e">
        <f>COUNTIFS(SmokeCADR,"&lt;100",SmokeCADR,"&gt;=50",RevisedBrand,$B533,SmokeCADRperW,"&gt;=2.1",#REF!,"&gt;=2.6",#REF!,"&gt;=2.7")</f>
        <v>#REF!</v>
      </c>
      <c r="G533" s="6" t="e">
        <f>COUNTIFS(SmokeCADR,"&lt;100",SmokeCADR,"&gt;=50",RevisedBrand,$B533,SmokeCADRperW,"&gt;=2.3",#REF!,"&gt;=2.6",#REF!,"&gt;=2.7")</f>
        <v>#REF!</v>
      </c>
      <c r="H533" s="6" t="e">
        <f>COUNTIFS(SmokeCADR,"&lt;100",SmokeCADR,"&gt;=50",RevisedBrand,$B533,SmokeCADRperW,"&gt;=2.6",#REF!,"&gt;=2.6",#REF!,"&gt;=2.7")</f>
        <v>#REF!</v>
      </c>
      <c r="I533" s="15" t="e">
        <f>COUNTIFS(SmokeCADR,"&lt;100",SmokeCADR,"&gt;=50",RevisedBrand,$B533,SmokeCADRperW,"&gt;=2.7",#REF!,"&gt;=2.6",#REF!,"&gt;=2.7")</f>
        <v>#REF!</v>
      </c>
      <c r="K533" s="9" t="s">
        <v>26</v>
      </c>
      <c r="L533" s="6"/>
      <c r="M533" s="6" t="e">
        <f>COUNTIFS(#REF!,"&gt;=100",#REF!,"&lt;150",#REF!,$B533)</f>
        <v>#REF!</v>
      </c>
      <c r="N533" s="6" t="e">
        <f>COUNTIFS(SmokeCADR,"&gt;=100",SmokeCADR,"&lt;150",RevisedBrand,$B533,SmokeCADRperW,"&gt;=2.0",#REF!,"&gt;=2.6",#REF!,"&gt;=2.7")</f>
        <v>#REF!</v>
      </c>
      <c r="O533" s="6" t="e">
        <f>COUNTIFS(SmokeCADR,"&gt;=100",SmokeCADR,"&lt;150",RevisedBrand,$B533,SmokeCADRperW,"&gt;=2.1",#REF!,"&gt;=2.6",#REF!,"&gt;=2.7")</f>
        <v>#REF!</v>
      </c>
      <c r="P533" s="6" t="e">
        <f>COUNTIFS(SmokeCADR,"&gt;=100",SmokeCADR,"&lt;150",RevisedBrand,$B533,SmokeCADRperW,"&gt;=2.3",#REF!,"&gt;=2.6",#REF!,"&gt;=2.7")</f>
        <v>#REF!</v>
      </c>
      <c r="Q533" s="6" t="e">
        <f>COUNTIFS(SmokeCADR,"&gt;=100",SmokeCADR,"&lt;150",RevisedBrand,$B533,SmokeCADRperW,"&gt;=2.6",#REF!,"&gt;=2.6",#REF!,"&gt;=2.7")</f>
        <v>#REF!</v>
      </c>
      <c r="R533" s="15" t="e">
        <f>COUNTIFS(SmokeCADR,"&gt;=100",SmokeCADR,"&lt;150",RevisedBrand,$B533,SmokeCADRperW,"&gt;=2.7",#REF!,"&gt;=2.6",#REF!,"&gt;=2.7")</f>
        <v>#REF!</v>
      </c>
      <c r="T533" s="9" t="s">
        <v>26</v>
      </c>
      <c r="U533" s="6"/>
      <c r="V533" s="6" t="e">
        <f>COUNTIFS(#REF!,"&gt;=150",#REF!,"&lt;200",#REF!,$B533)</f>
        <v>#REF!</v>
      </c>
      <c r="W533" s="6" t="e">
        <f>COUNTIFS(SmokeCADR,"&gt;=150",SmokeCADR,"&lt;200",RevisedBrand,$B533,SmokeCADRperW,"&gt;=2.0",#REF!,"&gt;=2.6",#REF!,"&gt;=2.7")</f>
        <v>#REF!</v>
      </c>
      <c r="X533" s="6" t="e">
        <f>COUNTIFS(SmokeCADR,"&gt;=150",SmokeCADR,"&lt;200",RevisedBrand,$B533,SmokeCADRperW,"&gt;=2.1",#REF!,"&gt;=2.6",#REF!,"&gt;=2.7")</f>
        <v>#REF!</v>
      </c>
      <c r="Y533" s="6" t="e">
        <f>COUNTIFS(SmokeCADR,"&gt;=150",SmokeCADR,"&lt;200",RevisedBrand,$B533,SmokeCADRperW,"&gt;=2.3",#REF!,"&gt;=2.6",#REF!,"&gt;=2.7")</f>
        <v>#REF!</v>
      </c>
      <c r="Z533" s="6" t="e">
        <f>COUNTIFS(SmokeCADR,"&gt;=150",SmokeCADR,"&lt;200",RevisedBrand,$B533,SmokeCADRperW,"&gt;=2.6",#REF!,"&gt;=2.6",#REF!,"&gt;=2.7")</f>
        <v>#REF!</v>
      </c>
      <c r="AA533" s="15" t="e">
        <f>COUNTIFS(SmokeCADR,"&gt;=150",SmokeCADR,"&lt;200",RevisedBrand,$B533,SmokeCADRperW,"&gt;=2.7",#REF!,"&gt;=2.6",#REF!,"&gt;=2.7")</f>
        <v>#REF!</v>
      </c>
      <c r="AC533" s="9" t="s">
        <v>26</v>
      </c>
      <c r="AD533" s="6"/>
      <c r="AE533" s="6" t="e">
        <f>COUNTIFS(#REF!,"&gt;=200",#REF!,$B533)</f>
        <v>#REF!</v>
      </c>
      <c r="AF533" s="6" t="e">
        <f>COUNTIFS(SmokeCADR,"&gt;=200",RevisedBrand,$B533,SmokeCADRperW,"&gt;=2.0",#REF!,"&gt;=2.6",#REF!,"&gt;=2.7")</f>
        <v>#REF!</v>
      </c>
      <c r="AG533" s="6" t="e">
        <f>COUNTIFS(SmokeCADR,"&gt;=200",RevisedBrand,$B533,SmokeCADRperW,"&gt;=2.1",#REF!,"&gt;=2.6",#REF!,"&gt;=2.7")</f>
        <v>#REF!</v>
      </c>
      <c r="AH533" s="6" t="e">
        <f>COUNTIFS(SmokeCADR,"&gt;=200",RevisedBrand,$B533,SmokeCADRperW,"&gt;=2.3",#REF!,"&gt;=2.6",#REF!,"&gt;=2.7")</f>
        <v>#REF!</v>
      </c>
      <c r="AI533" s="6" t="e">
        <f>COUNTIFS(SmokeCADR,"&gt;=200",RevisedBrand,$B533,SmokeCADRperW,"&gt;=2.6",#REF!,"&gt;=2.6",#REF!,"&gt;=2.7")</f>
        <v>#REF!</v>
      </c>
      <c r="AJ533" s="15" t="e">
        <f>COUNTIFS(SmokeCADR,"&gt;=200",RevisedBrand,$B533,SmokeCADRperW,"&gt;=2.7",#REF!,"&gt;=2.6",#REF!,"&gt;=2.7")</f>
        <v>#REF!</v>
      </c>
      <c r="AL533" s="9" t="s">
        <v>26</v>
      </c>
      <c r="AM533" s="6"/>
      <c r="AN533" s="6" t="e">
        <f>COUNTIFS(#REF!,"&gt;=50",#REF!,$B533)</f>
        <v>#REF!</v>
      </c>
      <c r="AO533" s="6" t="e">
        <f t="shared" si="149"/>
        <v>#REF!</v>
      </c>
      <c r="AP533" s="6" t="e">
        <f t="shared" si="150"/>
        <v>#REF!</v>
      </c>
      <c r="AQ533" s="6" t="e">
        <f t="shared" si="151"/>
        <v>#REF!</v>
      </c>
      <c r="AR533" s="7" t="e">
        <f t="shared" si="152"/>
        <v>#REF!</v>
      </c>
      <c r="AS533" s="15" t="e">
        <f t="shared" si="153"/>
        <v>#REF!</v>
      </c>
    </row>
    <row r="534" spans="2:45" hidden="1" outlineLevel="1" x14ac:dyDescent="0.25">
      <c r="B534" s="9" t="s">
        <v>15</v>
      </c>
      <c r="C534" s="6"/>
      <c r="D534" s="6" t="e">
        <f>COUNTIFS(#REF!,"&lt;100",#REF!,"&gt;=50",#REF!,$B534)</f>
        <v>#REF!</v>
      </c>
      <c r="E534" s="6" t="e">
        <f>COUNTIFS(SmokeCADR,"&lt;100",SmokeCADR,"&gt;=50",RevisedBrand,$B534,SmokeCADRperW,"&gt;=2.0",#REF!,"&gt;=2.6",#REF!,"&gt;=2.7")</f>
        <v>#REF!</v>
      </c>
      <c r="F534" s="6" t="e">
        <f>COUNTIFS(SmokeCADR,"&lt;100",SmokeCADR,"&gt;=50",RevisedBrand,$B534,SmokeCADRperW,"&gt;=2.1",#REF!,"&gt;=2.6",#REF!,"&gt;=2.7")</f>
        <v>#REF!</v>
      </c>
      <c r="G534" s="6" t="e">
        <f>COUNTIFS(SmokeCADR,"&lt;100",SmokeCADR,"&gt;=50",RevisedBrand,$B534,SmokeCADRperW,"&gt;=2.3",#REF!,"&gt;=2.6",#REF!,"&gt;=2.7")</f>
        <v>#REF!</v>
      </c>
      <c r="H534" s="6" t="e">
        <f>COUNTIFS(SmokeCADR,"&lt;100",SmokeCADR,"&gt;=50",RevisedBrand,$B534,SmokeCADRperW,"&gt;=2.6",#REF!,"&gt;=2.6",#REF!,"&gt;=2.7")</f>
        <v>#REF!</v>
      </c>
      <c r="I534" s="15" t="e">
        <f>COUNTIFS(SmokeCADR,"&lt;100",SmokeCADR,"&gt;=50",RevisedBrand,$B534,SmokeCADRperW,"&gt;=2.7",#REF!,"&gt;=2.6",#REF!,"&gt;=2.7")</f>
        <v>#REF!</v>
      </c>
      <c r="K534" s="9" t="s">
        <v>15</v>
      </c>
      <c r="L534" s="6"/>
      <c r="M534" s="6" t="e">
        <f>COUNTIFS(#REF!,"&gt;=100",#REF!,"&lt;150",#REF!,$B534)</f>
        <v>#REF!</v>
      </c>
      <c r="N534" s="6" t="e">
        <f>COUNTIFS(SmokeCADR,"&gt;=100",SmokeCADR,"&lt;150",RevisedBrand,$B534,SmokeCADRperW,"&gt;=2.0",#REF!,"&gt;=2.6",#REF!,"&gt;=2.7")</f>
        <v>#REF!</v>
      </c>
      <c r="O534" s="6" t="e">
        <f>COUNTIFS(SmokeCADR,"&gt;=100",SmokeCADR,"&lt;150",RevisedBrand,$B534,SmokeCADRperW,"&gt;=2.1",#REF!,"&gt;=2.6",#REF!,"&gt;=2.7")</f>
        <v>#REF!</v>
      </c>
      <c r="P534" s="6" t="e">
        <f>COUNTIFS(SmokeCADR,"&gt;=100",SmokeCADR,"&lt;150",RevisedBrand,$B534,SmokeCADRperW,"&gt;=2.3",#REF!,"&gt;=2.6",#REF!,"&gt;=2.7")</f>
        <v>#REF!</v>
      </c>
      <c r="Q534" s="6" t="e">
        <f>COUNTIFS(SmokeCADR,"&gt;=100",SmokeCADR,"&lt;150",RevisedBrand,$B534,SmokeCADRperW,"&gt;=2.6",#REF!,"&gt;=2.6",#REF!,"&gt;=2.7")</f>
        <v>#REF!</v>
      </c>
      <c r="R534" s="15" t="e">
        <f>COUNTIFS(SmokeCADR,"&gt;=100",SmokeCADR,"&lt;150",RevisedBrand,$B534,SmokeCADRperW,"&gt;=2.7",#REF!,"&gt;=2.6",#REF!,"&gt;=2.7")</f>
        <v>#REF!</v>
      </c>
      <c r="T534" s="9" t="s">
        <v>15</v>
      </c>
      <c r="U534" s="6"/>
      <c r="V534" s="6" t="e">
        <f>COUNTIFS(#REF!,"&gt;=150",#REF!,"&lt;200",#REF!,$B534)</f>
        <v>#REF!</v>
      </c>
      <c r="W534" s="6" t="e">
        <f>COUNTIFS(SmokeCADR,"&gt;=150",SmokeCADR,"&lt;200",RevisedBrand,$B534,SmokeCADRperW,"&gt;=2.0",#REF!,"&gt;=2.6",#REF!,"&gt;=2.7")</f>
        <v>#REF!</v>
      </c>
      <c r="X534" s="6" t="e">
        <f>COUNTIFS(SmokeCADR,"&gt;=150",SmokeCADR,"&lt;200",RevisedBrand,$B534,SmokeCADRperW,"&gt;=2.1",#REF!,"&gt;=2.6",#REF!,"&gt;=2.7")</f>
        <v>#REF!</v>
      </c>
      <c r="Y534" s="6" t="e">
        <f>COUNTIFS(SmokeCADR,"&gt;=150",SmokeCADR,"&lt;200",RevisedBrand,$B534,SmokeCADRperW,"&gt;=2.3",#REF!,"&gt;=2.6",#REF!,"&gt;=2.7")</f>
        <v>#REF!</v>
      </c>
      <c r="Z534" s="6" t="e">
        <f>COUNTIFS(SmokeCADR,"&gt;=150",SmokeCADR,"&lt;200",RevisedBrand,$B534,SmokeCADRperW,"&gt;=2.6",#REF!,"&gt;=2.6",#REF!,"&gt;=2.7")</f>
        <v>#REF!</v>
      </c>
      <c r="AA534" s="15" t="e">
        <f>COUNTIFS(SmokeCADR,"&gt;=150",SmokeCADR,"&lt;200",RevisedBrand,$B534,SmokeCADRperW,"&gt;=2.7",#REF!,"&gt;=2.6",#REF!,"&gt;=2.7")</f>
        <v>#REF!</v>
      </c>
      <c r="AC534" s="9" t="s">
        <v>15</v>
      </c>
      <c r="AD534" s="6"/>
      <c r="AE534" s="6" t="e">
        <f>COUNTIFS(#REF!,"&gt;=200",#REF!,$B534)</f>
        <v>#REF!</v>
      </c>
      <c r="AF534" s="6" t="e">
        <f>COUNTIFS(SmokeCADR,"&gt;=200",RevisedBrand,$B534,SmokeCADRperW,"&gt;=2.0",#REF!,"&gt;=2.6",#REF!,"&gt;=2.7")</f>
        <v>#REF!</v>
      </c>
      <c r="AG534" s="6" t="e">
        <f>COUNTIFS(SmokeCADR,"&gt;=200",RevisedBrand,$B534,SmokeCADRperW,"&gt;=2.1",#REF!,"&gt;=2.6",#REF!,"&gt;=2.7")</f>
        <v>#REF!</v>
      </c>
      <c r="AH534" s="6" t="e">
        <f>COUNTIFS(SmokeCADR,"&gt;=200",RevisedBrand,$B534,SmokeCADRperW,"&gt;=2.3",#REF!,"&gt;=2.6",#REF!,"&gt;=2.7")</f>
        <v>#REF!</v>
      </c>
      <c r="AI534" s="6" t="e">
        <f>COUNTIFS(SmokeCADR,"&gt;=200",RevisedBrand,$B534,SmokeCADRperW,"&gt;=2.6",#REF!,"&gt;=2.6",#REF!,"&gt;=2.7")</f>
        <v>#REF!</v>
      </c>
      <c r="AJ534" s="15" t="e">
        <f>COUNTIFS(SmokeCADR,"&gt;=200",RevisedBrand,$B534,SmokeCADRperW,"&gt;=2.7",#REF!,"&gt;=2.6",#REF!,"&gt;=2.7")</f>
        <v>#REF!</v>
      </c>
      <c r="AL534" s="9" t="s">
        <v>15</v>
      </c>
      <c r="AM534" s="6"/>
      <c r="AN534" s="6" t="e">
        <f>COUNTIFS(#REF!,"&gt;=50",#REF!,$B534)</f>
        <v>#REF!</v>
      </c>
      <c r="AO534" s="6" t="e">
        <f t="shared" si="149"/>
        <v>#REF!</v>
      </c>
      <c r="AP534" s="6" t="e">
        <f t="shared" si="150"/>
        <v>#REF!</v>
      </c>
      <c r="AQ534" s="6" t="e">
        <f t="shared" si="151"/>
        <v>#REF!</v>
      </c>
      <c r="AR534" s="7" t="e">
        <f t="shared" si="152"/>
        <v>#REF!</v>
      </c>
      <c r="AS534" s="15" t="e">
        <f t="shared" si="153"/>
        <v>#REF!</v>
      </c>
    </row>
    <row r="535" spans="2:45" hidden="1" outlineLevel="1" x14ac:dyDescent="0.25">
      <c r="B535" s="9" t="s">
        <v>31</v>
      </c>
      <c r="C535" s="6"/>
      <c r="D535" s="6" t="e">
        <f>COUNTIFS(#REF!,"&lt;100",#REF!,"&gt;=50",#REF!,$B535)</f>
        <v>#REF!</v>
      </c>
      <c r="E535" s="6" t="e">
        <f>COUNTIFS(SmokeCADR,"&lt;100",SmokeCADR,"&gt;=50",RevisedBrand,$B535,SmokeCADRperW,"&gt;=2.0",#REF!,"&gt;=2.6",#REF!,"&gt;=2.7")</f>
        <v>#REF!</v>
      </c>
      <c r="F535" s="6" t="e">
        <f>COUNTIFS(SmokeCADR,"&lt;100",SmokeCADR,"&gt;=50",RevisedBrand,$B535,SmokeCADRperW,"&gt;=2.1",#REF!,"&gt;=2.6",#REF!,"&gt;=2.7")</f>
        <v>#REF!</v>
      </c>
      <c r="G535" s="6" t="e">
        <f>COUNTIFS(SmokeCADR,"&lt;100",SmokeCADR,"&gt;=50",RevisedBrand,$B535,SmokeCADRperW,"&gt;=2.3",#REF!,"&gt;=2.6",#REF!,"&gt;=2.7")</f>
        <v>#REF!</v>
      </c>
      <c r="H535" s="6" t="e">
        <f>COUNTIFS(SmokeCADR,"&lt;100",SmokeCADR,"&gt;=50",RevisedBrand,$B535,SmokeCADRperW,"&gt;=2.6",#REF!,"&gt;=2.6",#REF!,"&gt;=2.7")</f>
        <v>#REF!</v>
      </c>
      <c r="I535" s="15" t="e">
        <f>COUNTIFS(SmokeCADR,"&lt;100",SmokeCADR,"&gt;=50",RevisedBrand,$B535,SmokeCADRperW,"&gt;=2.7",#REF!,"&gt;=2.6",#REF!,"&gt;=2.7")</f>
        <v>#REF!</v>
      </c>
      <c r="K535" s="9" t="s">
        <v>31</v>
      </c>
      <c r="L535" s="6"/>
      <c r="M535" s="6" t="e">
        <f>COUNTIFS(#REF!,"&gt;=100",#REF!,"&lt;150",#REF!,$B535)</f>
        <v>#REF!</v>
      </c>
      <c r="N535" s="6" t="e">
        <f>COUNTIFS(SmokeCADR,"&gt;=100",SmokeCADR,"&lt;150",RevisedBrand,$B535,SmokeCADRperW,"&gt;=2.0",#REF!,"&gt;=2.6",#REF!,"&gt;=2.7")</f>
        <v>#REF!</v>
      </c>
      <c r="O535" s="6" t="e">
        <f>COUNTIFS(SmokeCADR,"&gt;=100",SmokeCADR,"&lt;150",RevisedBrand,$B535,SmokeCADRperW,"&gt;=2.1",#REF!,"&gt;=2.6",#REF!,"&gt;=2.7")</f>
        <v>#REF!</v>
      </c>
      <c r="P535" s="6" t="e">
        <f>COUNTIFS(SmokeCADR,"&gt;=100",SmokeCADR,"&lt;150",RevisedBrand,$B535,SmokeCADRperW,"&gt;=2.3",#REF!,"&gt;=2.6",#REF!,"&gt;=2.7")</f>
        <v>#REF!</v>
      </c>
      <c r="Q535" s="6" t="e">
        <f>COUNTIFS(SmokeCADR,"&gt;=100",SmokeCADR,"&lt;150",RevisedBrand,$B535,SmokeCADRperW,"&gt;=2.6",#REF!,"&gt;=2.6",#REF!,"&gt;=2.7")</f>
        <v>#REF!</v>
      </c>
      <c r="R535" s="15" t="e">
        <f>COUNTIFS(SmokeCADR,"&gt;=100",SmokeCADR,"&lt;150",RevisedBrand,$B535,SmokeCADRperW,"&gt;=2.7",#REF!,"&gt;=2.6",#REF!,"&gt;=2.7")</f>
        <v>#REF!</v>
      </c>
      <c r="T535" s="9" t="s">
        <v>31</v>
      </c>
      <c r="U535" s="6"/>
      <c r="V535" s="6" t="e">
        <f>COUNTIFS(#REF!,"&gt;=150",#REF!,"&lt;200",#REF!,$B535)</f>
        <v>#REF!</v>
      </c>
      <c r="W535" s="6" t="e">
        <f>COUNTIFS(SmokeCADR,"&gt;=150",SmokeCADR,"&lt;200",RevisedBrand,$B535,SmokeCADRperW,"&gt;=2.0",#REF!,"&gt;=2.6",#REF!,"&gt;=2.7")</f>
        <v>#REF!</v>
      </c>
      <c r="X535" s="6" t="e">
        <f>COUNTIFS(SmokeCADR,"&gt;=150",SmokeCADR,"&lt;200",RevisedBrand,$B535,SmokeCADRperW,"&gt;=2.1",#REF!,"&gt;=2.6",#REF!,"&gt;=2.7")</f>
        <v>#REF!</v>
      </c>
      <c r="Y535" s="6" t="e">
        <f>COUNTIFS(SmokeCADR,"&gt;=150",SmokeCADR,"&lt;200",RevisedBrand,$B535,SmokeCADRperW,"&gt;=2.3",#REF!,"&gt;=2.6",#REF!,"&gt;=2.7")</f>
        <v>#REF!</v>
      </c>
      <c r="Z535" s="6" t="e">
        <f>COUNTIFS(SmokeCADR,"&gt;=150",SmokeCADR,"&lt;200",RevisedBrand,$B535,SmokeCADRperW,"&gt;=2.6",#REF!,"&gt;=2.6",#REF!,"&gt;=2.7")</f>
        <v>#REF!</v>
      </c>
      <c r="AA535" s="15" t="e">
        <f>COUNTIFS(SmokeCADR,"&gt;=150",SmokeCADR,"&lt;200",RevisedBrand,$B535,SmokeCADRperW,"&gt;=2.7",#REF!,"&gt;=2.6",#REF!,"&gt;=2.7")</f>
        <v>#REF!</v>
      </c>
      <c r="AC535" s="9" t="s">
        <v>31</v>
      </c>
      <c r="AD535" s="6"/>
      <c r="AE535" s="6" t="e">
        <f>COUNTIFS(#REF!,"&gt;=200",#REF!,$B535)</f>
        <v>#REF!</v>
      </c>
      <c r="AF535" s="6" t="e">
        <f>COUNTIFS(SmokeCADR,"&gt;=200",RevisedBrand,$B535,SmokeCADRperW,"&gt;=2.0",#REF!,"&gt;=2.6",#REF!,"&gt;=2.7")</f>
        <v>#REF!</v>
      </c>
      <c r="AG535" s="6" t="e">
        <f>COUNTIFS(SmokeCADR,"&gt;=200",RevisedBrand,$B535,SmokeCADRperW,"&gt;=2.1",#REF!,"&gt;=2.6",#REF!,"&gt;=2.7")</f>
        <v>#REF!</v>
      </c>
      <c r="AH535" s="6" t="e">
        <f>COUNTIFS(SmokeCADR,"&gt;=200",RevisedBrand,$B535,SmokeCADRperW,"&gt;=2.3",#REF!,"&gt;=2.6",#REF!,"&gt;=2.7")</f>
        <v>#REF!</v>
      </c>
      <c r="AI535" s="6" t="e">
        <f>COUNTIFS(SmokeCADR,"&gt;=200",RevisedBrand,$B535,SmokeCADRperW,"&gt;=2.6",#REF!,"&gt;=2.6",#REF!,"&gt;=2.7")</f>
        <v>#REF!</v>
      </c>
      <c r="AJ535" s="15" t="e">
        <f>COUNTIFS(SmokeCADR,"&gt;=200",RevisedBrand,$B535,SmokeCADRperW,"&gt;=2.7",#REF!,"&gt;=2.6",#REF!,"&gt;=2.7")</f>
        <v>#REF!</v>
      </c>
      <c r="AL535" s="9" t="s">
        <v>31</v>
      </c>
      <c r="AM535" s="6"/>
      <c r="AN535" s="6" t="e">
        <f>COUNTIFS(#REF!,"&gt;=50",#REF!,$B535)</f>
        <v>#REF!</v>
      </c>
      <c r="AO535" s="6" t="e">
        <f t="shared" si="149"/>
        <v>#REF!</v>
      </c>
      <c r="AP535" s="6" t="e">
        <f t="shared" si="150"/>
        <v>#REF!</v>
      </c>
      <c r="AQ535" s="6" t="e">
        <f t="shared" si="151"/>
        <v>#REF!</v>
      </c>
      <c r="AR535" s="7" t="e">
        <f t="shared" si="152"/>
        <v>#REF!</v>
      </c>
      <c r="AS535" s="15" t="e">
        <f t="shared" si="153"/>
        <v>#REF!</v>
      </c>
    </row>
    <row r="536" spans="2:45" hidden="1" outlineLevel="1" x14ac:dyDescent="0.25">
      <c r="B536" s="9" t="s">
        <v>9</v>
      </c>
      <c r="C536" s="6"/>
      <c r="D536" s="6" t="e">
        <f>COUNTIFS(#REF!,"&lt;100",#REF!,"&gt;=50",#REF!,$B536)</f>
        <v>#REF!</v>
      </c>
      <c r="E536" s="6" t="e">
        <f>COUNTIFS(SmokeCADR,"&lt;100",SmokeCADR,"&gt;=50",RevisedBrand,$B536,SmokeCADRperW,"&gt;=2.0",#REF!,"&gt;=2.6",#REF!,"&gt;=2.7")</f>
        <v>#REF!</v>
      </c>
      <c r="F536" s="6" t="e">
        <f>COUNTIFS(SmokeCADR,"&lt;100",SmokeCADR,"&gt;=50",RevisedBrand,$B536,SmokeCADRperW,"&gt;=2.1",#REF!,"&gt;=2.6",#REF!,"&gt;=2.7")</f>
        <v>#REF!</v>
      </c>
      <c r="G536" s="6" t="e">
        <f>COUNTIFS(SmokeCADR,"&lt;100",SmokeCADR,"&gt;=50",RevisedBrand,$B536,SmokeCADRperW,"&gt;=2.3",#REF!,"&gt;=2.6",#REF!,"&gt;=2.7")</f>
        <v>#REF!</v>
      </c>
      <c r="H536" s="6" t="e">
        <f>COUNTIFS(SmokeCADR,"&lt;100",SmokeCADR,"&gt;=50",RevisedBrand,$B536,SmokeCADRperW,"&gt;=2.6",#REF!,"&gt;=2.6",#REF!,"&gt;=2.7")</f>
        <v>#REF!</v>
      </c>
      <c r="I536" s="15" t="e">
        <f>COUNTIFS(SmokeCADR,"&lt;100",SmokeCADR,"&gt;=50",RevisedBrand,$B536,SmokeCADRperW,"&gt;=2.7",#REF!,"&gt;=2.6",#REF!,"&gt;=2.7")</f>
        <v>#REF!</v>
      </c>
      <c r="K536" s="9" t="s">
        <v>9</v>
      </c>
      <c r="L536" s="6"/>
      <c r="M536" s="6" t="e">
        <f>COUNTIFS(#REF!,"&gt;=100",#REF!,"&lt;150",#REF!,$B536)</f>
        <v>#REF!</v>
      </c>
      <c r="N536" s="6" t="e">
        <f>COUNTIFS(SmokeCADR,"&gt;=100",SmokeCADR,"&lt;150",RevisedBrand,$B536,SmokeCADRperW,"&gt;=2.0",#REF!,"&gt;=2.6",#REF!,"&gt;=2.7")</f>
        <v>#REF!</v>
      </c>
      <c r="O536" s="6" t="e">
        <f>COUNTIFS(SmokeCADR,"&gt;=100",SmokeCADR,"&lt;150",RevisedBrand,$B536,SmokeCADRperW,"&gt;=2.1",#REF!,"&gt;=2.6",#REF!,"&gt;=2.7")</f>
        <v>#REF!</v>
      </c>
      <c r="P536" s="6" t="e">
        <f>COUNTIFS(SmokeCADR,"&gt;=100",SmokeCADR,"&lt;150",RevisedBrand,$B536,SmokeCADRperW,"&gt;=2.3",#REF!,"&gt;=2.6",#REF!,"&gt;=2.7")</f>
        <v>#REF!</v>
      </c>
      <c r="Q536" s="6" t="e">
        <f>COUNTIFS(SmokeCADR,"&gt;=100",SmokeCADR,"&lt;150",RevisedBrand,$B536,SmokeCADRperW,"&gt;=2.6",#REF!,"&gt;=2.6",#REF!,"&gt;=2.7")</f>
        <v>#REF!</v>
      </c>
      <c r="R536" s="15" t="e">
        <f>COUNTIFS(SmokeCADR,"&gt;=100",SmokeCADR,"&lt;150",RevisedBrand,$B536,SmokeCADRperW,"&gt;=2.7",#REF!,"&gt;=2.6",#REF!,"&gt;=2.7")</f>
        <v>#REF!</v>
      </c>
      <c r="T536" s="9" t="s">
        <v>9</v>
      </c>
      <c r="U536" s="6"/>
      <c r="V536" s="6" t="e">
        <f>COUNTIFS(#REF!,"&gt;=150",#REF!,"&lt;200",#REF!,$B536)</f>
        <v>#REF!</v>
      </c>
      <c r="W536" s="6" t="e">
        <f>COUNTIFS(SmokeCADR,"&gt;=150",SmokeCADR,"&lt;200",RevisedBrand,$B536,SmokeCADRperW,"&gt;=2.0",#REF!,"&gt;=2.6",#REF!,"&gt;=2.7")</f>
        <v>#REF!</v>
      </c>
      <c r="X536" s="6" t="e">
        <f>COUNTIFS(SmokeCADR,"&gt;=150",SmokeCADR,"&lt;200",RevisedBrand,$B536,SmokeCADRperW,"&gt;=2.1",#REF!,"&gt;=2.6",#REF!,"&gt;=2.7")</f>
        <v>#REF!</v>
      </c>
      <c r="Y536" s="6" t="e">
        <f>COUNTIFS(SmokeCADR,"&gt;=150",SmokeCADR,"&lt;200",RevisedBrand,$B536,SmokeCADRperW,"&gt;=2.3",#REF!,"&gt;=2.6",#REF!,"&gt;=2.7")</f>
        <v>#REF!</v>
      </c>
      <c r="Z536" s="6" t="e">
        <f>COUNTIFS(SmokeCADR,"&gt;=150",SmokeCADR,"&lt;200",RevisedBrand,$B536,SmokeCADRperW,"&gt;=2.6",#REF!,"&gt;=2.6",#REF!,"&gt;=2.7")</f>
        <v>#REF!</v>
      </c>
      <c r="AA536" s="15" t="e">
        <f>COUNTIFS(SmokeCADR,"&gt;=150",SmokeCADR,"&lt;200",RevisedBrand,$B536,SmokeCADRperW,"&gt;=2.7",#REF!,"&gt;=2.6",#REF!,"&gt;=2.7")</f>
        <v>#REF!</v>
      </c>
      <c r="AC536" s="9" t="s">
        <v>9</v>
      </c>
      <c r="AD536" s="6"/>
      <c r="AE536" s="6" t="e">
        <f>COUNTIFS(#REF!,"&gt;=200",#REF!,$B536)</f>
        <v>#REF!</v>
      </c>
      <c r="AF536" s="6" t="e">
        <f>COUNTIFS(SmokeCADR,"&gt;=200",RevisedBrand,$B536,SmokeCADRperW,"&gt;=2.0",#REF!,"&gt;=2.6",#REF!,"&gt;=2.7")</f>
        <v>#REF!</v>
      </c>
      <c r="AG536" s="6" t="e">
        <f>COUNTIFS(SmokeCADR,"&gt;=200",RevisedBrand,$B536,SmokeCADRperW,"&gt;=2.1",#REF!,"&gt;=2.6",#REF!,"&gt;=2.7")</f>
        <v>#REF!</v>
      </c>
      <c r="AH536" s="6" t="e">
        <f>COUNTIFS(SmokeCADR,"&gt;=200",RevisedBrand,$B536,SmokeCADRperW,"&gt;=2.3",#REF!,"&gt;=2.6",#REF!,"&gt;=2.7")</f>
        <v>#REF!</v>
      </c>
      <c r="AI536" s="6" t="e">
        <f>COUNTIFS(SmokeCADR,"&gt;=200",RevisedBrand,$B536,SmokeCADRperW,"&gt;=2.6",#REF!,"&gt;=2.6",#REF!,"&gt;=2.7")</f>
        <v>#REF!</v>
      </c>
      <c r="AJ536" s="15" t="e">
        <f>COUNTIFS(SmokeCADR,"&gt;=200",RevisedBrand,$B536,SmokeCADRperW,"&gt;=2.7",#REF!,"&gt;=2.6",#REF!,"&gt;=2.7")</f>
        <v>#REF!</v>
      </c>
      <c r="AL536" s="9" t="s">
        <v>9</v>
      </c>
      <c r="AM536" s="6"/>
      <c r="AN536" s="6" t="e">
        <f>COUNTIFS(#REF!,"&gt;=50",#REF!,$B536)</f>
        <v>#REF!</v>
      </c>
      <c r="AO536" s="6" t="e">
        <f t="shared" si="149"/>
        <v>#REF!</v>
      </c>
      <c r="AP536" s="6" t="e">
        <f t="shared" si="150"/>
        <v>#REF!</v>
      </c>
      <c r="AQ536" s="6" t="e">
        <f t="shared" si="151"/>
        <v>#REF!</v>
      </c>
      <c r="AR536" s="7" t="e">
        <f t="shared" si="152"/>
        <v>#REF!</v>
      </c>
      <c r="AS536" s="15" t="e">
        <f t="shared" si="153"/>
        <v>#REF!</v>
      </c>
    </row>
    <row r="537" spans="2:45" hidden="1" outlineLevel="1" x14ac:dyDescent="0.25">
      <c r="B537" s="9" t="s">
        <v>42</v>
      </c>
      <c r="C537" s="6"/>
      <c r="D537" s="6" t="e">
        <f>COUNTIFS(#REF!,"&lt;100",#REF!,"&gt;=50",#REF!,$B537)</f>
        <v>#REF!</v>
      </c>
      <c r="E537" s="6" t="e">
        <f>COUNTIFS(SmokeCADR,"&lt;100",SmokeCADR,"&gt;=50",RevisedBrand,$B537,SmokeCADRperW,"&gt;=2.0",#REF!,"&gt;=2.6",#REF!,"&gt;=2.7")</f>
        <v>#REF!</v>
      </c>
      <c r="F537" s="6" t="e">
        <f>COUNTIFS(SmokeCADR,"&lt;100",SmokeCADR,"&gt;=50",RevisedBrand,$B537,SmokeCADRperW,"&gt;=2.1",#REF!,"&gt;=2.6",#REF!,"&gt;=2.7")</f>
        <v>#REF!</v>
      </c>
      <c r="G537" s="6" t="e">
        <f>COUNTIFS(SmokeCADR,"&lt;100",SmokeCADR,"&gt;=50",RevisedBrand,$B537,SmokeCADRperW,"&gt;=2.3",#REF!,"&gt;=2.6",#REF!,"&gt;=2.7")</f>
        <v>#REF!</v>
      </c>
      <c r="H537" s="6" t="e">
        <f>COUNTIFS(SmokeCADR,"&lt;100",SmokeCADR,"&gt;=50",RevisedBrand,$B537,SmokeCADRperW,"&gt;=2.6",#REF!,"&gt;=2.6",#REF!,"&gt;=2.7")</f>
        <v>#REF!</v>
      </c>
      <c r="I537" s="15" t="e">
        <f>COUNTIFS(SmokeCADR,"&lt;100",SmokeCADR,"&gt;=50",RevisedBrand,$B537,SmokeCADRperW,"&gt;=2.7",#REF!,"&gt;=2.6",#REF!,"&gt;=2.7")</f>
        <v>#REF!</v>
      </c>
      <c r="K537" s="9" t="s">
        <v>42</v>
      </c>
      <c r="L537" s="6"/>
      <c r="M537" s="6" t="e">
        <f>COUNTIFS(#REF!,"&gt;=100",#REF!,"&lt;150",#REF!,$B537)</f>
        <v>#REF!</v>
      </c>
      <c r="N537" s="6" t="e">
        <f>COUNTIFS(SmokeCADR,"&gt;=100",SmokeCADR,"&lt;150",RevisedBrand,$B537,SmokeCADRperW,"&gt;=2.0",#REF!,"&gt;=2.6",#REF!,"&gt;=2.7")</f>
        <v>#REF!</v>
      </c>
      <c r="O537" s="6" t="e">
        <f>COUNTIFS(SmokeCADR,"&gt;=100",SmokeCADR,"&lt;150",RevisedBrand,$B537,SmokeCADRperW,"&gt;=2.1",#REF!,"&gt;=2.6",#REF!,"&gt;=2.7")</f>
        <v>#REF!</v>
      </c>
      <c r="P537" s="6" t="e">
        <f>COUNTIFS(SmokeCADR,"&gt;=100",SmokeCADR,"&lt;150",RevisedBrand,$B537,SmokeCADRperW,"&gt;=2.3",#REF!,"&gt;=2.6",#REF!,"&gt;=2.7")</f>
        <v>#REF!</v>
      </c>
      <c r="Q537" s="6" t="e">
        <f>COUNTIFS(SmokeCADR,"&gt;=100",SmokeCADR,"&lt;150",RevisedBrand,$B537,SmokeCADRperW,"&gt;=2.6",#REF!,"&gt;=2.6",#REF!,"&gt;=2.7")</f>
        <v>#REF!</v>
      </c>
      <c r="R537" s="15" t="e">
        <f>COUNTIFS(SmokeCADR,"&gt;=100",SmokeCADR,"&lt;150",RevisedBrand,$B537,SmokeCADRperW,"&gt;=2.7",#REF!,"&gt;=2.6",#REF!,"&gt;=2.7")</f>
        <v>#REF!</v>
      </c>
      <c r="T537" s="9" t="s">
        <v>42</v>
      </c>
      <c r="U537" s="6"/>
      <c r="V537" s="6" t="e">
        <f>COUNTIFS(#REF!,"&gt;=150",#REF!,"&lt;200",#REF!,$B537)</f>
        <v>#REF!</v>
      </c>
      <c r="W537" s="6" t="e">
        <f>COUNTIFS(SmokeCADR,"&gt;=150",SmokeCADR,"&lt;200",RevisedBrand,$B537,SmokeCADRperW,"&gt;=2.0",#REF!,"&gt;=2.6",#REF!,"&gt;=2.7")</f>
        <v>#REF!</v>
      </c>
      <c r="X537" s="6" t="e">
        <f>COUNTIFS(SmokeCADR,"&gt;=150",SmokeCADR,"&lt;200",RevisedBrand,$B537,SmokeCADRperW,"&gt;=2.1",#REF!,"&gt;=2.6",#REF!,"&gt;=2.7")</f>
        <v>#REF!</v>
      </c>
      <c r="Y537" s="6" t="e">
        <f>COUNTIFS(SmokeCADR,"&gt;=150",SmokeCADR,"&lt;200",RevisedBrand,$B537,SmokeCADRperW,"&gt;=2.3",#REF!,"&gt;=2.6",#REF!,"&gt;=2.7")</f>
        <v>#REF!</v>
      </c>
      <c r="Z537" s="6" t="e">
        <f>COUNTIFS(SmokeCADR,"&gt;=150",SmokeCADR,"&lt;200",RevisedBrand,$B537,SmokeCADRperW,"&gt;=2.6",#REF!,"&gt;=2.6",#REF!,"&gt;=2.7")</f>
        <v>#REF!</v>
      </c>
      <c r="AA537" s="15" t="e">
        <f>COUNTIFS(SmokeCADR,"&gt;=150",SmokeCADR,"&lt;200",RevisedBrand,$B537,SmokeCADRperW,"&gt;=2.7",#REF!,"&gt;=2.6",#REF!,"&gt;=2.7")</f>
        <v>#REF!</v>
      </c>
      <c r="AC537" s="9" t="s">
        <v>42</v>
      </c>
      <c r="AD537" s="6"/>
      <c r="AE537" s="6" t="e">
        <f>COUNTIFS(#REF!,"&gt;=200",#REF!,$B537)</f>
        <v>#REF!</v>
      </c>
      <c r="AF537" s="6" t="e">
        <f>COUNTIFS(SmokeCADR,"&gt;=200",RevisedBrand,$B537,SmokeCADRperW,"&gt;=2.0",#REF!,"&gt;=2.6",#REF!,"&gt;=2.7")</f>
        <v>#REF!</v>
      </c>
      <c r="AG537" s="6" t="e">
        <f>COUNTIFS(SmokeCADR,"&gt;=200",RevisedBrand,$B537,SmokeCADRperW,"&gt;=2.1",#REF!,"&gt;=2.6",#REF!,"&gt;=2.7")</f>
        <v>#REF!</v>
      </c>
      <c r="AH537" s="6" t="e">
        <f>COUNTIFS(SmokeCADR,"&gt;=200",RevisedBrand,$B537,SmokeCADRperW,"&gt;=2.3",#REF!,"&gt;=2.6",#REF!,"&gt;=2.7")</f>
        <v>#REF!</v>
      </c>
      <c r="AI537" s="6" t="e">
        <f>COUNTIFS(SmokeCADR,"&gt;=200",RevisedBrand,$B537,SmokeCADRperW,"&gt;=2.6",#REF!,"&gt;=2.6",#REF!,"&gt;=2.7")</f>
        <v>#REF!</v>
      </c>
      <c r="AJ537" s="15" t="e">
        <f>COUNTIFS(SmokeCADR,"&gt;=200",RevisedBrand,$B537,SmokeCADRperW,"&gt;=2.7",#REF!,"&gt;=2.6",#REF!,"&gt;=2.7")</f>
        <v>#REF!</v>
      </c>
      <c r="AL537" s="9" t="s">
        <v>42</v>
      </c>
      <c r="AM537" s="6"/>
      <c r="AN537" s="6" t="e">
        <f>COUNTIFS(#REF!,"&gt;=50",#REF!,$B537)</f>
        <v>#REF!</v>
      </c>
      <c r="AO537" s="6" t="e">
        <f t="shared" si="149"/>
        <v>#REF!</v>
      </c>
      <c r="AP537" s="6" t="e">
        <f t="shared" si="150"/>
        <v>#REF!</v>
      </c>
      <c r="AQ537" s="6" t="e">
        <f t="shared" si="151"/>
        <v>#REF!</v>
      </c>
      <c r="AR537" s="7" t="e">
        <f t="shared" si="152"/>
        <v>#REF!</v>
      </c>
      <c r="AS537" s="15" t="e">
        <f t="shared" si="153"/>
        <v>#REF!</v>
      </c>
    </row>
    <row r="538" spans="2:45" hidden="1" outlineLevel="1" x14ac:dyDescent="0.25">
      <c r="B538" s="9" t="s">
        <v>60</v>
      </c>
      <c r="C538" s="6"/>
      <c r="D538" s="6" t="e">
        <f>COUNTIFS(#REF!,"&lt;100",#REF!,"&gt;=50",#REF!,$B538)</f>
        <v>#REF!</v>
      </c>
      <c r="E538" s="6" t="e">
        <f>COUNTIFS(SmokeCADR,"&lt;100",SmokeCADR,"&gt;=50",RevisedBrand,$B538,SmokeCADRperW,"&gt;=2.0",#REF!,"&gt;=2.6",#REF!,"&gt;=2.7")</f>
        <v>#REF!</v>
      </c>
      <c r="F538" s="6" t="e">
        <f>COUNTIFS(SmokeCADR,"&lt;100",SmokeCADR,"&gt;=50",RevisedBrand,$B538,SmokeCADRperW,"&gt;=2.1",#REF!,"&gt;=2.6",#REF!,"&gt;=2.7")</f>
        <v>#REF!</v>
      </c>
      <c r="G538" s="6" t="e">
        <f>COUNTIFS(SmokeCADR,"&lt;100",SmokeCADR,"&gt;=50",RevisedBrand,$B538,SmokeCADRperW,"&gt;=2.3",#REF!,"&gt;=2.6",#REF!,"&gt;=2.7")</f>
        <v>#REF!</v>
      </c>
      <c r="H538" s="6" t="e">
        <f>COUNTIFS(SmokeCADR,"&lt;100",SmokeCADR,"&gt;=50",RevisedBrand,$B538,SmokeCADRperW,"&gt;=2.6",#REF!,"&gt;=2.6",#REF!,"&gt;=2.7")</f>
        <v>#REF!</v>
      </c>
      <c r="I538" s="15" t="e">
        <f>COUNTIFS(SmokeCADR,"&lt;100",SmokeCADR,"&gt;=50",RevisedBrand,$B538,SmokeCADRperW,"&gt;=2.7",#REF!,"&gt;=2.6",#REF!,"&gt;=2.7")</f>
        <v>#REF!</v>
      </c>
      <c r="K538" s="9" t="s">
        <v>60</v>
      </c>
      <c r="L538" s="6"/>
      <c r="M538" s="6" t="e">
        <f>COUNTIFS(#REF!,"&gt;=100",#REF!,"&lt;150",#REF!,$B538)</f>
        <v>#REF!</v>
      </c>
      <c r="N538" s="6" t="e">
        <f>COUNTIFS(SmokeCADR,"&gt;=100",SmokeCADR,"&lt;150",RevisedBrand,$B538,SmokeCADRperW,"&gt;=2.0",#REF!,"&gt;=2.6",#REF!,"&gt;=2.7")</f>
        <v>#REF!</v>
      </c>
      <c r="O538" s="6" t="e">
        <f>COUNTIFS(SmokeCADR,"&gt;=100",SmokeCADR,"&lt;150",RevisedBrand,$B538,SmokeCADRperW,"&gt;=2.1",#REF!,"&gt;=2.6",#REF!,"&gt;=2.7")</f>
        <v>#REF!</v>
      </c>
      <c r="P538" s="6" t="e">
        <f>COUNTIFS(SmokeCADR,"&gt;=100",SmokeCADR,"&lt;150",RevisedBrand,$B538,SmokeCADRperW,"&gt;=2.3",#REF!,"&gt;=2.6",#REF!,"&gt;=2.7")</f>
        <v>#REF!</v>
      </c>
      <c r="Q538" s="6" t="e">
        <f>COUNTIFS(SmokeCADR,"&gt;=100",SmokeCADR,"&lt;150",RevisedBrand,$B538,SmokeCADRperW,"&gt;=2.6",#REF!,"&gt;=2.6",#REF!,"&gt;=2.7")</f>
        <v>#REF!</v>
      </c>
      <c r="R538" s="15" t="e">
        <f>COUNTIFS(SmokeCADR,"&gt;=100",SmokeCADR,"&lt;150",RevisedBrand,$B538,SmokeCADRperW,"&gt;=2.7",#REF!,"&gt;=2.6",#REF!,"&gt;=2.7")</f>
        <v>#REF!</v>
      </c>
      <c r="T538" s="9" t="s">
        <v>60</v>
      </c>
      <c r="U538" s="6"/>
      <c r="V538" s="6" t="e">
        <f>COUNTIFS(#REF!,"&gt;=150",#REF!,"&lt;200",#REF!,$B538)</f>
        <v>#REF!</v>
      </c>
      <c r="W538" s="6" t="e">
        <f>COUNTIFS(SmokeCADR,"&gt;=150",SmokeCADR,"&lt;200",RevisedBrand,$B538,SmokeCADRperW,"&gt;=2.0",#REF!,"&gt;=2.6",#REF!,"&gt;=2.7")</f>
        <v>#REF!</v>
      </c>
      <c r="X538" s="6" t="e">
        <f>COUNTIFS(SmokeCADR,"&gt;=150",SmokeCADR,"&lt;200",RevisedBrand,$B538,SmokeCADRperW,"&gt;=2.1",#REF!,"&gt;=2.6",#REF!,"&gt;=2.7")</f>
        <v>#REF!</v>
      </c>
      <c r="Y538" s="6" t="e">
        <f>COUNTIFS(SmokeCADR,"&gt;=150",SmokeCADR,"&lt;200",RevisedBrand,$B538,SmokeCADRperW,"&gt;=2.3",#REF!,"&gt;=2.6",#REF!,"&gt;=2.7")</f>
        <v>#REF!</v>
      </c>
      <c r="Z538" s="6" t="e">
        <f>COUNTIFS(SmokeCADR,"&gt;=150",SmokeCADR,"&lt;200",RevisedBrand,$B538,SmokeCADRperW,"&gt;=2.6",#REF!,"&gt;=2.6",#REF!,"&gt;=2.7")</f>
        <v>#REF!</v>
      </c>
      <c r="AA538" s="15" t="e">
        <f>COUNTIFS(SmokeCADR,"&gt;=150",SmokeCADR,"&lt;200",RevisedBrand,$B538,SmokeCADRperW,"&gt;=2.7",#REF!,"&gt;=2.6",#REF!,"&gt;=2.7")</f>
        <v>#REF!</v>
      </c>
      <c r="AC538" s="9" t="s">
        <v>60</v>
      </c>
      <c r="AD538" s="6"/>
      <c r="AE538" s="6" t="e">
        <f>COUNTIFS(#REF!,"&gt;=200",#REF!,$B538)</f>
        <v>#REF!</v>
      </c>
      <c r="AF538" s="6" t="e">
        <f>COUNTIFS(SmokeCADR,"&gt;=200",RevisedBrand,$B538,SmokeCADRperW,"&gt;=2.0",#REF!,"&gt;=2.6",#REF!,"&gt;=2.7")</f>
        <v>#REF!</v>
      </c>
      <c r="AG538" s="6" t="e">
        <f>COUNTIFS(SmokeCADR,"&gt;=200",RevisedBrand,$B538,SmokeCADRperW,"&gt;=2.1",#REF!,"&gt;=2.6",#REF!,"&gt;=2.7")</f>
        <v>#REF!</v>
      </c>
      <c r="AH538" s="6" t="e">
        <f>COUNTIFS(SmokeCADR,"&gt;=200",RevisedBrand,$B538,SmokeCADRperW,"&gt;=2.3",#REF!,"&gt;=2.6",#REF!,"&gt;=2.7")</f>
        <v>#REF!</v>
      </c>
      <c r="AI538" s="6" t="e">
        <f>COUNTIFS(SmokeCADR,"&gt;=200",RevisedBrand,$B538,SmokeCADRperW,"&gt;=2.6",#REF!,"&gt;=2.6",#REF!,"&gt;=2.7")</f>
        <v>#REF!</v>
      </c>
      <c r="AJ538" s="15" t="e">
        <f>COUNTIFS(SmokeCADR,"&gt;=200",RevisedBrand,$B538,SmokeCADRperW,"&gt;=2.7",#REF!,"&gt;=2.6",#REF!,"&gt;=2.7")</f>
        <v>#REF!</v>
      </c>
      <c r="AL538" s="9" t="s">
        <v>60</v>
      </c>
      <c r="AM538" s="6"/>
      <c r="AN538" s="6" t="e">
        <f>COUNTIFS(#REF!,"&gt;=50",#REF!,$B538)</f>
        <v>#REF!</v>
      </c>
      <c r="AO538" s="6" t="e">
        <f t="shared" si="149"/>
        <v>#REF!</v>
      </c>
      <c r="AP538" s="6" t="e">
        <f t="shared" si="150"/>
        <v>#REF!</v>
      </c>
      <c r="AQ538" s="6" t="e">
        <f t="shared" si="151"/>
        <v>#REF!</v>
      </c>
      <c r="AR538" s="7" t="e">
        <f t="shared" si="152"/>
        <v>#REF!</v>
      </c>
      <c r="AS538" s="15" t="e">
        <f t="shared" si="153"/>
        <v>#REF!</v>
      </c>
    </row>
    <row r="539" spans="2:45" hidden="1" outlineLevel="1" x14ac:dyDescent="0.25">
      <c r="B539" s="9" t="s">
        <v>19</v>
      </c>
      <c r="C539" s="6"/>
      <c r="D539" s="6" t="e">
        <f>COUNTIFS(#REF!,"&lt;100",#REF!,"&gt;=50",#REF!,$B539)</f>
        <v>#REF!</v>
      </c>
      <c r="E539" s="6" t="e">
        <f>COUNTIFS(SmokeCADR,"&lt;100",SmokeCADR,"&gt;=50",RevisedBrand,$B539,SmokeCADRperW,"&gt;=2.0",#REF!,"&gt;=2.6",#REF!,"&gt;=2.7")</f>
        <v>#REF!</v>
      </c>
      <c r="F539" s="6" t="e">
        <f>COUNTIFS(SmokeCADR,"&lt;100",SmokeCADR,"&gt;=50",RevisedBrand,$B539,SmokeCADRperW,"&gt;=2.1",#REF!,"&gt;=2.6",#REF!,"&gt;=2.7")</f>
        <v>#REF!</v>
      </c>
      <c r="G539" s="6" t="e">
        <f>COUNTIFS(SmokeCADR,"&lt;100",SmokeCADR,"&gt;=50",RevisedBrand,$B539,SmokeCADRperW,"&gt;=2.3",#REF!,"&gt;=2.6",#REF!,"&gt;=2.7")</f>
        <v>#REF!</v>
      </c>
      <c r="H539" s="6" t="e">
        <f>COUNTIFS(SmokeCADR,"&lt;100",SmokeCADR,"&gt;=50",RevisedBrand,$B539,SmokeCADRperW,"&gt;=2.6",#REF!,"&gt;=2.6",#REF!,"&gt;=2.7")</f>
        <v>#REF!</v>
      </c>
      <c r="I539" s="15" t="e">
        <f>COUNTIFS(SmokeCADR,"&lt;100",SmokeCADR,"&gt;=50",RevisedBrand,$B539,SmokeCADRperW,"&gt;=2.7",#REF!,"&gt;=2.6",#REF!,"&gt;=2.7")</f>
        <v>#REF!</v>
      </c>
      <c r="K539" s="9" t="s">
        <v>19</v>
      </c>
      <c r="L539" s="6"/>
      <c r="M539" s="6" t="e">
        <f>COUNTIFS(#REF!,"&gt;=100",#REF!,"&lt;150",#REF!,$B539)</f>
        <v>#REF!</v>
      </c>
      <c r="N539" s="6" t="e">
        <f>COUNTIFS(SmokeCADR,"&gt;=100",SmokeCADR,"&lt;150",RevisedBrand,$B539,SmokeCADRperW,"&gt;=2.0",#REF!,"&gt;=2.6",#REF!,"&gt;=2.7")</f>
        <v>#REF!</v>
      </c>
      <c r="O539" s="6" t="e">
        <f>COUNTIFS(SmokeCADR,"&gt;=100",SmokeCADR,"&lt;150",RevisedBrand,$B539,SmokeCADRperW,"&gt;=2.1",#REF!,"&gt;=2.6",#REF!,"&gt;=2.7")</f>
        <v>#REF!</v>
      </c>
      <c r="P539" s="6" t="e">
        <f>COUNTIFS(SmokeCADR,"&gt;=100",SmokeCADR,"&lt;150",RevisedBrand,$B539,SmokeCADRperW,"&gt;=2.3",#REF!,"&gt;=2.6",#REF!,"&gt;=2.7")</f>
        <v>#REF!</v>
      </c>
      <c r="Q539" s="6" t="e">
        <f>COUNTIFS(SmokeCADR,"&gt;=100",SmokeCADR,"&lt;150",RevisedBrand,$B539,SmokeCADRperW,"&gt;=2.6",#REF!,"&gt;=2.6",#REF!,"&gt;=2.7")</f>
        <v>#REF!</v>
      </c>
      <c r="R539" s="15" t="e">
        <f>COUNTIFS(SmokeCADR,"&gt;=100",SmokeCADR,"&lt;150",RevisedBrand,$B539,SmokeCADRperW,"&gt;=2.7",#REF!,"&gt;=2.6",#REF!,"&gt;=2.7")</f>
        <v>#REF!</v>
      </c>
      <c r="T539" s="9" t="s">
        <v>19</v>
      </c>
      <c r="U539" s="6"/>
      <c r="V539" s="6" t="e">
        <f>COUNTIFS(#REF!,"&gt;=150",#REF!,"&lt;200",#REF!,$B539)</f>
        <v>#REF!</v>
      </c>
      <c r="W539" s="6" t="e">
        <f>COUNTIFS(SmokeCADR,"&gt;=150",SmokeCADR,"&lt;200",RevisedBrand,$B539,SmokeCADRperW,"&gt;=2.0",#REF!,"&gt;=2.6",#REF!,"&gt;=2.7")</f>
        <v>#REF!</v>
      </c>
      <c r="X539" s="6" t="e">
        <f>COUNTIFS(SmokeCADR,"&gt;=150",SmokeCADR,"&lt;200",RevisedBrand,$B539,SmokeCADRperW,"&gt;=2.1",#REF!,"&gt;=2.6",#REF!,"&gt;=2.7")</f>
        <v>#REF!</v>
      </c>
      <c r="Y539" s="6" t="e">
        <f>COUNTIFS(SmokeCADR,"&gt;=150",SmokeCADR,"&lt;200",RevisedBrand,$B539,SmokeCADRperW,"&gt;=2.3",#REF!,"&gt;=2.6",#REF!,"&gt;=2.7")</f>
        <v>#REF!</v>
      </c>
      <c r="Z539" s="6" t="e">
        <f>COUNTIFS(SmokeCADR,"&gt;=150",SmokeCADR,"&lt;200",RevisedBrand,$B539,SmokeCADRperW,"&gt;=2.6",#REF!,"&gt;=2.6",#REF!,"&gt;=2.7")</f>
        <v>#REF!</v>
      </c>
      <c r="AA539" s="15" t="e">
        <f>COUNTIFS(SmokeCADR,"&gt;=150",SmokeCADR,"&lt;200",RevisedBrand,$B539,SmokeCADRperW,"&gt;=2.7",#REF!,"&gt;=2.6",#REF!,"&gt;=2.7")</f>
        <v>#REF!</v>
      </c>
      <c r="AC539" s="9" t="s">
        <v>19</v>
      </c>
      <c r="AD539" s="6"/>
      <c r="AE539" s="6" t="e">
        <f>COUNTIFS(#REF!,"&gt;=200",#REF!,$B539)</f>
        <v>#REF!</v>
      </c>
      <c r="AF539" s="6" t="e">
        <f>COUNTIFS(SmokeCADR,"&gt;=200",RevisedBrand,$B539,SmokeCADRperW,"&gt;=2.0",#REF!,"&gt;=2.6",#REF!,"&gt;=2.7")</f>
        <v>#REF!</v>
      </c>
      <c r="AG539" s="6" t="e">
        <f>COUNTIFS(SmokeCADR,"&gt;=200",RevisedBrand,$B539,SmokeCADRperW,"&gt;=2.1",#REF!,"&gt;=2.6",#REF!,"&gt;=2.7")</f>
        <v>#REF!</v>
      </c>
      <c r="AH539" s="6" t="e">
        <f>COUNTIFS(SmokeCADR,"&gt;=200",RevisedBrand,$B539,SmokeCADRperW,"&gt;=2.3",#REF!,"&gt;=2.6",#REF!,"&gt;=2.7")</f>
        <v>#REF!</v>
      </c>
      <c r="AI539" s="6" t="e">
        <f>COUNTIFS(SmokeCADR,"&gt;=200",RevisedBrand,$B539,SmokeCADRperW,"&gt;=2.6",#REF!,"&gt;=2.6",#REF!,"&gt;=2.7")</f>
        <v>#REF!</v>
      </c>
      <c r="AJ539" s="15" t="e">
        <f>COUNTIFS(SmokeCADR,"&gt;=200",RevisedBrand,$B539,SmokeCADRperW,"&gt;=2.7",#REF!,"&gt;=2.6",#REF!,"&gt;=2.7")</f>
        <v>#REF!</v>
      </c>
      <c r="AL539" s="9" t="s">
        <v>19</v>
      </c>
      <c r="AM539" s="6"/>
      <c r="AN539" s="6" t="e">
        <f>COUNTIFS(#REF!,"&gt;=50",#REF!,$B539)</f>
        <v>#REF!</v>
      </c>
      <c r="AO539" s="6" t="e">
        <f t="shared" si="149"/>
        <v>#REF!</v>
      </c>
      <c r="AP539" s="6" t="e">
        <f t="shared" si="150"/>
        <v>#REF!</v>
      </c>
      <c r="AQ539" s="6" t="e">
        <f t="shared" si="151"/>
        <v>#REF!</v>
      </c>
      <c r="AR539" s="7" t="e">
        <f t="shared" si="152"/>
        <v>#REF!</v>
      </c>
      <c r="AS539" s="15" t="e">
        <f t="shared" si="153"/>
        <v>#REF!</v>
      </c>
    </row>
    <row r="540" spans="2:45" hidden="1" outlineLevel="1" x14ac:dyDescent="0.25">
      <c r="B540" s="9" t="s">
        <v>11</v>
      </c>
      <c r="C540" s="6"/>
      <c r="D540" s="6" t="e">
        <f>COUNTIFS(#REF!,"&lt;100",#REF!,"&gt;=50",#REF!,$B540)</f>
        <v>#REF!</v>
      </c>
      <c r="E540" s="6" t="e">
        <f>COUNTIFS(SmokeCADR,"&lt;100",SmokeCADR,"&gt;=50",RevisedBrand,$B540,SmokeCADRperW,"&gt;=2.0",#REF!,"&gt;=2.6",#REF!,"&gt;=2.7")</f>
        <v>#REF!</v>
      </c>
      <c r="F540" s="6" t="e">
        <f>COUNTIFS(SmokeCADR,"&lt;100",SmokeCADR,"&gt;=50",RevisedBrand,$B540,SmokeCADRperW,"&gt;=2.1",#REF!,"&gt;=2.6",#REF!,"&gt;=2.7")</f>
        <v>#REF!</v>
      </c>
      <c r="G540" s="6" t="e">
        <f>COUNTIFS(SmokeCADR,"&lt;100",SmokeCADR,"&gt;=50",RevisedBrand,$B540,SmokeCADRperW,"&gt;=2.3",#REF!,"&gt;=2.6",#REF!,"&gt;=2.7")</f>
        <v>#REF!</v>
      </c>
      <c r="H540" s="6" t="e">
        <f>COUNTIFS(SmokeCADR,"&lt;100",SmokeCADR,"&gt;=50",RevisedBrand,$B540,SmokeCADRperW,"&gt;=2.6",#REF!,"&gt;=2.6",#REF!,"&gt;=2.7")</f>
        <v>#REF!</v>
      </c>
      <c r="I540" s="15" t="e">
        <f>COUNTIFS(SmokeCADR,"&lt;100",SmokeCADR,"&gt;=50",RevisedBrand,$B540,SmokeCADRperW,"&gt;=2.7",#REF!,"&gt;=2.6",#REF!,"&gt;=2.7")</f>
        <v>#REF!</v>
      </c>
      <c r="K540" s="9" t="s">
        <v>11</v>
      </c>
      <c r="L540" s="6"/>
      <c r="M540" s="6" t="e">
        <f>COUNTIFS(#REF!,"&gt;=100",#REF!,"&lt;150",#REF!,$B540)</f>
        <v>#REF!</v>
      </c>
      <c r="N540" s="6" t="e">
        <f>COUNTIFS(SmokeCADR,"&gt;=100",SmokeCADR,"&lt;150",RevisedBrand,$B540,SmokeCADRperW,"&gt;=2.0",#REF!,"&gt;=2.6",#REF!,"&gt;=2.7")</f>
        <v>#REF!</v>
      </c>
      <c r="O540" s="6" t="e">
        <f>COUNTIFS(SmokeCADR,"&gt;=100",SmokeCADR,"&lt;150",RevisedBrand,$B540,SmokeCADRperW,"&gt;=2.1",#REF!,"&gt;=2.6",#REF!,"&gt;=2.7")</f>
        <v>#REF!</v>
      </c>
      <c r="P540" s="6" t="e">
        <f>COUNTIFS(SmokeCADR,"&gt;=100",SmokeCADR,"&lt;150",RevisedBrand,$B540,SmokeCADRperW,"&gt;=2.3",#REF!,"&gt;=2.6",#REF!,"&gt;=2.7")</f>
        <v>#REF!</v>
      </c>
      <c r="Q540" s="6" t="e">
        <f>COUNTIFS(SmokeCADR,"&gt;=100",SmokeCADR,"&lt;150",RevisedBrand,$B540,SmokeCADRperW,"&gt;=2.6",#REF!,"&gt;=2.6",#REF!,"&gt;=2.7")</f>
        <v>#REF!</v>
      </c>
      <c r="R540" s="15" t="e">
        <f>COUNTIFS(SmokeCADR,"&gt;=100",SmokeCADR,"&lt;150",RevisedBrand,$B540,SmokeCADRperW,"&gt;=2.7",#REF!,"&gt;=2.6",#REF!,"&gt;=2.7")</f>
        <v>#REF!</v>
      </c>
      <c r="T540" s="9" t="s">
        <v>11</v>
      </c>
      <c r="U540" s="6"/>
      <c r="V540" s="6" t="e">
        <f>COUNTIFS(#REF!,"&gt;=150",#REF!,"&lt;200",#REF!,$B540)</f>
        <v>#REF!</v>
      </c>
      <c r="W540" s="6" t="e">
        <f>COUNTIFS(SmokeCADR,"&gt;=150",SmokeCADR,"&lt;200",RevisedBrand,$B540,SmokeCADRperW,"&gt;=2.0",#REF!,"&gt;=2.6",#REF!,"&gt;=2.7")</f>
        <v>#REF!</v>
      </c>
      <c r="X540" s="6" t="e">
        <f>COUNTIFS(SmokeCADR,"&gt;=150",SmokeCADR,"&lt;200",RevisedBrand,$B540,SmokeCADRperW,"&gt;=2.1",#REF!,"&gt;=2.6",#REF!,"&gt;=2.7")</f>
        <v>#REF!</v>
      </c>
      <c r="Y540" s="6" t="e">
        <f>COUNTIFS(SmokeCADR,"&gt;=150",SmokeCADR,"&lt;200",RevisedBrand,$B540,SmokeCADRperW,"&gt;=2.3",#REF!,"&gt;=2.6",#REF!,"&gt;=2.7")</f>
        <v>#REF!</v>
      </c>
      <c r="Z540" s="6" t="e">
        <f>COUNTIFS(SmokeCADR,"&gt;=150",SmokeCADR,"&lt;200",RevisedBrand,$B540,SmokeCADRperW,"&gt;=2.6",#REF!,"&gt;=2.6",#REF!,"&gt;=2.7")</f>
        <v>#REF!</v>
      </c>
      <c r="AA540" s="15" t="e">
        <f>COUNTIFS(SmokeCADR,"&gt;=150",SmokeCADR,"&lt;200",RevisedBrand,$B540,SmokeCADRperW,"&gt;=2.7",#REF!,"&gt;=2.6",#REF!,"&gt;=2.7")</f>
        <v>#REF!</v>
      </c>
      <c r="AC540" s="9" t="s">
        <v>11</v>
      </c>
      <c r="AD540" s="6"/>
      <c r="AE540" s="6" t="e">
        <f>COUNTIFS(#REF!,"&gt;=200",#REF!,$B540)</f>
        <v>#REF!</v>
      </c>
      <c r="AF540" s="6" t="e">
        <f>COUNTIFS(SmokeCADR,"&gt;=200",RevisedBrand,$B540,SmokeCADRperW,"&gt;=2.0",#REF!,"&gt;=2.6",#REF!,"&gt;=2.7")</f>
        <v>#REF!</v>
      </c>
      <c r="AG540" s="6" t="e">
        <f>COUNTIFS(SmokeCADR,"&gt;=200",RevisedBrand,$B540,SmokeCADRperW,"&gt;=2.1",#REF!,"&gt;=2.6",#REF!,"&gt;=2.7")</f>
        <v>#REF!</v>
      </c>
      <c r="AH540" s="6" t="e">
        <f>COUNTIFS(SmokeCADR,"&gt;=200",RevisedBrand,$B540,SmokeCADRperW,"&gt;=2.3",#REF!,"&gt;=2.6",#REF!,"&gt;=2.7")</f>
        <v>#REF!</v>
      </c>
      <c r="AI540" s="6" t="e">
        <f>COUNTIFS(SmokeCADR,"&gt;=200",RevisedBrand,$B540,SmokeCADRperW,"&gt;=2.6",#REF!,"&gt;=2.6",#REF!,"&gt;=2.7")</f>
        <v>#REF!</v>
      </c>
      <c r="AJ540" s="15" t="e">
        <f>COUNTIFS(SmokeCADR,"&gt;=200",RevisedBrand,$B540,SmokeCADRperW,"&gt;=2.7",#REF!,"&gt;=2.6",#REF!,"&gt;=2.7")</f>
        <v>#REF!</v>
      </c>
      <c r="AL540" s="9" t="s">
        <v>11</v>
      </c>
      <c r="AM540" s="6"/>
      <c r="AN540" s="6" t="e">
        <f>COUNTIFS(#REF!,"&gt;=50",#REF!,$B540)</f>
        <v>#REF!</v>
      </c>
      <c r="AO540" s="6" t="e">
        <f t="shared" si="149"/>
        <v>#REF!</v>
      </c>
      <c r="AP540" s="6" t="e">
        <f t="shared" si="150"/>
        <v>#REF!</v>
      </c>
      <c r="AQ540" s="6" t="e">
        <f t="shared" si="151"/>
        <v>#REF!</v>
      </c>
      <c r="AR540" s="7" t="e">
        <f t="shared" si="152"/>
        <v>#REF!</v>
      </c>
      <c r="AS540" s="15" t="e">
        <f t="shared" si="153"/>
        <v>#REF!</v>
      </c>
    </row>
    <row r="541" spans="2:45" hidden="1" outlineLevel="1" x14ac:dyDescent="0.25">
      <c r="B541" s="9" t="s">
        <v>64</v>
      </c>
      <c r="C541" s="6"/>
      <c r="D541" s="6" t="e">
        <f>COUNTIFS(#REF!,"&lt;100",#REF!,"&gt;=50",#REF!,$B541)</f>
        <v>#REF!</v>
      </c>
      <c r="E541" s="6" t="e">
        <f>COUNTIFS(SmokeCADR,"&lt;100",SmokeCADR,"&gt;=50",RevisedBrand,$B541,SmokeCADRperW,"&gt;=2.0",#REF!,"&gt;=2.6",#REF!,"&gt;=2.7")</f>
        <v>#REF!</v>
      </c>
      <c r="F541" s="6" t="e">
        <f>COUNTIFS(SmokeCADR,"&lt;100",SmokeCADR,"&gt;=50",RevisedBrand,$B541,SmokeCADRperW,"&gt;=2.1",#REF!,"&gt;=2.6",#REF!,"&gt;=2.7")</f>
        <v>#REF!</v>
      </c>
      <c r="G541" s="6" t="e">
        <f>COUNTIFS(SmokeCADR,"&lt;100",SmokeCADR,"&gt;=50",RevisedBrand,$B541,SmokeCADRperW,"&gt;=2.3",#REF!,"&gt;=2.6",#REF!,"&gt;=2.7")</f>
        <v>#REF!</v>
      </c>
      <c r="H541" s="6" t="e">
        <f>COUNTIFS(SmokeCADR,"&lt;100",SmokeCADR,"&gt;=50",RevisedBrand,$B541,SmokeCADRperW,"&gt;=2.6",#REF!,"&gt;=2.6",#REF!,"&gt;=2.7")</f>
        <v>#REF!</v>
      </c>
      <c r="I541" s="15" t="e">
        <f>COUNTIFS(SmokeCADR,"&lt;100",SmokeCADR,"&gt;=50",RevisedBrand,$B541,SmokeCADRperW,"&gt;=2.7",#REF!,"&gt;=2.6",#REF!,"&gt;=2.7")</f>
        <v>#REF!</v>
      </c>
      <c r="K541" s="9" t="s">
        <v>64</v>
      </c>
      <c r="L541" s="6"/>
      <c r="M541" s="6" t="e">
        <f>COUNTIFS(#REF!,"&gt;=100",#REF!,"&lt;150",#REF!,$B541)</f>
        <v>#REF!</v>
      </c>
      <c r="N541" s="6" t="e">
        <f>COUNTIFS(SmokeCADR,"&gt;=100",SmokeCADR,"&lt;150",RevisedBrand,$B541,SmokeCADRperW,"&gt;=2.0",#REF!,"&gt;=2.6",#REF!,"&gt;=2.7")</f>
        <v>#REF!</v>
      </c>
      <c r="O541" s="6" t="e">
        <f>COUNTIFS(SmokeCADR,"&gt;=100",SmokeCADR,"&lt;150",RevisedBrand,$B541,SmokeCADRperW,"&gt;=2.1",#REF!,"&gt;=2.6",#REF!,"&gt;=2.7")</f>
        <v>#REF!</v>
      </c>
      <c r="P541" s="6" t="e">
        <f>COUNTIFS(SmokeCADR,"&gt;=100",SmokeCADR,"&lt;150",RevisedBrand,$B541,SmokeCADRperW,"&gt;=2.3",#REF!,"&gt;=2.6",#REF!,"&gt;=2.7")</f>
        <v>#REF!</v>
      </c>
      <c r="Q541" s="6" t="e">
        <f>COUNTIFS(SmokeCADR,"&gt;=100",SmokeCADR,"&lt;150",RevisedBrand,$B541,SmokeCADRperW,"&gt;=2.6",#REF!,"&gt;=2.6",#REF!,"&gt;=2.7")</f>
        <v>#REF!</v>
      </c>
      <c r="R541" s="15" t="e">
        <f>COUNTIFS(SmokeCADR,"&gt;=100",SmokeCADR,"&lt;150",RevisedBrand,$B541,SmokeCADRperW,"&gt;=2.7",#REF!,"&gt;=2.6",#REF!,"&gt;=2.7")</f>
        <v>#REF!</v>
      </c>
      <c r="T541" s="9" t="s">
        <v>64</v>
      </c>
      <c r="U541" s="6"/>
      <c r="V541" s="6" t="e">
        <f>COUNTIFS(#REF!,"&gt;=150",#REF!,"&lt;200",#REF!,$B541)</f>
        <v>#REF!</v>
      </c>
      <c r="W541" s="6" t="e">
        <f>COUNTIFS(SmokeCADR,"&gt;=150",SmokeCADR,"&lt;200",RevisedBrand,$B541,SmokeCADRperW,"&gt;=2.0",#REF!,"&gt;=2.6",#REF!,"&gt;=2.7")</f>
        <v>#REF!</v>
      </c>
      <c r="X541" s="6" t="e">
        <f>COUNTIFS(SmokeCADR,"&gt;=150",SmokeCADR,"&lt;200",RevisedBrand,$B541,SmokeCADRperW,"&gt;=2.1",#REF!,"&gt;=2.6",#REF!,"&gt;=2.7")</f>
        <v>#REF!</v>
      </c>
      <c r="Y541" s="6" t="e">
        <f>COUNTIFS(SmokeCADR,"&gt;=150",SmokeCADR,"&lt;200",RevisedBrand,$B541,SmokeCADRperW,"&gt;=2.3",#REF!,"&gt;=2.6",#REF!,"&gt;=2.7")</f>
        <v>#REF!</v>
      </c>
      <c r="Z541" s="6" t="e">
        <f>COUNTIFS(SmokeCADR,"&gt;=150",SmokeCADR,"&lt;200",RevisedBrand,$B541,SmokeCADRperW,"&gt;=2.6",#REF!,"&gt;=2.6",#REF!,"&gt;=2.7")</f>
        <v>#REF!</v>
      </c>
      <c r="AA541" s="15" t="e">
        <f>COUNTIFS(SmokeCADR,"&gt;=150",SmokeCADR,"&lt;200",RevisedBrand,$B541,SmokeCADRperW,"&gt;=2.7",#REF!,"&gt;=2.6",#REF!,"&gt;=2.7")</f>
        <v>#REF!</v>
      </c>
      <c r="AC541" s="9" t="s">
        <v>64</v>
      </c>
      <c r="AD541" s="6"/>
      <c r="AE541" s="6" t="e">
        <f>COUNTIFS(#REF!,"&gt;=200",#REF!,$B541)</f>
        <v>#REF!</v>
      </c>
      <c r="AF541" s="6" t="e">
        <f>COUNTIFS(SmokeCADR,"&gt;=200",RevisedBrand,$B541,SmokeCADRperW,"&gt;=2.0",#REF!,"&gt;=2.6",#REF!,"&gt;=2.7")</f>
        <v>#REF!</v>
      </c>
      <c r="AG541" s="6" t="e">
        <f>COUNTIFS(SmokeCADR,"&gt;=200",RevisedBrand,$B541,SmokeCADRperW,"&gt;=2.1",#REF!,"&gt;=2.6",#REF!,"&gt;=2.7")</f>
        <v>#REF!</v>
      </c>
      <c r="AH541" s="6" t="e">
        <f>COUNTIFS(SmokeCADR,"&gt;=200",RevisedBrand,$B541,SmokeCADRperW,"&gt;=2.3",#REF!,"&gt;=2.6",#REF!,"&gt;=2.7")</f>
        <v>#REF!</v>
      </c>
      <c r="AI541" s="6" t="e">
        <f>COUNTIFS(SmokeCADR,"&gt;=200",RevisedBrand,$B541,SmokeCADRperW,"&gt;=2.6",#REF!,"&gt;=2.6",#REF!,"&gt;=2.7")</f>
        <v>#REF!</v>
      </c>
      <c r="AJ541" s="15" t="e">
        <f>COUNTIFS(SmokeCADR,"&gt;=200",RevisedBrand,$B541,SmokeCADRperW,"&gt;=2.7",#REF!,"&gt;=2.6",#REF!,"&gt;=2.7")</f>
        <v>#REF!</v>
      </c>
      <c r="AL541" s="9" t="s">
        <v>64</v>
      </c>
      <c r="AM541" s="6"/>
      <c r="AN541" s="6" t="e">
        <f>COUNTIFS(#REF!,"&gt;=50",#REF!,$B541)</f>
        <v>#REF!</v>
      </c>
      <c r="AO541" s="6" t="e">
        <f t="shared" si="149"/>
        <v>#REF!</v>
      </c>
      <c r="AP541" s="6" t="e">
        <f t="shared" si="150"/>
        <v>#REF!</v>
      </c>
      <c r="AQ541" s="6" t="e">
        <f t="shared" si="151"/>
        <v>#REF!</v>
      </c>
      <c r="AR541" s="7" t="e">
        <f t="shared" si="152"/>
        <v>#REF!</v>
      </c>
      <c r="AS541" s="15" t="e">
        <f t="shared" si="153"/>
        <v>#REF!</v>
      </c>
    </row>
    <row r="542" spans="2:45" hidden="1" outlineLevel="1" x14ac:dyDescent="0.25">
      <c r="B542" s="9" t="s">
        <v>22</v>
      </c>
      <c r="C542" s="6"/>
      <c r="D542" s="6" t="e">
        <f>COUNTIFS(#REF!,"&lt;100",#REF!,"&gt;=50",#REF!,$B542)</f>
        <v>#REF!</v>
      </c>
      <c r="E542" s="6" t="e">
        <f>COUNTIFS(SmokeCADR,"&lt;100",SmokeCADR,"&gt;=50",RevisedBrand,$B542,SmokeCADRperW,"&gt;=2.0",#REF!,"&gt;=2.6",#REF!,"&gt;=2.7")</f>
        <v>#REF!</v>
      </c>
      <c r="F542" s="6" t="e">
        <f>COUNTIFS(SmokeCADR,"&lt;100",SmokeCADR,"&gt;=50",RevisedBrand,$B542,SmokeCADRperW,"&gt;=2.1",#REF!,"&gt;=2.6",#REF!,"&gt;=2.7")</f>
        <v>#REF!</v>
      </c>
      <c r="G542" s="6" t="e">
        <f>COUNTIFS(SmokeCADR,"&lt;100",SmokeCADR,"&gt;=50",RevisedBrand,$B542,SmokeCADRperW,"&gt;=2.3",#REF!,"&gt;=2.6",#REF!,"&gt;=2.7")</f>
        <v>#REF!</v>
      </c>
      <c r="H542" s="6" t="e">
        <f>COUNTIFS(SmokeCADR,"&lt;100",SmokeCADR,"&gt;=50",RevisedBrand,$B542,SmokeCADRperW,"&gt;=2.6",#REF!,"&gt;=2.6",#REF!,"&gt;=2.7")</f>
        <v>#REF!</v>
      </c>
      <c r="I542" s="15" t="e">
        <f>COUNTIFS(SmokeCADR,"&lt;100",SmokeCADR,"&gt;=50",RevisedBrand,$B542,SmokeCADRperW,"&gt;=2.7",#REF!,"&gt;=2.6",#REF!,"&gt;=2.7")</f>
        <v>#REF!</v>
      </c>
      <c r="K542" s="9" t="s">
        <v>22</v>
      </c>
      <c r="L542" s="6"/>
      <c r="M542" s="6" t="e">
        <f>COUNTIFS(#REF!,"&gt;=100",#REF!,"&lt;150",#REF!,$B542)</f>
        <v>#REF!</v>
      </c>
      <c r="N542" s="6" t="e">
        <f>COUNTIFS(SmokeCADR,"&gt;=100",SmokeCADR,"&lt;150",RevisedBrand,$B542,SmokeCADRperW,"&gt;=2.0",#REF!,"&gt;=2.6",#REF!,"&gt;=2.7")</f>
        <v>#REF!</v>
      </c>
      <c r="O542" s="6" t="e">
        <f>COUNTIFS(SmokeCADR,"&gt;=100",SmokeCADR,"&lt;150",RevisedBrand,$B542,SmokeCADRperW,"&gt;=2.1",#REF!,"&gt;=2.6",#REF!,"&gt;=2.7")</f>
        <v>#REF!</v>
      </c>
      <c r="P542" s="6" t="e">
        <f>COUNTIFS(SmokeCADR,"&gt;=100",SmokeCADR,"&lt;150",RevisedBrand,$B542,SmokeCADRperW,"&gt;=2.3",#REF!,"&gt;=2.6",#REF!,"&gt;=2.7")</f>
        <v>#REF!</v>
      </c>
      <c r="Q542" s="6" t="e">
        <f>COUNTIFS(SmokeCADR,"&gt;=100",SmokeCADR,"&lt;150",RevisedBrand,$B542,SmokeCADRperW,"&gt;=2.6",#REF!,"&gt;=2.6",#REF!,"&gt;=2.7")</f>
        <v>#REF!</v>
      </c>
      <c r="R542" s="15" t="e">
        <f>COUNTIFS(SmokeCADR,"&gt;=100",SmokeCADR,"&lt;150",RevisedBrand,$B542,SmokeCADRperW,"&gt;=2.7",#REF!,"&gt;=2.6",#REF!,"&gt;=2.7")</f>
        <v>#REF!</v>
      </c>
      <c r="T542" s="9" t="s">
        <v>22</v>
      </c>
      <c r="U542" s="6"/>
      <c r="V542" s="6" t="e">
        <f>COUNTIFS(#REF!,"&gt;=150",#REF!,"&lt;200",#REF!,$B542)</f>
        <v>#REF!</v>
      </c>
      <c r="W542" s="6" t="e">
        <f>COUNTIFS(SmokeCADR,"&gt;=150",SmokeCADR,"&lt;200",RevisedBrand,$B542,SmokeCADRperW,"&gt;=2.0",#REF!,"&gt;=2.6",#REF!,"&gt;=2.7")</f>
        <v>#REF!</v>
      </c>
      <c r="X542" s="6" t="e">
        <f>COUNTIFS(SmokeCADR,"&gt;=150",SmokeCADR,"&lt;200",RevisedBrand,$B542,SmokeCADRperW,"&gt;=2.1",#REF!,"&gt;=2.6",#REF!,"&gt;=2.7")</f>
        <v>#REF!</v>
      </c>
      <c r="Y542" s="6" t="e">
        <f>COUNTIFS(SmokeCADR,"&gt;=150",SmokeCADR,"&lt;200",RevisedBrand,$B542,SmokeCADRperW,"&gt;=2.3",#REF!,"&gt;=2.6",#REF!,"&gt;=2.7")</f>
        <v>#REF!</v>
      </c>
      <c r="Z542" s="6" t="e">
        <f>COUNTIFS(SmokeCADR,"&gt;=150",SmokeCADR,"&lt;200",RevisedBrand,$B542,SmokeCADRperW,"&gt;=2.6",#REF!,"&gt;=2.6",#REF!,"&gt;=2.7")</f>
        <v>#REF!</v>
      </c>
      <c r="AA542" s="15" t="e">
        <f>COUNTIFS(SmokeCADR,"&gt;=150",SmokeCADR,"&lt;200",RevisedBrand,$B542,SmokeCADRperW,"&gt;=2.7",#REF!,"&gt;=2.6",#REF!,"&gt;=2.7")</f>
        <v>#REF!</v>
      </c>
      <c r="AC542" s="9" t="s">
        <v>22</v>
      </c>
      <c r="AD542" s="6"/>
      <c r="AE542" s="6" t="e">
        <f>COUNTIFS(#REF!,"&gt;=200",#REF!,$B542)</f>
        <v>#REF!</v>
      </c>
      <c r="AF542" s="6" t="e">
        <f>COUNTIFS(SmokeCADR,"&gt;=200",RevisedBrand,$B542,SmokeCADRperW,"&gt;=2.0",#REF!,"&gt;=2.6",#REF!,"&gt;=2.7")</f>
        <v>#REF!</v>
      </c>
      <c r="AG542" s="6" t="e">
        <f>COUNTIFS(SmokeCADR,"&gt;=200",RevisedBrand,$B542,SmokeCADRperW,"&gt;=2.1",#REF!,"&gt;=2.6",#REF!,"&gt;=2.7")</f>
        <v>#REF!</v>
      </c>
      <c r="AH542" s="6" t="e">
        <f>COUNTIFS(SmokeCADR,"&gt;=200",RevisedBrand,$B542,SmokeCADRperW,"&gt;=2.3",#REF!,"&gt;=2.6",#REF!,"&gt;=2.7")</f>
        <v>#REF!</v>
      </c>
      <c r="AI542" s="6" t="e">
        <f>COUNTIFS(SmokeCADR,"&gt;=200",RevisedBrand,$B542,SmokeCADRperW,"&gt;=2.6",#REF!,"&gt;=2.6",#REF!,"&gt;=2.7")</f>
        <v>#REF!</v>
      </c>
      <c r="AJ542" s="15" t="e">
        <f>COUNTIFS(SmokeCADR,"&gt;=200",RevisedBrand,$B542,SmokeCADRperW,"&gt;=2.7",#REF!,"&gt;=2.6",#REF!,"&gt;=2.7")</f>
        <v>#REF!</v>
      </c>
      <c r="AL542" s="9" t="s">
        <v>22</v>
      </c>
      <c r="AM542" s="6"/>
      <c r="AN542" s="6" t="e">
        <f>COUNTIFS(#REF!,"&gt;=50",#REF!,$B542)</f>
        <v>#REF!</v>
      </c>
      <c r="AO542" s="6" t="e">
        <f t="shared" si="149"/>
        <v>#REF!</v>
      </c>
      <c r="AP542" s="6" t="e">
        <f t="shared" si="150"/>
        <v>#REF!</v>
      </c>
      <c r="AQ542" s="6" t="e">
        <f t="shared" si="151"/>
        <v>#REF!</v>
      </c>
      <c r="AR542" s="7" t="e">
        <f t="shared" si="152"/>
        <v>#REF!</v>
      </c>
      <c r="AS542" s="15" t="e">
        <f t="shared" si="153"/>
        <v>#REF!</v>
      </c>
    </row>
    <row r="543" spans="2:45" hidden="1" outlineLevel="1" x14ac:dyDescent="0.25">
      <c r="B543" s="9" t="s">
        <v>23</v>
      </c>
      <c r="C543" s="6"/>
      <c r="D543" s="6" t="e">
        <f>COUNTIFS(#REF!,"&lt;100",#REF!,"&gt;=50",#REF!,$B543)</f>
        <v>#REF!</v>
      </c>
      <c r="E543" s="6" t="e">
        <f>COUNTIFS(SmokeCADR,"&lt;100",SmokeCADR,"&gt;=50",RevisedBrand,$B543,SmokeCADRperW,"&gt;=2.0",#REF!,"&gt;=2.6",#REF!,"&gt;=2.7")</f>
        <v>#REF!</v>
      </c>
      <c r="F543" s="6" t="e">
        <f>COUNTIFS(SmokeCADR,"&lt;100",SmokeCADR,"&gt;=50",RevisedBrand,$B543,SmokeCADRperW,"&gt;=2.1",#REF!,"&gt;=2.6",#REF!,"&gt;=2.7")</f>
        <v>#REF!</v>
      </c>
      <c r="G543" s="6" t="e">
        <f>COUNTIFS(SmokeCADR,"&lt;100",SmokeCADR,"&gt;=50",RevisedBrand,$B543,SmokeCADRperW,"&gt;=2.3",#REF!,"&gt;=2.6",#REF!,"&gt;=2.7")</f>
        <v>#REF!</v>
      </c>
      <c r="H543" s="6" t="e">
        <f>COUNTIFS(SmokeCADR,"&lt;100",SmokeCADR,"&gt;=50",RevisedBrand,$B543,SmokeCADRperW,"&gt;=2.6",#REF!,"&gt;=2.6",#REF!,"&gt;=2.7")</f>
        <v>#REF!</v>
      </c>
      <c r="I543" s="15" t="e">
        <f>COUNTIFS(SmokeCADR,"&lt;100",SmokeCADR,"&gt;=50",RevisedBrand,$B543,SmokeCADRperW,"&gt;=2.7",#REF!,"&gt;=2.6",#REF!,"&gt;=2.7")</f>
        <v>#REF!</v>
      </c>
      <c r="K543" s="9" t="s">
        <v>23</v>
      </c>
      <c r="L543" s="6"/>
      <c r="M543" s="6" t="e">
        <f>COUNTIFS(#REF!,"&gt;=100",#REF!,"&lt;150",#REF!,$B543)</f>
        <v>#REF!</v>
      </c>
      <c r="N543" s="6" t="e">
        <f>COUNTIFS(SmokeCADR,"&gt;=100",SmokeCADR,"&lt;150",RevisedBrand,$B543,SmokeCADRperW,"&gt;=2.0",#REF!,"&gt;=2.6",#REF!,"&gt;=2.7")</f>
        <v>#REF!</v>
      </c>
      <c r="O543" s="6" t="e">
        <f>COUNTIFS(SmokeCADR,"&gt;=100",SmokeCADR,"&lt;150",RevisedBrand,$B543,SmokeCADRperW,"&gt;=2.1",#REF!,"&gt;=2.6",#REF!,"&gt;=2.7")</f>
        <v>#REF!</v>
      </c>
      <c r="P543" s="6" t="e">
        <f>COUNTIFS(SmokeCADR,"&gt;=100",SmokeCADR,"&lt;150",RevisedBrand,$B543,SmokeCADRperW,"&gt;=2.3",#REF!,"&gt;=2.6",#REF!,"&gt;=2.7")</f>
        <v>#REF!</v>
      </c>
      <c r="Q543" s="6" t="e">
        <f>COUNTIFS(SmokeCADR,"&gt;=100",SmokeCADR,"&lt;150",RevisedBrand,$B543,SmokeCADRperW,"&gt;=2.6",#REF!,"&gt;=2.6",#REF!,"&gt;=2.7")</f>
        <v>#REF!</v>
      </c>
      <c r="R543" s="15" t="e">
        <f>COUNTIFS(SmokeCADR,"&gt;=100",SmokeCADR,"&lt;150",RevisedBrand,$B543,SmokeCADRperW,"&gt;=2.7",#REF!,"&gt;=2.6",#REF!,"&gt;=2.7")</f>
        <v>#REF!</v>
      </c>
      <c r="T543" s="9" t="s">
        <v>23</v>
      </c>
      <c r="U543" s="6"/>
      <c r="V543" s="6" t="e">
        <f>COUNTIFS(#REF!,"&gt;=150",#REF!,"&lt;200",#REF!,$B543)</f>
        <v>#REF!</v>
      </c>
      <c r="W543" s="6" t="e">
        <f>COUNTIFS(SmokeCADR,"&gt;=150",SmokeCADR,"&lt;200",RevisedBrand,$B543,SmokeCADRperW,"&gt;=2.0",#REF!,"&gt;=2.6",#REF!,"&gt;=2.7")</f>
        <v>#REF!</v>
      </c>
      <c r="X543" s="6" t="e">
        <f>COUNTIFS(SmokeCADR,"&gt;=150",SmokeCADR,"&lt;200",RevisedBrand,$B543,SmokeCADRperW,"&gt;=2.1",#REF!,"&gt;=2.6",#REF!,"&gt;=2.7")</f>
        <v>#REF!</v>
      </c>
      <c r="Y543" s="6" t="e">
        <f>COUNTIFS(SmokeCADR,"&gt;=150",SmokeCADR,"&lt;200",RevisedBrand,$B543,SmokeCADRperW,"&gt;=2.3",#REF!,"&gt;=2.6",#REF!,"&gt;=2.7")</f>
        <v>#REF!</v>
      </c>
      <c r="Z543" s="6" t="e">
        <f>COUNTIFS(SmokeCADR,"&gt;=150",SmokeCADR,"&lt;200",RevisedBrand,$B543,SmokeCADRperW,"&gt;=2.6",#REF!,"&gt;=2.6",#REF!,"&gt;=2.7")</f>
        <v>#REF!</v>
      </c>
      <c r="AA543" s="15" t="e">
        <f>COUNTIFS(SmokeCADR,"&gt;=150",SmokeCADR,"&lt;200",RevisedBrand,$B543,SmokeCADRperW,"&gt;=2.7",#REF!,"&gt;=2.6",#REF!,"&gt;=2.7")</f>
        <v>#REF!</v>
      </c>
      <c r="AC543" s="9" t="s">
        <v>23</v>
      </c>
      <c r="AD543" s="6"/>
      <c r="AE543" s="6" t="e">
        <f>COUNTIFS(#REF!,"&gt;=200",#REF!,$B543)</f>
        <v>#REF!</v>
      </c>
      <c r="AF543" s="6" t="e">
        <f>COUNTIFS(SmokeCADR,"&gt;=200",RevisedBrand,$B543,SmokeCADRperW,"&gt;=2.0",#REF!,"&gt;=2.6",#REF!,"&gt;=2.7")</f>
        <v>#REF!</v>
      </c>
      <c r="AG543" s="6" t="e">
        <f>COUNTIFS(SmokeCADR,"&gt;=200",RevisedBrand,$B543,SmokeCADRperW,"&gt;=2.1",#REF!,"&gt;=2.6",#REF!,"&gt;=2.7")</f>
        <v>#REF!</v>
      </c>
      <c r="AH543" s="6" t="e">
        <f>COUNTIFS(SmokeCADR,"&gt;=200",RevisedBrand,$B543,SmokeCADRperW,"&gt;=2.3",#REF!,"&gt;=2.6",#REF!,"&gt;=2.7")</f>
        <v>#REF!</v>
      </c>
      <c r="AI543" s="6" t="e">
        <f>COUNTIFS(SmokeCADR,"&gt;=200",RevisedBrand,$B543,SmokeCADRperW,"&gt;=2.6",#REF!,"&gt;=2.6",#REF!,"&gt;=2.7")</f>
        <v>#REF!</v>
      </c>
      <c r="AJ543" s="15" t="e">
        <f>COUNTIFS(SmokeCADR,"&gt;=200",RevisedBrand,$B543,SmokeCADRperW,"&gt;=2.7",#REF!,"&gt;=2.6",#REF!,"&gt;=2.7")</f>
        <v>#REF!</v>
      </c>
      <c r="AL543" s="9" t="s">
        <v>23</v>
      </c>
      <c r="AM543" s="6"/>
      <c r="AN543" s="6" t="e">
        <f>COUNTIFS(#REF!,"&gt;=50",#REF!,$B543)</f>
        <v>#REF!</v>
      </c>
      <c r="AO543" s="6" t="e">
        <f t="shared" si="149"/>
        <v>#REF!</v>
      </c>
      <c r="AP543" s="6" t="e">
        <f t="shared" si="150"/>
        <v>#REF!</v>
      </c>
      <c r="AQ543" s="6" t="e">
        <f t="shared" si="151"/>
        <v>#REF!</v>
      </c>
      <c r="AR543" s="7" t="e">
        <f t="shared" si="152"/>
        <v>#REF!</v>
      </c>
      <c r="AS543" s="15" t="e">
        <f t="shared" si="153"/>
        <v>#REF!</v>
      </c>
    </row>
    <row r="544" spans="2:45" hidden="1" outlineLevel="1" x14ac:dyDescent="0.25">
      <c r="B544" s="9" t="s">
        <v>27</v>
      </c>
      <c r="C544" s="6"/>
      <c r="D544" s="6" t="e">
        <f>COUNTIFS(#REF!,"&lt;100",#REF!,"&gt;=50",#REF!,$B544)</f>
        <v>#REF!</v>
      </c>
      <c r="E544" s="6" t="e">
        <f>COUNTIFS(SmokeCADR,"&lt;100",SmokeCADR,"&gt;=50",RevisedBrand,$B544,SmokeCADRperW,"&gt;=2.0",#REF!,"&gt;=2.6",#REF!,"&gt;=2.7")</f>
        <v>#REF!</v>
      </c>
      <c r="F544" s="6" t="e">
        <f>COUNTIFS(SmokeCADR,"&lt;100",SmokeCADR,"&gt;=50",RevisedBrand,$B544,SmokeCADRperW,"&gt;=2.1",#REF!,"&gt;=2.6",#REF!,"&gt;=2.7")</f>
        <v>#REF!</v>
      </c>
      <c r="G544" s="6" t="e">
        <f>COUNTIFS(SmokeCADR,"&lt;100",SmokeCADR,"&gt;=50",RevisedBrand,$B544,SmokeCADRperW,"&gt;=2.3",#REF!,"&gt;=2.6",#REF!,"&gt;=2.7")</f>
        <v>#REF!</v>
      </c>
      <c r="H544" s="6" t="e">
        <f>COUNTIFS(SmokeCADR,"&lt;100",SmokeCADR,"&gt;=50",RevisedBrand,$B544,SmokeCADRperW,"&gt;=2.6",#REF!,"&gt;=2.6",#REF!,"&gt;=2.7")</f>
        <v>#REF!</v>
      </c>
      <c r="I544" s="15" t="e">
        <f>COUNTIFS(SmokeCADR,"&lt;100",SmokeCADR,"&gt;=50",RevisedBrand,$B544,SmokeCADRperW,"&gt;=2.7",#REF!,"&gt;=2.6",#REF!,"&gt;=2.7")</f>
        <v>#REF!</v>
      </c>
      <c r="K544" s="9" t="s">
        <v>27</v>
      </c>
      <c r="L544" s="6"/>
      <c r="M544" s="6" t="e">
        <f>COUNTIFS(#REF!,"&gt;=100",#REF!,"&lt;150",#REF!,$B544)</f>
        <v>#REF!</v>
      </c>
      <c r="N544" s="6" t="e">
        <f>COUNTIFS(SmokeCADR,"&gt;=100",SmokeCADR,"&lt;150",RevisedBrand,$B544,SmokeCADRperW,"&gt;=2.0",#REF!,"&gt;=2.6",#REF!,"&gt;=2.7")</f>
        <v>#REF!</v>
      </c>
      <c r="O544" s="6" t="e">
        <f>COUNTIFS(SmokeCADR,"&gt;=100",SmokeCADR,"&lt;150",RevisedBrand,$B544,SmokeCADRperW,"&gt;=2.1",#REF!,"&gt;=2.6",#REF!,"&gt;=2.7")</f>
        <v>#REF!</v>
      </c>
      <c r="P544" s="6" t="e">
        <f>COUNTIFS(SmokeCADR,"&gt;=100",SmokeCADR,"&lt;150",RevisedBrand,$B544,SmokeCADRperW,"&gt;=2.3",#REF!,"&gt;=2.6",#REF!,"&gt;=2.7")</f>
        <v>#REF!</v>
      </c>
      <c r="Q544" s="6" t="e">
        <f>COUNTIFS(SmokeCADR,"&gt;=100",SmokeCADR,"&lt;150",RevisedBrand,$B544,SmokeCADRperW,"&gt;=2.6",#REF!,"&gt;=2.6",#REF!,"&gt;=2.7")</f>
        <v>#REF!</v>
      </c>
      <c r="R544" s="15" t="e">
        <f>COUNTIFS(SmokeCADR,"&gt;=100",SmokeCADR,"&lt;150",RevisedBrand,$B544,SmokeCADRperW,"&gt;=2.7",#REF!,"&gt;=2.6",#REF!,"&gt;=2.7")</f>
        <v>#REF!</v>
      </c>
      <c r="T544" s="9" t="s">
        <v>27</v>
      </c>
      <c r="U544" s="6"/>
      <c r="V544" s="6" t="e">
        <f>COUNTIFS(#REF!,"&gt;=150",#REF!,"&lt;200",#REF!,$B544)</f>
        <v>#REF!</v>
      </c>
      <c r="W544" s="6" t="e">
        <f>COUNTIFS(SmokeCADR,"&gt;=150",SmokeCADR,"&lt;200",RevisedBrand,$B544,SmokeCADRperW,"&gt;=2.0",#REF!,"&gt;=2.6",#REF!,"&gt;=2.7")</f>
        <v>#REF!</v>
      </c>
      <c r="X544" s="6" t="e">
        <f>COUNTIFS(SmokeCADR,"&gt;=150",SmokeCADR,"&lt;200",RevisedBrand,$B544,SmokeCADRperW,"&gt;=2.1",#REF!,"&gt;=2.6",#REF!,"&gt;=2.7")</f>
        <v>#REF!</v>
      </c>
      <c r="Y544" s="6" t="e">
        <f>COUNTIFS(SmokeCADR,"&gt;=150",SmokeCADR,"&lt;200",RevisedBrand,$B544,SmokeCADRperW,"&gt;=2.3",#REF!,"&gt;=2.6",#REF!,"&gt;=2.7")</f>
        <v>#REF!</v>
      </c>
      <c r="Z544" s="6" t="e">
        <f>COUNTIFS(SmokeCADR,"&gt;=150",SmokeCADR,"&lt;200",RevisedBrand,$B544,SmokeCADRperW,"&gt;=2.6",#REF!,"&gt;=2.6",#REF!,"&gt;=2.7")</f>
        <v>#REF!</v>
      </c>
      <c r="AA544" s="15" t="e">
        <f>COUNTIFS(SmokeCADR,"&gt;=150",SmokeCADR,"&lt;200",RevisedBrand,$B544,SmokeCADRperW,"&gt;=2.7",#REF!,"&gt;=2.6",#REF!,"&gt;=2.7")</f>
        <v>#REF!</v>
      </c>
      <c r="AC544" s="9" t="s">
        <v>27</v>
      </c>
      <c r="AD544" s="6"/>
      <c r="AE544" s="6" t="e">
        <f>COUNTIFS(#REF!,"&gt;=200",#REF!,$B544)</f>
        <v>#REF!</v>
      </c>
      <c r="AF544" s="6" t="e">
        <f>COUNTIFS(SmokeCADR,"&gt;=200",RevisedBrand,$B544,SmokeCADRperW,"&gt;=2.0",#REF!,"&gt;=2.6",#REF!,"&gt;=2.7")</f>
        <v>#REF!</v>
      </c>
      <c r="AG544" s="6" t="e">
        <f>COUNTIFS(SmokeCADR,"&gt;=200",RevisedBrand,$B544,SmokeCADRperW,"&gt;=2.1",#REF!,"&gt;=2.6",#REF!,"&gt;=2.7")</f>
        <v>#REF!</v>
      </c>
      <c r="AH544" s="6" t="e">
        <f>COUNTIFS(SmokeCADR,"&gt;=200",RevisedBrand,$B544,SmokeCADRperW,"&gt;=2.3",#REF!,"&gt;=2.6",#REF!,"&gt;=2.7")</f>
        <v>#REF!</v>
      </c>
      <c r="AI544" s="6" t="e">
        <f>COUNTIFS(SmokeCADR,"&gt;=200",RevisedBrand,$B544,SmokeCADRperW,"&gt;=2.6",#REF!,"&gt;=2.6",#REF!,"&gt;=2.7")</f>
        <v>#REF!</v>
      </c>
      <c r="AJ544" s="15" t="e">
        <f>COUNTIFS(SmokeCADR,"&gt;=200",RevisedBrand,$B544,SmokeCADRperW,"&gt;=2.7",#REF!,"&gt;=2.6",#REF!,"&gt;=2.7")</f>
        <v>#REF!</v>
      </c>
      <c r="AL544" s="9" t="s">
        <v>27</v>
      </c>
      <c r="AM544" s="6"/>
      <c r="AN544" s="6" t="e">
        <f>COUNTIFS(#REF!,"&gt;=50",#REF!,$B544)</f>
        <v>#REF!</v>
      </c>
      <c r="AO544" s="6" t="e">
        <f t="shared" si="149"/>
        <v>#REF!</v>
      </c>
      <c r="AP544" s="6" t="e">
        <f t="shared" si="150"/>
        <v>#REF!</v>
      </c>
      <c r="AQ544" s="6" t="e">
        <f t="shared" si="151"/>
        <v>#REF!</v>
      </c>
      <c r="AR544" s="7" t="e">
        <f t="shared" si="152"/>
        <v>#REF!</v>
      </c>
      <c r="AS544" s="15" t="e">
        <f t="shared" si="153"/>
        <v>#REF!</v>
      </c>
    </row>
    <row r="545" spans="2:45" hidden="1" outlineLevel="1" x14ac:dyDescent="0.25">
      <c r="B545" s="9" t="s">
        <v>28</v>
      </c>
      <c r="C545" s="6"/>
      <c r="D545" s="6" t="e">
        <f>COUNTIFS(#REF!,"&lt;100",#REF!,"&gt;=50",#REF!,$B545)</f>
        <v>#REF!</v>
      </c>
      <c r="E545" s="6" t="e">
        <f>COUNTIFS(SmokeCADR,"&lt;100",SmokeCADR,"&gt;=50",RevisedBrand,$B545,SmokeCADRperW,"&gt;=2.0",#REF!,"&gt;=2.6",#REF!,"&gt;=2.7")</f>
        <v>#REF!</v>
      </c>
      <c r="F545" s="6" t="e">
        <f>COUNTIFS(SmokeCADR,"&lt;100",SmokeCADR,"&gt;=50",RevisedBrand,$B545,SmokeCADRperW,"&gt;=2.1",#REF!,"&gt;=2.6",#REF!,"&gt;=2.7")</f>
        <v>#REF!</v>
      </c>
      <c r="G545" s="6" t="e">
        <f>COUNTIFS(SmokeCADR,"&lt;100",SmokeCADR,"&gt;=50",RevisedBrand,$B545,SmokeCADRperW,"&gt;=2.3",#REF!,"&gt;=2.6",#REF!,"&gt;=2.7")</f>
        <v>#REF!</v>
      </c>
      <c r="H545" s="6" t="e">
        <f>COUNTIFS(SmokeCADR,"&lt;100",SmokeCADR,"&gt;=50",RevisedBrand,$B545,SmokeCADRperW,"&gt;=2.6",#REF!,"&gt;=2.6",#REF!,"&gt;=2.7")</f>
        <v>#REF!</v>
      </c>
      <c r="I545" s="15" t="e">
        <f>COUNTIFS(SmokeCADR,"&lt;100",SmokeCADR,"&gt;=50",RevisedBrand,$B545,SmokeCADRperW,"&gt;=2.7",#REF!,"&gt;=2.6",#REF!,"&gt;=2.7")</f>
        <v>#REF!</v>
      </c>
      <c r="K545" s="9" t="s">
        <v>28</v>
      </c>
      <c r="L545" s="6"/>
      <c r="M545" s="6" t="e">
        <f>COUNTIFS(#REF!,"&gt;=100",#REF!,"&lt;150",#REF!,$B545)</f>
        <v>#REF!</v>
      </c>
      <c r="N545" s="6" t="e">
        <f>COUNTIFS(SmokeCADR,"&gt;=100",SmokeCADR,"&lt;150",RevisedBrand,$B545,SmokeCADRperW,"&gt;=2.0",#REF!,"&gt;=2.6",#REF!,"&gt;=2.7")</f>
        <v>#REF!</v>
      </c>
      <c r="O545" s="6" t="e">
        <f>COUNTIFS(SmokeCADR,"&gt;=100",SmokeCADR,"&lt;150",RevisedBrand,$B545,SmokeCADRperW,"&gt;=2.1",#REF!,"&gt;=2.6",#REF!,"&gt;=2.7")</f>
        <v>#REF!</v>
      </c>
      <c r="P545" s="6" t="e">
        <f>COUNTIFS(SmokeCADR,"&gt;=100",SmokeCADR,"&lt;150",RevisedBrand,$B545,SmokeCADRperW,"&gt;=2.3",#REF!,"&gt;=2.6",#REF!,"&gt;=2.7")</f>
        <v>#REF!</v>
      </c>
      <c r="Q545" s="6" t="e">
        <f>COUNTIFS(SmokeCADR,"&gt;=100",SmokeCADR,"&lt;150",RevisedBrand,$B545,SmokeCADRperW,"&gt;=2.6",#REF!,"&gt;=2.6",#REF!,"&gt;=2.7")</f>
        <v>#REF!</v>
      </c>
      <c r="R545" s="15" t="e">
        <f>COUNTIFS(SmokeCADR,"&gt;=100",SmokeCADR,"&lt;150",RevisedBrand,$B545,SmokeCADRperW,"&gt;=2.7",#REF!,"&gt;=2.6",#REF!,"&gt;=2.7")</f>
        <v>#REF!</v>
      </c>
      <c r="T545" s="9" t="s">
        <v>28</v>
      </c>
      <c r="U545" s="6"/>
      <c r="V545" s="6" t="e">
        <f>COUNTIFS(#REF!,"&gt;=150",#REF!,"&lt;200",#REF!,$B545)</f>
        <v>#REF!</v>
      </c>
      <c r="W545" s="6" t="e">
        <f>COUNTIFS(SmokeCADR,"&gt;=150",SmokeCADR,"&lt;200",RevisedBrand,$B545,SmokeCADRperW,"&gt;=2.0",#REF!,"&gt;=2.6",#REF!,"&gt;=2.7")</f>
        <v>#REF!</v>
      </c>
      <c r="X545" s="6" t="e">
        <f>COUNTIFS(SmokeCADR,"&gt;=150",SmokeCADR,"&lt;200",RevisedBrand,$B545,SmokeCADRperW,"&gt;=2.1",#REF!,"&gt;=2.6",#REF!,"&gt;=2.7")</f>
        <v>#REF!</v>
      </c>
      <c r="Y545" s="6" t="e">
        <f>COUNTIFS(SmokeCADR,"&gt;=150",SmokeCADR,"&lt;200",RevisedBrand,$B545,SmokeCADRperW,"&gt;=2.3",#REF!,"&gt;=2.6",#REF!,"&gt;=2.7")</f>
        <v>#REF!</v>
      </c>
      <c r="Z545" s="6" t="e">
        <f>COUNTIFS(SmokeCADR,"&gt;=150",SmokeCADR,"&lt;200",RevisedBrand,$B545,SmokeCADRperW,"&gt;=2.6",#REF!,"&gt;=2.6",#REF!,"&gt;=2.7")</f>
        <v>#REF!</v>
      </c>
      <c r="AA545" s="15" t="e">
        <f>COUNTIFS(SmokeCADR,"&gt;=150",SmokeCADR,"&lt;200",RevisedBrand,$B545,SmokeCADRperW,"&gt;=2.7",#REF!,"&gt;=2.6",#REF!,"&gt;=2.7")</f>
        <v>#REF!</v>
      </c>
      <c r="AC545" s="9" t="s">
        <v>28</v>
      </c>
      <c r="AD545" s="6"/>
      <c r="AE545" s="6" t="e">
        <f>COUNTIFS(#REF!,"&gt;=200",#REF!,$B545)</f>
        <v>#REF!</v>
      </c>
      <c r="AF545" s="6" t="e">
        <f>COUNTIFS(SmokeCADR,"&gt;=200",RevisedBrand,$B545,SmokeCADRperW,"&gt;=2.0",#REF!,"&gt;=2.6",#REF!,"&gt;=2.7")</f>
        <v>#REF!</v>
      </c>
      <c r="AG545" s="6" t="e">
        <f>COUNTIFS(SmokeCADR,"&gt;=200",RevisedBrand,$B545,SmokeCADRperW,"&gt;=2.1",#REF!,"&gt;=2.6",#REF!,"&gt;=2.7")</f>
        <v>#REF!</v>
      </c>
      <c r="AH545" s="6" t="e">
        <f>COUNTIFS(SmokeCADR,"&gt;=200",RevisedBrand,$B545,SmokeCADRperW,"&gt;=2.3",#REF!,"&gt;=2.6",#REF!,"&gt;=2.7")</f>
        <v>#REF!</v>
      </c>
      <c r="AI545" s="6" t="e">
        <f>COUNTIFS(SmokeCADR,"&gt;=200",RevisedBrand,$B545,SmokeCADRperW,"&gt;=2.6",#REF!,"&gt;=2.6",#REF!,"&gt;=2.7")</f>
        <v>#REF!</v>
      </c>
      <c r="AJ545" s="15" t="e">
        <f>COUNTIFS(SmokeCADR,"&gt;=200",RevisedBrand,$B545,SmokeCADRperW,"&gt;=2.7",#REF!,"&gt;=2.6",#REF!,"&gt;=2.7")</f>
        <v>#REF!</v>
      </c>
      <c r="AL545" s="9" t="s">
        <v>28</v>
      </c>
      <c r="AM545" s="6"/>
      <c r="AN545" s="6" t="e">
        <f>COUNTIFS(#REF!,"&gt;=50",#REF!,$B545)</f>
        <v>#REF!</v>
      </c>
      <c r="AO545" s="6" t="e">
        <f t="shared" si="149"/>
        <v>#REF!</v>
      </c>
      <c r="AP545" s="6" t="e">
        <f t="shared" si="150"/>
        <v>#REF!</v>
      </c>
      <c r="AQ545" s="6" t="e">
        <f t="shared" si="151"/>
        <v>#REF!</v>
      </c>
      <c r="AR545" s="7" t="e">
        <f t="shared" si="152"/>
        <v>#REF!</v>
      </c>
      <c r="AS545" s="15" t="e">
        <f t="shared" si="153"/>
        <v>#REF!</v>
      </c>
    </row>
    <row r="546" spans="2:45" hidden="1" outlineLevel="1" x14ac:dyDescent="0.25">
      <c r="B546" s="9" t="s">
        <v>29</v>
      </c>
      <c r="C546" s="6"/>
      <c r="D546" s="6" t="e">
        <f>COUNTIFS(#REF!,"&lt;100",#REF!,"&gt;=50",#REF!,$B546)</f>
        <v>#REF!</v>
      </c>
      <c r="E546" s="6" t="e">
        <f>COUNTIFS(SmokeCADR,"&lt;100",SmokeCADR,"&gt;=50",RevisedBrand,$B546,SmokeCADRperW,"&gt;=2.0",#REF!,"&gt;=2.6",#REF!,"&gt;=2.7")</f>
        <v>#REF!</v>
      </c>
      <c r="F546" s="6" t="e">
        <f>COUNTIFS(SmokeCADR,"&lt;100",SmokeCADR,"&gt;=50",RevisedBrand,$B546,SmokeCADRperW,"&gt;=2.1",#REF!,"&gt;=2.6",#REF!,"&gt;=2.7")</f>
        <v>#REF!</v>
      </c>
      <c r="G546" s="6" t="e">
        <f>COUNTIFS(SmokeCADR,"&lt;100",SmokeCADR,"&gt;=50",RevisedBrand,$B546,SmokeCADRperW,"&gt;=2.3",#REF!,"&gt;=2.6",#REF!,"&gt;=2.7")</f>
        <v>#REF!</v>
      </c>
      <c r="H546" s="6" t="e">
        <f>COUNTIFS(SmokeCADR,"&lt;100",SmokeCADR,"&gt;=50",RevisedBrand,$B546,SmokeCADRperW,"&gt;=2.6",#REF!,"&gt;=2.6",#REF!,"&gt;=2.7")</f>
        <v>#REF!</v>
      </c>
      <c r="I546" s="15" t="e">
        <f>COUNTIFS(SmokeCADR,"&lt;100",SmokeCADR,"&gt;=50",RevisedBrand,$B546,SmokeCADRperW,"&gt;=2.7",#REF!,"&gt;=2.6",#REF!,"&gt;=2.7")</f>
        <v>#REF!</v>
      </c>
      <c r="K546" s="9" t="s">
        <v>29</v>
      </c>
      <c r="L546" s="6"/>
      <c r="M546" s="6" t="e">
        <f>COUNTIFS(#REF!,"&gt;=100",#REF!,"&lt;150",#REF!,$B546)</f>
        <v>#REF!</v>
      </c>
      <c r="N546" s="6" t="e">
        <f>COUNTIFS(SmokeCADR,"&gt;=100",SmokeCADR,"&lt;150",RevisedBrand,$B546,SmokeCADRperW,"&gt;=2.0",#REF!,"&gt;=2.6",#REF!,"&gt;=2.7")</f>
        <v>#REF!</v>
      </c>
      <c r="O546" s="6" t="e">
        <f>COUNTIFS(SmokeCADR,"&gt;=100",SmokeCADR,"&lt;150",RevisedBrand,$B546,SmokeCADRperW,"&gt;=2.1",#REF!,"&gt;=2.6",#REF!,"&gt;=2.7")</f>
        <v>#REF!</v>
      </c>
      <c r="P546" s="6" t="e">
        <f>COUNTIFS(SmokeCADR,"&gt;=100",SmokeCADR,"&lt;150",RevisedBrand,$B546,SmokeCADRperW,"&gt;=2.3",#REF!,"&gt;=2.6",#REF!,"&gt;=2.7")</f>
        <v>#REF!</v>
      </c>
      <c r="Q546" s="6" t="e">
        <f>COUNTIFS(SmokeCADR,"&gt;=100",SmokeCADR,"&lt;150",RevisedBrand,$B546,SmokeCADRperW,"&gt;=2.6",#REF!,"&gt;=2.6",#REF!,"&gt;=2.7")</f>
        <v>#REF!</v>
      </c>
      <c r="R546" s="15" t="e">
        <f>COUNTIFS(SmokeCADR,"&gt;=100",SmokeCADR,"&lt;150",RevisedBrand,$B546,SmokeCADRperW,"&gt;=2.7",#REF!,"&gt;=2.6",#REF!,"&gt;=2.7")</f>
        <v>#REF!</v>
      </c>
      <c r="T546" s="9" t="s">
        <v>29</v>
      </c>
      <c r="U546" s="6"/>
      <c r="V546" s="6" t="e">
        <f>COUNTIFS(#REF!,"&gt;=150",#REF!,"&lt;200",#REF!,$B546)</f>
        <v>#REF!</v>
      </c>
      <c r="W546" s="6" t="e">
        <f>COUNTIFS(SmokeCADR,"&gt;=150",SmokeCADR,"&lt;200",RevisedBrand,$B546,SmokeCADRperW,"&gt;=2.0",#REF!,"&gt;=2.6",#REF!,"&gt;=2.7")</f>
        <v>#REF!</v>
      </c>
      <c r="X546" s="6" t="e">
        <f>COUNTIFS(SmokeCADR,"&gt;=150",SmokeCADR,"&lt;200",RevisedBrand,$B546,SmokeCADRperW,"&gt;=2.1",#REF!,"&gt;=2.6",#REF!,"&gt;=2.7")</f>
        <v>#REF!</v>
      </c>
      <c r="Y546" s="6" t="e">
        <f>COUNTIFS(SmokeCADR,"&gt;=150",SmokeCADR,"&lt;200",RevisedBrand,$B546,SmokeCADRperW,"&gt;=2.3",#REF!,"&gt;=2.6",#REF!,"&gt;=2.7")</f>
        <v>#REF!</v>
      </c>
      <c r="Z546" s="6" t="e">
        <f>COUNTIFS(SmokeCADR,"&gt;=150",SmokeCADR,"&lt;200",RevisedBrand,$B546,SmokeCADRperW,"&gt;=2.6",#REF!,"&gt;=2.6",#REF!,"&gt;=2.7")</f>
        <v>#REF!</v>
      </c>
      <c r="AA546" s="15" t="e">
        <f>COUNTIFS(SmokeCADR,"&gt;=150",SmokeCADR,"&lt;200",RevisedBrand,$B546,SmokeCADRperW,"&gt;=2.7",#REF!,"&gt;=2.6",#REF!,"&gt;=2.7")</f>
        <v>#REF!</v>
      </c>
      <c r="AC546" s="9" t="s">
        <v>29</v>
      </c>
      <c r="AD546" s="6"/>
      <c r="AE546" s="6" t="e">
        <f>COUNTIFS(#REF!,"&gt;=200",#REF!,$B546)</f>
        <v>#REF!</v>
      </c>
      <c r="AF546" s="6" t="e">
        <f>COUNTIFS(SmokeCADR,"&gt;=200",RevisedBrand,$B546,SmokeCADRperW,"&gt;=2.0",#REF!,"&gt;=2.6",#REF!,"&gt;=2.7")</f>
        <v>#REF!</v>
      </c>
      <c r="AG546" s="6" t="e">
        <f>COUNTIFS(SmokeCADR,"&gt;=200",RevisedBrand,$B546,SmokeCADRperW,"&gt;=2.1",#REF!,"&gt;=2.6",#REF!,"&gt;=2.7")</f>
        <v>#REF!</v>
      </c>
      <c r="AH546" s="6" t="e">
        <f>COUNTIFS(SmokeCADR,"&gt;=200",RevisedBrand,$B546,SmokeCADRperW,"&gt;=2.3",#REF!,"&gt;=2.6",#REF!,"&gt;=2.7")</f>
        <v>#REF!</v>
      </c>
      <c r="AI546" s="6" t="e">
        <f>COUNTIFS(SmokeCADR,"&gt;=200",RevisedBrand,$B546,SmokeCADRperW,"&gt;=2.6",#REF!,"&gt;=2.6",#REF!,"&gt;=2.7")</f>
        <v>#REF!</v>
      </c>
      <c r="AJ546" s="15" t="e">
        <f>COUNTIFS(SmokeCADR,"&gt;=200",RevisedBrand,$B546,SmokeCADRperW,"&gt;=2.7",#REF!,"&gt;=2.6",#REF!,"&gt;=2.7")</f>
        <v>#REF!</v>
      </c>
      <c r="AL546" s="9" t="s">
        <v>29</v>
      </c>
      <c r="AM546" s="6"/>
      <c r="AN546" s="6" t="e">
        <f>COUNTIFS(#REF!,"&gt;=50",#REF!,$B546)</f>
        <v>#REF!</v>
      </c>
      <c r="AO546" s="6" t="e">
        <f t="shared" si="149"/>
        <v>#REF!</v>
      </c>
      <c r="AP546" s="6" t="e">
        <f t="shared" si="150"/>
        <v>#REF!</v>
      </c>
      <c r="AQ546" s="6" t="e">
        <f t="shared" si="151"/>
        <v>#REF!</v>
      </c>
      <c r="AR546" s="7" t="e">
        <f t="shared" si="152"/>
        <v>#REF!</v>
      </c>
      <c r="AS546" s="15" t="e">
        <f t="shared" si="153"/>
        <v>#REF!</v>
      </c>
    </row>
    <row r="547" spans="2:45" hidden="1" outlineLevel="1" x14ac:dyDescent="0.25">
      <c r="B547" s="9" t="s">
        <v>32</v>
      </c>
      <c r="C547" s="6"/>
      <c r="D547" s="6" t="e">
        <f>COUNTIFS(#REF!,"&lt;100",#REF!,"&gt;=50",#REF!,$B547)</f>
        <v>#REF!</v>
      </c>
      <c r="E547" s="6" t="e">
        <f>COUNTIFS(SmokeCADR,"&lt;100",SmokeCADR,"&gt;=50",RevisedBrand,$B547,SmokeCADRperW,"&gt;=2.0",#REF!,"&gt;=2.6",#REF!,"&gt;=2.7")</f>
        <v>#REF!</v>
      </c>
      <c r="F547" s="6" t="e">
        <f>COUNTIFS(SmokeCADR,"&lt;100",SmokeCADR,"&gt;=50",RevisedBrand,$B547,SmokeCADRperW,"&gt;=2.1",#REF!,"&gt;=2.6",#REF!,"&gt;=2.7")</f>
        <v>#REF!</v>
      </c>
      <c r="G547" s="6" t="e">
        <f>COUNTIFS(SmokeCADR,"&lt;100",SmokeCADR,"&gt;=50",RevisedBrand,$B547,SmokeCADRperW,"&gt;=2.3",#REF!,"&gt;=2.6",#REF!,"&gt;=2.7")</f>
        <v>#REF!</v>
      </c>
      <c r="H547" s="6" t="e">
        <f>COUNTIFS(SmokeCADR,"&lt;100",SmokeCADR,"&gt;=50",RevisedBrand,$B547,SmokeCADRperW,"&gt;=2.6",#REF!,"&gt;=2.6",#REF!,"&gt;=2.7")</f>
        <v>#REF!</v>
      </c>
      <c r="I547" s="15" t="e">
        <f>COUNTIFS(SmokeCADR,"&lt;100",SmokeCADR,"&gt;=50",RevisedBrand,$B547,SmokeCADRperW,"&gt;=2.7",#REF!,"&gt;=2.6",#REF!,"&gt;=2.7")</f>
        <v>#REF!</v>
      </c>
      <c r="K547" s="9" t="s">
        <v>32</v>
      </c>
      <c r="L547" s="6"/>
      <c r="M547" s="6" t="e">
        <f>COUNTIFS(#REF!,"&gt;=100",#REF!,"&lt;150",#REF!,$B547)</f>
        <v>#REF!</v>
      </c>
      <c r="N547" s="6" t="e">
        <f>COUNTIFS(SmokeCADR,"&gt;=100",SmokeCADR,"&lt;150",RevisedBrand,$B547,SmokeCADRperW,"&gt;=2.0",#REF!,"&gt;=2.6",#REF!,"&gt;=2.7")</f>
        <v>#REF!</v>
      </c>
      <c r="O547" s="6" t="e">
        <f>COUNTIFS(SmokeCADR,"&gt;=100",SmokeCADR,"&lt;150",RevisedBrand,$B547,SmokeCADRperW,"&gt;=2.1",#REF!,"&gt;=2.6",#REF!,"&gt;=2.7")</f>
        <v>#REF!</v>
      </c>
      <c r="P547" s="6" t="e">
        <f>COUNTIFS(SmokeCADR,"&gt;=100",SmokeCADR,"&lt;150",RevisedBrand,$B547,SmokeCADRperW,"&gt;=2.3",#REF!,"&gt;=2.6",#REF!,"&gt;=2.7")</f>
        <v>#REF!</v>
      </c>
      <c r="Q547" s="6" t="e">
        <f>COUNTIFS(SmokeCADR,"&gt;=100",SmokeCADR,"&lt;150",RevisedBrand,$B547,SmokeCADRperW,"&gt;=2.6",#REF!,"&gt;=2.6",#REF!,"&gt;=2.7")</f>
        <v>#REF!</v>
      </c>
      <c r="R547" s="15" t="e">
        <f>COUNTIFS(SmokeCADR,"&gt;=100",SmokeCADR,"&lt;150",RevisedBrand,$B547,SmokeCADRperW,"&gt;=2.7",#REF!,"&gt;=2.6",#REF!,"&gt;=2.7")</f>
        <v>#REF!</v>
      </c>
      <c r="T547" s="9" t="s">
        <v>32</v>
      </c>
      <c r="U547" s="6"/>
      <c r="V547" s="6" t="e">
        <f>COUNTIFS(#REF!,"&gt;=150",#REF!,"&lt;200",#REF!,$B547)</f>
        <v>#REF!</v>
      </c>
      <c r="W547" s="6" t="e">
        <f>COUNTIFS(SmokeCADR,"&gt;=150",SmokeCADR,"&lt;200",RevisedBrand,$B547,SmokeCADRperW,"&gt;=2.0",#REF!,"&gt;=2.6",#REF!,"&gt;=2.7")</f>
        <v>#REF!</v>
      </c>
      <c r="X547" s="6" t="e">
        <f>COUNTIFS(SmokeCADR,"&gt;=150",SmokeCADR,"&lt;200",RevisedBrand,$B547,SmokeCADRperW,"&gt;=2.1",#REF!,"&gt;=2.6",#REF!,"&gt;=2.7")</f>
        <v>#REF!</v>
      </c>
      <c r="Y547" s="6" t="e">
        <f>COUNTIFS(SmokeCADR,"&gt;=150",SmokeCADR,"&lt;200",RevisedBrand,$B547,SmokeCADRperW,"&gt;=2.3",#REF!,"&gt;=2.6",#REF!,"&gt;=2.7")</f>
        <v>#REF!</v>
      </c>
      <c r="Z547" s="6" t="e">
        <f>COUNTIFS(SmokeCADR,"&gt;=150",SmokeCADR,"&lt;200",RevisedBrand,$B547,SmokeCADRperW,"&gt;=2.6",#REF!,"&gt;=2.6",#REF!,"&gt;=2.7")</f>
        <v>#REF!</v>
      </c>
      <c r="AA547" s="15" t="e">
        <f>COUNTIFS(SmokeCADR,"&gt;=150",SmokeCADR,"&lt;200",RevisedBrand,$B547,SmokeCADRperW,"&gt;=2.7",#REF!,"&gt;=2.6",#REF!,"&gt;=2.7")</f>
        <v>#REF!</v>
      </c>
      <c r="AC547" s="9" t="s">
        <v>32</v>
      </c>
      <c r="AD547" s="6"/>
      <c r="AE547" s="6" t="e">
        <f>COUNTIFS(#REF!,"&gt;=200",#REF!,$B547)</f>
        <v>#REF!</v>
      </c>
      <c r="AF547" s="6" t="e">
        <f>COUNTIFS(SmokeCADR,"&gt;=200",RevisedBrand,$B547,SmokeCADRperW,"&gt;=2.0",#REF!,"&gt;=2.6",#REF!,"&gt;=2.7")</f>
        <v>#REF!</v>
      </c>
      <c r="AG547" s="6" t="e">
        <f>COUNTIFS(SmokeCADR,"&gt;=200",RevisedBrand,$B547,SmokeCADRperW,"&gt;=2.1",#REF!,"&gt;=2.6",#REF!,"&gt;=2.7")</f>
        <v>#REF!</v>
      </c>
      <c r="AH547" s="6" t="e">
        <f>COUNTIFS(SmokeCADR,"&gt;=200",RevisedBrand,$B547,SmokeCADRperW,"&gt;=2.3",#REF!,"&gt;=2.6",#REF!,"&gt;=2.7")</f>
        <v>#REF!</v>
      </c>
      <c r="AI547" s="6" t="e">
        <f>COUNTIFS(SmokeCADR,"&gt;=200",RevisedBrand,$B547,SmokeCADRperW,"&gt;=2.6",#REF!,"&gt;=2.6",#REF!,"&gt;=2.7")</f>
        <v>#REF!</v>
      </c>
      <c r="AJ547" s="15" t="e">
        <f>COUNTIFS(SmokeCADR,"&gt;=200",RevisedBrand,$B547,SmokeCADRperW,"&gt;=2.7",#REF!,"&gt;=2.6",#REF!,"&gt;=2.7")</f>
        <v>#REF!</v>
      </c>
      <c r="AL547" s="9" t="s">
        <v>32</v>
      </c>
      <c r="AM547" s="6"/>
      <c r="AN547" s="6" t="e">
        <f>COUNTIFS(#REF!,"&gt;=50",#REF!,$B547)</f>
        <v>#REF!</v>
      </c>
      <c r="AO547" s="6" t="e">
        <f t="shared" si="149"/>
        <v>#REF!</v>
      </c>
      <c r="AP547" s="6" t="e">
        <f t="shared" si="150"/>
        <v>#REF!</v>
      </c>
      <c r="AQ547" s="6" t="e">
        <f t="shared" si="151"/>
        <v>#REF!</v>
      </c>
      <c r="AR547" s="7" t="e">
        <f t="shared" si="152"/>
        <v>#REF!</v>
      </c>
      <c r="AS547" s="15" t="e">
        <f t="shared" si="153"/>
        <v>#REF!</v>
      </c>
    </row>
    <row r="548" spans="2:45" hidden="1" outlineLevel="1" x14ac:dyDescent="0.25">
      <c r="B548" s="9" t="s">
        <v>44</v>
      </c>
      <c r="C548" s="6"/>
      <c r="D548" s="6" t="e">
        <f>COUNTIFS(#REF!,"&lt;100",#REF!,"&gt;=50",#REF!,$B548)</f>
        <v>#REF!</v>
      </c>
      <c r="E548" s="6" t="e">
        <f>COUNTIFS(SmokeCADR,"&lt;100",SmokeCADR,"&gt;=50",RevisedBrand,$B548,SmokeCADRperW,"&gt;=2.0",#REF!,"&gt;=2.6",#REF!,"&gt;=2.7")</f>
        <v>#REF!</v>
      </c>
      <c r="F548" s="6" t="e">
        <f>COUNTIFS(SmokeCADR,"&lt;100",SmokeCADR,"&gt;=50",RevisedBrand,$B548,SmokeCADRperW,"&gt;=2.1",#REF!,"&gt;=2.6",#REF!,"&gt;=2.7")</f>
        <v>#REF!</v>
      </c>
      <c r="G548" s="6" t="e">
        <f>COUNTIFS(SmokeCADR,"&lt;100",SmokeCADR,"&gt;=50",RevisedBrand,$B548,SmokeCADRperW,"&gt;=2.3",#REF!,"&gt;=2.6",#REF!,"&gt;=2.7")</f>
        <v>#REF!</v>
      </c>
      <c r="H548" s="6" t="e">
        <f>COUNTIFS(SmokeCADR,"&lt;100",SmokeCADR,"&gt;=50",RevisedBrand,$B548,SmokeCADRperW,"&gt;=2.6",#REF!,"&gt;=2.6",#REF!,"&gt;=2.7")</f>
        <v>#REF!</v>
      </c>
      <c r="I548" s="15" t="e">
        <f>COUNTIFS(SmokeCADR,"&lt;100",SmokeCADR,"&gt;=50",RevisedBrand,$B548,SmokeCADRperW,"&gt;=2.7",#REF!,"&gt;=2.6",#REF!,"&gt;=2.7")</f>
        <v>#REF!</v>
      </c>
      <c r="K548" s="9" t="s">
        <v>44</v>
      </c>
      <c r="L548" s="6"/>
      <c r="M548" s="6" t="e">
        <f>COUNTIFS(#REF!,"&gt;=100",#REF!,"&lt;150",#REF!,$B548)</f>
        <v>#REF!</v>
      </c>
      <c r="N548" s="6" t="e">
        <f>COUNTIFS(SmokeCADR,"&gt;=100",SmokeCADR,"&lt;150",RevisedBrand,$B548,SmokeCADRperW,"&gt;=2.0",#REF!,"&gt;=2.6",#REF!,"&gt;=2.7")</f>
        <v>#REF!</v>
      </c>
      <c r="O548" s="6" t="e">
        <f>COUNTIFS(SmokeCADR,"&gt;=100",SmokeCADR,"&lt;150",RevisedBrand,$B548,SmokeCADRperW,"&gt;=2.1",#REF!,"&gt;=2.6",#REF!,"&gt;=2.7")</f>
        <v>#REF!</v>
      </c>
      <c r="P548" s="6" t="e">
        <f>COUNTIFS(SmokeCADR,"&gt;=100",SmokeCADR,"&lt;150",RevisedBrand,$B548,SmokeCADRperW,"&gt;=2.3",#REF!,"&gt;=2.6",#REF!,"&gt;=2.7")</f>
        <v>#REF!</v>
      </c>
      <c r="Q548" s="6" t="e">
        <f>COUNTIFS(SmokeCADR,"&gt;=100",SmokeCADR,"&lt;150",RevisedBrand,$B548,SmokeCADRperW,"&gt;=2.6",#REF!,"&gt;=2.6",#REF!,"&gt;=2.7")</f>
        <v>#REF!</v>
      </c>
      <c r="R548" s="15" t="e">
        <f>COUNTIFS(SmokeCADR,"&gt;=100",SmokeCADR,"&lt;150",RevisedBrand,$B548,SmokeCADRperW,"&gt;=2.7",#REF!,"&gt;=2.6",#REF!,"&gt;=2.7")</f>
        <v>#REF!</v>
      </c>
      <c r="T548" s="9" t="s">
        <v>44</v>
      </c>
      <c r="U548" s="6"/>
      <c r="V548" s="6" t="e">
        <f>COUNTIFS(#REF!,"&gt;=150",#REF!,"&lt;200",#REF!,$B548)</f>
        <v>#REF!</v>
      </c>
      <c r="W548" s="6" t="e">
        <f>COUNTIFS(SmokeCADR,"&gt;=150",SmokeCADR,"&lt;200",RevisedBrand,$B548,SmokeCADRperW,"&gt;=2.0",#REF!,"&gt;=2.6",#REF!,"&gt;=2.7")</f>
        <v>#REF!</v>
      </c>
      <c r="X548" s="6" t="e">
        <f>COUNTIFS(SmokeCADR,"&gt;=150",SmokeCADR,"&lt;200",RevisedBrand,$B548,SmokeCADRperW,"&gt;=2.1",#REF!,"&gt;=2.6",#REF!,"&gt;=2.7")</f>
        <v>#REF!</v>
      </c>
      <c r="Y548" s="6" t="e">
        <f>COUNTIFS(SmokeCADR,"&gt;=150",SmokeCADR,"&lt;200",RevisedBrand,$B548,SmokeCADRperW,"&gt;=2.3",#REF!,"&gt;=2.6",#REF!,"&gt;=2.7")</f>
        <v>#REF!</v>
      </c>
      <c r="Z548" s="6" t="e">
        <f>COUNTIFS(SmokeCADR,"&gt;=150",SmokeCADR,"&lt;200",RevisedBrand,$B548,SmokeCADRperW,"&gt;=2.6",#REF!,"&gt;=2.6",#REF!,"&gt;=2.7")</f>
        <v>#REF!</v>
      </c>
      <c r="AA548" s="15" t="e">
        <f>COUNTIFS(SmokeCADR,"&gt;=150",SmokeCADR,"&lt;200",RevisedBrand,$B548,SmokeCADRperW,"&gt;=2.7",#REF!,"&gt;=2.6",#REF!,"&gt;=2.7")</f>
        <v>#REF!</v>
      </c>
      <c r="AC548" s="9" t="s">
        <v>44</v>
      </c>
      <c r="AD548" s="6"/>
      <c r="AE548" s="6" t="e">
        <f>COUNTIFS(#REF!,"&gt;=200",#REF!,$B548)</f>
        <v>#REF!</v>
      </c>
      <c r="AF548" s="6" t="e">
        <f>COUNTIFS(SmokeCADR,"&gt;=200",RevisedBrand,$B548,SmokeCADRperW,"&gt;=2.0",#REF!,"&gt;=2.6",#REF!,"&gt;=2.7")</f>
        <v>#REF!</v>
      </c>
      <c r="AG548" s="6" t="e">
        <f>COUNTIFS(SmokeCADR,"&gt;=200",RevisedBrand,$B548,SmokeCADRperW,"&gt;=2.1",#REF!,"&gt;=2.6",#REF!,"&gt;=2.7")</f>
        <v>#REF!</v>
      </c>
      <c r="AH548" s="6" t="e">
        <f>COUNTIFS(SmokeCADR,"&gt;=200",RevisedBrand,$B548,SmokeCADRperW,"&gt;=2.3",#REF!,"&gt;=2.6",#REF!,"&gt;=2.7")</f>
        <v>#REF!</v>
      </c>
      <c r="AI548" s="6" t="e">
        <f>COUNTIFS(SmokeCADR,"&gt;=200",RevisedBrand,$B548,SmokeCADRperW,"&gt;=2.6",#REF!,"&gt;=2.6",#REF!,"&gt;=2.7")</f>
        <v>#REF!</v>
      </c>
      <c r="AJ548" s="15" t="e">
        <f>COUNTIFS(SmokeCADR,"&gt;=200",RevisedBrand,$B548,SmokeCADRperW,"&gt;=2.7",#REF!,"&gt;=2.6",#REF!,"&gt;=2.7")</f>
        <v>#REF!</v>
      </c>
      <c r="AL548" s="9" t="s">
        <v>44</v>
      </c>
      <c r="AM548" s="6"/>
      <c r="AN548" s="6" t="e">
        <f>COUNTIFS(#REF!,"&gt;=50",#REF!,$B548)</f>
        <v>#REF!</v>
      </c>
      <c r="AO548" s="6" t="e">
        <f t="shared" si="149"/>
        <v>#REF!</v>
      </c>
      <c r="AP548" s="6" t="e">
        <f t="shared" si="150"/>
        <v>#REF!</v>
      </c>
      <c r="AQ548" s="6" t="e">
        <f t="shared" si="151"/>
        <v>#REF!</v>
      </c>
      <c r="AR548" s="7" t="e">
        <f t="shared" si="152"/>
        <v>#REF!</v>
      </c>
      <c r="AS548" s="15" t="e">
        <f t="shared" si="153"/>
        <v>#REF!</v>
      </c>
    </row>
    <row r="549" spans="2:45" hidden="1" outlineLevel="1" x14ac:dyDescent="0.25">
      <c r="B549" s="9" t="s">
        <v>35</v>
      </c>
      <c r="C549" s="6"/>
      <c r="D549" s="6" t="e">
        <f>COUNTIFS(#REF!,"&lt;100",#REF!,"&gt;=50",#REF!,$B549)</f>
        <v>#REF!</v>
      </c>
      <c r="E549" s="6" t="e">
        <f>COUNTIFS(SmokeCADR,"&lt;100",SmokeCADR,"&gt;=50",RevisedBrand,$B549,SmokeCADRperW,"&gt;=2.0",#REF!,"&gt;=2.6",#REF!,"&gt;=2.7")</f>
        <v>#REF!</v>
      </c>
      <c r="F549" s="6" t="e">
        <f>COUNTIFS(SmokeCADR,"&lt;100",SmokeCADR,"&gt;=50",RevisedBrand,$B549,SmokeCADRperW,"&gt;=2.1",#REF!,"&gt;=2.6",#REF!,"&gt;=2.7")</f>
        <v>#REF!</v>
      </c>
      <c r="G549" s="6" t="e">
        <f>COUNTIFS(SmokeCADR,"&lt;100",SmokeCADR,"&gt;=50",RevisedBrand,$B549,SmokeCADRperW,"&gt;=2.3",#REF!,"&gt;=2.6",#REF!,"&gt;=2.7")</f>
        <v>#REF!</v>
      </c>
      <c r="H549" s="6" t="e">
        <f>COUNTIFS(SmokeCADR,"&lt;100",SmokeCADR,"&gt;=50",RevisedBrand,$B549,SmokeCADRperW,"&gt;=2.6",#REF!,"&gt;=2.6",#REF!,"&gt;=2.7")</f>
        <v>#REF!</v>
      </c>
      <c r="I549" s="15" t="e">
        <f>COUNTIFS(SmokeCADR,"&lt;100",SmokeCADR,"&gt;=50",RevisedBrand,$B549,SmokeCADRperW,"&gt;=2.7",#REF!,"&gt;=2.6",#REF!,"&gt;=2.7")</f>
        <v>#REF!</v>
      </c>
      <c r="K549" s="9" t="s">
        <v>35</v>
      </c>
      <c r="L549" s="6"/>
      <c r="M549" s="6" t="e">
        <f>COUNTIFS(#REF!,"&gt;=100",#REF!,"&lt;150",#REF!,$B549)</f>
        <v>#REF!</v>
      </c>
      <c r="N549" s="6" t="e">
        <f>COUNTIFS(SmokeCADR,"&gt;=100",SmokeCADR,"&lt;150",RevisedBrand,$B549,SmokeCADRperW,"&gt;=2.0",#REF!,"&gt;=2.6",#REF!,"&gt;=2.7")</f>
        <v>#REF!</v>
      </c>
      <c r="O549" s="6" t="e">
        <f>COUNTIFS(SmokeCADR,"&gt;=100",SmokeCADR,"&lt;150",RevisedBrand,$B549,SmokeCADRperW,"&gt;=2.1",#REF!,"&gt;=2.6",#REF!,"&gt;=2.7")</f>
        <v>#REF!</v>
      </c>
      <c r="P549" s="6" t="e">
        <f>COUNTIFS(SmokeCADR,"&gt;=100",SmokeCADR,"&lt;150",RevisedBrand,$B549,SmokeCADRperW,"&gt;=2.3",#REF!,"&gt;=2.6",#REF!,"&gt;=2.7")</f>
        <v>#REF!</v>
      </c>
      <c r="Q549" s="6" t="e">
        <f>COUNTIFS(SmokeCADR,"&gt;=100",SmokeCADR,"&lt;150",RevisedBrand,$B549,SmokeCADRperW,"&gt;=2.6",#REF!,"&gt;=2.6",#REF!,"&gt;=2.7")</f>
        <v>#REF!</v>
      </c>
      <c r="R549" s="15" t="e">
        <f>COUNTIFS(SmokeCADR,"&gt;=100",SmokeCADR,"&lt;150",RevisedBrand,$B549,SmokeCADRperW,"&gt;=2.7",#REF!,"&gt;=2.6",#REF!,"&gt;=2.7")</f>
        <v>#REF!</v>
      </c>
      <c r="T549" s="9" t="s">
        <v>35</v>
      </c>
      <c r="U549" s="6"/>
      <c r="V549" s="6" t="e">
        <f>COUNTIFS(#REF!,"&gt;=150",#REF!,"&lt;200",#REF!,$B549)</f>
        <v>#REF!</v>
      </c>
      <c r="W549" s="6" t="e">
        <f>COUNTIFS(SmokeCADR,"&gt;=150",SmokeCADR,"&lt;200",RevisedBrand,$B549,SmokeCADRperW,"&gt;=2.0",#REF!,"&gt;=2.6",#REF!,"&gt;=2.7")</f>
        <v>#REF!</v>
      </c>
      <c r="X549" s="6" t="e">
        <f>COUNTIFS(SmokeCADR,"&gt;=150",SmokeCADR,"&lt;200",RevisedBrand,$B549,SmokeCADRperW,"&gt;=2.1",#REF!,"&gt;=2.6",#REF!,"&gt;=2.7")</f>
        <v>#REF!</v>
      </c>
      <c r="Y549" s="6" t="e">
        <f>COUNTIFS(SmokeCADR,"&gt;=150",SmokeCADR,"&lt;200",RevisedBrand,$B549,SmokeCADRperW,"&gt;=2.3",#REF!,"&gt;=2.6",#REF!,"&gt;=2.7")</f>
        <v>#REF!</v>
      </c>
      <c r="Z549" s="6" t="e">
        <f>COUNTIFS(SmokeCADR,"&gt;=150",SmokeCADR,"&lt;200",RevisedBrand,$B549,SmokeCADRperW,"&gt;=2.6",#REF!,"&gt;=2.6",#REF!,"&gt;=2.7")</f>
        <v>#REF!</v>
      </c>
      <c r="AA549" s="15" t="e">
        <f>COUNTIFS(SmokeCADR,"&gt;=150",SmokeCADR,"&lt;200",RevisedBrand,$B549,SmokeCADRperW,"&gt;=2.7",#REF!,"&gt;=2.6",#REF!,"&gt;=2.7")</f>
        <v>#REF!</v>
      </c>
      <c r="AC549" s="9" t="s">
        <v>35</v>
      </c>
      <c r="AD549" s="6"/>
      <c r="AE549" s="6" t="e">
        <f>COUNTIFS(#REF!,"&gt;=200",#REF!,$B549)</f>
        <v>#REF!</v>
      </c>
      <c r="AF549" s="6" t="e">
        <f>COUNTIFS(SmokeCADR,"&gt;=200",RevisedBrand,$B549,SmokeCADRperW,"&gt;=2.0",#REF!,"&gt;=2.6",#REF!,"&gt;=2.7")</f>
        <v>#REF!</v>
      </c>
      <c r="AG549" s="6" t="e">
        <f>COUNTIFS(SmokeCADR,"&gt;=200",RevisedBrand,$B549,SmokeCADRperW,"&gt;=2.1",#REF!,"&gt;=2.6",#REF!,"&gt;=2.7")</f>
        <v>#REF!</v>
      </c>
      <c r="AH549" s="6" t="e">
        <f>COUNTIFS(SmokeCADR,"&gt;=200",RevisedBrand,$B549,SmokeCADRperW,"&gt;=2.3",#REF!,"&gt;=2.6",#REF!,"&gt;=2.7")</f>
        <v>#REF!</v>
      </c>
      <c r="AI549" s="6" t="e">
        <f>COUNTIFS(SmokeCADR,"&gt;=200",RevisedBrand,$B549,SmokeCADRperW,"&gt;=2.6",#REF!,"&gt;=2.6",#REF!,"&gt;=2.7")</f>
        <v>#REF!</v>
      </c>
      <c r="AJ549" s="15" t="e">
        <f>COUNTIFS(SmokeCADR,"&gt;=200",RevisedBrand,$B549,SmokeCADRperW,"&gt;=2.7",#REF!,"&gt;=2.6",#REF!,"&gt;=2.7")</f>
        <v>#REF!</v>
      </c>
      <c r="AL549" s="9" t="s">
        <v>35</v>
      </c>
      <c r="AM549" s="6"/>
      <c r="AN549" s="6" t="e">
        <f>COUNTIFS(#REF!,"&gt;=50",#REF!,$B549)</f>
        <v>#REF!</v>
      </c>
      <c r="AO549" s="6" t="e">
        <f t="shared" si="149"/>
        <v>#REF!</v>
      </c>
      <c r="AP549" s="6" t="e">
        <f t="shared" si="150"/>
        <v>#REF!</v>
      </c>
      <c r="AQ549" s="6" t="e">
        <f t="shared" si="151"/>
        <v>#REF!</v>
      </c>
      <c r="AR549" s="7" t="e">
        <f t="shared" si="152"/>
        <v>#REF!</v>
      </c>
      <c r="AS549" s="15" t="e">
        <f t="shared" si="153"/>
        <v>#REF!</v>
      </c>
    </row>
    <row r="550" spans="2:45" hidden="1" outlineLevel="1" x14ac:dyDescent="0.25">
      <c r="B550" s="9" t="s">
        <v>8</v>
      </c>
      <c r="C550" s="6"/>
      <c r="D550" s="6" t="e">
        <f>COUNTIFS(#REF!,"&lt;100",#REF!,"&gt;=50",#REF!,$B550)</f>
        <v>#REF!</v>
      </c>
      <c r="E550" s="6" t="e">
        <f>COUNTIFS(SmokeCADR,"&lt;100",SmokeCADR,"&gt;=50",RevisedBrand,$B550,SmokeCADRperW,"&gt;=2.0",#REF!,"&gt;=2.6",#REF!,"&gt;=2.7")</f>
        <v>#REF!</v>
      </c>
      <c r="F550" s="6" t="e">
        <f>COUNTIFS(SmokeCADR,"&lt;100",SmokeCADR,"&gt;=50",RevisedBrand,$B550,SmokeCADRperW,"&gt;=2.1",#REF!,"&gt;=2.6",#REF!,"&gt;=2.7")</f>
        <v>#REF!</v>
      </c>
      <c r="G550" s="6" t="e">
        <f>COUNTIFS(SmokeCADR,"&lt;100",SmokeCADR,"&gt;=50",RevisedBrand,$B550,SmokeCADRperW,"&gt;=2.3",#REF!,"&gt;=2.6",#REF!,"&gt;=2.7")</f>
        <v>#REF!</v>
      </c>
      <c r="H550" s="6" t="e">
        <f>COUNTIFS(SmokeCADR,"&lt;100",SmokeCADR,"&gt;=50",RevisedBrand,$B550,SmokeCADRperW,"&gt;=2.6",#REF!,"&gt;=2.6",#REF!,"&gt;=2.7")</f>
        <v>#REF!</v>
      </c>
      <c r="I550" s="15" t="e">
        <f>COUNTIFS(SmokeCADR,"&lt;100",SmokeCADR,"&gt;=50",RevisedBrand,$B550,SmokeCADRperW,"&gt;=2.7",#REF!,"&gt;=2.6",#REF!,"&gt;=2.7")</f>
        <v>#REF!</v>
      </c>
      <c r="K550" s="9" t="s">
        <v>8</v>
      </c>
      <c r="L550" s="6"/>
      <c r="M550" s="6" t="e">
        <f>COUNTIFS(#REF!,"&gt;=100",#REF!,"&lt;150",#REF!,$B550)</f>
        <v>#REF!</v>
      </c>
      <c r="N550" s="6" t="e">
        <f>COUNTIFS(SmokeCADR,"&gt;=100",SmokeCADR,"&lt;150",RevisedBrand,$B550,SmokeCADRperW,"&gt;=2.0",#REF!,"&gt;=2.6",#REF!,"&gt;=2.7")</f>
        <v>#REF!</v>
      </c>
      <c r="O550" s="6" t="e">
        <f>COUNTIFS(SmokeCADR,"&gt;=100",SmokeCADR,"&lt;150",RevisedBrand,$B550,SmokeCADRperW,"&gt;=2.1",#REF!,"&gt;=2.6",#REF!,"&gt;=2.7")</f>
        <v>#REF!</v>
      </c>
      <c r="P550" s="6" t="e">
        <f>COUNTIFS(SmokeCADR,"&gt;=100",SmokeCADR,"&lt;150",RevisedBrand,$B550,SmokeCADRperW,"&gt;=2.3",#REF!,"&gt;=2.6",#REF!,"&gt;=2.7")</f>
        <v>#REF!</v>
      </c>
      <c r="Q550" s="6" t="e">
        <f>COUNTIFS(SmokeCADR,"&gt;=100",SmokeCADR,"&lt;150",RevisedBrand,$B550,SmokeCADRperW,"&gt;=2.6",#REF!,"&gt;=2.6",#REF!,"&gt;=2.7")</f>
        <v>#REF!</v>
      </c>
      <c r="R550" s="15" t="e">
        <f>COUNTIFS(SmokeCADR,"&gt;=100",SmokeCADR,"&lt;150",RevisedBrand,$B550,SmokeCADRperW,"&gt;=2.7",#REF!,"&gt;=2.6",#REF!,"&gt;=2.7")</f>
        <v>#REF!</v>
      </c>
      <c r="T550" s="9" t="s">
        <v>8</v>
      </c>
      <c r="U550" s="6"/>
      <c r="V550" s="6" t="e">
        <f>COUNTIFS(#REF!,"&gt;=150",#REF!,"&lt;200",#REF!,$B550)</f>
        <v>#REF!</v>
      </c>
      <c r="W550" s="6" t="e">
        <f>COUNTIFS(SmokeCADR,"&gt;=150",SmokeCADR,"&lt;200",RevisedBrand,$B550,SmokeCADRperW,"&gt;=2.0",#REF!,"&gt;=2.6",#REF!,"&gt;=2.7")</f>
        <v>#REF!</v>
      </c>
      <c r="X550" s="6" t="e">
        <f>COUNTIFS(SmokeCADR,"&gt;=150",SmokeCADR,"&lt;200",RevisedBrand,$B550,SmokeCADRperW,"&gt;=2.1",#REF!,"&gt;=2.6",#REF!,"&gt;=2.7")</f>
        <v>#REF!</v>
      </c>
      <c r="Y550" s="6" t="e">
        <f>COUNTIFS(SmokeCADR,"&gt;=150",SmokeCADR,"&lt;200",RevisedBrand,$B550,SmokeCADRperW,"&gt;=2.3",#REF!,"&gt;=2.6",#REF!,"&gt;=2.7")</f>
        <v>#REF!</v>
      </c>
      <c r="Z550" s="6" t="e">
        <f>COUNTIFS(SmokeCADR,"&gt;=150",SmokeCADR,"&lt;200",RevisedBrand,$B550,SmokeCADRperW,"&gt;=2.6",#REF!,"&gt;=2.6",#REF!,"&gt;=2.7")</f>
        <v>#REF!</v>
      </c>
      <c r="AA550" s="15" t="e">
        <f>COUNTIFS(SmokeCADR,"&gt;=150",SmokeCADR,"&lt;200",RevisedBrand,$B550,SmokeCADRperW,"&gt;=2.7",#REF!,"&gt;=2.6",#REF!,"&gt;=2.7")</f>
        <v>#REF!</v>
      </c>
      <c r="AC550" s="9" t="s">
        <v>8</v>
      </c>
      <c r="AD550" s="6"/>
      <c r="AE550" s="6" t="e">
        <f>COUNTIFS(#REF!,"&gt;=200",#REF!,$B550)</f>
        <v>#REF!</v>
      </c>
      <c r="AF550" s="6" t="e">
        <f>COUNTIFS(SmokeCADR,"&gt;=200",RevisedBrand,$B550,SmokeCADRperW,"&gt;=2.0",#REF!,"&gt;=2.6",#REF!,"&gt;=2.7")</f>
        <v>#REF!</v>
      </c>
      <c r="AG550" s="6" t="e">
        <f>COUNTIFS(SmokeCADR,"&gt;=200",RevisedBrand,$B550,SmokeCADRperW,"&gt;=2.1",#REF!,"&gt;=2.6",#REF!,"&gt;=2.7")</f>
        <v>#REF!</v>
      </c>
      <c r="AH550" s="6" t="e">
        <f>COUNTIFS(SmokeCADR,"&gt;=200",RevisedBrand,$B550,SmokeCADRperW,"&gt;=2.3",#REF!,"&gt;=2.6",#REF!,"&gt;=2.7")</f>
        <v>#REF!</v>
      </c>
      <c r="AI550" s="6" t="e">
        <f>COUNTIFS(SmokeCADR,"&gt;=200",RevisedBrand,$B550,SmokeCADRperW,"&gt;=2.6",#REF!,"&gt;=2.6",#REF!,"&gt;=2.7")</f>
        <v>#REF!</v>
      </c>
      <c r="AJ550" s="15" t="e">
        <f>COUNTIFS(SmokeCADR,"&gt;=200",RevisedBrand,$B550,SmokeCADRperW,"&gt;=2.7",#REF!,"&gt;=2.6",#REF!,"&gt;=2.7")</f>
        <v>#REF!</v>
      </c>
      <c r="AL550" s="9" t="s">
        <v>8</v>
      </c>
      <c r="AM550" s="6"/>
      <c r="AN550" s="6" t="e">
        <f>COUNTIFS(#REF!,"&gt;=50",#REF!,$B550)</f>
        <v>#REF!</v>
      </c>
      <c r="AO550" s="6" t="e">
        <f t="shared" si="149"/>
        <v>#REF!</v>
      </c>
      <c r="AP550" s="6" t="e">
        <f t="shared" si="150"/>
        <v>#REF!</v>
      </c>
      <c r="AQ550" s="6" t="e">
        <f t="shared" si="151"/>
        <v>#REF!</v>
      </c>
      <c r="AR550" s="7" t="e">
        <f t="shared" si="152"/>
        <v>#REF!</v>
      </c>
      <c r="AS550" s="15" t="e">
        <f t="shared" si="153"/>
        <v>#REF!</v>
      </c>
    </row>
    <row r="551" spans="2:45" hidden="1" outlineLevel="1" x14ac:dyDescent="0.25">
      <c r="B551" s="9" t="s">
        <v>36</v>
      </c>
      <c r="C551" s="6"/>
      <c r="D551" s="6" t="e">
        <f>COUNTIFS(#REF!,"&lt;100",#REF!,"&gt;=50",#REF!,$B551)</f>
        <v>#REF!</v>
      </c>
      <c r="E551" s="6" t="e">
        <f>COUNTIFS(SmokeCADR,"&lt;100",SmokeCADR,"&gt;=50",RevisedBrand,$B551,SmokeCADRperW,"&gt;=2.0",#REF!,"&gt;=2.6",#REF!,"&gt;=2.7")</f>
        <v>#REF!</v>
      </c>
      <c r="F551" s="6" t="e">
        <f>COUNTIFS(SmokeCADR,"&lt;100",SmokeCADR,"&gt;=50",RevisedBrand,$B551,SmokeCADRperW,"&gt;=2.1",#REF!,"&gt;=2.6",#REF!,"&gt;=2.7")</f>
        <v>#REF!</v>
      </c>
      <c r="G551" s="6" t="e">
        <f>COUNTIFS(SmokeCADR,"&lt;100",SmokeCADR,"&gt;=50",RevisedBrand,$B551,SmokeCADRperW,"&gt;=2.3",#REF!,"&gt;=2.6",#REF!,"&gt;=2.7")</f>
        <v>#REF!</v>
      </c>
      <c r="H551" s="6" t="e">
        <f>COUNTIFS(SmokeCADR,"&lt;100",SmokeCADR,"&gt;=50",RevisedBrand,$B551,SmokeCADRperW,"&gt;=2.6",#REF!,"&gt;=2.6",#REF!,"&gt;=2.7")</f>
        <v>#REF!</v>
      </c>
      <c r="I551" s="15" t="e">
        <f>COUNTIFS(SmokeCADR,"&lt;100",SmokeCADR,"&gt;=50",RevisedBrand,$B551,SmokeCADRperW,"&gt;=2.7",#REF!,"&gt;=2.6",#REF!,"&gt;=2.7")</f>
        <v>#REF!</v>
      </c>
      <c r="K551" s="9" t="s">
        <v>36</v>
      </c>
      <c r="L551" s="6"/>
      <c r="M551" s="6" t="e">
        <f>COUNTIFS(#REF!,"&gt;=100",#REF!,"&lt;150",#REF!,$B551)</f>
        <v>#REF!</v>
      </c>
      <c r="N551" s="6" t="e">
        <f>COUNTIFS(SmokeCADR,"&gt;=100",SmokeCADR,"&lt;150",RevisedBrand,$B551,SmokeCADRperW,"&gt;=2.0",#REF!,"&gt;=2.6",#REF!,"&gt;=2.7")</f>
        <v>#REF!</v>
      </c>
      <c r="O551" s="6" t="e">
        <f>COUNTIFS(SmokeCADR,"&gt;=100",SmokeCADR,"&lt;150",RevisedBrand,$B551,SmokeCADRperW,"&gt;=2.1",#REF!,"&gt;=2.6",#REF!,"&gt;=2.7")</f>
        <v>#REF!</v>
      </c>
      <c r="P551" s="6" t="e">
        <f>COUNTIFS(SmokeCADR,"&gt;=100",SmokeCADR,"&lt;150",RevisedBrand,$B551,SmokeCADRperW,"&gt;=2.3",#REF!,"&gt;=2.6",#REF!,"&gt;=2.7")</f>
        <v>#REF!</v>
      </c>
      <c r="Q551" s="6" t="e">
        <f>COUNTIFS(SmokeCADR,"&gt;=100",SmokeCADR,"&lt;150",RevisedBrand,$B551,SmokeCADRperW,"&gt;=2.6",#REF!,"&gt;=2.6",#REF!,"&gt;=2.7")</f>
        <v>#REF!</v>
      </c>
      <c r="R551" s="15" t="e">
        <f>COUNTIFS(SmokeCADR,"&gt;=100",SmokeCADR,"&lt;150",RevisedBrand,$B551,SmokeCADRperW,"&gt;=2.7",#REF!,"&gt;=2.6",#REF!,"&gt;=2.7")</f>
        <v>#REF!</v>
      </c>
      <c r="T551" s="9" t="s">
        <v>36</v>
      </c>
      <c r="U551" s="6"/>
      <c r="V551" s="6" t="e">
        <f>COUNTIFS(#REF!,"&gt;=150",#REF!,"&lt;200",#REF!,$B551)</f>
        <v>#REF!</v>
      </c>
      <c r="W551" s="6" t="e">
        <f>COUNTIFS(SmokeCADR,"&gt;=150",SmokeCADR,"&lt;200",RevisedBrand,$B551,SmokeCADRperW,"&gt;=2.0",#REF!,"&gt;=2.6",#REF!,"&gt;=2.7")</f>
        <v>#REF!</v>
      </c>
      <c r="X551" s="6" t="e">
        <f>COUNTIFS(SmokeCADR,"&gt;=150",SmokeCADR,"&lt;200",RevisedBrand,$B551,SmokeCADRperW,"&gt;=2.1",#REF!,"&gt;=2.6",#REF!,"&gt;=2.7")</f>
        <v>#REF!</v>
      </c>
      <c r="Y551" s="6" t="e">
        <f>COUNTIFS(SmokeCADR,"&gt;=150",SmokeCADR,"&lt;200",RevisedBrand,$B551,SmokeCADRperW,"&gt;=2.3",#REF!,"&gt;=2.6",#REF!,"&gt;=2.7")</f>
        <v>#REF!</v>
      </c>
      <c r="Z551" s="6" t="e">
        <f>COUNTIFS(SmokeCADR,"&gt;=150",SmokeCADR,"&lt;200",RevisedBrand,$B551,SmokeCADRperW,"&gt;=2.6",#REF!,"&gt;=2.6",#REF!,"&gt;=2.7")</f>
        <v>#REF!</v>
      </c>
      <c r="AA551" s="15" t="e">
        <f>COUNTIFS(SmokeCADR,"&gt;=150",SmokeCADR,"&lt;200",RevisedBrand,$B551,SmokeCADRperW,"&gt;=2.7",#REF!,"&gt;=2.6",#REF!,"&gt;=2.7")</f>
        <v>#REF!</v>
      </c>
      <c r="AC551" s="9" t="s">
        <v>36</v>
      </c>
      <c r="AD551" s="6"/>
      <c r="AE551" s="6" t="e">
        <f>COUNTIFS(#REF!,"&gt;=200",#REF!,$B551)</f>
        <v>#REF!</v>
      </c>
      <c r="AF551" s="6" t="e">
        <f>COUNTIFS(SmokeCADR,"&gt;=200",RevisedBrand,$B551,SmokeCADRperW,"&gt;=2.0",#REF!,"&gt;=2.6",#REF!,"&gt;=2.7")</f>
        <v>#REF!</v>
      </c>
      <c r="AG551" s="6" t="e">
        <f>COUNTIFS(SmokeCADR,"&gt;=200",RevisedBrand,$B551,SmokeCADRperW,"&gt;=2.1",#REF!,"&gt;=2.6",#REF!,"&gt;=2.7")</f>
        <v>#REF!</v>
      </c>
      <c r="AH551" s="6" t="e">
        <f>COUNTIFS(SmokeCADR,"&gt;=200",RevisedBrand,$B551,SmokeCADRperW,"&gt;=2.3",#REF!,"&gt;=2.6",#REF!,"&gt;=2.7")</f>
        <v>#REF!</v>
      </c>
      <c r="AI551" s="6" t="e">
        <f>COUNTIFS(SmokeCADR,"&gt;=200",RevisedBrand,$B551,SmokeCADRperW,"&gt;=2.6",#REF!,"&gt;=2.6",#REF!,"&gt;=2.7")</f>
        <v>#REF!</v>
      </c>
      <c r="AJ551" s="15" t="e">
        <f>COUNTIFS(SmokeCADR,"&gt;=200",RevisedBrand,$B551,SmokeCADRperW,"&gt;=2.7",#REF!,"&gt;=2.6",#REF!,"&gt;=2.7")</f>
        <v>#REF!</v>
      </c>
      <c r="AL551" s="9" t="s">
        <v>36</v>
      </c>
      <c r="AM551" s="6"/>
      <c r="AN551" s="6" t="e">
        <f>COUNTIFS(#REF!,"&gt;=50",#REF!,$B551)</f>
        <v>#REF!</v>
      </c>
      <c r="AO551" s="6" t="e">
        <f t="shared" si="149"/>
        <v>#REF!</v>
      </c>
      <c r="AP551" s="6" t="e">
        <f t="shared" si="150"/>
        <v>#REF!</v>
      </c>
      <c r="AQ551" s="6" t="e">
        <f t="shared" si="151"/>
        <v>#REF!</v>
      </c>
      <c r="AR551" s="7" t="e">
        <f t="shared" si="152"/>
        <v>#REF!</v>
      </c>
      <c r="AS551" s="15" t="e">
        <f t="shared" si="153"/>
        <v>#REF!</v>
      </c>
    </row>
    <row r="552" spans="2:45" hidden="1" outlineLevel="1" x14ac:dyDescent="0.25">
      <c r="B552" s="9" t="s">
        <v>30</v>
      </c>
      <c r="C552" s="6"/>
      <c r="D552" s="6" t="e">
        <f>COUNTIFS(#REF!,"&lt;100",#REF!,"&gt;=50",#REF!,$B552)</f>
        <v>#REF!</v>
      </c>
      <c r="E552" s="6" t="e">
        <f>COUNTIFS(SmokeCADR,"&lt;100",SmokeCADR,"&gt;=50",RevisedBrand,$B552,SmokeCADRperW,"&gt;=2.0",#REF!,"&gt;=2.6",#REF!,"&gt;=2.7")</f>
        <v>#REF!</v>
      </c>
      <c r="F552" s="6" t="e">
        <f>COUNTIFS(SmokeCADR,"&lt;100",SmokeCADR,"&gt;=50",RevisedBrand,$B552,SmokeCADRperW,"&gt;=2.1",#REF!,"&gt;=2.6",#REF!,"&gt;=2.7")</f>
        <v>#REF!</v>
      </c>
      <c r="G552" s="6" t="e">
        <f>COUNTIFS(SmokeCADR,"&lt;100",SmokeCADR,"&gt;=50",RevisedBrand,$B552,SmokeCADRperW,"&gt;=2.3",#REF!,"&gt;=2.6",#REF!,"&gt;=2.7")</f>
        <v>#REF!</v>
      </c>
      <c r="H552" s="6" t="e">
        <f>COUNTIFS(SmokeCADR,"&lt;100",SmokeCADR,"&gt;=50",RevisedBrand,$B552,SmokeCADRperW,"&gt;=2.6",#REF!,"&gt;=2.6",#REF!,"&gt;=2.7")</f>
        <v>#REF!</v>
      </c>
      <c r="I552" s="15" t="e">
        <f>COUNTIFS(SmokeCADR,"&lt;100",SmokeCADR,"&gt;=50",RevisedBrand,$B552,SmokeCADRperW,"&gt;=2.7",#REF!,"&gt;=2.6",#REF!,"&gt;=2.7")</f>
        <v>#REF!</v>
      </c>
      <c r="K552" s="9" t="s">
        <v>30</v>
      </c>
      <c r="L552" s="6"/>
      <c r="M552" s="6" t="e">
        <f>COUNTIFS(#REF!,"&gt;=100",#REF!,"&lt;150",#REF!,$B552)</f>
        <v>#REF!</v>
      </c>
      <c r="N552" s="6" t="e">
        <f>COUNTIFS(SmokeCADR,"&gt;=100",SmokeCADR,"&lt;150",RevisedBrand,$B552,SmokeCADRperW,"&gt;=2.0",#REF!,"&gt;=2.6",#REF!,"&gt;=2.7")</f>
        <v>#REF!</v>
      </c>
      <c r="O552" s="6" t="e">
        <f>COUNTIFS(SmokeCADR,"&gt;=100",SmokeCADR,"&lt;150",RevisedBrand,$B552,SmokeCADRperW,"&gt;=2.1",#REF!,"&gt;=2.6",#REF!,"&gt;=2.7")</f>
        <v>#REF!</v>
      </c>
      <c r="P552" s="6" t="e">
        <f>COUNTIFS(SmokeCADR,"&gt;=100",SmokeCADR,"&lt;150",RevisedBrand,$B552,SmokeCADRperW,"&gt;=2.3",#REF!,"&gt;=2.6",#REF!,"&gt;=2.7")</f>
        <v>#REF!</v>
      </c>
      <c r="Q552" s="6" t="e">
        <f>COUNTIFS(SmokeCADR,"&gt;=100",SmokeCADR,"&lt;150",RevisedBrand,$B552,SmokeCADRperW,"&gt;=2.6",#REF!,"&gt;=2.6",#REF!,"&gt;=2.7")</f>
        <v>#REF!</v>
      </c>
      <c r="R552" s="15" t="e">
        <f>COUNTIFS(SmokeCADR,"&gt;=100",SmokeCADR,"&lt;150",RevisedBrand,$B552,SmokeCADRperW,"&gt;=2.7",#REF!,"&gt;=2.6",#REF!,"&gt;=2.7")</f>
        <v>#REF!</v>
      </c>
      <c r="T552" s="9" t="s">
        <v>30</v>
      </c>
      <c r="U552" s="6"/>
      <c r="V552" s="6" t="e">
        <f>COUNTIFS(#REF!,"&gt;=150",#REF!,"&lt;200",#REF!,$B552)</f>
        <v>#REF!</v>
      </c>
      <c r="W552" s="6" t="e">
        <f>COUNTIFS(SmokeCADR,"&gt;=150",SmokeCADR,"&lt;200",RevisedBrand,$B552,SmokeCADRperW,"&gt;=2.0",#REF!,"&gt;=2.6",#REF!,"&gt;=2.7")</f>
        <v>#REF!</v>
      </c>
      <c r="X552" s="6" t="e">
        <f>COUNTIFS(SmokeCADR,"&gt;=150",SmokeCADR,"&lt;200",RevisedBrand,$B552,SmokeCADRperW,"&gt;=2.1",#REF!,"&gt;=2.6",#REF!,"&gt;=2.7")</f>
        <v>#REF!</v>
      </c>
      <c r="Y552" s="6" t="e">
        <f>COUNTIFS(SmokeCADR,"&gt;=150",SmokeCADR,"&lt;200",RevisedBrand,$B552,SmokeCADRperW,"&gt;=2.3",#REF!,"&gt;=2.6",#REF!,"&gt;=2.7")</f>
        <v>#REF!</v>
      </c>
      <c r="Z552" s="6" t="e">
        <f>COUNTIFS(SmokeCADR,"&gt;=150",SmokeCADR,"&lt;200",RevisedBrand,$B552,SmokeCADRperW,"&gt;=2.6",#REF!,"&gt;=2.6",#REF!,"&gt;=2.7")</f>
        <v>#REF!</v>
      </c>
      <c r="AA552" s="15" t="e">
        <f>COUNTIFS(SmokeCADR,"&gt;=150",SmokeCADR,"&lt;200",RevisedBrand,$B552,SmokeCADRperW,"&gt;=2.7",#REF!,"&gt;=2.6",#REF!,"&gt;=2.7")</f>
        <v>#REF!</v>
      </c>
      <c r="AC552" s="9" t="s">
        <v>30</v>
      </c>
      <c r="AD552" s="6"/>
      <c r="AE552" s="6" t="e">
        <f>COUNTIFS(#REF!,"&gt;=200",#REF!,$B552)</f>
        <v>#REF!</v>
      </c>
      <c r="AF552" s="6" t="e">
        <f>COUNTIFS(SmokeCADR,"&gt;=200",RevisedBrand,$B552,SmokeCADRperW,"&gt;=2.0",#REF!,"&gt;=2.6",#REF!,"&gt;=2.7")</f>
        <v>#REF!</v>
      </c>
      <c r="AG552" s="6" t="e">
        <f>COUNTIFS(SmokeCADR,"&gt;=200",RevisedBrand,$B552,SmokeCADRperW,"&gt;=2.1",#REF!,"&gt;=2.6",#REF!,"&gt;=2.7")</f>
        <v>#REF!</v>
      </c>
      <c r="AH552" s="6" t="e">
        <f>COUNTIFS(SmokeCADR,"&gt;=200",RevisedBrand,$B552,SmokeCADRperW,"&gt;=2.3",#REF!,"&gt;=2.6",#REF!,"&gt;=2.7")</f>
        <v>#REF!</v>
      </c>
      <c r="AI552" s="6" t="e">
        <f>COUNTIFS(SmokeCADR,"&gt;=200",RevisedBrand,$B552,SmokeCADRperW,"&gt;=2.6",#REF!,"&gt;=2.6",#REF!,"&gt;=2.7")</f>
        <v>#REF!</v>
      </c>
      <c r="AJ552" s="15" t="e">
        <f>COUNTIFS(SmokeCADR,"&gt;=200",RevisedBrand,$B552,SmokeCADRperW,"&gt;=2.7",#REF!,"&gt;=2.6",#REF!,"&gt;=2.7")</f>
        <v>#REF!</v>
      </c>
      <c r="AL552" s="9" t="s">
        <v>30</v>
      </c>
      <c r="AM552" s="6"/>
      <c r="AN552" s="6" t="e">
        <f>COUNTIFS(#REF!,"&gt;=50",#REF!,$B552)</f>
        <v>#REF!</v>
      </c>
      <c r="AO552" s="6" t="e">
        <f t="shared" si="149"/>
        <v>#REF!</v>
      </c>
      <c r="AP552" s="6" t="e">
        <f t="shared" si="150"/>
        <v>#REF!</v>
      </c>
      <c r="AQ552" s="6" t="e">
        <f t="shared" si="151"/>
        <v>#REF!</v>
      </c>
      <c r="AR552" s="7" t="e">
        <f t="shared" si="152"/>
        <v>#REF!</v>
      </c>
      <c r="AS552" s="15" t="e">
        <f t="shared" si="153"/>
        <v>#REF!</v>
      </c>
    </row>
    <row r="553" spans="2:45" hidden="1" outlineLevel="1" x14ac:dyDescent="0.25">
      <c r="B553" s="9" t="s">
        <v>38</v>
      </c>
      <c r="C553" s="6"/>
      <c r="D553" s="6" t="e">
        <f>COUNTIFS(#REF!,"&lt;100",#REF!,"&gt;=50",#REF!,$B553)</f>
        <v>#REF!</v>
      </c>
      <c r="E553" s="6" t="e">
        <f>COUNTIFS(SmokeCADR,"&lt;100",SmokeCADR,"&gt;=50",RevisedBrand,$B553,SmokeCADRperW,"&gt;=2.0",#REF!,"&gt;=2.6",#REF!,"&gt;=2.7")</f>
        <v>#REF!</v>
      </c>
      <c r="F553" s="6" t="e">
        <f>COUNTIFS(SmokeCADR,"&lt;100",SmokeCADR,"&gt;=50",RevisedBrand,$B553,SmokeCADRperW,"&gt;=2.1",#REF!,"&gt;=2.6",#REF!,"&gt;=2.7")</f>
        <v>#REF!</v>
      </c>
      <c r="G553" s="6" t="e">
        <f>COUNTIFS(SmokeCADR,"&lt;100",SmokeCADR,"&gt;=50",RevisedBrand,$B553,SmokeCADRperW,"&gt;=2.3",#REF!,"&gt;=2.6",#REF!,"&gt;=2.7")</f>
        <v>#REF!</v>
      </c>
      <c r="H553" s="6" t="e">
        <f>COUNTIFS(SmokeCADR,"&lt;100",SmokeCADR,"&gt;=50",RevisedBrand,$B553,SmokeCADRperW,"&gt;=2.6",#REF!,"&gt;=2.6",#REF!,"&gt;=2.7")</f>
        <v>#REF!</v>
      </c>
      <c r="I553" s="15" t="e">
        <f>COUNTIFS(SmokeCADR,"&lt;100",SmokeCADR,"&gt;=50",RevisedBrand,$B553,SmokeCADRperW,"&gt;=2.7",#REF!,"&gt;=2.6",#REF!,"&gt;=2.7")</f>
        <v>#REF!</v>
      </c>
      <c r="K553" s="9" t="s">
        <v>38</v>
      </c>
      <c r="L553" s="6"/>
      <c r="M553" s="6" t="e">
        <f>COUNTIFS(#REF!,"&gt;=100",#REF!,"&lt;150",#REF!,$B553)</f>
        <v>#REF!</v>
      </c>
      <c r="N553" s="6" t="e">
        <f>COUNTIFS(SmokeCADR,"&gt;=100",SmokeCADR,"&lt;150",RevisedBrand,$B553,SmokeCADRperW,"&gt;=2.0",#REF!,"&gt;=2.6",#REF!,"&gt;=2.7")</f>
        <v>#REF!</v>
      </c>
      <c r="O553" s="6" t="e">
        <f>COUNTIFS(SmokeCADR,"&gt;=100",SmokeCADR,"&lt;150",RevisedBrand,$B553,SmokeCADRperW,"&gt;=2.1",#REF!,"&gt;=2.6",#REF!,"&gt;=2.7")</f>
        <v>#REF!</v>
      </c>
      <c r="P553" s="6" t="e">
        <f>COUNTIFS(SmokeCADR,"&gt;=100",SmokeCADR,"&lt;150",RevisedBrand,$B553,SmokeCADRperW,"&gt;=2.3",#REF!,"&gt;=2.6",#REF!,"&gt;=2.7")</f>
        <v>#REF!</v>
      </c>
      <c r="Q553" s="6" t="e">
        <f>COUNTIFS(SmokeCADR,"&gt;=100",SmokeCADR,"&lt;150",RevisedBrand,$B553,SmokeCADRperW,"&gt;=2.6",#REF!,"&gt;=2.6",#REF!,"&gt;=2.7")</f>
        <v>#REF!</v>
      </c>
      <c r="R553" s="15" t="e">
        <f>COUNTIFS(SmokeCADR,"&gt;=100",SmokeCADR,"&lt;150",RevisedBrand,$B553,SmokeCADRperW,"&gt;=2.7",#REF!,"&gt;=2.6",#REF!,"&gt;=2.7")</f>
        <v>#REF!</v>
      </c>
      <c r="T553" s="9" t="s">
        <v>38</v>
      </c>
      <c r="U553" s="6"/>
      <c r="V553" s="6" t="e">
        <f>COUNTIFS(#REF!,"&gt;=150",#REF!,"&lt;200",#REF!,$B553)</f>
        <v>#REF!</v>
      </c>
      <c r="W553" s="6" t="e">
        <f>COUNTIFS(SmokeCADR,"&gt;=150",SmokeCADR,"&lt;200",RevisedBrand,$B553,SmokeCADRperW,"&gt;=2.0",#REF!,"&gt;=2.6",#REF!,"&gt;=2.7")</f>
        <v>#REF!</v>
      </c>
      <c r="X553" s="6" t="e">
        <f>COUNTIFS(SmokeCADR,"&gt;=150",SmokeCADR,"&lt;200",RevisedBrand,$B553,SmokeCADRperW,"&gt;=2.1",#REF!,"&gt;=2.6",#REF!,"&gt;=2.7")</f>
        <v>#REF!</v>
      </c>
      <c r="Y553" s="6" t="e">
        <f>COUNTIFS(SmokeCADR,"&gt;=150",SmokeCADR,"&lt;200",RevisedBrand,$B553,SmokeCADRperW,"&gt;=2.3",#REF!,"&gt;=2.6",#REF!,"&gt;=2.7")</f>
        <v>#REF!</v>
      </c>
      <c r="Z553" s="6" t="e">
        <f>COUNTIFS(SmokeCADR,"&gt;=150",SmokeCADR,"&lt;200",RevisedBrand,$B553,SmokeCADRperW,"&gt;=2.6",#REF!,"&gt;=2.6",#REF!,"&gt;=2.7")</f>
        <v>#REF!</v>
      </c>
      <c r="AA553" s="15" t="e">
        <f>COUNTIFS(SmokeCADR,"&gt;=150",SmokeCADR,"&lt;200",RevisedBrand,$B553,SmokeCADRperW,"&gt;=2.7",#REF!,"&gt;=2.6",#REF!,"&gt;=2.7")</f>
        <v>#REF!</v>
      </c>
      <c r="AC553" s="9" t="s">
        <v>38</v>
      </c>
      <c r="AD553" s="6"/>
      <c r="AE553" s="6" t="e">
        <f>COUNTIFS(#REF!,"&gt;=200",#REF!,$B553)</f>
        <v>#REF!</v>
      </c>
      <c r="AF553" s="6" t="e">
        <f>COUNTIFS(SmokeCADR,"&gt;=200",RevisedBrand,$B553,SmokeCADRperW,"&gt;=2.0",#REF!,"&gt;=2.6",#REF!,"&gt;=2.7")</f>
        <v>#REF!</v>
      </c>
      <c r="AG553" s="6" t="e">
        <f>COUNTIFS(SmokeCADR,"&gt;=200",RevisedBrand,$B553,SmokeCADRperW,"&gt;=2.1",#REF!,"&gt;=2.6",#REF!,"&gt;=2.7")</f>
        <v>#REF!</v>
      </c>
      <c r="AH553" s="6" t="e">
        <f>COUNTIFS(SmokeCADR,"&gt;=200",RevisedBrand,$B553,SmokeCADRperW,"&gt;=2.3",#REF!,"&gt;=2.6",#REF!,"&gt;=2.7")</f>
        <v>#REF!</v>
      </c>
      <c r="AI553" s="6" t="e">
        <f>COUNTIFS(SmokeCADR,"&gt;=200",RevisedBrand,$B553,SmokeCADRperW,"&gt;=2.6",#REF!,"&gt;=2.6",#REF!,"&gt;=2.7")</f>
        <v>#REF!</v>
      </c>
      <c r="AJ553" s="15" t="e">
        <f>COUNTIFS(SmokeCADR,"&gt;=200",RevisedBrand,$B553,SmokeCADRperW,"&gt;=2.7",#REF!,"&gt;=2.6",#REF!,"&gt;=2.7")</f>
        <v>#REF!</v>
      </c>
      <c r="AL553" s="9" t="s">
        <v>38</v>
      </c>
      <c r="AM553" s="6"/>
      <c r="AN553" s="6" t="e">
        <f>COUNTIFS(#REF!,"&gt;=50",#REF!,$B553)</f>
        <v>#REF!</v>
      </c>
      <c r="AO553" s="6" t="e">
        <f t="shared" si="149"/>
        <v>#REF!</v>
      </c>
      <c r="AP553" s="6" t="e">
        <f t="shared" si="150"/>
        <v>#REF!</v>
      </c>
      <c r="AQ553" s="6" t="e">
        <f t="shared" si="151"/>
        <v>#REF!</v>
      </c>
      <c r="AR553" s="7" t="e">
        <f t="shared" si="152"/>
        <v>#REF!</v>
      </c>
      <c r="AS553" s="15" t="e">
        <f t="shared" si="153"/>
        <v>#REF!</v>
      </c>
    </row>
    <row r="554" spans="2:45" hidden="1" outlineLevel="1" x14ac:dyDescent="0.25">
      <c r="B554" s="9" t="s">
        <v>61</v>
      </c>
      <c r="C554" s="6"/>
      <c r="D554" s="6" t="e">
        <f>COUNTIFS(#REF!,"&lt;100",#REF!,"&gt;=50",#REF!,$B554)</f>
        <v>#REF!</v>
      </c>
      <c r="E554" s="6" t="e">
        <f>COUNTIFS(SmokeCADR,"&lt;100",SmokeCADR,"&gt;=50",RevisedBrand,$B554,SmokeCADRperW,"&gt;=2.0",#REF!,"&gt;=2.6",#REF!,"&gt;=2.7")</f>
        <v>#REF!</v>
      </c>
      <c r="F554" s="6" t="e">
        <f>COUNTIFS(SmokeCADR,"&lt;100",SmokeCADR,"&gt;=50",RevisedBrand,$B554,SmokeCADRperW,"&gt;=2.1",#REF!,"&gt;=2.6",#REF!,"&gt;=2.7")</f>
        <v>#REF!</v>
      </c>
      <c r="G554" s="6" t="e">
        <f>COUNTIFS(SmokeCADR,"&lt;100",SmokeCADR,"&gt;=50",RevisedBrand,$B554,SmokeCADRperW,"&gt;=2.3",#REF!,"&gt;=2.6",#REF!,"&gt;=2.7")</f>
        <v>#REF!</v>
      </c>
      <c r="H554" s="6" t="e">
        <f>COUNTIFS(SmokeCADR,"&lt;100",SmokeCADR,"&gt;=50",RevisedBrand,$B554,SmokeCADRperW,"&gt;=2.6",#REF!,"&gt;=2.6",#REF!,"&gt;=2.7")</f>
        <v>#REF!</v>
      </c>
      <c r="I554" s="15" t="e">
        <f>COUNTIFS(SmokeCADR,"&lt;100",SmokeCADR,"&gt;=50",RevisedBrand,$B554,SmokeCADRperW,"&gt;=2.7",#REF!,"&gt;=2.6",#REF!,"&gt;=2.7")</f>
        <v>#REF!</v>
      </c>
      <c r="K554" s="9" t="s">
        <v>61</v>
      </c>
      <c r="L554" s="6"/>
      <c r="M554" s="6" t="e">
        <f>COUNTIFS(#REF!,"&gt;=100",#REF!,"&lt;150",#REF!,$B554)</f>
        <v>#REF!</v>
      </c>
      <c r="N554" s="6" t="e">
        <f>COUNTIFS(SmokeCADR,"&gt;=100",SmokeCADR,"&lt;150",RevisedBrand,$B554,SmokeCADRperW,"&gt;=2.0",#REF!,"&gt;=2.6",#REF!,"&gt;=2.7")</f>
        <v>#REF!</v>
      </c>
      <c r="O554" s="6" t="e">
        <f>COUNTIFS(SmokeCADR,"&gt;=100",SmokeCADR,"&lt;150",RevisedBrand,$B554,SmokeCADRperW,"&gt;=2.1",#REF!,"&gt;=2.6",#REF!,"&gt;=2.7")</f>
        <v>#REF!</v>
      </c>
      <c r="P554" s="6" t="e">
        <f>COUNTIFS(SmokeCADR,"&gt;=100",SmokeCADR,"&lt;150",RevisedBrand,$B554,SmokeCADRperW,"&gt;=2.3",#REF!,"&gt;=2.6",#REF!,"&gt;=2.7")</f>
        <v>#REF!</v>
      </c>
      <c r="Q554" s="6" t="e">
        <f>COUNTIFS(SmokeCADR,"&gt;=100",SmokeCADR,"&lt;150",RevisedBrand,$B554,SmokeCADRperW,"&gt;=2.6",#REF!,"&gt;=2.6",#REF!,"&gt;=2.7")</f>
        <v>#REF!</v>
      </c>
      <c r="R554" s="15" t="e">
        <f>COUNTIFS(SmokeCADR,"&gt;=100",SmokeCADR,"&lt;150",RevisedBrand,$B554,SmokeCADRperW,"&gt;=2.7",#REF!,"&gt;=2.6",#REF!,"&gt;=2.7")</f>
        <v>#REF!</v>
      </c>
      <c r="T554" s="9" t="s">
        <v>61</v>
      </c>
      <c r="U554" s="6"/>
      <c r="V554" s="6" t="e">
        <f>COUNTIFS(#REF!,"&gt;=150",#REF!,"&lt;200",#REF!,$B554)</f>
        <v>#REF!</v>
      </c>
      <c r="W554" s="6" t="e">
        <f>COUNTIFS(SmokeCADR,"&gt;=150",SmokeCADR,"&lt;200",RevisedBrand,$B554,SmokeCADRperW,"&gt;=2.0",#REF!,"&gt;=2.6",#REF!,"&gt;=2.7")</f>
        <v>#REF!</v>
      </c>
      <c r="X554" s="6" t="e">
        <f>COUNTIFS(SmokeCADR,"&gt;=150",SmokeCADR,"&lt;200",RevisedBrand,$B554,SmokeCADRperW,"&gt;=2.1",#REF!,"&gt;=2.6",#REF!,"&gt;=2.7")</f>
        <v>#REF!</v>
      </c>
      <c r="Y554" s="6" t="e">
        <f>COUNTIFS(SmokeCADR,"&gt;=150",SmokeCADR,"&lt;200",RevisedBrand,$B554,SmokeCADRperW,"&gt;=2.3",#REF!,"&gt;=2.6",#REF!,"&gt;=2.7")</f>
        <v>#REF!</v>
      </c>
      <c r="Z554" s="6" t="e">
        <f>COUNTIFS(SmokeCADR,"&gt;=150",SmokeCADR,"&lt;200",RevisedBrand,$B554,SmokeCADRperW,"&gt;=2.6",#REF!,"&gt;=2.6",#REF!,"&gt;=2.7")</f>
        <v>#REF!</v>
      </c>
      <c r="AA554" s="15" t="e">
        <f>COUNTIFS(SmokeCADR,"&gt;=150",SmokeCADR,"&lt;200",RevisedBrand,$B554,SmokeCADRperW,"&gt;=2.7",#REF!,"&gt;=2.6",#REF!,"&gt;=2.7")</f>
        <v>#REF!</v>
      </c>
      <c r="AC554" s="9" t="s">
        <v>61</v>
      </c>
      <c r="AD554" s="6"/>
      <c r="AE554" s="6" t="e">
        <f>COUNTIFS(#REF!,"&gt;=200",#REF!,$B554)</f>
        <v>#REF!</v>
      </c>
      <c r="AF554" s="6" t="e">
        <f>COUNTIFS(SmokeCADR,"&gt;=200",RevisedBrand,$B554,SmokeCADRperW,"&gt;=2.0",#REF!,"&gt;=2.6",#REF!,"&gt;=2.7")</f>
        <v>#REF!</v>
      </c>
      <c r="AG554" s="6" t="e">
        <f>COUNTIFS(SmokeCADR,"&gt;=200",RevisedBrand,$B554,SmokeCADRperW,"&gt;=2.1",#REF!,"&gt;=2.6",#REF!,"&gt;=2.7")</f>
        <v>#REF!</v>
      </c>
      <c r="AH554" s="6" t="e">
        <f>COUNTIFS(SmokeCADR,"&gt;=200",RevisedBrand,$B554,SmokeCADRperW,"&gt;=2.3",#REF!,"&gt;=2.6",#REF!,"&gt;=2.7")</f>
        <v>#REF!</v>
      </c>
      <c r="AI554" s="6" t="e">
        <f>COUNTIFS(SmokeCADR,"&gt;=200",RevisedBrand,$B554,SmokeCADRperW,"&gt;=2.6",#REF!,"&gt;=2.6",#REF!,"&gt;=2.7")</f>
        <v>#REF!</v>
      </c>
      <c r="AJ554" s="15" t="e">
        <f>COUNTIFS(SmokeCADR,"&gt;=200",RevisedBrand,$B554,SmokeCADRperW,"&gt;=2.7",#REF!,"&gt;=2.6",#REF!,"&gt;=2.7")</f>
        <v>#REF!</v>
      </c>
      <c r="AL554" s="9" t="s">
        <v>61</v>
      </c>
      <c r="AM554" s="6"/>
      <c r="AN554" s="6" t="e">
        <f>COUNTIFS(#REF!,"&gt;=50",#REF!,$B554)</f>
        <v>#REF!</v>
      </c>
      <c r="AO554" s="6" t="e">
        <f t="shared" si="149"/>
        <v>#REF!</v>
      </c>
      <c r="AP554" s="6" t="e">
        <f t="shared" si="150"/>
        <v>#REF!</v>
      </c>
      <c r="AQ554" s="6" t="e">
        <f t="shared" si="151"/>
        <v>#REF!</v>
      </c>
      <c r="AR554" s="7" t="e">
        <f t="shared" si="152"/>
        <v>#REF!</v>
      </c>
      <c r="AS554" s="15" t="e">
        <f t="shared" si="153"/>
        <v>#REF!</v>
      </c>
    </row>
    <row r="555" spans="2:45" hidden="1" outlineLevel="1" x14ac:dyDescent="0.25">
      <c r="B555" s="9" t="s">
        <v>40</v>
      </c>
      <c r="C555" s="6"/>
      <c r="D555" s="6" t="e">
        <f>COUNTIFS(#REF!,"&lt;100",#REF!,"&gt;=50",#REF!,$B555)</f>
        <v>#REF!</v>
      </c>
      <c r="E555" s="6" t="e">
        <f>COUNTIFS(SmokeCADR,"&lt;100",SmokeCADR,"&gt;=50",RevisedBrand,$B555,SmokeCADRperW,"&gt;=2.0",#REF!,"&gt;=2.6",#REF!,"&gt;=2.7")</f>
        <v>#REF!</v>
      </c>
      <c r="F555" s="6" t="e">
        <f>COUNTIFS(SmokeCADR,"&lt;100",SmokeCADR,"&gt;=50",RevisedBrand,$B555,SmokeCADRperW,"&gt;=2.1",#REF!,"&gt;=2.6",#REF!,"&gt;=2.7")</f>
        <v>#REF!</v>
      </c>
      <c r="G555" s="6" t="e">
        <f>COUNTIFS(SmokeCADR,"&lt;100",SmokeCADR,"&gt;=50",RevisedBrand,$B555,SmokeCADRperW,"&gt;=2.3",#REF!,"&gt;=2.6",#REF!,"&gt;=2.7")</f>
        <v>#REF!</v>
      </c>
      <c r="H555" s="6" t="e">
        <f>COUNTIFS(SmokeCADR,"&lt;100",SmokeCADR,"&gt;=50",RevisedBrand,$B555,SmokeCADRperW,"&gt;=2.6",#REF!,"&gt;=2.6",#REF!,"&gt;=2.7")</f>
        <v>#REF!</v>
      </c>
      <c r="I555" s="15" t="e">
        <f>COUNTIFS(SmokeCADR,"&lt;100",SmokeCADR,"&gt;=50",RevisedBrand,$B555,SmokeCADRperW,"&gt;=2.7",#REF!,"&gt;=2.6",#REF!,"&gt;=2.7")</f>
        <v>#REF!</v>
      </c>
      <c r="K555" s="9" t="s">
        <v>40</v>
      </c>
      <c r="L555" s="6"/>
      <c r="M555" s="6" t="e">
        <f>COUNTIFS(#REF!,"&gt;=100",#REF!,"&lt;150",#REF!,$B555)</f>
        <v>#REF!</v>
      </c>
      <c r="N555" s="6" t="e">
        <f>COUNTIFS(SmokeCADR,"&gt;=100",SmokeCADR,"&lt;150",RevisedBrand,$B555,SmokeCADRperW,"&gt;=2.0",#REF!,"&gt;=2.6",#REF!,"&gt;=2.7")</f>
        <v>#REF!</v>
      </c>
      <c r="O555" s="6" t="e">
        <f>COUNTIFS(SmokeCADR,"&gt;=100",SmokeCADR,"&lt;150",RevisedBrand,$B555,SmokeCADRperW,"&gt;=2.1",#REF!,"&gt;=2.6",#REF!,"&gt;=2.7")</f>
        <v>#REF!</v>
      </c>
      <c r="P555" s="6" t="e">
        <f>COUNTIFS(SmokeCADR,"&gt;=100",SmokeCADR,"&lt;150",RevisedBrand,$B555,SmokeCADRperW,"&gt;=2.3",#REF!,"&gt;=2.6",#REF!,"&gt;=2.7")</f>
        <v>#REF!</v>
      </c>
      <c r="Q555" s="6" t="e">
        <f>COUNTIFS(SmokeCADR,"&gt;=100",SmokeCADR,"&lt;150",RevisedBrand,$B555,SmokeCADRperW,"&gt;=2.6",#REF!,"&gt;=2.6",#REF!,"&gt;=2.7")</f>
        <v>#REF!</v>
      </c>
      <c r="R555" s="15" t="e">
        <f>COUNTIFS(SmokeCADR,"&gt;=100",SmokeCADR,"&lt;150",RevisedBrand,$B555,SmokeCADRperW,"&gt;=2.7",#REF!,"&gt;=2.6",#REF!,"&gt;=2.7")</f>
        <v>#REF!</v>
      </c>
      <c r="T555" s="9" t="s">
        <v>40</v>
      </c>
      <c r="U555" s="6"/>
      <c r="V555" s="6" t="e">
        <f>COUNTIFS(#REF!,"&gt;=150",#REF!,"&lt;200",#REF!,$B555)</f>
        <v>#REF!</v>
      </c>
      <c r="W555" s="6" t="e">
        <f>COUNTIFS(SmokeCADR,"&gt;=150",SmokeCADR,"&lt;200",RevisedBrand,$B555,SmokeCADRperW,"&gt;=2.0",#REF!,"&gt;=2.6",#REF!,"&gt;=2.7")</f>
        <v>#REF!</v>
      </c>
      <c r="X555" s="6" t="e">
        <f>COUNTIFS(SmokeCADR,"&gt;=150",SmokeCADR,"&lt;200",RevisedBrand,$B555,SmokeCADRperW,"&gt;=2.1",#REF!,"&gt;=2.6",#REF!,"&gt;=2.7")</f>
        <v>#REF!</v>
      </c>
      <c r="Y555" s="6" t="e">
        <f>COUNTIFS(SmokeCADR,"&gt;=150",SmokeCADR,"&lt;200",RevisedBrand,$B555,SmokeCADRperW,"&gt;=2.3",#REF!,"&gt;=2.6",#REF!,"&gt;=2.7")</f>
        <v>#REF!</v>
      </c>
      <c r="Z555" s="6" t="e">
        <f>COUNTIFS(SmokeCADR,"&gt;=150",SmokeCADR,"&lt;200",RevisedBrand,$B555,SmokeCADRperW,"&gt;=2.6",#REF!,"&gt;=2.6",#REF!,"&gt;=2.7")</f>
        <v>#REF!</v>
      </c>
      <c r="AA555" s="15" t="e">
        <f>COUNTIFS(SmokeCADR,"&gt;=150",SmokeCADR,"&lt;200",RevisedBrand,$B555,SmokeCADRperW,"&gt;=2.7",#REF!,"&gt;=2.6",#REF!,"&gt;=2.7")</f>
        <v>#REF!</v>
      </c>
      <c r="AC555" s="9" t="s">
        <v>40</v>
      </c>
      <c r="AD555" s="6"/>
      <c r="AE555" s="6" t="e">
        <f>COUNTIFS(#REF!,"&gt;=200",#REF!,$B555)</f>
        <v>#REF!</v>
      </c>
      <c r="AF555" s="6" t="e">
        <f>COUNTIFS(SmokeCADR,"&gt;=200",RevisedBrand,$B555,SmokeCADRperW,"&gt;=2.0",#REF!,"&gt;=2.6",#REF!,"&gt;=2.7")</f>
        <v>#REF!</v>
      </c>
      <c r="AG555" s="6" t="e">
        <f>COUNTIFS(SmokeCADR,"&gt;=200",RevisedBrand,$B555,SmokeCADRperW,"&gt;=2.1",#REF!,"&gt;=2.6",#REF!,"&gt;=2.7")</f>
        <v>#REF!</v>
      </c>
      <c r="AH555" s="6" t="e">
        <f>COUNTIFS(SmokeCADR,"&gt;=200",RevisedBrand,$B555,SmokeCADRperW,"&gt;=2.3",#REF!,"&gt;=2.6",#REF!,"&gt;=2.7")</f>
        <v>#REF!</v>
      </c>
      <c r="AI555" s="6" t="e">
        <f>COUNTIFS(SmokeCADR,"&gt;=200",RevisedBrand,$B555,SmokeCADRperW,"&gt;=2.6",#REF!,"&gt;=2.6",#REF!,"&gt;=2.7")</f>
        <v>#REF!</v>
      </c>
      <c r="AJ555" s="15" t="e">
        <f>COUNTIFS(SmokeCADR,"&gt;=200",RevisedBrand,$B555,SmokeCADRperW,"&gt;=2.7",#REF!,"&gt;=2.6",#REF!,"&gt;=2.7")</f>
        <v>#REF!</v>
      </c>
      <c r="AL555" s="9" t="s">
        <v>40</v>
      </c>
      <c r="AM555" s="6"/>
      <c r="AN555" s="6" t="e">
        <f>COUNTIFS(#REF!,"&gt;=50",#REF!,$B555)</f>
        <v>#REF!</v>
      </c>
      <c r="AO555" s="6" t="e">
        <f t="shared" si="149"/>
        <v>#REF!</v>
      </c>
      <c r="AP555" s="6" t="e">
        <f t="shared" si="150"/>
        <v>#REF!</v>
      </c>
      <c r="AQ555" s="6" t="e">
        <f t="shared" si="151"/>
        <v>#REF!</v>
      </c>
      <c r="AR555" s="7" t="e">
        <f t="shared" si="152"/>
        <v>#REF!</v>
      </c>
      <c r="AS555" s="15" t="e">
        <f t="shared" si="153"/>
        <v>#REF!</v>
      </c>
    </row>
    <row r="556" spans="2:45" hidden="1" outlineLevel="1" x14ac:dyDescent="0.25">
      <c r="B556" s="9" t="s">
        <v>41</v>
      </c>
      <c r="C556" s="6"/>
      <c r="D556" s="6" t="e">
        <f>COUNTIFS(#REF!,"&lt;100",#REF!,"&gt;=50",#REF!,$B556)</f>
        <v>#REF!</v>
      </c>
      <c r="E556" s="6" t="e">
        <f>COUNTIFS(SmokeCADR,"&lt;100",SmokeCADR,"&gt;=50",RevisedBrand,$B556,SmokeCADRperW,"&gt;=2.0",#REF!,"&gt;=2.6",#REF!,"&gt;=2.7")</f>
        <v>#REF!</v>
      </c>
      <c r="F556" s="6" t="e">
        <f>COUNTIFS(SmokeCADR,"&lt;100",SmokeCADR,"&gt;=50",RevisedBrand,$B556,SmokeCADRperW,"&gt;=2.1",#REF!,"&gt;=2.6",#REF!,"&gt;=2.7")</f>
        <v>#REF!</v>
      </c>
      <c r="G556" s="6" t="e">
        <f>COUNTIFS(SmokeCADR,"&lt;100",SmokeCADR,"&gt;=50",RevisedBrand,$B556,SmokeCADRperW,"&gt;=2.3",#REF!,"&gt;=2.6",#REF!,"&gt;=2.7")</f>
        <v>#REF!</v>
      </c>
      <c r="H556" s="6" t="e">
        <f>COUNTIFS(SmokeCADR,"&lt;100",SmokeCADR,"&gt;=50",RevisedBrand,$B556,SmokeCADRperW,"&gt;=2.6",#REF!,"&gt;=2.6",#REF!,"&gt;=2.7")</f>
        <v>#REF!</v>
      </c>
      <c r="I556" s="15" t="e">
        <f>COUNTIFS(SmokeCADR,"&lt;100",SmokeCADR,"&gt;=50",RevisedBrand,$B556,SmokeCADRperW,"&gt;=2.7",#REF!,"&gt;=2.6",#REF!,"&gt;=2.7")</f>
        <v>#REF!</v>
      </c>
      <c r="K556" s="9" t="s">
        <v>41</v>
      </c>
      <c r="L556" s="6"/>
      <c r="M556" s="6" t="e">
        <f>COUNTIFS(#REF!,"&gt;=100",#REF!,"&lt;150",#REF!,$B556)</f>
        <v>#REF!</v>
      </c>
      <c r="N556" s="6" t="e">
        <f>COUNTIFS(SmokeCADR,"&gt;=100",SmokeCADR,"&lt;150",RevisedBrand,$B556,SmokeCADRperW,"&gt;=2.0",#REF!,"&gt;=2.6",#REF!,"&gt;=2.7")</f>
        <v>#REF!</v>
      </c>
      <c r="O556" s="6" t="e">
        <f>COUNTIFS(SmokeCADR,"&gt;=100",SmokeCADR,"&lt;150",RevisedBrand,$B556,SmokeCADRperW,"&gt;=2.1",#REF!,"&gt;=2.6",#REF!,"&gt;=2.7")</f>
        <v>#REF!</v>
      </c>
      <c r="P556" s="6" t="e">
        <f>COUNTIFS(SmokeCADR,"&gt;=100",SmokeCADR,"&lt;150",RevisedBrand,$B556,SmokeCADRperW,"&gt;=2.3",#REF!,"&gt;=2.6",#REF!,"&gt;=2.7")</f>
        <v>#REF!</v>
      </c>
      <c r="Q556" s="6" t="e">
        <f>COUNTIFS(SmokeCADR,"&gt;=100",SmokeCADR,"&lt;150",RevisedBrand,$B556,SmokeCADRperW,"&gt;=2.6",#REF!,"&gt;=2.6",#REF!,"&gt;=2.7")</f>
        <v>#REF!</v>
      </c>
      <c r="R556" s="15" t="e">
        <f>COUNTIFS(SmokeCADR,"&gt;=100",SmokeCADR,"&lt;150",RevisedBrand,$B556,SmokeCADRperW,"&gt;=2.7",#REF!,"&gt;=2.6",#REF!,"&gt;=2.7")</f>
        <v>#REF!</v>
      </c>
      <c r="T556" s="9" t="s">
        <v>41</v>
      </c>
      <c r="U556" s="6"/>
      <c r="V556" s="6" t="e">
        <f>COUNTIFS(#REF!,"&gt;=150",#REF!,"&lt;200",#REF!,$B556)</f>
        <v>#REF!</v>
      </c>
      <c r="W556" s="6" t="e">
        <f>COUNTIFS(SmokeCADR,"&gt;=150",SmokeCADR,"&lt;200",RevisedBrand,$B556,SmokeCADRperW,"&gt;=2.0",#REF!,"&gt;=2.6",#REF!,"&gt;=2.7")</f>
        <v>#REF!</v>
      </c>
      <c r="X556" s="6" t="e">
        <f>COUNTIFS(SmokeCADR,"&gt;=150",SmokeCADR,"&lt;200",RevisedBrand,$B556,SmokeCADRperW,"&gt;=2.1",#REF!,"&gt;=2.6",#REF!,"&gt;=2.7")</f>
        <v>#REF!</v>
      </c>
      <c r="Y556" s="6" t="e">
        <f>COUNTIFS(SmokeCADR,"&gt;=150",SmokeCADR,"&lt;200",RevisedBrand,$B556,SmokeCADRperW,"&gt;=2.3",#REF!,"&gt;=2.6",#REF!,"&gt;=2.7")</f>
        <v>#REF!</v>
      </c>
      <c r="Z556" s="6" t="e">
        <f>COUNTIFS(SmokeCADR,"&gt;=150",SmokeCADR,"&lt;200",RevisedBrand,$B556,SmokeCADRperW,"&gt;=2.6",#REF!,"&gt;=2.6",#REF!,"&gt;=2.7")</f>
        <v>#REF!</v>
      </c>
      <c r="AA556" s="15" t="e">
        <f>COUNTIFS(SmokeCADR,"&gt;=150",SmokeCADR,"&lt;200",RevisedBrand,$B556,SmokeCADRperW,"&gt;=2.7",#REF!,"&gt;=2.6",#REF!,"&gt;=2.7")</f>
        <v>#REF!</v>
      </c>
      <c r="AC556" s="9" t="s">
        <v>41</v>
      </c>
      <c r="AD556" s="6"/>
      <c r="AE556" s="6" t="e">
        <f>COUNTIFS(#REF!,"&gt;=200",#REF!,$B556)</f>
        <v>#REF!</v>
      </c>
      <c r="AF556" s="6" t="e">
        <f>COUNTIFS(SmokeCADR,"&gt;=200",RevisedBrand,$B556,SmokeCADRperW,"&gt;=2.0",#REF!,"&gt;=2.6",#REF!,"&gt;=2.7")</f>
        <v>#REF!</v>
      </c>
      <c r="AG556" s="6" t="e">
        <f>COUNTIFS(SmokeCADR,"&gt;=200",RevisedBrand,$B556,SmokeCADRperW,"&gt;=2.1",#REF!,"&gt;=2.6",#REF!,"&gt;=2.7")</f>
        <v>#REF!</v>
      </c>
      <c r="AH556" s="6" t="e">
        <f>COUNTIFS(SmokeCADR,"&gt;=200",RevisedBrand,$B556,SmokeCADRperW,"&gt;=2.3",#REF!,"&gt;=2.6",#REF!,"&gt;=2.7")</f>
        <v>#REF!</v>
      </c>
      <c r="AI556" s="6" t="e">
        <f>COUNTIFS(SmokeCADR,"&gt;=200",RevisedBrand,$B556,SmokeCADRperW,"&gt;=2.6",#REF!,"&gt;=2.6",#REF!,"&gt;=2.7")</f>
        <v>#REF!</v>
      </c>
      <c r="AJ556" s="15" t="e">
        <f>COUNTIFS(SmokeCADR,"&gt;=200",RevisedBrand,$B556,SmokeCADRperW,"&gt;=2.7",#REF!,"&gt;=2.6",#REF!,"&gt;=2.7")</f>
        <v>#REF!</v>
      </c>
      <c r="AL556" s="9" t="s">
        <v>41</v>
      </c>
      <c r="AM556" s="6"/>
      <c r="AN556" s="6" t="e">
        <f>COUNTIFS(#REF!,"&gt;=50",#REF!,$B556)</f>
        <v>#REF!</v>
      </c>
      <c r="AO556" s="6" t="e">
        <f t="shared" si="149"/>
        <v>#REF!</v>
      </c>
      <c r="AP556" s="6" t="e">
        <f t="shared" si="150"/>
        <v>#REF!</v>
      </c>
      <c r="AQ556" s="6" t="e">
        <f t="shared" si="151"/>
        <v>#REF!</v>
      </c>
      <c r="AR556" s="7" t="e">
        <f t="shared" si="152"/>
        <v>#REF!</v>
      </c>
      <c r="AS556" s="15" t="e">
        <f t="shared" si="153"/>
        <v>#REF!</v>
      </c>
    </row>
    <row r="557" spans="2:45" hidden="1" outlineLevel="1" x14ac:dyDescent="0.25">
      <c r="B557" s="9" t="s">
        <v>45</v>
      </c>
      <c r="C557" s="6"/>
      <c r="D557" s="6" t="e">
        <f>COUNTIFS(#REF!,"&lt;100",#REF!,"&gt;=50",#REF!,$B557)</f>
        <v>#REF!</v>
      </c>
      <c r="E557" s="6" t="e">
        <f>COUNTIFS(SmokeCADR,"&lt;100",SmokeCADR,"&gt;=50",RevisedBrand,$B557,SmokeCADRperW,"&gt;=2.0",#REF!,"&gt;=2.6",#REF!,"&gt;=2.7")</f>
        <v>#REF!</v>
      </c>
      <c r="F557" s="6" t="e">
        <f>COUNTIFS(SmokeCADR,"&lt;100",SmokeCADR,"&gt;=50",RevisedBrand,$B557,SmokeCADRperW,"&gt;=2.1",#REF!,"&gt;=2.6",#REF!,"&gt;=2.7")</f>
        <v>#REF!</v>
      </c>
      <c r="G557" s="6" t="e">
        <f>COUNTIFS(SmokeCADR,"&lt;100",SmokeCADR,"&gt;=50",RevisedBrand,$B557,SmokeCADRperW,"&gt;=2.3",#REF!,"&gt;=2.6",#REF!,"&gt;=2.7")</f>
        <v>#REF!</v>
      </c>
      <c r="H557" s="6" t="e">
        <f>COUNTIFS(SmokeCADR,"&lt;100",SmokeCADR,"&gt;=50",RevisedBrand,$B557,SmokeCADRperW,"&gt;=2.6",#REF!,"&gt;=2.6",#REF!,"&gt;=2.7")</f>
        <v>#REF!</v>
      </c>
      <c r="I557" s="15" t="e">
        <f>COUNTIFS(SmokeCADR,"&lt;100",SmokeCADR,"&gt;=50",RevisedBrand,$B557,SmokeCADRperW,"&gt;=2.7",#REF!,"&gt;=2.6",#REF!,"&gt;=2.7")</f>
        <v>#REF!</v>
      </c>
      <c r="K557" s="9" t="s">
        <v>45</v>
      </c>
      <c r="L557" s="6"/>
      <c r="M557" s="6" t="e">
        <f>COUNTIFS(#REF!,"&gt;=100",#REF!,"&lt;150",#REF!,$B557)</f>
        <v>#REF!</v>
      </c>
      <c r="N557" s="6" t="e">
        <f>COUNTIFS(SmokeCADR,"&gt;=100",SmokeCADR,"&lt;150",RevisedBrand,$B557,SmokeCADRperW,"&gt;=2.0",#REF!,"&gt;=2.6",#REF!,"&gt;=2.7")</f>
        <v>#REF!</v>
      </c>
      <c r="O557" s="6" t="e">
        <f>COUNTIFS(SmokeCADR,"&gt;=100",SmokeCADR,"&lt;150",RevisedBrand,$B557,SmokeCADRperW,"&gt;=2.1",#REF!,"&gt;=2.6",#REF!,"&gt;=2.7")</f>
        <v>#REF!</v>
      </c>
      <c r="P557" s="6" t="e">
        <f>COUNTIFS(SmokeCADR,"&gt;=100",SmokeCADR,"&lt;150",RevisedBrand,$B557,SmokeCADRperW,"&gt;=2.3",#REF!,"&gt;=2.6",#REF!,"&gt;=2.7")</f>
        <v>#REF!</v>
      </c>
      <c r="Q557" s="6" t="e">
        <f>COUNTIFS(SmokeCADR,"&gt;=100",SmokeCADR,"&lt;150",RevisedBrand,$B557,SmokeCADRperW,"&gt;=2.6",#REF!,"&gt;=2.6",#REF!,"&gt;=2.7")</f>
        <v>#REF!</v>
      </c>
      <c r="R557" s="15" t="e">
        <f>COUNTIFS(SmokeCADR,"&gt;=100",SmokeCADR,"&lt;150",RevisedBrand,$B557,SmokeCADRperW,"&gt;=2.7",#REF!,"&gt;=2.6",#REF!,"&gt;=2.7")</f>
        <v>#REF!</v>
      </c>
      <c r="T557" s="9" t="s">
        <v>45</v>
      </c>
      <c r="U557" s="6"/>
      <c r="V557" s="6" t="e">
        <f>COUNTIFS(#REF!,"&gt;=150",#REF!,"&lt;200",#REF!,$B557)</f>
        <v>#REF!</v>
      </c>
      <c r="W557" s="6" t="e">
        <f>COUNTIFS(SmokeCADR,"&gt;=150",SmokeCADR,"&lt;200",RevisedBrand,$B557,SmokeCADRperW,"&gt;=2.0",#REF!,"&gt;=2.6",#REF!,"&gt;=2.7")</f>
        <v>#REF!</v>
      </c>
      <c r="X557" s="6" t="e">
        <f>COUNTIFS(SmokeCADR,"&gt;=150",SmokeCADR,"&lt;200",RevisedBrand,$B557,SmokeCADRperW,"&gt;=2.1",#REF!,"&gt;=2.6",#REF!,"&gt;=2.7")</f>
        <v>#REF!</v>
      </c>
      <c r="Y557" s="6" t="e">
        <f>COUNTIFS(SmokeCADR,"&gt;=150",SmokeCADR,"&lt;200",RevisedBrand,$B557,SmokeCADRperW,"&gt;=2.3",#REF!,"&gt;=2.6",#REF!,"&gt;=2.7")</f>
        <v>#REF!</v>
      </c>
      <c r="Z557" s="6" t="e">
        <f>COUNTIFS(SmokeCADR,"&gt;=150",SmokeCADR,"&lt;200",RevisedBrand,$B557,SmokeCADRperW,"&gt;=2.6",#REF!,"&gt;=2.6",#REF!,"&gt;=2.7")</f>
        <v>#REF!</v>
      </c>
      <c r="AA557" s="15" t="e">
        <f>COUNTIFS(SmokeCADR,"&gt;=150",SmokeCADR,"&lt;200",RevisedBrand,$B557,SmokeCADRperW,"&gt;=2.7",#REF!,"&gt;=2.6",#REF!,"&gt;=2.7")</f>
        <v>#REF!</v>
      </c>
      <c r="AC557" s="9" t="s">
        <v>45</v>
      </c>
      <c r="AD557" s="6"/>
      <c r="AE557" s="6" t="e">
        <f>COUNTIFS(#REF!,"&gt;=200",#REF!,$B557)</f>
        <v>#REF!</v>
      </c>
      <c r="AF557" s="6" t="e">
        <f>COUNTIFS(SmokeCADR,"&gt;=200",RevisedBrand,$B557,SmokeCADRperW,"&gt;=2.0",#REF!,"&gt;=2.6",#REF!,"&gt;=2.7")</f>
        <v>#REF!</v>
      </c>
      <c r="AG557" s="6" t="e">
        <f>COUNTIFS(SmokeCADR,"&gt;=200",RevisedBrand,$B557,SmokeCADRperW,"&gt;=2.1",#REF!,"&gt;=2.6",#REF!,"&gt;=2.7")</f>
        <v>#REF!</v>
      </c>
      <c r="AH557" s="6" t="e">
        <f>COUNTIFS(SmokeCADR,"&gt;=200",RevisedBrand,$B557,SmokeCADRperW,"&gt;=2.3",#REF!,"&gt;=2.6",#REF!,"&gt;=2.7")</f>
        <v>#REF!</v>
      </c>
      <c r="AI557" s="6" t="e">
        <f>COUNTIFS(SmokeCADR,"&gt;=200",RevisedBrand,$B557,SmokeCADRperW,"&gt;=2.6",#REF!,"&gt;=2.6",#REF!,"&gt;=2.7")</f>
        <v>#REF!</v>
      </c>
      <c r="AJ557" s="15" t="e">
        <f>COUNTIFS(SmokeCADR,"&gt;=200",RevisedBrand,$B557,SmokeCADRperW,"&gt;=2.7",#REF!,"&gt;=2.6",#REF!,"&gt;=2.7")</f>
        <v>#REF!</v>
      </c>
      <c r="AL557" s="9" t="s">
        <v>45</v>
      </c>
      <c r="AM557" s="6"/>
      <c r="AN557" s="6" t="e">
        <f>COUNTIFS(#REF!,"&gt;=50",#REF!,$B557)</f>
        <v>#REF!</v>
      </c>
      <c r="AO557" s="6" t="e">
        <f t="shared" si="149"/>
        <v>#REF!</v>
      </c>
      <c r="AP557" s="6" t="e">
        <f t="shared" si="150"/>
        <v>#REF!</v>
      </c>
      <c r="AQ557" s="6" t="e">
        <f t="shared" si="151"/>
        <v>#REF!</v>
      </c>
      <c r="AR557" s="7" t="e">
        <f t="shared" si="152"/>
        <v>#REF!</v>
      </c>
      <c r="AS557" s="15" t="e">
        <f t="shared" si="153"/>
        <v>#REF!</v>
      </c>
    </row>
    <row r="558" spans="2:45" hidden="1" outlineLevel="1" x14ac:dyDescent="0.25">
      <c r="B558" s="9" t="s">
        <v>52</v>
      </c>
      <c r="C558" s="6"/>
      <c r="D558" s="6" t="e">
        <f>COUNTIFS(#REF!,"&lt;100",#REF!,"&gt;=50",#REF!,$B558)</f>
        <v>#REF!</v>
      </c>
      <c r="E558" s="6" t="e">
        <f>COUNTIFS(SmokeCADR,"&lt;100",SmokeCADR,"&gt;=50",RevisedBrand,$B558,SmokeCADRperW,"&gt;=2.0",#REF!,"&gt;=2.6",#REF!,"&gt;=2.7")</f>
        <v>#REF!</v>
      </c>
      <c r="F558" s="6" t="e">
        <f>COUNTIFS(SmokeCADR,"&lt;100",SmokeCADR,"&gt;=50",RevisedBrand,$B558,SmokeCADRperW,"&gt;=2.1",#REF!,"&gt;=2.6",#REF!,"&gt;=2.7")</f>
        <v>#REF!</v>
      </c>
      <c r="G558" s="6" t="e">
        <f>COUNTIFS(SmokeCADR,"&lt;100",SmokeCADR,"&gt;=50",RevisedBrand,$B558,SmokeCADRperW,"&gt;=2.3",#REF!,"&gt;=2.6",#REF!,"&gt;=2.7")</f>
        <v>#REF!</v>
      </c>
      <c r="H558" s="6" t="e">
        <f>COUNTIFS(SmokeCADR,"&lt;100",SmokeCADR,"&gt;=50",RevisedBrand,$B558,SmokeCADRperW,"&gt;=2.6",#REF!,"&gt;=2.6",#REF!,"&gt;=2.7")</f>
        <v>#REF!</v>
      </c>
      <c r="I558" s="15" t="e">
        <f>COUNTIFS(SmokeCADR,"&lt;100",SmokeCADR,"&gt;=50",RevisedBrand,$B558,SmokeCADRperW,"&gt;=2.7",#REF!,"&gt;=2.6",#REF!,"&gt;=2.7")</f>
        <v>#REF!</v>
      </c>
      <c r="K558" s="9" t="s">
        <v>52</v>
      </c>
      <c r="L558" s="6"/>
      <c r="M558" s="6" t="e">
        <f>COUNTIFS(#REF!,"&gt;=100",#REF!,"&lt;150",#REF!,$B558)</f>
        <v>#REF!</v>
      </c>
      <c r="N558" s="6" t="e">
        <f>COUNTIFS(SmokeCADR,"&gt;=100",SmokeCADR,"&lt;150",RevisedBrand,$B558,SmokeCADRperW,"&gt;=2.0",#REF!,"&gt;=2.6",#REF!,"&gt;=2.7")</f>
        <v>#REF!</v>
      </c>
      <c r="O558" s="6" t="e">
        <f>COUNTIFS(SmokeCADR,"&gt;=100",SmokeCADR,"&lt;150",RevisedBrand,$B558,SmokeCADRperW,"&gt;=2.1",#REF!,"&gt;=2.6",#REF!,"&gt;=2.7")</f>
        <v>#REF!</v>
      </c>
      <c r="P558" s="6" t="e">
        <f>COUNTIFS(SmokeCADR,"&gt;=100",SmokeCADR,"&lt;150",RevisedBrand,$B558,SmokeCADRperW,"&gt;=2.3",#REF!,"&gt;=2.6",#REF!,"&gt;=2.7")</f>
        <v>#REF!</v>
      </c>
      <c r="Q558" s="6" t="e">
        <f>COUNTIFS(SmokeCADR,"&gt;=100",SmokeCADR,"&lt;150",RevisedBrand,$B558,SmokeCADRperW,"&gt;=2.6",#REF!,"&gt;=2.6",#REF!,"&gt;=2.7")</f>
        <v>#REF!</v>
      </c>
      <c r="R558" s="15" t="e">
        <f>COUNTIFS(SmokeCADR,"&gt;=100",SmokeCADR,"&lt;150",RevisedBrand,$B558,SmokeCADRperW,"&gt;=2.7",#REF!,"&gt;=2.6",#REF!,"&gt;=2.7")</f>
        <v>#REF!</v>
      </c>
      <c r="T558" s="9" t="s">
        <v>52</v>
      </c>
      <c r="U558" s="6"/>
      <c r="V558" s="6" t="e">
        <f>COUNTIFS(#REF!,"&gt;=150",#REF!,"&lt;200",#REF!,$B558)</f>
        <v>#REF!</v>
      </c>
      <c r="W558" s="6" t="e">
        <f>COUNTIFS(SmokeCADR,"&gt;=150",SmokeCADR,"&lt;200",RevisedBrand,$B558,SmokeCADRperW,"&gt;=2.0",#REF!,"&gt;=2.6",#REF!,"&gt;=2.7")</f>
        <v>#REF!</v>
      </c>
      <c r="X558" s="6" t="e">
        <f>COUNTIFS(SmokeCADR,"&gt;=150",SmokeCADR,"&lt;200",RevisedBrand,$B558,SmokeCADRperW,"&gt;=2.1",#REF!,"&gt;=2.6",#REF!,"&gt;=2.7")</f>
        <v>#REF!</v>
      </c>
      <c r="Y558" s="6" t="e">
        <f>COUNTIFS(SmokeCADR,"&gt;=150",SmokeCADR,"&lt;200",RevisedBrand,$B558,SmokeCADRperW,"&gt;=2.3",#REF!,"&gt;=2.6",#REF!,"&gt;=2.7")</f>
        <v>#REF!</v>
      </c>
      <c r="Z558" s="6" t="e">
        <f>COUNTIFS(SmokeCADR,"&gt;=150",SmokeCADR,"&lt;200",RevisedBrand,$B558,SmokeCADRperW,"&gt;=2.6",#REF!,"&gt;=2.6",#REF!,"&gt;=2.7")</f>
        <v>#REF!</v>
      </c>
      <c r="AA558" s="15" t="e">
        <f>COUNTIFS(SmokeCADR,"&gt;=150",SmokeCADR,"&lt;200",RevisedBrand,$B558,SmokeCADRperW,"&gt;=2.7",#REF!,"&gt;=2.6",#REF!,"&gt;=2.7")</f>
        <v>#REF!</v>
      </c>
      <c r="AC558" s="9" t="s">
        <v>52</v>
      </c>
      <c r="AD558" s="6"/>
      <c r="AE558" s="6" t="e">
        <f>COUNTIFS(#REF!,"&gt;=200",#REF!,$B558)</f>
        <v>#REF!</v>
      </c>
      <c r="AF558" s="6" t="e">
        <f>COUNTIFS(SmokeCADR,"&gt;=200",RevisedBrand,$B558,SmokeCADRperW,"&gt;=2.0",#REF!,"&gt;=2.6",#REF!,"&gt;=2.7")</f>
        <v>#REF!</v>
      </c>
      <c r="AG558" s="6" t="e">
        <f>COUNTIFS(SmokeCADR,"&gt;=200",RevisedBrand,$B558,SmokeCADRperW,"&gt;=2.1",#REF!,"&gt;=2.6",#REF!,"&gt;=2.7")</f>
        <v>#REF!</v>
      </c>
      <c r="AH558" s="6" t="e">
        <f>COUNTIFS(SmokeCADR,"&gt;=200",RevisedBrand,$B558,SmokeCADRperW,"&gt;=2.3",#REF!,"&gt;=2.6",#REF!,"&gt;=2.7")</f>
        <v>#REF!</v>
      </c>
      <c r="AI558" s="6" t="e">
        <f>COUNTIFS(SmokeCADR,"&gt;=200",RevisedBrand,$B558,SmokeCADRperW,"&gt;=2.6",#REF!,"&gt;=2.6",#REF!,"&gt;=2.7")</f>
        <v>#REF!</v>
      </c>
      <c r="AJ558" s="15" t="e">
        <f>COUNTIFS(SmokeCADR,"&gt;=200",RevisedBrand,$B558,SmokeCADRperW,"&gt;=2.7",#REF!,"&gt;=2.6",#REF!,"&gt;=2.7")</f>
        <v>#REF!</v>
      </c>
      <c r="AL558" s="9" t="s">
        <v>52</v>
      </c>
      <c r="AM558" s="6"/>
      <c r="AN558" s="6" t="e">
        <f>COUNTIFS(#REF!,"&gt;=50",#REF!,$B558)</f>
        <v>#REF!</v>
      </c>
      <c r="AO558" s="6" t="e">
        <f t="shared" si="149"/>
        <v>#REF!</v>
      </c>
      <c r="AP558" s="6" t="e">
        <f t="shared" si="150"/>
        <v>#REF!</v>
      </c>
      <c r="AQ558" s="6" t="e">
        <f t="shared" si="151"/>
        <v>#REF!</v>
      </c>
      <c r="AR558" s="7" t="e">
        <f t="shared" si="152"/>
        <v>#REF!</v>
      </c>
      <c r="AS558" s="15" t="e">
        <f t="shared" si="153"/>
        <v>#REF!</v>
      </c>
    </row>
    <row r="559" spans="2:45" hidden="1" outlineLevel="1" x14ac:dyDescent="0.25">
      <c r="B559" s="9" t="s">
        <v>51</v>
      </c>
      <c r="C559" s="6"/>
      <c r="D559" s="6" t="e">
        <f>COUNTIFS(#REF!,"&lt;100",#REF!,"&gt;=50",#REF!,$B559)</f>
        <v>#REF!</v>
      </c>
      <c r="E559" s="6" t="e">
        <f>COUNTIFS(SmokeCADR,"&lt;100",SmokeCADR,"&gt;=50",RevisedBrand,$B559,SmokeCADRperW,"&gt;=2.0",#REF!,"&gt;=2.6",#REF!,"&gt;=2.7")</f>
        <v>#REF!</v>
      </c>
      <c r="F559" s="6" t="e">
        <f>COUNTIFS(SmokeCADR,"&lt;100",SmokeCADR,"&gt;=50",RevisedBrand,$B559,SmokeCADRperW,"&gt;=2.1",#REF!,"&gt;=2.6",#REF!,"&gt;=2.7")</f>
        <v>#REF!</v>
      </c>
      <c r="G559" s="6" t="e">
        <f>COUNTIFS(SmokeCADR,"&lt;100",SmokeCADR,"&gt;=50",RevisedBrand,$B559,SmokeCADRperW,"&gt;=2.3",#REF!,"&gt;=2.6",#REF!,"&gt;=2.7")</f>
        <v>#REF!</v>
      </c>
      <c r="H559" s="6" t="e">
        <f>COUNTIFS(SmokeCADR,"&lt;100",SmokeCADR,"&gt;=50",RevisedBrand,$B559,SmokeCADRperW,"&gt;=2.6",#REF!,"&gt;=2.6",#REF!,"&gt;=2.7")</f>
        <v>#REF!</v>
      </c>
      <c r="I559" s="15" t="e">
        <f>COUNTIFS(SmokeCADR,"&lt;100",SmokeCADR,"&gt;=50",RevisedBrand,$B559,SmokeCADRperW,"&gt;=2.7",#REF!,"&gt;=2.6",#REF!,"&gt;=2.7")</f>
        <v>#REF!</v>
      </c>
      <c r="K559" s="9" t="s">
        <v>51</v>
      </c>
      <c r="L559" s="6"/>
      <c r="M559" s="6" t="e">
        <f>COUNTIFS(#REF!,"&gt;=100",#REF!,"&lt;150",#REF!,$B559)</f>
        <v>#REF!</v>
      </c>
      <c r="N559" s="6" t="e">
        <f>COUNTIFS(SmokeCADR,"&gt;=100",SmokeCADR,"&lt;150",RevisedBrand,$B559,SmokeCADRperW,"&gt;=2.0",#REF!,"&gt;=2.6",#REF!,"&gt;=2.7")</f>
        <v>#REF!</v>
      </c>
      <c r="O559" s="6" t="e">
        <f>COUNTIFS(SmokeCADR,"&gt;=100",SmokeCADR,"&lt;150",RevisedBrand,$B559,SmokeCADRperW,"&gt;=2.1",#REF!,"&gt;=2.6",#REF!,"&gt;=2.7")</f>
        <v>#REF!</v>
      </c>
      <c r="P559" s="6" t="e">
        <f>COUNTIFS(SmokeCADR,"&gt;=100",SmokeCADR,"&lt;150",RevisedBrand,$B559,SmokeCADRperW,"&gt;=2.3",#REF!,"&gt;=2.6",#REF!,"&gt;=2.7")</f>
        <v>#REF!</v>
      </c>
      <c r="Q559" s="6" t="e">
        <f>COUNTIFS(SmokeCADR,"&gt;=100",SmokeCADR,"&lt;150",RevisedBrand,$B559,SmokeCADRperW,"&gt;=2.6",#REF!,"&gt;=2.6",#REF!,"&gt;=2.7")</f>
        <v>#REF!</v>
      </c>
      <c r="R559" s="15" t="e">
        <f>COUNTIFS(SmokeCADR,"&gt;=100",SmokeCADR,"&lt;150",RevisedBrand,$B559,SmokeCADRperW,"&gt;=2.7",#REF!,"&gt;=2.6",#REF!,"&gt;=2.7")</f>
        <v>#REF!</v>
      </c>
      <c r="T559" s="9" t="s">
        <v>51</v>
      </c>
      <c r="U559" s="6"/>
      <c r="V559" s="6" t="e">
        <f>COUNTIFS(#REF!,"&gt;=150",#REF!,"&lt;200",#REF!,$B559)</f>
        <v>#REF!</v>
      </c>
      <c r="W559" s="6" t="e">
        <f>COUNTIFS(SmokeCADR,"&gt;=150",SmokeCADR,"&lt;200",RevisedBrand,$B559,SmokeCADRperW,"&gt;=2.0",#REF!,"&gt;=2.6",#REF!,"&gt;=2.7")</f>
        <v>#REF!</v>
      </c>
      <c r="X559" s="6" t="e">
        <f>COUNTIFS(SmokeCADR,"&gt;=150",SmokeCADR,"&lt;200",RevisedBrand,$B559,SmokeCADRperW,"&gt;=2.1",#REF!,"&gt;=2.6",#REF!,"&gt;=2.7")</f>
        <v>#REF!</v>
      </c>
      <c r="Y559" s="6" t="e">
        <f>COUNTIFS(SmokeCADR,"&gt;=150",SmokeCADR,"&lt;200",RevisedBrand,$B559,SmokeCADRperW,"&gt;=2.3",#REF!,"&gt;=2.6",#REF!,"&gt;=2.7")</f>
        <v>#REF!</v>
      </c>
      <c r="Z559" s="6" t="e">
        <f>COUNTIFS(SmokeCADR,"&gt;=150",SmokeCADR,"&lt;200",RevisedBrand,$B559,SmokeCADRperW,"&gt;=2.6",#REF!,"&gt;=2.6",#REF!,"&gt;=2.7")</f>
        <v>#REF!</v>
      </c>
      <c r="AA559" s="15" t="e">
        <f>COUNTIFS(SmokeCADR,"&gt;=150",SmokeCADR,"&lt;200",RevisedBrand,$B559,SmokeCADRperW,"&gt;=2.7",#REF!,"&gt;=2.6",#REF!,"&gt;=2.7")</f>
        <v>#REF!</v>
      </c>
      <c r="AC559" s="9" t="s">
        <v>51</v>
      </c>
      <c r="AD559" s="6"/>
      <c r="AE559" s="6" t="e">
        <f>COUNTIFS(#REF!,"&gt;=200",#REF!,$B559)</f>
        <v>#REF!</v>
      </c>
      <c r="AF559" s="6" t="e">
        <f>COUNTIFS(SmokeCADR,"&gt;=200",RevisedBrand,$B559,SmokeCADRperW,"&gt;=2.0",#REF!,"&gt;=2.6",#REF!,"&gt;=2.7")</f>
        <v>#REF!</v>
      </c>
      <c r="AG559" s="6" t="e">
        <f>COUNTIFS(SmokeCADR,"&gt;=200",RevisedBrand,$B559,SmokeCADRperW,"&gt;=2.1",#REF!,"&gt;=2.6",#REF!,"&gt;=2.7")</f>
        <v>#REF!</v>
      </c>
      <c r="AH559" s="6" t="e">
        <f>COUNTIFS(SmokeCADR,"&gt;=200",RevisedBrand,$B559,SmokeCADRperW,"&gt;=2.3",#REF!,"&gt;=2.6",#REF!,"&gt;=2.7")</f>
        <v>#REF!</v>
      </c>
      <c r="AI559" s="6" t="e">
        <f>COUNTIFS(SmokeCADR,"&gt;=200",RevisedBrand,$B559,SmokeCADRperW,"&gt;=2.6",#REF!,"&gt;=2.6",#REF!,"&gt;=2.7")</f>
        <v>#REF!</v>
      </c>
      <c r="AJ559" s="15" t="e">
        <f>COUNTIFS(SmokeCADR,"&gt;=200",RevisedBrand,$B559,SmokeCADRperW,"&gt;=2.7",#REF!,"&gt;=2.6",#REF!,"&gt;=2.7")</f>
        <v>#REF!</v>
      </c>
      <c r="AL559" s="9" t="s">
        <v>51</v>
      </c>
      <c r="AM559" s="6"/>
      <c r="AN559" s="6" t="e">
        <f>COUNTIFS(#REF!,"&gt;=50",#REF!,$B559)</f>
        <v>#REF!</v>
      </c>
      <c r="AO559" s="6" t="e">
        <f t="shared" si="149"/>
        <v>#REF!</v>
      </c>
      <c r="AP559" s="6" t="e">
        <f t="shared" si="150"/>
        <v>#REF!</v>
      </c>
      <c r="AQ559" s="6" t="e">
        <f t="shared" si="151"/>
        <v>#REF!</v>
      </c>
      <c r="AR559" s="7" t="e">
        <f t="shared" si="152"/>
        <v>#REF!</v>
      </c>
      <c r="AS559" s="15" t="e">
        <f t="shared" si="153"/>
        <v>#REF!</v>
      </c>
    </row>
    <row r="560" spans="2:45" hidden="1" outlineLevel="1" x14ac:dyDescent="0.25">
      <c r="B560" s="9" t="s">
        <v>39</v>
      </c>
      <c r="C560" s="6"/>
      <c r="D560" s="6" t="e">
        <f>COUNTIFS(#REF!,"&lt;100",#REF!,"&gt;=50",#REF!,$B560)</f>
        <v>#REF!</v>
      </c>
      <c r="E560" s="6" t="e">
        <f>COUNTIFS(SmokeCADR,"&lt;100",SmokeCADR,"&gt;=50",RevisedBrand,$B560,SmokeCADRperW,"&gt;=2.0",#REF!,"&gt;=2.6",#REF!,"&gt;=2.7")</f>
        <v>#REF!</v>
      </c>
      <c r="F560" s="6" t="e">
        <f>COUNTIFS(SmokeCADR,"&lt;100",SmokeCADR,"&gt;=50",RevisedBrand,$B560,SmokeCADRperW,"&gt;=2.1",#REF!,"&gt;=2.6",#REF!,"&gt;=2.7")</f>
        <v>#REF!</v>
      </c>
      <c r="G560" s="6" t="e">
        <f>COUNTIFS(SmokeCADR,"&lt;100",SmokeCADR,"&gt;=50",RevisedBrand,$B560,SmokeCADRperW,"&gt;=2.3",#REF!,"&gt;=2.6",#REF!,"&gt;=2.7")</f>
        <v>#REF!</v>
      </c>
      <c r="H560" s="6" t="e">
        <f>COUNTIFS(SmokeCADR,"&lt;100",SmokeCADR,"&gt;=50",RevisedBrand,$B560,SmokeCADRperW,"&gt;=2.6",#REF!,"&gt;=2.6",#REF!,"&gt;=2.7")</f>
        <v>#REF!</v>
      </c>
      <c r="I560" s="15" t="e">
        <f>COUNTIFS(SmokeCADR,"&lt;100",SmokeCADR,"&gt;=50",RevisedBrand,$B560,SmokeCADRperW,"&gt;=2.7",#REF!,"&gt;=2.6",#REF!,"&gt;=2.7")</f>
        <v>#REF!</v>
      </c>
      <c r="K560" s="9" t="s">
        <v>39</v>
      </c>
      <c r="L560" s="6"/>
      <c r="M560" s="6" t="e">
        <f>COUNTIFS(#REF!,"&gt;=100",#REF!,"&lt;150",#REF!,$B560)</f>
        <v>#REF!</v>
      </c>
      <c r="N560" s="6" t="e">
        <f>COUNTIFS(SmokeCADR,"&gt;=100",SmokeCADR,"&lt;150",RevisedBrand,$B560,SmokeCADRperW,"&gt;=2.0",#REF!,"&gt;=2.6",#REF!,"&gt;=2.7")</f>
        <v>#REF!</v>
      </c>
      <c r="O560" s="6" t="e">
        <f>COUNTIFS(SmokeCADR,"&gt;=100",SmokeCADR,"&lt;150",RevisedBrand,$B560,SmokeCADRperW,"&gt;=2.1",#REF!,"&gt;=2.6",#REF!,"&gt;=2.7")</f>
        <v>#REF!</v>
      </c>
      <c r="P560" s="6" t="e">
        <f>COUNTIFS(SmokeCADR,"&gt;=100",SmokeCADR,"&lt;150",RevisedBrand,$B560,SmokeCADRperW,"&gt;=2.3",#REF!,"&gt;=2.6",#REF!,"&gt;=2.7")</f>
        <v>#REF!</v>
      </c>
      <c r="Q560" s="6" t="e">
        <f>COUNTIFS(SmokeCADR,"&gt;=100",SmokeCADR,"&lt;150",RevisedBrand,$B560,SmokeCADRperW,"&gt;=2.6",#REF!,"&gt;=2.6",#REF!,"&gt;=2.7")</f>
        <v>#REF!</v>
      </c>
      <c r="R560" s="15" t="e">
        <f>COUNTIFS(SmokeCADR,"&gt;=100",SmokeCADR,"&lt;150",RevisedBrand,$B560,SmokeCADRperW,"&gt;=2.7",#REF!,"&gt;=2.6",#REF!,"&gt;=2.7")</f>
        <v>#REF!</v>
      </c>
      <c r="T560" s="9" t="s">
        <v>39</v>
      </c>
      <c r="U560" s="6"/>
      <c r="V560" s="6" t="e">
        <f>COUNTIFS(#REF!,"&gt;=150",#REF!,"&lt;200",#REF!,$B560)</f>
        <v>#REF!</v>
      </c>
      <c r="W560" s="6" t="e">
        <f>COUNTIFS(SmokeCADR,"&gt;=150",SmokeCADR,"&lt;200",RevisedBrand,$B560,SmokeCADRperW,"&gt;=2.0",#REF!,"&gt;=2.6",#REF!,"&gt;=2.7")</f>
        <v>#REF!</v>
      </c>
      <c r="X560" s="6" t="e">
        <f>COUNTIFS(SmokeCADR,"&gt;=150",SmokeCADR,"&lt;200",RevisedBrand,$B560,SmokeCADRperW,"&gt;=2.1",#REF!,"&gt;=2.6",#REF!,"&gt;=2.7")</f>
        <v>#REF!</v>
      </c>
      <c r="Y560" s="6" t="e">
        <f>COUNTIFS(SmokeCADR,"&gt;=150",SmokeCADR,"&lt;200",RevisedBrand,$B560,SmokeCADRperW,"&gt;=2.3",#REF!,"&gt;=2.6",#REF!,"&gt;=2.7")</f>
        <v>#REF!</v>
      </c>
      <c r="Z560" s="6" t="e">
        <f>COUNTIFS(SmokeCADR,"&gt;=150",SmokeCADR,"&lt;200",RevisedBrand,$B560,SmokeCADRperW,"&gt;=2.6",#REF!,"&gt;=2.6",#REF!,"&gt;=2.7")</f>
        <v>#REF!</v>
      </c>
      <c r="AA560" s="15" t="e">
        <f>COUNTIFS(SmokeCADR,"&gt;=150",SmokeCADR,"&lt;200",RevisedBrand,$B560,SmokeCADRperW,"&gt;=2.7",#REF!,"&gt;=2.6",#REF!,"&gt;=2.7")</f>
        <v>#REF!</v>
      </c>
      <c r="AC560" s="9" t="s">
        <v>39</v>
      </c>
      <c r="AD560" s="6"/>
      <c r="AE560" s="6" t="e">
        <f>COUNTIFS(#REF!,"&gt;=200",#REF!,$B560)</f>
        <v>#REF!</v>
      </c>
      <c r="AF560" s="6" t="e">
        <f>COUNTIFS(SmokeCADR,"&gt;=200",RevisedBrand,$B560,SmokeCADRperW,"&gt;=2.0",#REF!,"&gt;=2.6",#REF!,"&gt;=2.7")</f>
        <v>#REF!</v>
      </c>
      <c r="AG560" s="6" t="e">
        <f>COUNTIFS(SmokeCADR,"&gt;=200",RevisedBrand,$B560,SmokeCADRperW,"&gt;=2.1",#REF!,"&gt;=2.6",#REF!,"&gt;=2.7")</f>
        <v>#REF!</v>
      </c>
      <c r="AH560" s="6" t="e">
        <f>COUNTIFS(SmokeCADR,"&gt;=200",RevisedBrand,$B560,SmokeCADRperW,"&gt;=2.3",#REF!,"&gt;=2.6",#REF!,"&gt;=2.7")</f>
        <v>#REF!</v>
      </c>
      <c r="AI560" s="6" t="e">
        <f>COUNTIFS(SmokeCADR,"&gt;=200",RevisedBrand,$B560,SmokeCADRperW,"&gt;=2.6",#REF!,"&gt;=2.6",#REF!,"&gt;=2.7")</f>
        <v>#REF!</v>
      </c>
      <c r="AJ560" s="15" t="e">
        <f>COUNTIFS(SmokeCADR,"&gt;=200",RevisedBrand,$B560,SmokeCADRperW,"&gt;=2.7",#REF!,"&gt;=2.6",#REF!,"&gt;=2.7")</f>
        <v>#REF!</v>
      </c>
      <c r="AL560" s="9" t="s">
        <v>39</v>
      </c>
      <c r="AM560" s="6"/>
      <c r="AN560" s="6" t="e">
        <f>COUNTIFS(#REF!,"&gt;=50",#REF!,$B560)</f>
        <v>#REF!</v>
      </c>
      <c r="AO560" s="6" t="e">
        <f t="shared" si="149"/>
        <v>#REF!</v>
      </c>
      <c r="AP560" s="6" t="e">
        <f t="shared" si="150"/>
        <v>#REF!</v>
      </c>
      <c r="AQ560" s="6" t="e">
        <f t="shared" si="151"/>
        <v>#REF!</v>
      </c>
      <c r="AR560" s="7" t="e">
        <f t="shared" si="152"/>
        <v>#REF!</v>
      </c>
      <c r="AS560" s="15" t="e">
        <f t="shared" si="153"/>
        <v>#REF!</v>
      </c>
    </row>
    <row r="561" spans="2:45" hidden="1" outlineLevel="1" x14ac:dyDescent="0.25">
      <c r="B561" s="9" t="s">
        <v>47</v>
      </c>
      <c r="C561" s="6"/>
      <c r="D561" s="6" t="e">
        <f>COUNTIFS(#REF!,"&lt;100",#REF!,"&gt;=50",#REF!,$B561)</f>
        <v>#REF!</v>
      </c>
      <c r="E561" s="6" t="e">
        <f>COUNTIFS(SmokeCADR,"&lt;100",SmokeCADR,"&gt;=50",RevisedBrand,$B561,SmokeCADRperW,"&gt;=2.0",#REF!,"&gt;=2.6",#REF!,"&gt;=2.7")</f>
        <v>#REF!</v>
      </c>
      <c r="F561" s="6" t="e">
        <f>COUNTIFS(SmokeCADR,"&lt;100",SmokeCADR,"&gt;=50",RevisedBrand,$B561,SmokeCADRperW,"&gt;=2.1",#REF!,"&gt;=2.6",#REF!,"&gt;=2.7")</f>
        <v>#REF!</v>
      </c>
      <c r="G561" s="6" t="e">
        <f>COUNTIFS(SmokeCADR,"&lt;100",SmokeCADR,"&gt;=50",RevisedBrand,$B561,SmokeCADRperW,"&gt;=2.3",#REF!,"&gt;=2.6",#REF!,"&gt;=2.7")</f>
        <v>#REF!</v>
      </c>
      <c r="H561" s="6" t="e">
        <f>COUNTIFS(SmokeCADR,"&lt;100",SmokeCADR,"&gt;=50",RevisedBrand,$B561,SmokeCADRperW,"&gt;=2.6",#REF!,"&gt;=2.6",#REF!,"&gt;=2.7")</f>
        <v>#REF!</v>
      </c>
      <c r="I561" s="15" t="e">
        <f>COUNTIFS(SmokeCADR,"&lt;100",SmokeCADR,"&gt;=50",RevisedBrand,$B561,SmokeCADRperW,"&gt;=2.7",#REF!,"&gt;=2.6",#REF!,"&gt;=2.7")</f>
        <v>#REF!</v>
      </c>
      <c r="K561" s="9" t="s">
        <v>47</v>
      </c>
      <c r="L561" s="6"/>
      <c r="M561" s="6" t="e">
        <f>COUNTIFS(#REF!,"&gt;=100",#REF!,"&lt;150",#REF!,$B561)</f>
        <v>#REF!</v>
      </c>
      <c r="N561" s="6" t="e">
        <f>COUNTIFS(SmokeCADR,"&gt;=100",SmokeCADR,"&lt;150",RevisedBrand,$B561,SmokeCADRperW,"&gt;=2.0",#REF!,"&gt;=2.6",#REF!,"&gt;=2.7")</f>
        <v>#REF!</v>
      </c>
      <c r="O561" s="6" t="e">
        <f>COUNTIFS(SmokeCADR,"&gt;=100",SmokeCADR,"&lt;150",RevisedBrand,$B561,SmokeCADRperW,"&gt;=2.1",#REF!,"&gt;=2.6",#REF!,"&gt;=2.7")</f>
        <v>#REF!</v>
      </c>
      <c r="P561" s="6" t="e">
        <f>COUNTIFS(SmokeCADR,"&gt;=100",SmokeCADR,"&lt;150",RevisedBrand,$B561,SmokeCADRperW,"&gt;=2.3",#REF!,"&gt;=2.6",#REF!,"&gt;=2.7")</f>
        <v>#REF!</v>
      </c>
      <c r="Q561" s="6" t="e">
        <f>COUNTIFS(SmokeCADR,"&gt;=100",SmokeCADR,"&lt;150",RevisedBrand,$B561,SmokeCADRperW,"&gt;=2.6",#REF!,"&gt;=2.6",#REF!,"&gt;=2.7")</f>
        <v>#REF!</v>
      </c>
      <c r="R561" s="15" t="e">
        <f>COUNTIFS(SmokeCADR,"&gt;=100",SmokeCADR,"&lt;150",RevisedBrand,$B561,SmokeCADRperW,"&gt;=2.7",#REF!,"&gt;=2.6",#REF!,"&gt;=2.7")</f>
        <v>#REF!</v>
      </c>
      <c r="T561" s="9" t="s">
        <v>47</v>
      </c>
      <c r="U561" s="6"/>
      <c r="V561" s="6" t="e">
        <f>COUNTIFS(#REF!,"&gt;=150",#REF!,"&lt;200",#REF!,$B561)</f>
        <v>#REF!</v>
      </c>
      <c r="W561" s="6" t="e">
        <f>COUNTIFS(SmokeCADR,"&gt;=150",SmokeCADR,"&lt;200",RevisedBrand,$B561,SmokeCADRperW,"&gt;=2.0",#REF!,"&gt;=2.6",#REF!,"&gt;=2.7")</f>
        <v>#REF!</v>
      </c>
      <c r="X561" s="6" t="e">
        <f>COUNTIFS(SmokeCADR,"&gt;=150",SmokeCADR,"&lt;200",RevisedBrand,$B561,SmokeCADRperW,"&gt;=2.1",#REF!,"&gt;=2.6",#REF!,"&gt;=2.7")</f>
        <v>#REF!</v>
      </c>
      <c r="Y561" s="6" t="e">
        <f>COUNTIFS(SmokeCADR,"&gt;=150",SmokeCADR,"&lt;200",RevisedBrand,$B561,SmokeCADRperW,"&gt;=2.3",#REF!,"&gt;=2.6",#REF!,"&gt;=2.7")</f>
        <v>#REF!</v>
      </c>
      <c r="Z561" s="6" t="e">
        <f>COUNTIFS(SmokeCADR,"&gt;=150",SmokeCADR,"&lt;200",RevisedBrand,$B561,SmokeCADRperW,"&gt;=2.6",#REF!,"&gt;=2.6",#REF!,"&gt;=2.7")</f>
        <v>#REF!</v>
      </c>
      <c r="AA561" s="15" t="e">
        <f>COUNTIFS(SmokeCADR,"&gt;=150",SmokeCADR,"&lt;200",RevisedBrand,$B561,SmokeCADRperW,"&gt;=2.7",#REF!,"&gt;=2.6",#REF!,"&gt;=2.7")</f>
        <v>#REF!</v>
      </c>
      <c r="AC561" s="9" t="s">
        <v>47</v>
      </c>
      <c r="AD561" s="6"/>
      <c r="AE561" s="6" t="e">
        <f>COUNTIFS(#REF!,"&gt;=200",#REF!,$B561)</f>
        <v>#REF!</v>
      </c>
      <c r="AF561" s="6" t="e">
        <f>COUNTIFS(SmokeCADR,"&gt;=200",RevisedBrand,$B561,SmokeCADRperW,"&gt;=2.0",#REF!,"&gt;=2.6",#REF!,"&gt;=2.7")</f>
        <v>#REF!</v>
      </c>
      <c r="AG561" s="6" t="e">
        <f>COUNTIFS(SmokeCADR,"&gt;=200",RevisedBrand,$B561,SmokeCADRperW,"&gt;=2.1",#REF!,"&gt;=2.6",#REF!,"&gt;=2.7")</f>
        <v>#REF!</v>
      </c>
      <c r="AH561" s="6" t="e">
        <f>COUNTIFS(SmokeCADR,"&gt;=200",RevisedBrand,$B561,SmokeCADRperW,"&gt;=2.3",#REF!,"&gt;=2.6",#REF!,"&gt;=2.7")</f>
        <v>#REF!</v>
      </c>
      <c r="AI561" s="6" t="e">
        <f>COUNTIFS(SmokeCADR,"&gt;=200",RevisedBrand,$B561,SmokeCADRperW,"&gt;=2.6",#REF!,"&gt;=2.6",#REF!,"&gt;=2.7")</f>
        <v>#REF!</v>
      </c>
      <c r="AJ561" s="15" t="e">
        <f>COUNTIFS(SmokeCADR,"&gt;=200",RevisedBrand,$B561,SmokeCADRperW,"&gt;=2.7",#REF!,"&gt;=2.6",#REF!,"&gt;=2.7")</f>
        <v>#REF!</v>
      </c>
      <c r="AL561" s="9" t="s">
        <v>47</v>
      </c>
      <c r="AM561" s="6"/>
      <c r="AN561" s="6" t="e">
        <f>COUNTIFS(#REF!,"&gt;=50",#REF!,$B561)</f>
        <v>#REF!</v>
      </c>
      <c r="AO561" s="6" t="e">
        <f t="shared" si="149"/>
        <v>#REF!</v>
      </c>
      <c r="AP561" s="6" t="e">
        <f t="shared" si="150"/>
        <v>#REF!</v>
      </c>
      <c r="AQ561" s="6" t="e">
        <f t="shared" si="151"/>
        <v>#REF!</v>
      </c>
      <c r="AR561" s="7" t="e">
        <f t="shared" si="152"/>
        <v>#REF!</v>
      </c>
      <c r="AS561" s="15" t="e">
        <f t="shared" si="153"/>
        <v>#REF!</v>
      </c>
    </row>
    <row r="562" spans="2:45" hidden="1" outlineLevel="1" x14ac:dyDescent="0.25">
      <c r="B562" s="9" t="s">
        <v>48</v>
      </c>
      <c r="C562" s="6"/>
      <c r="D562" s="6" t="e">
        <f>COUNTIFS(#REF!,"&lt;100",#REF!,"&gt;=50",#REF!,$B562)</f>
        <v>#REF!</v>
      </c>
      <c r="E562" s="6" t="e">
        <f>COUNTIFS(SmokeCADR,"&lt;100",SmokeCADR,"&gt;=50",RevisedBrand,$B562,SmokeCADRperW,"&gt;=2.0",#REF!,"&gt;=2.6",#REF!,"&gt;=2.7")</f>
        <v>#REF!</v>
      </c>
      <c r="F562" s="6" t="e">
        <f>COUNTIFS(SmokeCADR,"&lt;100",SmokeCADR,"&gt;=50",RevisedBrand,$B562,SmokeCADRperW,"&gt;=2.1",#REF!,"&gt;=2.6",#REF!,"&gt;=2.7")</f>
        <v>#REF!</v>
      </c>
      <c r="G562" s="6" t="e">
        <f>COUNTIFS(SmokeCADR,"&lt;100",SmokeCADR,"&gt;=50",RevisedBrand,$B562,SmokeCADRperW,"&gt;=2.3",#REF!,"&gt;=2.6",#REF!,"&gt;=2.7")</f>
        <v>#REF!</v>
      </c>
      <c r="H562" s="6" t="e">
        <f>COUNTIFS(SmokeCADR,"&lt;100",SmokeCADR,"&gt;=50",RevisedBrand,$B562,SmokeCADRperW,"&gt;=2.6",#REF!,"&gt;=2.6",#REF!,"&gt;=2.7")</f>
        <v>#REF!</v>
      </c>
      <c r="I562" s="15" t="e">
        <f>COUNTIFS(SmokeCADR,"&lt;100",SmokeCADR,"&gt;=50",RevisedBrand,$B562,SmokeCADRperW,"&gt;=2.7",#REF!,"&gt;=2.6",#REF!,"&gt;=2.7")</f>
        <v>#REF!</v>
      </c>
      <c r="K562" s="9" t="s">
        <v>48</v>
      </c>
      <c r="L562" s="6"/>
      <c r="M562" s="6" t="e">
        <f>COUNTIFS(#REF!,"&gt;=100",#REF!,"&lt;150",#REF!,$B562)</f>
        <v>#REF!</v>
      </c>
      <c r="N562" s="6" t="e">
        <f>COUNTIFS(SmokeCADR,"&gt;=100",SmokeCADR,"&lt;150",RevisedBrand,$B562,SmokeCADRperW,"&gt;=2.0",#REF!,"&gt;=2.6",#REF!,"&gt;=2.7")</f>
        <v>#REF!</v>
      </c>
      <c r="O562" s="6" t="e">
        <f>COUNTIFS(SmokeCADR,"&gt;=100",SmokeCADR,"&lt;150",RevisedBrand,$B562,SmokeCADRperW,"&gt;=2.1",#REF!,"&gt;=2.6",#REF!,"&gt;=2.7")</f>
        <v>#REF!</v>
      </c>
      <c r="P562" s="6" t="e">
        <f>COUNTIFS(SmokeCADR,"&gt;=100",SmokeCADR,"&lt;150",RevisedBrand,$B562,SmokeCADRperW,"&gt;=2.3",#REF!,"&gt;=2.6",#REF!,"&gt;=2.7")</f>
        <v>#REF!</v>
      </c>
      <c r="Q562" s="6" t="e">
        <f>COUNTIFS(SmokeCADR,"&gt;=100",SmokeCADR,"&lt;150",RevisedBrand,$B562,SmokeCADRperW,"&gt;=2.6",#REF!,"&gt;=2.6",#REF!,"&gt;=2.7")</f>
        <v>#REF!</v>
      </c>
      <c r="R562" s="15" t="e">
        <f>COUNTIFS(SmokeCADR,"&gt;=100",SmokeCADR,"&lt;150",RevisedBrand,$B562,SmokeCADRperW,"&gt;=2.7",#REF!,"&gt;=2.6",#REF!,"&gt;=2.7")</f>
        <v>#REF!</v>
      </c>
      <c r="T562" s="9" t="s">
        <v>48</v>
      </c>
      <c r="U562" s="6"/>
      <c r="V562" s="6" t="e">
        <f>COUNTIFS(#REF!,"&gt;=150",#REF!,"&lt;200",#REF!,$B562)</f>
        <v>#REF!</v>
      </c>
      <c r="W562" s="6" t="e">
        <f>COUNTIFS(SmokeCADR,"&gt;=150",SmokeCADR,"&lt;200",RevisedBrand,$B562,SmokeCADRperW,"&gt;=2.0",#REF!,"&gt;=2.6",#REF!,"&gt;=2.7")</f>
        <v>#REF!</v>
      </c>
      <c r="X562" s="6" t="e">
        <f>COUNTIFS(SmokeCADR,"&gt;=150",SmokeCADR,"&lt;200",RevisedBrand,$B562,SmokeCADRperW,"&gt;=2.1",#REF!,"&gt;=2.6",#REF!,"&gt;=2.7")</f>
        <v>#REF!</v>
      </c>
      <c r="Y562" s="6" t="e">
        <f>COUNTIFS(SmokeCADR,"&gt;=150",SmokeCADR,"&lt;200",RevisedBrand,$B562,SmokeCADRperW,"&gt;=2.3",#REF!,"&gt;=2.6",#REF!,"&gt;=2.7")</f>
        <v>#REF!</v>
      </c>
      <c r="Z562" s="6" t="e">
        <f>COUNTIFS(SmokeCADR,"&gt;=150",SmokeCADR,"&lt;200",RevisedBrand,$B562,SmokeCADRperW,"&gt;=2.6",#REF!,"&gt;=2.6",#REF!,"&gt;=2.7")</f>
        <v>#REF!</v>
      </c>
      <c r="AA562" s="15" t="e">
        <f>COUNTIFS(SmokeCADR,"&gt;=150",SmokeCADR,"&lt;200",RevisedBrand,$B562,SmokeCADRperW,"&gt;=2.7",#REF!,"&gt;=2.6",#REF!,"&gt;=2.7")</f>
        <v>#REF!</v>
      </c>
      <c r="AC562" s="9" t="s">
        <v>48</v>
      </c>
      <c r="AD562" s="6"/>
      <c r="AE562" s="6" t="e">
        <f>COUNTIFS(#REF!,"&gt;=200",#REF!,$B562)</f>
        <v>#REF!</v>
      </c>
      <c r="AF562" s="6" t="e">
        <f>COUNTIFS(SmokeCADR,"&gt;=200",RevisedBrand,$B562,SmokeCADRperW,"&gt;=2.0",#REF!,"&gt;=2.6",#REF!,"&gt;=2.7")</f>
        <v>#REF!</v>
      </c>
      <c r="AG562" s="6" t="e">
        <f>COUNTIFS(SmokeCADR,"&gt;=200",RevisedBrand,$B562,SmokeCADRperW,"&gt;=2.1",#REF!,"&gt;=2.6",#REF!,"&gt;=2.7")</f>
        <v>#REF!</v>
      </c>
      <c r="AH562" s="6" t="e">
        <f>COUNTIFS(SmokeCADR,"&gt;=200",RevisedBrand,$B562,SmokeCADRperW,"&gt;=2.3",#REF!,"&gt;=2.6",#REF!,"&gt;=2.7")</f>
        <v>#REF!</v>
      </c>
      <c r="AI562" s="6" t="e">
        <f>COUNTIFS(SmokeCADR,"&gt;=200",RevisedBrand,$B562,SmokeCADRperW,"&gt;=2.6",#REF!,"&gt;=2.6",#REF!,"&gt;=2.7")</f>
        <v>#REF!</v>
      </c>
      <c r="AJ562" s="15" t="e">
        <f>COUNTIFS(SmokeCADR,"&gt;=200",RevisedBrand,$B562,SmokeCADRperW,"&gt;=2.7",#REF!,"&gt;=2.6",#REF!,"&gt;=2.7")</f>
        <v>#REF!</v>
      </c>
      <c r="AL562" s="9" t="s">
        <v>48</v>
      </c>
      <c r="AM562" s="6"/>
      <c r="AN562" s="6" t="e">
        <f>COUNTIFS(#REF!,"&gt;=50",#REF!,$B562)</f>
        <v>#REF!</v>
      </c>
      <c r="AO562" s="6" t="e">
        <f t="shared" si="149"/>
        <v>#REF!</v>
      </c>
      <c r="AP562" s="6" t="e">
        <f t="shared" si="150"/>
        <v>#REF!</v>
      </c>
      <c r="AQ562" s="6" t="e">
        <f t="shared" si="151"/>
        <v>#REF!</v>
      </c>
      <c r="AR562" s="7" t="e">
        <f t="shared" si="152"/>
        <v>#REF!</v>
      </c>
      <c r="AS562" s="15" t="e">
        <f t="shared" si="153"/>
        <v>#REF!</v>
      </c>
    </row>
    <row r="563" spans="2:45" hidden="1" outlineLevel="1" x14ac:dyDescent="0.25">
      <c r="B563" s="9" t="s">
        <v>33</v>
      </c>
      <c r="C563" s="6"/>
      <c r="D563" s="6" t="e">
        <f>COUNTIFS(#REF!,"&lt;100",#REF!,"&gt;=50",#REF!,$B563)</f>
        <v>#REF!</v>
      </c>
      <c r="E563" s="6" t="e">
        <f>COUNTIFS(SmokeCADR,"&lt;100",SmokeCADR,"&gt;=50",RevisedBrand,$B563,SmokeCADRperW,"&gt;=2.0",#REF!,"&gt;=2.6",#REF!,"&gt;=2.7")</f>
        <v>#REF!</v>
      </c>
      <c r="F563" s="6" t="e">
        <f>COUNTIFS(SmokeCADR,"&lt;100",SmokeCADR,"&gt;=50",RevisedBrand,$B563,SmokeCADRperW,"&gt;=2.1",#REF!,"&gt;=2.6",#REF!,"&gt;=2.7")</f>
        <v>#REF!</v>
      </c>
      <c r="G563" s="6" t="e">
        <f>COUNTIFS(SmokeCADR,"&lt;100",SmokeCADR,"&gt;=50",RevisedBrand,$B563,SmokeCADRperW,"&gt;=2.3",#REF!,"&gt;=2.6",#REF!,"&gt;=2.7")</f>
        <v>#REF!</v>
      </c>
      <c r="H563" s="6" t="e">
        <f>COUNTIFS(SmokeCADR,"&lt;100",SmokeCADR,"&gt;=50",RevisedBrand,$B563,SmokeCADRperW,"&gt;=2.6",#REF!,"&gt;=2.6",#REF!,"&gt;=2.7")</f>
        <v>#REF!</v>
      </c>
      <c r="I563" s="15" t="e">
        <f>COUNTIFS(SmokeCADR,"&lt;100",SmokeCADR,"&gt;=50",RevisedBrand,$B563,SmokeCADRperW,"&gt;=2.7",#REF!,"&gt;=2.6",#REF!,"&gt;=2.7")</f>
        <v>#REF!</v>
      </c>
      <c r="K563" s="9" t="s">
        <v>33</v>
      </c>
      <c r="L563" s="6"/>
      <c r="M563" s="6" t="e">
        <f>COUNTIFS(#REF!,"&gt;=100",#REF!,"&lt;150",#REF!,$B563)</f>
        <v>#REF!</v>
      </c>
      <c r="N563" s="6" t="e">
        <f>COUNTIFS(SmokeCADR,"&gt;=100",SmokeCADR,"&lt;150",RevisedBrand,$B563,SmokeCADRperW,"&gt;=2.0",#REF!,"&gt;=2.6",#REF!,"&gt;=2.7")</f>
        <v>#REF!</v>
      </c>
      <c r="O563" s="6" t="e">
        <f>COUNTIFS(SmokeCADR,"&gt;=100",SmokeCADR,"&lt;150",RevisedBrand,$B563,SmokeCADRperW,"&gt;=2.1",#REF!,"&gt;=2.6",#REF!,"&gt;=2.7")</f>
        <v>#REF!</v>
      </c>
      <c r="P563" s="6" t="e">
        <f>COUNTIFS(SmokeCADR,"&gt;=100",SmokeCADR,"&lt;150",RevisedBrand,$B563,SmokeCADRperW,"&gt;=2.3",#REF!,"&gt;=2.6",#REF!,"&gt;=2.7")</f>
        <v>#REF!</v>
      </c>
      <c r="Q563" s="6" t="e">
        <f>COUNTIFS(SmokeCADR,"&gt;=100",SmokeCADR,"&lt;150",RevisedBrand,$B563,SmokeCADRperW,"&gt;=2.6",#REF!,"&gt;=2.6",#REF!,"&gt;=2.7")</f>
        <v>#REF!</v>
      </c>
      <c r="R563" s="15" t="e">
        <f>COUNTIFS(SmokeCADR,"&gt;=100",SmokeCADR,"&lt;150",RevisedBrand,$B563,SmokeCADRperW,"&gt;=2.7",#REF!,"&gt;=2.6",#REF!,"&gt;=2.7")</f>
        <v>#REF!</v>
      </c>
      <c r="T563" s="9" t="s">
        <v>33</v>
      </c>
      <c r="U563" s="6"/>
      <c r="V563" s="6" t="e">
        <f>COUNTIFS(#REF!,"&gt;=150",#REF!,"&lt;200",#REF!,$B563)</f>
        <v>#REF!</v>
      </c>
      <c r="W563" s="6" t="e">
        <f>COUNTIFS(SmokeCADR,"&gt;=150",SmokeCADR,"&lt;200",RevisedBrand,$B563,SmokeCADRperW,"&gt;=2.0",#REF!,"&gt;=2.6",#REF!,"&gt;=2.7")</f>
        <v>#REF!</v>
      </c>
      <c r="X563" s="6" t="e">
        <f>COUNTIFS(SmokeCADR,"&gt;=150",SmokeCADR,"&lt;200",RevisedBrand,$B563,SmokeCADRperW,"&gt;=2.1",#REF!,"&gt;=2.6",#REF!,"&gt;=2.7")</f>
        <v>#REF!</v>
      </c>
      <c r="Y563" s="6" t="e">
        <f>COUNTIFS(SmokeCADR,"&gt;=150",SmokeCADR,"&lt;200",RevisedBrand,$B563,SmokeCADRperW,"&gt;=2.3",#REF!,"&gt;=2.6",#REF!,"&gt;=2.7")</f>
        <v>#REF!</v>
      </c>
      <c r="Z563" s="6" t="e">
        <f>COUNTIFS(SmokeCADR,"&gt;=150",SmokeCADR,"&lt;200",RevisedBrand,$B563,SmokeCADRperW,"&gt;=2.6",#REF!,"&gt;=2.6",#REF!,"&gt;=2.7")</f>
        <v>#REF!</v>
      </c>
      <c r="AA563" s="15" t="e">
        <f>COUNTIFS(SmokeCADR,"&gt;=150",SmokeCADR,"&lt;200",RevisedBrand,$B563,SmokeCADRperW,"&gt;=2.7",#REF!,"&gt;=2.6",#REF!,"&gt;=2.7")</f>
        <v>#REF!</v>
      </c>
      <c r="AC563" s="9" t="s">
        <v>33</v>
      </c>
      <c r="AD563" s="6"/>
      <c r="AE563" s="6" t="e">
        <f>COUNTIFS(#REF!,"&gt;=200",#REF!,$B563)</f>
        <v>#REF!</v>
      </c>
      <c r="AF563" s="6" t="e">
        <f>COUNTIFS(SmokeCADR,"&gt;=200",RevisedBrand,$B563,SmokeCADRperW,"&gt;=2.0",#REF!,"&gt;=2.6",#REF!,"&gt;=2.7")</f>
        <v>#REF!</v>
      </c>
      <c r="AG563" s="6" t="e">
        <f>COUNTIFS(SmokeCADR,"&gt;=200",RevisedBrand,$B563,SmokeCADRperW,"&gt;=2.1",#REF!,"&gt;=2.6",#REF!,"&gt;=2.7")</f>
        <v>#REF!</v>
      </c>
      <c r="AH563" s="6" t="e">
        <f>COUNTIFS(SmokeCADR,"&gt;=200",RevisedBrand,$B563,SmokeCADRperW,"&gt;=2.3",#REF!,"&gt;=2.6",#REF!,"&gt;=2.7")</f>
        <v>#REF!</v>
      </c>
      <c r="AI563" s="6" t="e">
        <f>COUNTIFS(SmokeCADR,"&gt;=200",RevisedBrand,$B563,SmokeCADRperW,"&gt;=2.6",#REF!,"&gt;=2.6",#REF!,"&gt;=2.7")</f>
        <v>#REF!</v>
      </c>
      <c r="AJ563" s="15" t="e">
        <f>COUNTIFS(SmokeCADR,"&gt;=200",RevisedBrand,$B563,SmokeCADRperW,"&gt;=2.7",#REF!,"&gt;=2.6",#REF!,"&gt;=2.7")</f>
        <v>#REF!</v>
      </c>
      <c r="AL563" s="9" t="s">
        <v>33</v>
      </c>
      <c r="AM563" s="6"/>
      <c r="AN563" s="6" t="e">
        <f>COUNTIFS(#REF!,"&gt;=50",#REF!,$B563)</f>
        <v>#REF!</v>
      </c>
      <c r="AO563" s="6" t="e">
        <f t="shared" ref="AO563:AO587" si="154">COUNTIFS(SmokeCADR,"&gt;=50",RevisedBrand,$B563,SmokeCADRperW,"&gt;=2.0",Reported_Dust_CADR_watt,"&gt;=2.6",Pollen_CADR_W,"&gt;=2.7")</f>
        <v>#REF!</v>
      </c>
      <c r="AP563" s="6" t="e">
        <f t="shared" ref="AP563:AP587" si="155">COUNTIFS(SmokeCADR,"&gt;=50",RevisedBrand,$B563,SmokeCADRperW,"&gt;=2.1",Reported_Dust_CADR_watt,"&gt;=2.6",Pollen_CADR_W,"&gt;=2.7")</f>
        <v>#REF!</v>
      </c>
      <c r="AQ563" s="6" t="e">
        <f t="shared" ref="AQ563:AQ587" si="156">COUNTIFS(SmokeCADR,"&gt;=50",RevisedBrand,$B563,SmokeCADRperW,"&gt;=2.3",Reported_Dust_CADR_watt,"&gt;=2.6",Pollen_CADR_W,"&gt;=2.7")</f>
        <v>#REF!</v>
      </c>
      <c r="AR563" s="7" t="e">
        <f t="shared" ref="AR563:AR587" si="157">COUNTIFS(SmokeCADR,"&gt;=50",RevisedBrand,$B563,SmokeCADRperW,"&gt;=2.6",Reported_Dust_CADR_watt,"&gt;=2.6",Pollen_CADR_W,"&gt;=2.7")</f>
        <v>#REF!</v>
      </c>
      <c r="AS563" s="15" t="e">
        <f t="shared" ref="AS563:AS587" si="158">COUNTIFS(SmokeCADR,"&gt;=50",RevisedBrand,$B563,SmokeCADRperW,"&gt;=2.7",Reported_Dust_CADR_watt,"&gt;=2.6",Pollen_CADR_W,"&gt;=2.7")</f>
        <v>#REF!</v>
      </c>
    </row>
    <row r="564" spans="2:45" hidden="1" outlineLevel="1" x14ac:dyDescent="0.25">
      <c r="B564" s="9" t="s">
        <v>43</v>
      </c>
      <c r="C564" s="6"/>
      <c r="D564" s="6" t="e">
        <f>COUNTIFS(#REF!,"&lt;100",#REF!,"&gt;=50",#REF!,$B564)</f>
        <v>#REF!</v>
      </c>
      <c r="E564" s="6" t="e">
        <f>COUNTIFS(SmokeCADR,"&lt;100",SmokeCADR,"&gt;=50",RevisedBrand,$B564,SmokeCADRperW,"&gt;=2.0",#REF!,"&gt;=2.6",#REF!,"&gt;=2.7")</f>
        <v>#REF!</v>
      </c>
      <c r="F564" s="6" t="e">
        <f>COUNTIFS(SmokeCADR,"&lt;100",SmokeCADR,"&gt;=50",RevisedBrand,$B564,SmokeCADRperW,"&gt;=2.1",#REF!,"&gt;=2.6",#REF!,"&gt;=2.7")</f>
        <v>#REF!</v>
      </c>
      <c r="G564" s="6" t="e">
        <f>COUNTIFS(SmokeCADR,"&lt;100",SmokeCADR,"&gt;=50",RevisedBrand,$B564,SmokeCADRperW,"&gt;=2.3",#REF!,"&gt;=2.6",#REF!,"&gt;=2.7")</f>
        <v>#REF!</v>
      </c>
      <c r="H564" s="6" t="e">
        <f>COUNTIFS(SmokeCADR,"&lt;100",SmokeCADR,"&gt;=50",RevisedBrand,$B564,SmokeCADRperW,"&gt;=2.6",#REF!,"&gt;=2.6",#REF!,"&gt;=2.7")</f>
        <v>#REF!</v>
      </c>
      <c r="I564" s="15" t="e">
        <f>COUNTIFS(SmokeCADR,"&lt;100",SmokeCADR,"&gt;=50",RevisedBrand,$B564,SmokeCADRperW,"&gt;=2.7",#REF!,"&gt;=2.6",#REF!,"&gt;=2.7")</f>
        <v>#REF!</v>
      </c>
      <c r="K564" s="9" t="s">
        <v>43</v>
      </c>
      <c r="L564" s="6"/>
      <c r="M564" s="6" t="e">
        <f>COUNTIFS(#REF!,"&gt;=100",#REF!,"&lt;150",#REF!,$B564)</f>
        <v>#REF!</v>
      </c>
      <c r="N564" s="6" t="e">
        <f>COUNTIFS(SmokeCADR,"&gt;=100",SmokeCADR,"&lt;150",RevisedBrand,$B564,SmokeCADRperW,"&gt;=2.0",#REF!,"&gt;=2.6",#REF!,"&gt;=2.7")</f>
        <v>#REF!</v>
      </c>
      <c r="O564" s="6" t="e">
        <f>COUNTIFS(SmokeCADR,"&gt;=100",SmokeCADR,"&lt;150",RevisedBrand,$B564,SmokeCADRperW,"&gt;=2.1",#REF!,"&gt;=2.6",#REF!,"&gt;=2.7")</f>
        <v>#REF!</v>
      </c>
      <c r="P564" s="6" t="e">
        <f>COUNTIFS(SmokeCADR,"&gt;=100",SmokeCADR,"&lt;150",RevisedBrand,$B564,SmokeCADRperW,"&gt;=2.3",#REF!,"&gt;=2.6",#REF!,"&gt;=2.7")</f>
        <v>#REF!</v>
      </c>
      <c r="Q564" s="6" t="e">
        <f>COUNTIFS(SmokeCADR,"&gt;=100",SmokeCADR,"&lt;150",RevisedBrand,$B564,SmokeCADRperW,"&gt;=2.6",#REF!,"&gt;=2.6",#REF!,"&gt;=2.7")</f>
        <v>#REF!</v>
      </c>
      <c r="R564" s="15" t="e">
        <f>COUNTIFS(SmokeCADR,"&gt;=100",SmokeCADR,"&lt;150",RevisedBrand,$B564,SmokeCADRperW,"&gt;=2.7",#REF!,"&gt;=2.6",#REF!,"&gt;=2.7")</f>
        <v>#REF!</v>
      </c>
      <c r="T564" s="9" t="s">
        <v>43</v>
      </c>
      <c r="U564" s="6"/>
      <c r="V564" s="6" t="e">
        <f>COUNTIFS(#REF!,"&gt;=150",#REF!,"&lt;200",#REF!,$B564)</f>
        <v>#REF!</v>
      </c>
      <c r="W564" s="6" t="e">
        <f>COUNTIFS(SmokeCADR,"&gt;=150",SmokeCADR,"&lt;200",RevisedBrand,$B564,SmokeCADRperW,"&gt;=2.0",#REF!,"&gt;=2.6",#REF!,"&gt;=2.7")</f>
        <v>#REF!</v>
      </c>
      <c r="X564" s="6" t="e">
        <f>COUNTIFS(SmokeCADR,"&gt;=150",SmokeCADR,"&lt;200",RevisedBrand,$B564,SmokeCADRperW,"&gt;=2.1",#REF!,"&gt;=2.6",#REF!,"&gt;=2.7")</f>
        <v>#REF!</v>
      </c>
      <c r="Y564" s="6" t="e">
        <f>COUNTIFS(SmokeCADR,"&gt;=150",SmokeCADR,"&lt;200",RevisedBrand,$B564,SmokeCADRperW,"&gt;=2.3",#REF!,"&gt;=2.6",#REF!,"&gt;=2.7")</f>
        <v>#REF!</v>
      </c>
      <c r="Z564" s="6" t="e">
        <f>COUNTIFS(SmokeCADR,"&gt;=150",SmokeCADR,"&lt;200",RevisedBrand,$B564,SmokeCADRperW,"&gt;=2.6",#REF!,"&gt;=2.6",#REF!,"&gt;=2.7")</f>
        <v>#REF!</v>
      </c>
      <c r="AA564" s="15" t="e">
        <f>COUNTIFS(SmokeCADR,"&gt;=150",SmokeCADR,"&lt;200",RevisedBrand,$B564,SmokeCADRperW,"&gt;=2.7",#REF!,"&gt;=2.6",#REF!,"&gt;=2.7")</f>
        <v>#REF!</v>
      </c>
      <c r="AC564" s="9" t="s">
        <v>43</v>
      </c>
      <c r="AD564" s="6"/>
      <c r="AE564" s="6" t="e">
        <f>COUNTIFS(#REF!,"&gt;=200",#REF!,$B564)</f>
        <v>#REF!</v>
      </c>
      <c r="AF564" s="6" t="e">
        <f>COUNTIFS(SmokeCADR,"&gt;=200",RevisedBrand,$B564,SmokeCADRperW,"&gt;=2.0",#REF!,"&gt;=2.6",#REF!,"&gt;=2.7")</f>
        <v>#REF!</v>
      </c>
      <c r="AG564" s="6" t="e">
        <f>COUNTIFS(SmokeCADR,"&gt;=200",RevisedBrand,$B564,SmokeCADRperW,"&gt;=2.1",#REF!,"&gt;=2.6",#REF!,"&gt;=2.7")</f>
        <v>#REF!</v>
      </c>
      <c r="AH564" s="6" t="e">
        <f>COUNTIFS(SmokeCADR,"&gt;=200",RevisedBrand,$B564,SmokeCADRperW,"&gt;=2.3",#REF!,"&gt;=2.6",#REF!,"&gt;=2.7")</f>
        <v>#REF!</v>
      </c>
      <c r="AI564" s="6" t="e">
        <f>COUNTIFS(SmokeCADR,"&gt;=200",RevisedBrand,$B564,SmokeCADRperW,"&gt;=2.6",#REF!,"&gt;=2.6",#REF!,"&gt;=2.7")</f>
        <v>#REF!</v>
      </c>
      <c r="AJ564" s="15" t="e">
        <f>COUNTIFS(SmokeCADR,"&gt;=200",RevisedBrand,$B564,SmokeCADRperW,"&gt;=2.7",#REF!,"&gt;=2.6",#REF!,"&gt;=2.7")</f>
        <v>#REF!</v>
      </c>
      <c r="AL564" s="9" t="s">
        <v>43</v>
      </c>
      <c r="AM564" s="6"/>
      <c r="AN564" s="6" t="e">
        <f>COUNTIFS(#REF!,"&gt;=50",#REF!,$B564)</f>
        <v>#REF!</v>
      </c>
      <c r="AO564" s="6" t="e">
        <f t="shared" si="154"/>
        <v>#REF!</v>
      </c>
      <c r="AP564" s="6" t="e">
        <f t="shared" si="155"/>
        <v>#REF!</v>
      </c>
      <c r="AQ564" s="6" t="e">
        <f t="shared" si="156"/>
        <v>#REF!</v>
      </c>
      <c r="AR564" s="7" t="e">
        <f t="shared" si="157"/>
        <v>#REF!</v>
      </c>
      <c r="AS564" s="15" t="e">
        <f t="shared" si="158"/>
        <v>#REF!</v>
      </c>
    </row>
    <row r="565" spans="2:45" hidden="1" outlineLevel="1" x14ac:dyDescent="0.25">
      <c r="B565" s="9" t="s">
        <v>46</v>
      </c>
      <c r="C565" s="6"/>
      <c r="D565" s="6" t="e">
        <f>COUNTIFS(#REF!,"&lt;100",#REF!,"&gt;=50",#REF!,$B565)</f>
        <v>#REF!</v>
      </c>
      <c r="E565" s="6" t="e">
        <f>COUNTIFS(SmokeCADR,"&lt;100",SmokeCADR,"&gt;=50",RevisedBrand,$B565,SmokeCADRperW,"&gt;=2.0",#REF!,"&gt;=2.6",#REF!,"&gt;=2.7")</f>
        <v>#REF!</v>
      </c>
      <c r="F565" s="6" t="e">
        <f>COUNTIFS(SmokeCADR,"&lt;100",SmokeCADR,"&gt;=50",RevisedBrand,$B565,SmokeCADRperW,"&gt;=2.1",#REF!,"&gt;=2.6",#REF!,"&gt;=2.7")</f>
        <v>#REF!</v>
      </c>
      <c r="G565" s="6" t="e">
        <f>COUNTIFS(SmokeCADR,"&lt;100",SmokeCADR,"&gt;=50",RevisedBrand,$B565,SmokeCADRperW,"&gt;=2.3",#REF!,"&gt;=2.6",#REF!,"&gt;=2.7")</f>
        <v>#REF!</v>
      </c>
      <c r="H565" s="6" t="e">
        <f>COUNTIFS(SmokeCADR,"&lt;100",SmokeCADR,"&gt;=50",RevisedBrand,$B565,SmokeCADRperW,"&gt;=2.6",#REF!,"&gt;=2.6",#REF!,"&gt;=2.7")</f>
        <v>#REF!</v>
      </c>
      <c r="I565" s="15" t="e">
        <f>COUNTIFS(SmokeCADR,"&lt;100",SmokeCADR,"&gt;=50",RevisedBrand,$B565,SmokeCADRperW,"&gt;=2.7",#REF!,"&gt;=2.6",#REF!,"&gt;=2.7")</f>
        <v>#REF!</v>
      </c>
      <c r="K565" s="9" t="s">
        <v>46</v>
      </c>
      <c r="L565" s="6"/>
      <c r="M565" s="6" t="e">
        <f>COUNTIFS(#REF!,"&gt;=100",#REF!,"&lt;150",#REF!,$B565)</f>
        <v>#REF!</v>
      </c>
      <c r="N565" s="6" t="e">
        <f>COUNTIFS(SmokeCADR,"&gt;=100",SmokeCADR,"&lt;150",RevisedBrand,$B565,SmokeCADRperW,"&gt;=2.0",#REF!,"&gt;=2.6",#REF!,"&gt;=2.7")</f>
        <v>#REF!</v>
      </c>
      <c r="O565" s="6" t="e">
        <f>COUNTIFS(SmokeCADR,"&gt;=100",SmokeCADR,"&lt;150",RevisedBrand,$B565,SmokeCADRperW,"&gt;=2.1",#REF!,"&gt;=2.6",#REF!,"&gt;=2.7")</f>
        <v>#REF!</v>
      </c>
      <c r="P565" s="6" t="e">
        <f>COUNTIFS(SmokeCADR,"&gt;=100",SmokeCADR,"&lt;150",RevisedBrand,$B565,SmokeCADRperW,"&gt;=2.3",#REF!,"&gt;=2.6",#REF!,"&gt;=2.7")</f>
        <v>#REF!</v>
      </c>
      <c r="Q565" s="6" t="e">
        <f>COUNTIFS(SmokeCADR,"&gt;=100",SmokeCADR,"&lt;150",RevisedBrand,$B565,SmokeCADRperW,"&gt;=2.6",#REF!,"&gt;=2.6",#REF!,"&gt;=2.7")</f>
        <v>#REF!</v>
      </c>
      <c r="R565" s="15" t="e">
        <f>COUNTIFS(SmokeCADR,"&gt;=100",SmokeCADR,"&lt;150",RevisedBrand,$B565,SmokeCADRperW,"&gt;=2.7",#REF!,"&gt;=2.6",#REF!,"&gt;=2.7")</f>
        <v>#REF!</v>
      </c>
      <c r="T565" s="9" t="s">
        <v>46</v>
      </c>
      <c r="U565" s="6"/>
      <c r="V565" s="6" t="e">
        <f>COUNTIFS(#REF!,"&gt;=150",#REF!,"&lt;200",#REF!,$B565)</f>
        <v>#REF!</v>
      </c>
      <c r="W565" s="6" t="e">
        <f>COUNTIFS(SmokeCADR,"&gt;=150",SmokeCADR,"&lt;200",RevisedBrand,$B565,SmokeCADRperW,"&gt;=2.0",#REF!,"&gt;=2.6",#REF!,"&gt;=2.7")</f>
        <v>#REF!</v>
      </c>
      <c r="X565" s="6" t="e">
        <f>COUNTIFS(SmokeCADR,"&gt;=150",SmokeCADR,"&lt;200",RevisedBrand,$B565,SmokeCADRperW,"&gt;=2.1",#REF!,"&gt;=2.6",#REF!,"&gt;=2.7")</f>
        <v>#REF!</v>
      </c>
      <c r="Y565" s="6" t="e">
        <f>COUNTIFS(SmokeCADR,"&gt;=150",SmokeCADR,"&lt;200",RevisedBrand,$B565,SmokeCADRperW,"&gt;=2.3",#REF!,"&gt;=2.6",#REF!,"&gt;=2.7")</f>
        <v>#REF!</v>
      </c>
      <c r="Z565" s="6" t="e">
        <f>COUNTIFS(SmokeCADR,"&gt;=150",SmokeCADR,"&lt;200",RevisedBrand,$B565,SmokeCADRperW,"&gt;=2.6",#REF!,"&gt;=2.6",#REF!,"&gt;=2.7")</f>
        <v>#REF!</v>
      </c>
      <c r="AA565" s="15" t="e">
        <f>COUNTIFS(SmokeCADR,"&gt;=150",SmokeCADR,"&lt;200",RevisedBrand,$B565,SmokeCADRperW,"&gt;=2.7",#REF!,"&gt;=2.6",#REF!,"&gt;=2.7")</f>
        <v>#REF!</v>
      </c>
      <c r="AC565" s="9" t="s">
        <v>46</v>
      </c>
      <c r="AD565" s="6"/>
      <c r="AE565" s="6" t="e">
        <f>COUNTIFS(#REF!,"&gt;=200",#REF!,$B565)</f>
        <v>#REF!</v>
      </c>
      <c r="AF565" s="6" t="e">
        <f>COUNTIFS(SmokeCADR,"&gt;=200",RevisedBrand,$B565,SmokeCADRperW,"&gt;=2.0",#REF!,"&gt;=2.6",#REF!,"&gt;=2.7")</f>
        <v>#REF!</v>
      </c>
      <c r="AG565" s="6" t="e">
        <f>COUNTIFS(SmokeCADR,"&gt;=200",RevisedBrand,$B565,SmokeCADRperW,"&gt;=2.1",#REF!,"&gt;=2.6",#REF!,"&gt;=2.7")</f>
        <v>#REF!</v>
      </c>
      <c r="AH565" s="6" t="e">
        <f>COUNTIFS(SmokeCADR,"&gt;=200",RevisedBrand,$B565,SmokeCADRperW,"&gt;=2.3",#REF!,"&gt;=2.6",#REF!,"&gt;=2.7")</f>
        <v>#REF!</v>
      </c>
      <c r="AI565" s="6" t="e">
        <f>COUNTIFS(SmokeCADR,"&gt;=200",RevisedBrand,$B565,SmokeCADRperW,"&gt;=2.6",#REF!,"&gt;=2.6",#REF!,"&gt;=2.7")</f>
        <v>#REF!</v>
      </c>
      <c r="AJ565" s="15" t="e">
        <f>COUNTIFS(SmokeCADR,"&gt;=200",RevisedBrand,$B565,SmokeCADRperW,"&gt;=2.7",#REF!,"&gt;=2.6",#REF!,"&gt;=2.7")</f>
        <v>#REF!</v>
      </c>
      <c r="AL565" s="9" t="s">
        <v>46</v>
      </c>
      <c r="AM565" s="6"/>
      <c r="AN565" s="6" t="e">
        <f>COUNTIFS(#REF!,"&gt;=50",#REF!,$B565)</f>
        <v>#REF!</v>
      </c>
      <c r="AO565" s="6" t="e">
        <f t="shared" si="154"/>
        <v>#REF!</v>
      </c>
      <c r="AP565" s="6" t="e">
        <f t="shared" si="155"/>
        <v>#REF!</v>
      </c>
      <c r="AQ565" s="6" t="e">
        <f t="shared" si="156"/>
        <v>#REF!</v>
      </c>
      <c r="AR565" s="7" t="e">
        <f t="shared" si="157"/>
        <v>#REF!</v>
      </c>
      <c r="AS565" s="15" t="e">
        <f t="shared" si="158"/>
        <v>#REF!</v>
      </c>
    </row>
    <row r="566" spans="2:45" hidden="1" outlineLevel="1" x14ac:dyDescent="0.25">
      <c r="B566" s="9" t="s">
        <v>53</v>
      </c>
      <c r="C566" s="6"/>
      <c r="D566" s="6" t="e">
        <f>COUNTIFS(#REF!,"&lt;100",#REF!,"&gt;=50",#REF!,$B566)</f>
        <v>#REF!</v>
      </c>
      <c r="E566" s="6" t="e">
        <f>COUNTIFS(SmokeCADR,"&lt;100",SmokeCADR,"&gt;=50",RevisedBrand,$B566,SmokeCADRperW,"&gt;=2.0",#REF!,"&gt;=2.6",#REF!,"&gt;=2.7")</f>
        <v>#REF!</v>
      </c>
      <c r="F566" s="6" t="e">
        <f>COUNTIFS(SmokeCADR,"&lt;100",SmokeCADR,"&gt;=50",RevisedBrand,$B566,SmokeCADRperW,"&gt;=2.1",#REF!,"&gt;=2.6",#REF!,"&gt;=2.7")</f>
        <v>#REF!</v>
      </c>
      <c r="G566" s="6" t="e">
        <f>COUNTIFS(SmokeCADR,"&lt;100",SmokeCADR,"&gt;=50",RevisedBrand,$B566,SmokeCADRperW,"&gt;=2.3",#REF!,"&gt;=2.6",#REF!,"&gt;=2.7")</f>
        <v>#REF!</v>
      </c>
      <c r="H566" s="6" t="e">
        <f>COUNTIFS(SmokeCADR,"&lt;100",SmokeCADR,"&gt;=50",RevisedBrand,$B566,SmokeCADRperW,"&gt;=2.6",#REF!,"&gt;=2.6",#REF!,"&gt;=2.7")</f>
        <v>#REF!</v>
      </c>
      <c r="I566" s="15" t="e">
        <f>COUNTIFS(SmokeCADR,"&lt;100",SmokeCADR,"&gt;=50",RevisedBrand,$B566,SmokeCADRperW,"&gt;=2.7",#REF!,"&gt;=2.6",#REF!,"&gt;=2.7")</f>
        <v>#REF!</v>
      </c>
      <c r="K566" s="9" t="s">
        <v>53</v>
      </c>
      <c r="L566" s="6"/>
      <c r="M566" s="6" t="e">
        <f>COUNTIFS(#REF!,"&gt;=100",#REF!,"&lt;150",#REF!,$B566)</f>
        <v>#REF!</v>
      </c>
      <c r="N566" s="6" t="e">
        <f>COUNTIFS(SmokeCADR,"&gt;=100",SmokeCADR,"&lt;150",RevisedBrand,$B566,SmokeCADRperW,"&gt;=2.0",#REF!,"&gt;=2.6",#REF!,"&gt;=2.7")</f>
        <v>#REF!</v>
      </c>
      <c r="O566" s="6" t="e">
        <f>COUNTIFS(SmokeCADR,"&gt;=100",SmokeCADR,"&lt;150",RevisedBrand,$B566,SmokeCADRperW,"&gt;=2.1",#REF!,"&gt;=2.6",#REF!,"&gt;=2.7")</f>
        <v>#REF!</v>
      </c>
      <c r="P566" s="6" t="e">
        <f>COUNTIFS(SmokeCADR,"&gt;=100",SmokeCADR,"&lt;150",RevisedBrand,$B566,SmokeCADRperW,"&gt;=2.3",#REF!,"&gt;=2.6",#REF!,"&gt;=2.7")</f>
        <v>#REF!</v>
      </c>
      <c r="Q566" s="6" t="e">
        <f>COUNTIFS(SmokeCADR,"&gt;=100",SmokeCADR,"&lt;150",RevisedBrand,$B566,SmokeCADRperW,"&gt;=2.6",#REF!,"&gt;=2.6",#REF!,"&gt;=2.7")</f>
        <v>#REF!</v>
      </c>
      <c r="R566" s="15" t="e">
        <f>COUNTIFS(SmokeCADR,"&gt;=100",SmokeCADR,"&lt;150",RevisedBrand,$B566,SmokeCADRperW,"&gt;=2.7",#REF!,"&gt;=2.6",#REF!,"&gt;=2.7")</f>
        <v>#REF!</v>
      </c>
      <c r="T566" s="9" t="s">
        <v>53</v>
      </c>
      <c r="U566" s="6"/>
      <c r="V566" s="6" t="e">
        <f>COUNTIFS(#REF!,"&gt;=150",#REF!,"&lt;200",#REF!,$B566)</f>
        <v>#REF!</v>
      </c>
      <c r="W566" s="6" t="e">
        <f>COUNTIFS(SmokeCADR,"&gt;=150",SmokeCADR,"&lt;200",RevisedBrand,$B566,SmokeCADRperW,"&gt;=2.0",#REF!,"&gt;=2.6",#REF!,"&gt;=2.7")</f>
        <v>#REF!</v>
      </c>
      <c r="X566" s="6" t="e">
        <f>COUNTIFS(SmokeCADR,"&gt;=150",SmokeCADR,"&lt;200",RevisedBrand,$B566,SmokeCADRperW,"&gt;=2.1",#REF!,"&gt;=2.6",#REF!,"&gt;=2.7")</f>
        <v>#REF!</v>
      </c>
      <c r="Y566" s="6" t="e">
        <f>COUNTIFS(SmokeCADR,"&gt;=150",SmokeCADR,"&lt;200",RevisedBrand,$B566,SmokeCADRperW,"&gt;=2.3",#REF!,"&gt;=2.6",#REF!,"&gt;=2.7")</f>
        <v>#REF!</v>
      </c>
      <c r="Z566" s="6" t="e">
        <f>COUNTIFS(SmokeCADR,"&gt;=150",SmokeCADR,"&lt;200",RevisedBrand,$B566,SmokeCADRperW,"&gt;=2.6",#REF!,"&gt;=2.6",#REF!,"&gt;=2.7")</f>
        <v>#REF!</v>
      </c>
      <c r="AA566" s="15" t="e">
        <f>COUNTIFS(SmokeCADR,"&gt;=150",SmokeCADR,"&lt;200",RevisedBrand,$B566,SmokeCADRperW,"&gt;=2.7",#REF!,"&gt;=2.6",#REF!,"&gt;=2.7")</f>
        <v>#REF!</v>
      </c>
      <c r="AC566" s="9" t="s">
        <v>53</v>
      </c>
      <c r="AD566" s="6"/>
      <c r="AE566" s="6" t="e">
        <f>COUNTIFS(#REF!,"&gt;=200",#REF!,$B566)</f>
        <v>#REF!</v>
      </c>
      <c r="AF566" s="6" t="e">
        <f>COUNTIFS(SmokeCADR,"&gt;=200",RevisedBrand,$B566,SmokeCADRperW,"&gt;=2.0",#REF!,"&gt;=2.6",#REF!,"&gt;=2.7")</f>
        <v>#REF!</v>
      </c>
      <c r="AG566" s="6" t="e">
        <f>COUNTIFS(SmokeCADR,"&gt;=200",RevisedBrand,$B566,SmokeCADRperW,"&gt;=2.1",#REF!,"&gt;=2.6",#REF!,"&gt;=2.7")</f>
        <v>#REF!</v>
      </c>
      <c r="AH566" s="6" t="e">
        <f>COUNTIFS(SmokeCADR,"&gt;=200",RevisedBrand,$B566,SmokeCADRperW,"&gt;=2.3",#REF!,"&gt;=2.6",#REF!,"&gt;=2.7")</f>
        <v>#REF!</v>
      </c>
      <c r="AI566" s="6" t="e">
        <f>COUNTIFS(SmokeCADR,"&gt;=200",RevisedBrand,$B566,SmokeCADRperW,"&gt;=2.6",#REF!,"&gt;=2.6",#REF!,"&gt;=2.7")</f>
        <v>#REF!</v>
      </c>
      <c r="AJ566" s="15" t="e">
        <f>COUNTIFS(SmokeCADR,"&gt;=200",RevisedBrand,$B566,SmokeCADRperW,"&gt;=2.7",#REF!,"&gt;=2.6",#REF!,"&gt;=2.7")</f>
        <v>#REF!</v>
      </c>
      <c r="AL566" s="9" t="s">
        <v>53</v>
      </c>
      <c r="AM566" s="6"/>
      <c r="AN566" s="6" t="e">
        <f>COUNTIFS(#REF!,"&gt;=50",#REF!,$B566)</f>
        <v>#REF!</v>
      </c>
      <c r="AO566" s="6" t="e">
        <f t="shared" si="154"/>
        <v>#REF!</v>
      </c>
      <c r="AP566" s="6" t="e">
        <f t="shared" si="155"/>
        <v>#REF!</v>
      </c>
      <c r="AQ566" s="6" t="e">
        <f t="shared" si="156"/>
        <v>#REF!</v>
      </c>
      <c r="AR566" s="7" t="e">
        <f t="shared" si="157"/>
        <v>#REF!</v>
      </c>
      <c r="AS566" s="15" t="e">
        <f t="shared" si="158"/>
        <v>#REF!</v>
      </c>
    </row>
    <row r="567" spans="2:45" hidden="1" outlineLevel="1" x14ac:dyDescent="0.25">
      <c r="B567" s="9" t="s">
        <v>49</v>
      </c>
      <c r="C567" s="6"/>
      <c r="D567" s="6" t="e">
        <f>COUNTIFS(#REF!,"&lt;100",#REF!,"&gt;=50",#REF!,$B567)</f>
        <v>#REF!</v>
      </c>
      <c r="E567" s="6" t="e">
        <f>COUNTIFS(SmokeCADR,"&lt;100",SmokeCADR,"&gt;=50",RevisedBrand,$B567,SmokeCADRperW,"&gt;=2.0",#REF!,"&gt;=2.6",#REF!,"&gt;=2.7")</f>
        <v>#REF!</v>
      </c>
      <c r="F567" s="6" t="e">
        <f>COUNTIFS(SmokeCADR,"&lt;100",SmokeCADR,"&gt;=50",RevisedBrand,$B567,SmokeCADRperW,"&gt;=2.1",#REF!,"&gt;=2.6",#REF!,"&gt;=2.7")</f>
        <v>#REF!</v>
      </c>
      <c r="G567" s="6" t="e">
        <f>COUNTIFS(SmokeCADR,"&lt;100",SmokeCADR,"&gt;=50",RevisedBrand,$B567,SmokeCADRperW,"&gt;=2.3",#REF!,"&gt;=2.6",#REF!,"&gt;=2.7")</f>
        <v>#REF!</v>
      </c>
      <c r="H567" s="6" t="e">
        <f>COUNTIFS(SmokeCADR,"&lt;100",SmokeCADR,"&gt;=50",RevisedBrand,$B567,SmokeCADRperW,"&gt;=2.6",#REF!,"&gt;=2.6",#REF!,"&gt;=2.7")</f>
        <v>#REF!</v>
      </c>
      <c r="I567" s="15" t="e">
        <f>COUNTIFS(SmokeCADR,"&lt;100",SmokeCADR,"&gt;=50",RevisedBrand,$B567,SmokeCADRperW,"&gt;=2.7",#REF!,"&gt;=2.6",#REF!,"&gt;=2.7")</f>
        <v>#REF!</v>
      </c>
      <c r="K567" s="9" t="s">
        <v>49</v>
      </c>
      <c r="L567" s="6"/>
      <c r="M567" s="6" t="e">
        <f>COUNTIFS(#REF!,"&gt;=100",#REF!,"&lt;150",#REF!,$B567)</f>
        <v>#REF!</v>
      </c>
      <c r="N567" s="6" t="e">
        <f>COUNTIFS(SmokeCADR,"&gt;=100",SmokeCADR,"&lt;150",RevisedBrand,$B567,SmokeCADRperW,"&gt;=2.0",#REF!,"&gt;=2.6",#REF!,"&gt;=2.7")</f>
        <v>#REF!</v>
      </c>
      <c r="O567" s="6" t="e">
        <f>COUNTIFS(SmokeCADR,"&gt;=100",SmokeCADR,"&lt;150",RevisedBrand,$B567,SmokeCADRperW,"&gt;=2.1",#REF!,"&gt;=2.6",#REF!,"&gt;=2.7")</f>
        <v>#REF!</v>
      </c>
      <c r="P567" s="6" t="e">
        <f>COUNTIFS(SmokeCADR,"&gt;=100",SmokeCADR,"&lt;150",RevisedBrand,$B567,SmokeCADRperW,"&gt;=2.3",#REF!,"&gt;=2.6",#REF!,"&gt;=2.7")</f>
        <v>#REF!</v>
      </c>
      <c r="Q567" s="6" t="e">
        <f>COUNTIFS(SmokeCADR,"&gt;=100",SmokeCADR,"&lt;150",RevisedBrand,$B567,SmokeCADRperW,"&gt;=2.6",#REF!,"&gt;=2.6",#REF!,"&gt;=2.7")</f>
        <v>#REF!</v>
      </c>
      <c r="R567" s="15" t="e">
        <f>COUNTIFS(SmokeCADR,"&gt;=100",SmokeCADR,"&lt;150",RevisedBrand,$B567,SmokeCADRperW,"&gt;=2.7",#REF!,"&gt;=2.6",#REF!,"&gt;=2.7")</f>
        <v>#REF!</v>
      </c>
      <c r="T567" s="9" t="s">
        <v>49</v>
      </c>
      <c r="U567" s="6"/>
      <c r="V567" s="6" t="e">
        <f>COUNTIFS(#REF!,"&gt;=150",#REF!,"&lt;200",#REF!,$B567)</f>
        <v>#REF!</v>
      </c>
      <c r="W567" s="6" t="e">
        <f>COUNTIFS(SmokeCADR,"&gt;=150",SmokeCADR,"&lt;200",RevisedBrand,$B567,SmokeCADRperW,"&gt;=2.0",#REF!,"&gt;=2.6",#REF!,"&gt;=2.7")</f>
        <v>#REF!</v>
      </c>
      <c r="X567" s="6" t="e">
        <f>COUNTIFS(SmokeCADR,"&gt;=150",SmokeCADR,"&lt;200",RevisedBrand,$B567,SmokeCADRperW,"&gt;=2.1",#REF!,"&gt;=2.6",#REF!,"&gt;=2.7")</f>
        <v>#REF!</v>
      </c>
      <c r="Y567" s="6" t="e">
        <f>COUNTIFS(SmokeCADR,"&gt;=150",SmokeCADR,"&lt;200",RevisedBrand,$B567,SmokeCADRperW,"&gt;=2.3",#REF!,"&gt;=2.6",#REF!,"&gt;=2.7")</f>
        <v>#REF!</v>
      </c>
      <c r="Z567" s="6" t="e">
        <f>COUNTIFS(SmokeCADR,"&gt;=150",SmokeCADR,"&lt;200",RevisedBrand,$B567,SmokeCADRperW,"&gt;=2.6",#REF!,"&gt;=2.6",#REF!,"&gt;=2.7")</f>
        <v>#REF!</v>
      </c>
      <c r="AA567" s="15" t="e">
        <f>COUNTIFS(SmokeCADR,"&gt;=150",SmokeCADR,"&lt;200",RevisedBrand,$B567,SmokeCADRperW,"&gt;=2.7",#REF!,"&gt;=2.6",#REF!,"&gt;=2.7")</f>
        <v>#REF!</v>
      </c>
      <c r="AC567" s="9" t="s">
        <v>49</v>
      </c>
      <c r="AD567" s="6"/>
      <c r="AE567" s="6" t="e">
        <f>COUNTIFS(#REF!,"&gt;=200",#REF!,$B567)</f>
        <v>#REF!</v>
      </c>
      <c r="AF567" s="6" t="e">
        <f>COUNTIFS(SmokeCADR,"&gt;=200",RevisedBrand,$B567,SmokeCADRperW,"&gt;=2.0",#REF!,"&gt;=2.6",#REF!,"&gt;=2.7")</f>
        <v>#REF!</v>
      </c>
      <c r="AG567" s="6" t="e">
        <f>COUNTIFS(SmokeCADR,"&gt;=200",RevisedBrand,$B567,SmokeCADRperW,"&gt;=2.1",#REF!,"&gt;=2.6",#REF!,"&gt;=2.7")</f>
        <v>#REF!</v>
      </c>
      <c r="AH567" s="6" t="e">
        <f>COUNTIFS(SmokeCADR,"&gt;=200",RevisedBrand,$B567,SmokeCADRperW,"&gt;=2.3",#REF!,"&gt;=2.6",#REF!,"&gt;=2.7")</f>
        <v>#REF!</v>
      </c>
      <c r="AI567" s="6" t="e">
        <f>COUNTIFS(SmokeCADR,"&gt;=200",RevisedBrand,$B567,SmokeCADRperW,"&gt;=2.6",#REF!,"&gt;=2.6",#REF!,"&gt;=2.7")</f>
        <v>#REF!</v>
      </c>
      <c r="AJ567" s="15" t="e">
        <f>COUNTIFS(SmokeCADR,"&gt;=200",RevisedBrand,$B567,SmokeCADRperW,"&gt;=2.7",#REF!,"&gt;=2.6",#REF!,"&gt;=2.7")</f>
        <v>#REF!</v>
      </c>
      <c r="AL567" s="9" t="s">
        <v>49</v>
      </c>
      <c r="AM567" s="6"/>
      <c r="AN567" s="6" t="e">
        <f>COUNTIFS(#REF!,"&gt;=50",#REF!,$B567)</f>
        <v>#REF!</v>
      </c>
      <c r="AO567" s="6" t="e">
        <f t="shared" si="154"/>
        <v>#REF!</v>
      </c>
      <c r="AP567" s="6" t="e">
        <f t="shared" si="155"/>
        <v>#REF!</v>
      </c>
      <c r="AQ567" s="6" t="e">
        <f t="shared" si="156"/>
        <v>#REF!</v>
      </c>
      <c r="AR567" s="7" t="e">
        <f t="shared" si="157"/>
        <v>#REF!</v>
      </c>
      <c r="AS567" s="15" t="e">
        <f t="shared" si="158"/>
        <v>#REF!</v>
      </c>
    </row>
    <row r="568" spans="2:45" hidden="1" outlineLevel="1" x14ac:dyDescent="0.25">
      <c r="B568" s="9" t="s">
        <v>50</v>
      </c>
      <c r="C568" s="6"/>
      <c r="D568" s="6" t="e">
        <f>COUNTIFS(#REF!,"&lt;100",#REF!,"&gt;=50",#REF!,$B568)</f>
        <v>#REF!</v>
      </c>
      <c r="E568" s="6" t="e">
        <f>COUNTIFS(SmokeCADR,"&lt;100",SmokeCADR,"&gt;=50",RevisedBrand,$B568,SmokeCADRperW,"&gt;=2.0",#REF!,"&gt;=2.6",#REF!,"&gt;=2.7")</f>
        <v>#REF!</v>
      </c>
      <c r="F568" s="6" t="e">
        <f>COUNTIFS(SmokeCADR,"&lt;100",SmokeCADR,"&gt;=50",RevisedBrand,$B568,SmokeCADRperW,"&gt;=2.1",#REF!,"&gt;=2.6",#REF!,"&gt;=2.7")</f>
        <v>#REF!</v>
      </c>
      <c r="G568" s="6" t="e">
        <f>COUNTIFS(SmokeCADR,"&lt;100",SmokeCADR,"&gt;=50",RevisedBrand,$B568,SmokeCADRperW,"&gt;=2.3",#REF!,"&gt;=2.6",#REF!,"&gt;=2.7")</f>
        <v>#REF!</v>
      </c>
      <c r="H568" s="6" t="e">
        <f>COUNTIFS(SmokeCADR,"&lt;100",SmokeCADR,"&gt;=50",RevisedBrand,$B568,SmokeCADRperW,"&gt;=2.6",#REF!,"&gt;=2.6",#REF!,"&gt;=2.7")</f>
        <v>#REF!</v>
      </c>
      <c r="I568" s="15" t="e">
        <f>COUNTIFS(SmokeCADR,"&lt;100",SmokeCADR,"&gt;=50",RevisedBrand,$B568,SmokeCADRperW,"&gt;=2.7",#REF!,"&gt;=2.6",#REF!,"&gt;=2.7")</f>
        <v>#REF!</v>
      </c>
      <c r="K568" s="9" t="s">
        <v>50</v>
      </c>
      <c r="L568" s="6"/>
      <c r="M568" s="6" t="e">
        <f>COUNTIFS(#REF!,"&gt;=100",#REF!,"&lt;150",#REF!,$B568)</f>
        <v>#REF!</v>
      </c>
      <c r="N568" s="6" t="e">
        <f>COUNTIFS(SmokeCADR,"&gt;=100",SmokeCADR,"&lt;150",RevisedBrand,$B568,SmokeCADRperW,"&gt;=2.0",#REF!,"&gt;=2.6",#REF!,"&gt;=2.7")</f>
        <v>#REF!</v>
      </c>
      <c r="O568" s="6" t="e">
        <f>COUNTIFS(SmokeCADR,"&gt;=100",SmokeCADR,"&lt;150",RevisedBrand,$B568,SmokeCADRperW,"&gt;=2.1",#REF!,"&gt;=2.6",#REF!,"&gt;=2.7")</f>
        <v>#REF!</v>
      </c>
      <c r="P568" s="6" t="e">
        <f>COUNTIFS(SmokeCADR,"&gt;=100",SmokeCADR,"&lt;150",RevisedBrand,$B568,SmokeCADRperW,"&gt;=2.3",#REF!,"&gt;=2.6",#REF!,"&gt;=2.7")</f>
        <v>#REF!</v>
      </c>
      <c r="Q568" s="6" t="e">
        <f>COUNTIFS(SmokeCADR,"&gt;=100",SmokeCADR,"&lt;150",RevisedBrand,$B568,SmokeCADRperW,"&gt;=2.6",#REF!,"&gt;=2.6",#REF!,"&gt;=2.7")</f>
        <v>#REF!</v>
      </c>
      <c r="R568" s="15" t="e">
        <f>COUNTIFS(SmokeCADR,"&gt;=100",SmokeCADR,"&lt;150",RevisedBrand,$B568,SmokeCADRperW,"&gt;=2.7",#REF!,"&gt;=2.6",#REF!,"&gt;=2.7")</f>
        <v>#REF!</v>
      </c>
      <c r="T568" s="9" t="s">
        <v>50</v>
      </c>
      <c r="U568" s="6"/>
      <c r="V568" s="6" t="e">
        <f>COUNTIFS(#REF!,"&gt;=150",#REF!,"&lt;200",#REF!,$B568)</f>
        <v>#REF!</v>
      </c>
      <c r="W568" s="6" t="e">
        <f>COUNTIFS(SmokeCADR,"&gt;=150",SmokeCADR,"&lt;200",RevisedBrand,$B568,SmokeCADRperW,"&gt;=2.0",#REF!,"&gt;=2.6",#REF!,"&gt;=2.7")</f>
        <v>#REF!</v>
      </c>
      <c r="X568" s="6" t="e">
        <f>COUNTIFS(SmokeCADR,"&gt;=150",SmokeCADR,"&lt;200",RevisedBrand,$B568,SmokeCADRperW,"&gt;=2.1",#REF!,"&gt;=2.6",#REF!,"&gt;=2.7")</f>
        <v>#REF!</v>
      </c>
      <c r="Y568" s="6" t="e">
        <f>COUNTIFS(SmokeCADR,"&gt;=150",SmokeCADR,"&lt;200",RevisedBrand,$B568,SmokeCADRperW,"&gt;=2.3",#REF!,"&gt;=2.6",#REF!,"&gt;=2.7")</f>
        <v>#REF!</v>
      </c>
      <c r="Z568" s="6" t="e">
        <f>COUNTIFS(SmokeCADR,"&gt;=150",SmokeCADR,"&lt;200",RevisedBrand,$B568,SmokeCADRperW,"&gt;=2.6",#REF!,"&gt;=2.6",#REF!,"&gt;=2.7")</f>
        <v>#REF!</v>
      </c>
      <c r="AA568" s="15" t="e">
        <f>COUNTIFS(SmokeCADR,"&gt;=150",SmokeCADR,"&lt;200",RevisedBrand,$B568,SmokeCADRperW,"&gt;=2.7",#REF!,"&gt;=2.6",#REF!,"&gt;=2.7")</f>
        <v>#REF!</v>
      </c>
      <c r="AC568" s="9" t="s">
        <v>50</v>
      </c>
      <c r="AD568" s="6"/>
      <c r="AE568" s="6" t="e">
        <f>COUNTIFS(#REF!,"&gt;=200",#REF!,$B568)</f>
        <v>#REF!</v>
      </c>
      <c r="AF568" s="6" t="e">
        <f>COUNTIFS(SmokeCADR,"&gt;=200",RevisedBrand,$B568,SmokeCADRperW,"&gt;=2.0",#REF!,"&gt;=2.6",#REF!,"&gt;=2.7")</f>
        <v>#REF!</v>
      </c>
      <c r="AG568" s="6" t="e">
        <f>COUNTIFS(SmokeCADR,"&gt;=200",RevisedBrand,$B568,SmokeCADRperW,"&gt;=2.1",#REF!,"&gt;=2.6",#REF!,"&gt;=2.7")</f>
        <v>#REF!</v>
      </c>
      <c r="AH568" s="6" t="e">
        <f>COUNTIFS(SmokeCADR,"&gt;=200",RevisedBrand,$B568,SmokeCADRperW,"&gt;=2.3",#REF!,"&gt;=2.6",#REF!,"&gt;=2.7")</f>
        <v>#REF!</v>
      </c>
      <c r="AI568" s="6" t="e">
        <f>COUNTIFS(SmokeCADR,"&gt;=200",RevisedBrand,$B568,SmokeCADRperW,"&gt;=2.6",#REF!,"&gt;=2.6",#REF!,"&gt;=2.7")</f>
        <v>#REF!</v>
      </c>
      <c r="AJ568" s="15" t="e">
        <f>COUNTIFS(SmokeCADR,"&gt;=200",RevisedBrand,$B568,SmokeCADRperW,"&gt;=2.7",#REF!,"&gt;=2.6",#REF!,"&gt;=2.7")</f>
        <v>#REF!</v>
      </c>
      <c r="AL568" s="9" t="s">
        <v>50</v>
      </c>
      <c r="AM568" s="6"/>
      <c r="AN568" s="6" t="e">
        <f>COUNTIFS(#REF!,"&gt;=50",#REF!,$B568)</f>
        <v>#REF!</v>
      </c>
      <c r="AO568" s="6" t="e">
        <f t="shared" si="154"/>
        <v>#REF!</v>
      </c>
      <c r="AP568" s="6" t="e">
        <f t="shared" si="155"/>
        <v>#REF!</v>
      </c>
      <c r="AQ568" s="6" t="e">
        <f t="shared" si="156"/>
        <v>#REF!</v>
      </c>
      <c r="AR568" s="7" t="e">
        <f t="shared" si="157"/>
        <v>#REF!</v>
      </c>
      <c r="AS568" s="15" t="e">
        <f t="shared" si="158"/>
        <v>#REF!</v>
      </c>
    </row>
    <row r="569" spans="2:45" hidden="1" outlineLevel="1" x14ac:dyDescent="0.25">
      <c r="B569" s="9" t="s">
        <v>18</v>
      </c>
      <c r="C569" s="6"/>
      <c r="D569" s="6" t="e">
        <f>COUNTIFS(#REF!,"&lt;100",#REF!,"&gt;=50",#REF!,$B569)</f>
        <v>#REF!</v>
      </c>
      <c r="E569" s="6" t="e">
        <f>COUNTIFS(SmokeCADR,"&lt;100",SmokeCADR,"&gt;=50",RevisedBrand,$B569,SmokeCADRperW,"&gt;=2.0",#REF!,"&gt;=2.6",#REF!,"&gt;=2.7")</f>
        <v>#REF!</v>
      </c>
      <c r="F569" s="6" t="e">
        <f>COUNTIFS(SmokeCADR,"&lt;100",SmokeCADR,"&gt;=50",RevisedBrand,$B569,SmokeCADRperW,"&gt;=2.1",#REF!,"&gt;=2.6",#REF!,"&gt;=2.7")</f>
        <v>#REF!</v>
      </c>
      <c r="G569" s="6" t="e">
        <f>COUNTIFS(SmokeCADR,"&lt;100",SmokeCADR,"&gt;=50",RevisedBrand,$B569,SmokeCADRperW,"&gt;=2.3",#REF!,"&gt;=2.6",#REF!,"&gt;=2.7")</f>
        <v>#REF!</v>
      </c>
      <c r="H569" s="6" t="e">
        <f>COUNTIFS(SmokeCADR,"&lt;100",SmokeCADR,"&gt;=50",RevisedBrand,$B569,SmokeCADRperW,"&gt;=2.6",#REF!,"&gt;=2.6",#REF!,"&gt;=2.7")</f>
        <v>#REF!</v>
      </c>
      <c r="I569" s="15" t="e">
        <f>COUNTIFS(SmokeCADR,"&lt;100",SmokeCADR,"&gt;=50",RevisedBrand,$B569,SmokeCADRperW,"&gt;=2.7",#REF!,"&gt;=2.6",#REF!,"&gt;=2.7")</f>
        <v>#REF!</v>
      </c>
      <c r="K569" s="9" t="s">
        <v>18</v>
      </c>
      <c r="L569" s="6"/>
      <c r="M569" s="6" t="e">
        <f>COUNTIFS(#REF!,"&gt;=100",#REF!,"&lt;150",#REF!,$B569)</f>
        <v>#REF!</v>
      </c>
      <c r="N569" s="6" t="e">
        <f>COUNTIFS(SmokeCADR,"&gt;=100",SmokeCADR,"&lt;150",RevisedBrand,$B569,SmokeCADRperW,"&gt;=2.0",#REF!,"&gt;=2.6",#REF!,"&gt;=2.7")</f>
        <v>#REF!</v>
      </c>
      <c r="O569" s="6" t="e">
        <f>COUNTIFS(SmokeCADR,"&gt;=100",SmokeCADR,"&lt;150",RevisedBrand,$B569,SmokeCADRperW,"&gt;=2.1",#REF!,"&gt;=2.6",#REF!,"&gt;=2.7")</f>
        <v>#REF!</v>
      </c>
      <c r="P569" s="6" t="e">
        <f>COUNTIFS(SmokeCADR,"&gt;=100",SmokeCADR,"&lt;150",RevisedBrand,$B569,SmokeCADRperW,"&gt;=2.3",#REF!,"&gt;=2.6",#REF!,"&gt;=2.7")</f>
        <v>#REF!</v>
      </c>
      <c r="Q569" s="6" t="e">
        <f>COUNTIFS(SmokeCADR,"&gt;=100",SmokeCADR,"&lt;150",RevisedBrand,$B569,SmokeCADRperW,"&gt;=2.6",#REF!,"&gt;=2.6",#REF!,"&gt;=2.7")</f>
        <v>#REF!</v>
      </c>
      <c r="R569" s="15" t="e">
        <f>COUNTIFS(SmokeCADR,"&gt;=100",SmokeCADR,"&lt;150",RevisedBrand,$B569,SmokeCADRperW,"&gt;=2.7",#REF!,"&gt;=2.6",#REF!,"&gt;=2.7")</f>
        <v>#REF!</v>
      </c>
      <c r="T569" s="9" t="s">
        <v>18</v>
      </c>
      <c r="U569" s="6"/>
      <c r="V569" s="6" t="e">
        <f>COUNTIFS(#REF!,"&gt;=150",#REF!,"&lt;200",#REF!,$B569)</f>
        <v>#REF!</v>
      </c>
      <c r="W569" s="6" t="e">
        <f>COUNTIFS(SmokeCADR,"&gt;=150",SmokeCADR,"&lt;200",RevisedBrand,$B569,SmokeCADRperW,"&gt;=2.0",#REF!,"&gt;=2.6",#REF!,"&gt;=2.7")</f>
        <v>#REF!</v>
      </c>
      <c r="X569" s="6" t="e">
        <f>COUNTIFS(SmokeCADR,"&gt;=150",SmokeCADR,"&lt;200",RevisedBrand,$B569,SmokeCADRperW,"&gt;=2.1",#REF!,"&gt;=2.6",#REF!,"&gt;=2.7")</f>
        <v>#REF!</v>
      </c>
      <c r="Y569" s="6" t="e">
        <f>COUNTIFS(SmokeCADR,"&gt;=150",SmokeCADR,"&lt;200",RevisedBrand,$B569,SmokeCADRperW,"&gt;=2.3",#REF!,"&gt;=2.6",#REF!,"&gt;=2.7")</f>
        <v>#REF!</v>
      </c>
      <c r="Z569" s="6" t="e">
        <f>COUNTIFS(SmokeCADR,"&gt;=150",SmokeCADR,"&lt;200",RevisedBrand,$B569,SmokeCADRperW,"&gt;=2.6",#REF!,"&gt;=2.6",#REF!,"&gt;=2.7")</f>
        <v>#REF!</v>
      </c>
      <c r="AA569" s="15" t="e">
        <f>COUNTIFS(SmokeCADR,"&gt;=150",SmokeCADR,"&lt;200",RevisedBrand,$B569,SmokeCADRperW,"&gt;=2.7",#REF!,"&gt;=2.6",#REF!,"&gt;=2.7")</f>
        <v>#REF!</v>
      </c>
      <c r="AC569" s="9" t="s">
        <v>18</v>
      </c>
      <c r="AD569" s="6"/>
      <c r="AE569" s="6" t="e">
        <f>COUNTIFS(#REF!,"&gt;=200",#REF!,$B569)</f>
        <v>#REF!</v>
      </c>
      <c r="AF569" s="6" t="e">
        <f>COUNTIFS(SmokeCADR,"&gt;=200",RevisedBrand,$B569,SmokeCADRperW,"&gt;=2.0",#REF!,"&gt;=2.6",#REF!,"&gt;=2.7")</f>
        <v>#REF!</v>
      </c>
      <c r="AG569" s="6" t="e">
        <f>COUNTIFS(SmokeCADR,"&gt;=200",RevisedBrand,$B569,SmokeCADRperW,"&gt;=2.1",#REF!,"&gt;=2.6",#REF!,"&gt;=2.7")</f>
        <v>#REF!</v>
      </c>
      <c r="AH569" s="6" t="e">
        <f>COUNTIFS(SmokeCADR,"&gt;=200",RevisedBrand,$B569,SmokeCADRperW,"&gt;=2.3",#REF!,"&gt;=2.6",#REF!,"&gt;=2.7")</f>
        <v>#REF!</v>
      </c>
      <c r="AI569" s="6" t="e">
        <f>COUNTIFS(SmokeCADR,"&gt;=200",RevisedBrand,$B569,SmokeCADRperW,"&gt;=2.6",#REF!,"&gt;=2.6",#REF!,"&gt;=2.7")</f>
        <v>#REF!</v>
      </c>
      <c r="AJ569" s="15" t="e">
        <f>COUNTIFS(SmokeCADR,"&gt;=200",RevisedBrand,$B569,SmokeCADRperW,"&gt;=2.7",#REF!,"&gt;=2.6",#REF!,"&gt;=2.7")</f>
        <v>#REF!</v>
      </c>
      <c r="AL569" s="9" t="s">
        <v>18</v>
      </c>
      <c r="AM569" s="6"/>
      <c r="AN569" s="6" t="e">
        <f>COUNTIFS(#REF!,"&gt;=50",#REF!,$B569)</f>
        <v>#REF!</v>
      </c>
      <c r="AO569" s="6" t="e">
        <f t="shared" si="154"/>
        <v>#REF!</v>
      </c>
      <c r="AP569" s="6" t="e">
        <f t="shared" si="155"/>
        <v>#REF!</v>
      </c>
      <c r="AQ569" s="6" t="e">
        <f t="shared" si="156"/>
        <v>#REF!</v>
      </c>
      <c r="AR569" s="7" t="e">
        <f t="shared" si="157"/>
        <v>#REF!</v>
      </c>
      <c r="AS569" s="15" t="e">
        <f t="shared" si="158"/>
        <v>#REF!</v>
      </c>
    </row>
    <row r="570" spans="2:45" hidden="1" outlineLevel="1" x14ac:dyDescent="0.25">
      <c r="B570" s="9" t="s">
        <v>20</v>
      </c>
      <c r="C570" s="6"/>
      <c r="D570" s="6" t="e">
        <f>COUNTIFS(#REF!,"&lt;100",#REF!,"&gt;=50",#REF!,$B570)</f>
        <v>#REF!</v>
      </c>
      <c r="E570" s="6" t="e">
        <f>COUNTIFS(SmokeCADR,"&lt;100",SmokeCADR,"&gt;=50",RevisedBrand,$B570,SmokeCADRperW,"&gt;=2.0",#REF!,"&gt;=2.6",#REF!,"&gt;=2.7")</f>
        <v>#REF!</v>
      </c>
      <c r="F570" s="6" t="e">
        <f>COUNTIFS(SmokeCADR,"&lt;100",SmokeCADR,"&gt;=50",RevisedBrand,$B570,SmokeCADRperW,"&gt;=2.1",#REF!,"&gt;=2.6",#REF!,"&gt;=2.7")</f>
        <v>#REF!</v>
      </c>
      <c r="G570" s="6" t="e">
        <f>COUNTIFS(SmokeCADR,"&lt;100",SmokeCADR,"&gt;=50",RevisedBrand,$B570,SmokeCADRperW,"&gt;=2.3",#REF!,"&gt;=2.6",#REF!,"&gt;=2.7")</f>
        <v>#REF!</v>
      </c>
      <c r="H570" s="6" t="e">
        <f>COUNTIFS(SmokeCADR,"&lt;100",SmokeCADR,"&gt;=50",RevisedBrand,$B570,SmokeCADRperW,"&gt;=2.6",#REF!,"&gt;=2.6",#REF!,"&gt;=2.7")</f>
        <v>#REF!</v>
      </c>
      <c r="I570" s="15" t="e">
        <f>COUNTIFS(SmokeCADR,"&lt;100",SmokeCADR,"&gt;=50",RevisedBrand,$B570,SmokeCADRperW,"&gt;=2.7",#REF!,"&gt;=2.6",#REF!,"&gt;=2.7")</f>
        <v>#REF!</v>
      </c>
      <c r="K570" s="9" t="s">
        <v>20</v>
      </c>
      <c r="L570" s="6"/>
      <c r="M570" s="6" t="e">
        <f>COUNTIFS(#REF!,"&gt;=100",#REF!,"&lt;150",#REF!,$B570)</f>
        <v>#REF!</v>
      </c>
      <c r="N570" s="6" t="e">
        <f>COUNTIFS(SmokeCADR,"&gt;=100",SmokeCADR,"&lt;150",RevisedBrand,$B570,SmokeCADRperW,"&gt;=2.0",#REF!,"&gt;=2.6",#REF!,"&gt;=2.7")</f>
        <v>#REF!</v>
      </c>
      <c r="O570" s="6" t="e">
        <f>COUNTIFS(SmokeCADR,"&gt;=100",SmokeCADR,"&lt;150",RevisedBrand,$B570,SmokeCADRperW,"&gt;=2.1",#REF!,"&gt;=2.6",#REF!,"&gt;=2.7")</f>
        <v>#REF!</v>
      </c>
      <c r="P570" s="6" t="e">
        <f>COUNTIFS(SmokeCADR,"&gt;=100",SmokeCADR,"&lt;150",RevisedBrand,$B570,SmokeCADRperW,"&gt;=2.3",#REF!,"&gt;=2.6",#REF!,"&gt;=2.7")</f>
        <v>#REF!</v>
      </c>
      <c r="Q570" s="6" t="e">
        <f>COUNTIFS(SmokeCADR,"&gt;=100",SmokeCADR,"&lt;150",RevisedBrand,$B570,SmokeCADRperW,"&gt;=2.6",#REF!,"&gt;=2.6",#REF!,"&gt;=2.7")</f>
        <v>#REF!</v>
      </c>
      <c r="R570" s="15" t="e">
        <f>COUNTIFS(SmokeCADR,"&gt;=100",SmokeCADR,"&lt;150",RevisedBrand,$B570,SmokeCADRperW,"&gt;=2.7",#REF!,"&gt;=2.6",#REF!,"&gt;=2.7")</f>
        <v>#REF!</v>
      </c>
      <c r="T570" s="9" t="s">
        <v>20</v>
      </c>
      <c r="U570" s="6"/>
      <c r="V570" s="6" t="e">
        <f>COUNTIFS(#REF!,"&gt;=150",#REF!,"&lt;200",#REF!,$B570)</f>
        <v>#REF!</v>
      </c>
      <c r="W570" s="6" t="e">
        <f>COUNTIFS(SmokeCADR,"&gt;=150",SmokeCADR,"&lt;200",RevisedBrand,$B570,SmokeCADRperW,"&gt;=2.0",#REF!,"&gt;=2.6",#REF!,"&gt;=2.7")</f>
        <v>#REF!</v>
      </c>
      <c r="X570" s="6" t="e">
        <f>COUNTIFS(SmokeCADR,"&gt;=150",SmokeCADR,"&lt;200",RevisedBrand,$B570,SmokeCADRperW,"&gt;=2.1",#REF!,"&gt;=2.6",#REF!,"&gt;=2.7")</f>
        <v>#REF!</v>
      </c>
      <c r="Y570" s="6" t="e">
        <f>COUNTIFS(SmokeCADR,"&gt;=150",SmokeCADR,"&lt;200",RevisedBrand,$B570,SmokeCADRperW,"&gt;=2.3",#REF!,"&gt;=2.6",#REF!,"&gt;=2.7")</f>
        <v>#REF!</v>
      </c>
      <c r="Z570" s="6" t="e">
        <f>COUNTIFS(SmokeCADR,"&gt;=150",SmokeCADR,"&lt;200",RevisedBrand,$B570,SmokeCADRperW,"&gt;=2.6",#REF!,"&gt;=2.6",#REF!,"&gt;=2.7")</f>
        <v>#REF!</v>
      </c>
      <c r="AA570" s="15" t="e">
        <f>COUNTIFS(SmokeCADR,"&gt;=150",SmokeCADR,"&lt;200",RevisedBrand,$B570,SmokeCADRperW,"&gt;=2.7",#REF!,"&gt;=2.6",#REF!,"&gt;=2.7")</f>
        <v>#REF!</v>
      </c>
      <c r="AC570" s="9" t="s">
        <v>20</v>
      </c>
      <c r="AD570" s="6"/>
      <c r="AE570" s="6" t="e">
        <f>COUNTIFS(#REF!,"&gt;=200",#REF!,$B570)</f>
        <v>#REF!</v>
      </c>
      <c r="AF570" s="6" t="e">
        <f>COUNTIFS(SmokeCADR,"&gt;=200",RevisedBrand,$B570,SmokeCADRperW,"&gt;=2.0",#REF!,"&gt;=2.6",#REF!,"&gt;=2.7")</f>
        <v>#REF!</v>
      </c>
      <c r="AG570" s="6" t="e">
        <f>COUNTIFS(SmokeCADR,"&gt;=200",RevisedBrand,$B570,SmokeCADRperW,"&gt;=2.1",#REF!,"&gt;=2.6",#REF!,"&gt;=2.7")</f>
        <v>#REF!</v>
      </c>
      <c r="AH570" s="6" t="e">
        <f>COUNTIFS(SmokeCADR,"&gt;=200",RevisedBrand,$B570,SmokeCADRperW,"&gt;=2.3",#REF!,"&gt;=2.6",#REF!,"&gt;=2.7")</f>
        <v>#REF!</v>
      </c>
      <c r="AI570" s="6" t="e">
        <f>COUNTIFS(SmokeCADR,"&gt;=200",RevisedBrand,$B570,SmokeCADRperW,"&gt;=2.6",#REF!,"&gt;=2.6",#REF!,"&gt;=2.7")</f>
        <v>#REF!</v>
      </c>
      <c r="AJ570" s="15" t="e">
        <f>COUNTIFS(SmokeCADR,"&gt;=200",RevisedBrand,$B570,SmokeCADRperW,"&gt;=2.7",#REF!,"&gt;=2.6",#REF!,"&gt;=2.7")</f>
        <v>#REF!</v>
      </c>
      <c r="AL570" s="9" t="s">
        <v>20</v>
      </c>
      <c r="AM570" s="6"/>
      <c r="AN570" s="6" t="e">
        <f>COUNTIFS(#REF!,"&gt;=50",#REF!,$B570)</f>
        <v>#REF!</v>
      </c>
      <c r="AO570" s="6" t="e">
        <f t="shared" si="154"/>
        <v>#REF!</v>
      </c>
      <c r="AP570" s="6" t="e">
        <f t="shared" si="155"/>
        <v>#REF!</v>
      </c>
      <c r="AQ570" s="6" t="e">
        <f t="shared" si="156"/>
        <v>#REF!</v>
      </c>
      <c r="AR570" s="7" t="e">
        <f t="shared" si="157"/>
        <v>#REF!</v>
      </c>
      <c r="AS570" s="15" t="e">
        <f t="shared" si="158"/>
        <v>#REF!</v>
      </c>
    </row>
    <row r="571" spans="2:45" hidden="1" outlineLevel="1" x14ac:dyDescent="0.25">
      <c r="B571" s="9" t="s">
        <v>21</v>
      </c>
      <c r="C571" s="6"/>
      <c r="D571" s="6" t="e">
        <f>COUNTIFS(#REF!,"&lt;100",#REF!,"&gt;=50",#REF!,$B571)</f>
        <v>#REF!</v>
      </c>
      <c r="E571" s="6" t="e">
        <f>COUNTIFS(SmokeCADR,"&lt;100",SmokeCADR,"&gt;=50",RevisedBrand,$B571,SmokeCADRperW,"&gt;=2.0",#REF!,"&gt;=2.6",#REF!,"&gt;=2.7")</f>
        <v>#REF!</v>
      </c>
      <c r="F571" s="6" t="e">
        <f>COUNTIFS(SmokeCADR,"&lt;100",SmokeCADR,"&gt;=50",RevisedBrand,$B571,SmokeCADRperW,"&gt;=2.1",#REF!,"&gt;=2.6",#REF!,"&gt;=2.7")</f>
        <v>#REF!</v>
      </c>
      <c r="G571" s="6" t="e">
        <f>COUNTIFS(SmokeCADR,"&lt;100",SmokeCADR,"&gt;=50",RevisedBrand,$B571,SmokeCADRperW,"&gt;=2.3",#REF!,"&gt;=2.6",#REF!,"&gt;=2.7")</f>
        <v>#REF!</v>
      </c>
      <c r="H571" s="6" t="e">
        <f>COUNTIFS(SmokeCADR,"&lt;100",SmokeCADR,"&gt;=50",RevisedBrand,$B571,SmokeCADRperW,"&gt;=2.6",#REF!,"&gt;=2.6",#REF!,"&gt;=2.7")</f>
        <v>#REF!</v>
      </c>
      <c r="I571" s="15" t="e">
        <f>COUNTIFS(SmokeCADR,"&lt;100",SmokeCADR,"&gt;=50",RevisedBrand,$B571,SmokeCADRperW,"&gt;=2.7",#REF!,"&gt;=2.6",#REF!,"&gt;=2.7")</f>
        <v>#REF!</v>
      </c>
      <c r="K571" s="9" t="s">
        <v>21</v>
      </c>
      <c r="L571" s="6"/>
      <c r="M571" s="6" t="e">
        <f>COUNTIFS(#REF!,"&gt;=100",#REF!,"&lt;150",#REF!,$B571)</f>
        <v>#REF!</v>
      </c>
      <c r="N571" s="6" t="e">
        <f>COUNTIFS(SmokeCADR,"&gt;=100",SmokeCADR,"&lt;150",RevisedBrand,$B571,SmokeCADRperW,"&gt;=2.0",#REF!,"&gt;=2.6",#REF!,"&gt;=2.7")</f>
        <v>#REF!</v>
      </c>
      <c r="O571" s="6" t="e">
        <f>COUNTIFS(SmokeCADR,"&gt;=100",SmokeCADR,"&lt;150",RevisedBrand,$B571,SmokeCADRperW,"&gt;=2.1",#REF!,"&gt;=2.6",#REF!,"&gt;=2.7")</f>
        <v>#REF!</v>
      </c>
      <c r="P571" s="6" t="e">
        <f>COUNTIFS(SmokeCADR,"&gt;=100",SmokeCADR,"&lt;150",RevisedBrand,$B571,SmokeCADRperW,"&gt;=2.3",#REF!,"&gt;=2.6",#REF!,"&gt;=2.7")</f>
        <v>#REF!</v>
      </c>
      <c r="Q571" s="6" t="e">
        <f>COUNTIFS(SmokeCADR,"&gt;=100",SmokeCADR,"&lt;150",RevisedBrand,$B571,SmokeCADRperW,"&gt;=2.6",#REF!,"&gt;=2.6",#REF!,"&gt;=2.7")</f>
        <v>#REF!</v>
      </c>
      <c r="R571" s="15" t="e">
        <f>COUNTIFS(SmokeCADR,"&gt;=100",SmokeCADR,"&lt;150",RevisedBrand,$B571,SmokeCADRperW,"&gt;=2.7",#REF!,"&gt;=2.6",#REF!,"&gt;=2.7")</f>
        <v>#REF!</v>
      </c>
      <c r="T571" s="9" t="s">
        <v>21</v>
      </c>
      <c r="U571" s="6"/>
      <c r="V571" s="6" t="e">
        <f>COUNTIFS(#REF!,"&gt;=150",#REF!,"&lt;200",#REF!,$B571)</f>
        <v>#REF!</v>
      </c>
      <c r="W571" s="6" t="e">
        <f>COUNTIFS(SmokeCADR,"&gt;=150",SmokeCADR,"&lt;200",RevisedBrand,$B571,SmokeCADRperW,"&gt;=2.0",#REF!,"&gt;=2.6",#REF!,"&gt;=2.7")</f>
        <v>#REF!</v>
      </c>
      <c r="X571" s="6" t="e">
        <f>COUNTIFS(SmokeCADR,"&gt;=150",SmokeCADR,"&lt;200",RevisedBrand,$B571,SmokeCADRperW,"&gt;=2.1",#REF!,"&gt;=2.6",#REF!,"&gt;=2.7")</f>
        <v>#REF!</v>
      </c>
      <c r="Y571" s="6" t="e">
        <f>COUNTIFS(SmokeCADR,"&gt;=150",SmokeCADR,"&lt;200",RevisedBrand,$B571,SmokeCADRperW,"&gt;=2.3",#REF!,"&gt;=2.6",#REF!,"&gt;=2.7")</f>
        <v>#REF!</v>
      </c>
      <c r="Z571" s="6" t="e">
        <f>COUNTIFS(SmokeCADR,"&gt;=150",SmokeCADR,"&lt;200",RevisedBrand,$B571,SmokeCADRperW,"&gt;=2.6",#REF!,"&gt;=2.6",#REF!,"&gt;=2.7")</f>
        <v>#REF!</v>
      </c>
      <c r="AA571" s="15" t="e">
        <f>COUNTIFS(SmokeCADR,"&gt;=150",SmokeCADR,"&lt;200",RevisedBrand,$B571,SmokeCADRperW,"&gt;=2.7",#REF!,"&gt;=2.6",#REF!,"&gt;=2.7")</f>
        <v>#REF!</v>
      </c>
      <c r="AC571" s="9" t="s">
        <v>21</v>
      </c>
      <c r="AD571" s="6"/>
      <c r="AE571" s="6" t="e">
        <f>COUNTIFS(#REF!,"&gt;=200",#REF!,$B571)</f>
        <v>#REF!</v>
      </c>
      <c r="AF571" s="6" t="e">
        <f>COUNTIFS(SmokeCADR,"&gt;=200",RevisedBrand,$B571,SmokeCADRperW,"&gt;=2.0",#REF!,"&gt;=2.6",#REF!,"&gt;=2.7")</f>
        <v>#REF!</v>
      </c>
      <c r="AG571" s="6" t="e">
        <f>COUNTIFS(SmokeCADR,"&gt;=200",RevisedBrand,$B571,SmokeCADRperW,"&gt;=2.1",#REF!,"&gt;=2.6",#REF!,"&gt;=2.7")</f>
        <v>#REF!</v>
      </c>
      <c r="AH571" s="6" t="e">
        <f>COUNTIFS(SmokeCADR,"&gt;=200",RevisedBrand,$B571,SmokeCADRperW,"&gt;=2.3",#REF!,"&gt;=2.6",#REF!,"&gt;=2.7")</f>
        <v>#REF!</v>
      </c>
      <c r="AI571" s="6" t="e">
        <f>COUNTIFS(SmokeCADR,"&gt;=200",RevisedBrand,$B571,SmokeCADRperW,"&gt;=2.6",#REF!,"&gt;=2.6",#REF!,"&gt;=2.7")</f>
        <v>#REF!</v>
      </c>
      <c r="AJ571" s="15" t="e">
        <f>COUNTIFS(SmokeCADR,"&gt;=200",RevisedBrand,$B571,SmokeCADRperW,"&gt;=2.7",#REF!,"&gt;=2.6",#REF!,"&gt;=2.7")</f>
        <v>#REF!</v>
      </c>
      <c r="AL571" s="9" t="s">
        <v>21</v>
      </c>
      <c r="AM571" s="6"/>
      <c r="AN571" s="6" t="e">
        <f>COUNTIFS(#REF!,"&gt;=50",#REF!,$B571)</f>
        <v>#REF!</v>
      </c>
      <c r="AO571" s="6" t="e">
        <f t="shared" si="154"/>
        <v>#REF!</v>
      </c>
      <c r="AP571" s="6" t="e">
        <f t="shared" si="155"/>
        <v>#REF!</v>
      </c>
      <c r="AQ571" s="6" t="e">
        <f t="shared" si="156"/>
        <v>#REF!</v>
      </c>
      <c r="AR571" s="7" t="e">
        <f t="shared" si="157"/>
        <v>#REF!</v>
      </c>
      <c r="AS571" s="15" t="e">
        <f t="shared" si="158"/>
        <v>#REF!</v>
      </c>
    </row>
    <row r="572" spans="2:45" hidden="1" outlineLevel="1" x14ac:dyDescent="0.25">
      <c r="B572" s="9" t="s">
        <v>16</v>
      </c>
      <c r="C572" s="6"/>
      <c r="D572" s="6" t="e">
        <f>COUNTIFS(#REF!,"&lt;100",#REF!,"&gt;=50",#REF!,$B572)</f>
        <v>#REF!</v>
      </c>
      <c r="E572" s="6" t="e">
        <f>COUNTIFS(SmokeCADR,"&lt;100",SmokeCADR,"&gt;=50",RevisedBrand,$B572,SmokeCADRperW,"&gt;=2.0",#REF!,"&gt;=2.6",#REF!,"&gt;=2.7")</f>
        <v>#REF!</v>
      </c>
      <c r="F572" s="6" t="e">
        <f>COUNTIFS(SmokeCADR,"&lt;100",SmokeCADR,"&gt;=50",RevisedBrand,$B572,SmokeCADRperW,"&gt;=2.1",#REF!,"&gt;=2.6",#REF!,"&gt;=2.7")</f>
        <v>#REF!</v>
      </c>
      <c r="G572" s="6" t="e">
        <f>COUNTIFS(SmokeCADR,"&lt;100",SmokeCADR,"&gt;=50",RevisedBrand,$B572,SmokeCADRperW,"&gt;=2.3",#REF!,"&gt;=2.6",#REF!,"&gt;=2.7")</f>
        <v>#REF!</v>
      </c>
      <c r="H572" s="6" t="e">
        <f>COUNTIFS(SmokeCADR,"&lt;100",SmokeCADR,"&gt;=50",RevisedBrand,$B572,SmokeCADRperW,"&gt;=2.6",#REF!,"&gt;=2.6",#REF!,"&gt;=2.7")</f>
        <v>#REF!</v>
      </c>
      <c r="I572" s="15" t="e">
        <f>COUNTIFS(SmokeCADR,"&lt;100",SmokeCADR,"&gt;=50",RevisedBrand,$B572,SmokeCADRperW,"&gt;=2.7",#REF!,"&gt;=2.6",#REF!,"&gt;=2.7")</f>
        <v>#REF!</v>
      </c>
      <c r="K572" s="9" t="s">
        <v>16</v>
      </c>
      <c r="L572" s="6"/>
      <c r="M572" s="6" t="e">
        <f>COUNTIFS(#REF!,"&gt;=100",#REF!,"&lt;150",#REF!,$B572)</f>
        <v>#REF!</v>
      </c>
      <c r="N572" s="6" t="e">
        <f>COUNTIFS(SmokeCADR,"&gt;=100",SmokeCADR,"&lt;150",RevisedBrand,$B572,SmokeCADRperW,"&gt;=2.0",#REF!,"&gt;=2.6",#REF!,"&gt;=2.7")</f>
        <v>#REF!</v>
      </c>
      <c r="O572" s="6" t="e">
        <f>COUNTIFS(SmokeCADR,"&gt;=100",SmokeCADR,"&lt;150",RevisedBrand,$B572,SmokeCADRperW,"&gt;=2.1",#REF!,"&gt;=2.6",#REF!,"&gt;=2.7")</f>
        <v>#REF!</v>
      </c>
      <c r="P572" s="6" t="e">
        <f>COUNTIFS(SmokeCADR,"&gt;=100",SmokeCADR,"&lt;150",RevisedBrand,$B572,SmokeCADRperW,"&gt;=2.3",#REF!,"&gt;=2.6",#REF!,"&gt;=2.7")</f>
        <v>#REF!</v>
      </c>
      <c r="Q572" s="6" t="e">
        <f>COUNTIFS(SmokeCADR,"&gt;=100",SmokeCADR,"&lt;150",RevisedBrand,$B572,SmokeCADRperW,"&gt;=2.6",#REF!,"&gt;=2.6",#REF!,"&gt;=2.7")</f>
        <v>#REF!</v>
      </c>
      <c r="R572" s="15" t="e">
        <f>COUNTIFS(SmokeCADR,"&gt;=100",SmokeCADR,"&lt;150",RevisedBrand,$B572,SmokeCADRperW,"&gt;=2.7",#REF!,"&gt;=2.6",#REF!,"&gt;=2.7")</f>
        <v>#REF!</v>
      </c>
      <c r="T572" s="9" t="s">
        <v>16</v>
      </c>
      <c r="U572" s="6"/>
      <c r="V572" s="6" t="e">
        <f>COUNTIFS(#REF!,"&gt;=150",#REF!,"&lt;200",#REF!,$B572)</f>
        <v>#REF!</v>
      </c>
      <c r="W572" s="6" t="e">
        <f>COUNTIFS(SmokeCADR,"&gt;=150",SmokeCADR,"&lt;200",RevisedBrand,$B572,SmokeCADRperW,"&gt;=2.0",#REF!,"&gt;=2.6",#REF!,"&gt;=2.7")</f>
        <v>#REF!</v>
      </c>
      <c r="X572" s="6" t="e">
        <f>COUNTIFS(SmokeCADR,"&gt;=150",SmokeCADR,"&lt;200",RevisedBrand,$B572,SmokeCADRperW,"&gt;=2.1",#REF!,"&gt;=2.6",#REF!,"&gt;=2.7")</f>
        <v>#REF!</v>
      </c>
      <c r="Y572" s="6" t="e">
        <f>COUNTIFS(SmokeCADR,"&gt;=150",SmokeCADR,"&lt;200",RevisedBrand,$B572,SmokeCADRperW,"&gt;=2.3",#REF!,"&gt;=2.6",#REF!,"&gt;=2.7")</f>
        <v>#REF!</v>
      </c>
      <c r="Z572" s="6" t="e">
        <f>COUNTIFS(SmokeCADR,"&gt;=150",SmokeCADR,"&lt;200",RevisedBrand,$B572,SmokeCADRperW,"&gt;=2.6",#REF!,"&gt;=2.6",#REF!,"&gt;=2.7")</f>
        <v>#REF!</v>
      </c>
      <c r="AA572" s="15" t="e">
        <f>COUNTIFS(SmokeCADR,"&gt;=150",SmokeCADR,"&lt;200",RevisedBrand,$B572,SmokeCADRperW,"&gt;=2.7",#REF!,"&gt;=2.6",#REF!,"&gt;=2.7")</f>
        <v>#REF!</v>
      </c>
      <c r="AC572" s="9" t="s">
        <v>16</v>
      </c>
      <c r="AD572" s="6"/>
      <c r="AE572" s="6" t="e">
        <f>COUNTIFS(#REF!,"&gt;=200",#REF!,$B572)</f>
        <v>#REF!</v>
      </c>
      <c r="AF572" s="6" t="e">
        <f>COUNTIFS(SmokeCADR,"&gt;=200",RevisedBrand,$B572,SmokeCADRperW,"&gt;=2.0",#REF!,"&gt;=2.6",#REF!,"&gt;=2.7")</f>
        <v>#REF!</v>
      </c>
      <c r="AG572" s="6" t="e">
        <f>COUNTIFS(SmokeCADR,"&gt;=200",RevisedBrand,$B572,SmokeCADRperW,"&gt;=2.1",#REF!,"&gt;=2.6",#REF!,"&gt;=2.7")</f>
        <v>#REF!</v>
      </c>
      <c r="AH572" s="6" t="e">
        <f>COUNTIFS(SmokeCADR,"&gt;=200",RevisedBrand,$B572,SmokeCADRperW,"&gt;=2.3",#REF!,"&gt;=2.6",#REF!,"&gt;=2.7")</f>
        <v>#REF!</v>
      </c>
      <c r="AI572" s="6" t="e">
        <f>COUNTIFS(SmokeCADR,"&gt;=200",RevisedBrand,$B572,SmokeCADRperW,"&gt;=2.6",#REF!,"&gt;=2.6",#REF!,"&gt;=2.7")</f>
        <v>#REF!</v>
      </c>
      <c r="AJ572" s="15" t="e">
        <f>COUNTIFS(SmokeCADR,"&gt;=200",RevisedBrand,$B572,SmokeCADRperW,"&gt;=2.7",#REF!,"&gt;=2.6",#REF!,"&gt;=2.7")</f>
        <v>#REF!</v>
      </c>
      <c r="AL572" s="9" t="s">
        <v>16</v>
      </c>
      <c r="AM572" s="6"/>
      <c r="AN572" s="6" t="e">
        <f>COUNTIFS(#REF!,"&gt;=50",#REF!,$B572)</f>
        <v>#REF!</v>
      </c>
      <c r="AO572" s="6" t="e">
        <f t="shared" si="154"/>
        <v>#REF!</v>
      </c>
      <c r="AP572" s="6" t="e">
        <f t="shared" si="155"/>
        <v>#REF!</v>
      </c>
      <c r="AQ572" s="6" t="e">
        <f t="shared" si="156"/>
        <v>#REF!</v>
      </c>
      <c r="AR572" s="7" t="e">
        <f t="shared" si="157"/>
        <v>#REF!</v>
      </c>
      <c r="AS572" s="15" t="e">
        <f t="shared" si="158"/>
        <v>#REF!</v>
      </c>
    </row>
    <row r="573" spans="2:45" hidden="1" outlineLevel="1" x14ac:dyDescent="0.25">
      <c r="B573" s="9" t="s">
        <v>54</v>
      </c>
      <c r="C573" s="6"/>
      <c r="D573" s="6" t="e">
        <f>COUNTIFS(#REF!,"&lt;100",#REF!,"&gt;=50",#REF!,$B573)</f>
        <v>#REF!</v>
      </c>
      <c r="E573" s="6" t="e">
        <f>COUNTIFS(SmokeCADR,"&lt;100",SmokeCADR,"&gt;=50",RevisedBrand,$B573,SmokeCADRperW,"&gt;=2.0",#REF!,"&gt;=2.6",#REF!,"&gt;=2.7")</f>
        <v>#REF!</v>
      </c>
      <c r="F573" s="6" t="e">
        <f>COUNTIFS(SmokeCADR,"&lt;100",SmokeCADR,"&gt;=50",RevisedBrand,$B573,SmokeCADRperW,"&gt;=2.1",#REF!,"&gt;=2.6",#REF!,"&gt;=2.7")</f>
        <v>#REF!</v>
      </c>
      <c r="G573" s="6" t="e">
        <f>COUNTIFS(SmokeCADR,"&lt;100",SmokeCADR,"&gt;=50",RevisedBrand,$B573,SmokeCADRperW,"&gt;=2.3",#REF!,"&gt;=2.6",#REF!,"&gt;=2.7")</f>
        <v>#REF!</v>
      </c>
      <c r="H573" s="6" t="e">
        <f>COUNTIFS(SmokeCADR,"&lt;100",SmokeCADR,"&gt;=50",RevisedBrand,$B573,SmokeCADRperW,"&gt;=2.6",#REF!,"&gt;=2.6",#REF!,"&gt;=2.7")</f>
        <v>#REF!</v>
      </c>
      <c r="I573" s="15" t="e">
        <f>COUNTIFS(SmokeCADR,"&lt;100",SmokeCADR,"&gt;=50",RevisedBrand,$B573,SmokeCADRperW,"&gt;=2.7",#REF!,"&gt;=2.6",#REF!,"&gt;=2.7")</f>
        <v>#REF!</v>
      </c>
      <c r="K573" s="9" t="s">
        <v>54</v>
      </c>
      <c r="L573" s="6"/>
      <c r="M573" s="6" t="e">
        <f>COUNTIFS(#REF!,"&gt;=100",#REF!,"&lt;150",#REF!,$B573)</f>
        <v>#REF!</v>
      </c>
      <c r="N573" s="6" t="e">
        <f>COUNTIFS(SmokeCADR,"&gt;=100",SmokeCADR,"&lt;150",RevisedBrand,$B573,SmokeCADRperW,"&gt;=2.0",#REF!,"&gt;=2.6",#REF!,"&gt;=2.7")</f>
        <v>#REF!</v>
      </c>
      <c r="O573" s="6" t="e">
        <f>COUNTIFS(SmokeCADR,"&gt;=100",SmokeCADR,"&lt;150",RevisedBrand,$B573,SmokeCADRperW,"&gt;=2.1",#REF!,"&gt;=2.6",#REF!,"&gt;=2.7")</f>
        <v>#REF!</v>
      </c>
      <c r="P573" s="6" t="e">
        <f>COUNTIFS(SmokeCADR,"&gt;=100",SmokeCADR,"&lt;150",RevisedBrand,$B573,SmokeCADRperW,"&gt;=2.3",#REF!,"&gt;=2.6",#REF!,"&gt;=2.7")</f>
        <v>#REF!</v>
      </c>
      <c r="Q573" s="6" t="e">
        <f>COUNTIFS(SmokeCADR,"&gt;=100",SmokeCADR,"&lt;150",RevisedBrand,$B573,SmokeCADRperW,"&gt;=2.6",#REF!,"&gt;=2.6",#REF!,"&gt;=2.7")</f>
        <v>#REF!</v>
      </c>
      <c r="R573" s="15" t="e">
        <f>COUNTIFS(SmokeCADR,"&gt;=100",SmokeCADR,"&lt;150",RevisedBrand,$B573,SmokeCADRperW,"&gt;=2.7",#REF!,"&gt;=2.6",#REF!,"&gt;=2.7")</f>
        <v>#REF!</v>
      </c>
      <c r="T573" s="9" t="s">
        <v>54</v>
      </c>
      <c r="U573" s="6"/>
      <c r="V573" s="6" t="e">
        <f>COUNTIFS(#REF!,"&gt;=150",#REF!,"&lt;200",#REF!,$B573)</f>
        <v>#REF!</v>
      </c>
      <c r="W573" s="6" t="e">
        <f>COUNTIFS(SmokeCADR,"&gt;=150",SmokeCADR,"&lt;200",RevisedBrand,$B573,SmokeCADRperW,"&gt;=2.0",#REF!,"&gt;=2.6",#REF!,"&gt;=2.7")</f>
        <v>#REF!</v>
      </c>
      <c r="X573" s="6" t="e">
        <f>COUNTIFS(SmokeCADR,"&gt;=150",SmokeCADR,"&lt;200",RevisedBrand,$B573,SmokeCADRperW,"&gt;=2.1",#REF!,"&gt;=2.6",#REF!,"&gt;=2.7")</f>
        <v>#REF!</v>
      </c>
      <c r="Y573" s="6" t="e">
        <f>COUNTIFS(SmokeCADR,"&gt;=150",SmokeCADR,"&lt;200",RevisedBrand,$B573,SmokeCADRperW,"&gt;=2.3",#REF!,"&gt;=2.6",#REF!,"&gt;=2.7")</f>
        <v>#REF!</v>
      </c>
      <c r="Z573" s="6" t="e">
        <f>COUNTIFS(SmokeCADR,"&gt;=150",SmokeCADR,"&lt;200",RevisedBrand,$B573,SmokeCADRperW,"&gt;=2.6",#REF!,"&gt;=2.6",#REF!,"&gt;=2.7")</f>
        <v>#REF!</v>
      </c>
      <c r="AA573" s="15" t="e">
        <f>COUNTIFS(SmokeCADR,"&gt;=150",SmokeCADR,"&lt;200",RevisedBrand,$B573,SmokeCADRperW,"&gt;=2.7",#REF!,"&gt;=2.6",#REF!,"&gt;=2.7")</f>
        <v>#REF!</v>
      </c>
      <c r="AC573" s="9" t="s">
        <v>54</v>
      </c>
      <c r="AD573" s="6"/>
      <c r="AE573" s="6" t="e">
        <f>COUNTIFS(#REF!,"&gt;=200",#REF!,$B573)</f>
        <v>#REF!</v>
      </c>
      <c r="AF573" s="6" t="e">
        <f>COUNTIFS(SmokeCADR,"&gt;=200",RevisedBrand,$B573,SmokeCADRperW,"&gt;=2.0",#REF!,"&gt;=2.6",#REF!,"&gt;=2.7")</f>
        <v>#REF!</v>
      </c>
      <c r="AG573" s="6" t="e">
        <f>COUNTIFS(SmokeCADR,"&gt;=200",RevisedBrand,$B573,SmokeCADRperW,"&gt;=2.1",#REF!,"&gt;=2.6",#REF!,"&gt;=2.7")</f>
        <v>#REF!</v>
      </c>
      <c r="AH573" s="6" t="e">
        <f>COUNTIFS(SmokeCADR,"&gt;=200",RevisedBrand,$B573,SmokeCADRperW,"&gt;=2.3",#REF!,"&gt;=2.6",#REF!,"&gt;=2.7")</f>
        <v>#REF!</v>
      </c>
      <c r="AI573" s="6" t="e">
        <f>COUNTIFS(SmokeCADR,"&gt;=200",RevisedBrand,$B573,SmokeCADRperW,"&gt;=2.6",#REF!,"&gt;=2.6",#REF!,"&gt;=2.7")</f>
        <v>#REF!</v>
      </c>
      <c r="AJ573" s="15" t="e">
        <f>COUNTIFS(SmokeCADR,"&gt;=200",RevisedBrand,$B573,SmokeCADRperW,"&gt;=2.7",#REF!,"&gt;=2.6",#REF!,"&gt;=2.7")</f>
        <v>#REF!</v>
      </c>
      <c r="AL573" s="9" t="s">
        <v>54</v>
      </c>
      <c r="AM573" s="6"/>
      <c r="AN573" s="6" t="e">
        <f>COUNTIFS(#REF!,"&gt;=50",#REF!,$B573)</f>
        <v>#REF!</v>
      </c>
      <c r="AO573" s="6" t="e">
        <f t="shared" si="154"/>
        <v>#REF!</v>
      </c>
      <c r="AP573" s="6" t="e">
        <f t="shared" si="155"/>
        <v>#REF!</v>
      </c>
      <c r="AQ573" s="6" t="e">
        <f t="shared" si="156"/>
        <v>#REF!</v>
      </c>
      <c r="AR573" s="7" t="e">
        <f t="shared" si="157"/>
        <v>#REF!</v>
      </c>
      <c r="AS573" s="15" t="e">
        <f t="shared" si="158"/>
        <v>#REF!</v>
      </c>
    </row>
    <row r="574" spans="2:45" hidden="1" outlineLevel="1" x14ac:dyDescent="0.25">
      <c r="B574" s="9" t="s">
        <v>55</v>
      </c>
      <c r="C574" s="6"/>
      <c r="D574" s="6" t="e">
        <f>COUNTIFS(#REF!,"&lt;100",#REF!,"&gt;=50",#REF!,$B574)</f>
        <v>#REF!</v>
      </c>
      <c r="E574" s="6" t="e">
        <f>COUNTIFS(SmokeCADR,"&lt;100",SmokeCADR,"&gt;=50",RevisedBrand,$B574,SmokeCADRperW,"&gt;=2.0",#REF!,"&gt;=2.6",#REF!,"&gt;=2.7")</f>
        <v>#REF!</v>
      </c>
      <c r="F574" s="6" t="e">
        <f>COUNTIFS(SmokeCADR,"&lt;100",SmokeCADR,"&gt;=50",RevisedBrand,$B574,SmokeCADRperW,"&gt;=2.1",#REF!,"&gt;=2.6",#REF!,"&gt;=2.7")</f>
        <v>#REF!</v>
      </c>
      <c r="G574" s="6" t="e">
        <f>COUNTIFS(SmokeCADR,"&lt;100",SmokeCADR,"&gt;=50",RevisedBrand,$B574,SmokeCADRperW,"&gt;=2.3",#REF!,"&gt;=2.6",#REF!,"&gt;=2.7")</f>
        <v>#REF!</v>
      </c>
      <c r="H574" s="6" t="e">
        <f>COUNTIFS(SmokeCADR,"&lt;100",SmokeCADR,"&gt;=50",RevisedBrand,$B574,SmokeCADRperW,"&gt;=2.6",#REF!,"&gt;=2.6",#REF!,"&gt;=2.7")</f>
        <v>#REF!</v>
      </c>
      <c r="I574" s="15" t="e">
        <f>COUNTIFS(SmokeCADR,"&lt;100",SmokeCADR,"&gt;=50",RevisedBrand,$B574,SmokeCADRperW,"&gt;=2.7",#REF!,"&gt;=2.6",#REF!,"&gt;=2.7")</f>
        <v>#REF!</v>
      </c>
      <c r="K574" s="9" t="s">
        <v>55</v>
      </c>
      <c r="L574" s="6"/>
      <c r="M574" s="6" t="e">
        <f>COUNTIFS(#REF!,"&gt;=100",#REF!,"&lt;150",#REF!,$B574)</f>
        <v>#REF!</v>
      </c>
      <c r="N574" s="6" t="e">
        <f>COUNTIFS(SmokeCADR,"&gt;=100",SmokeCADR,"&lt;150",RevisedBrand,$B574,SmokeCADRperW,"&gt;=2.0",#REF!,"&gt;=2.6",#REF!,"&gt;=2.7")</f>
        <v>#REF!</v>
      </c>
      <c r="O574" s="6" t="e">
        <f>COUNTIFS(SmokeCADR,"&gt;=100",SmokeCADR,"&lt;150",RevisedBrand,$B574,SmokeCADRperW,"&gt;=2.1",#REF!,"&gt;=2.6",#REF!,"&gt;=2.7")</f>
        <v>#REF!</v>
      </c>
      <c r="P574" s="6" t="e">
        <f>COUNTIFS(SmokeCADR,"&gt;=100",SmokeCADR,"&lt;150",RevisedBrand,$B574,SmokeCADRperW,"&gt;=2.3",#REF!,"&gt;=2.6",#REF!,"&gt;=2.7")</f>
        <v>#REF!</v>
      </c>
      <c r="Q574" s="6" t="e">
        <f>COUNTIFS(SmokeCADR,"&gt;=100",SmokeCADR,"&lt;150",RevisedBrand,$B574,SmokeCADRperW,"&gt;=2.6",#REF!,"&gt;=2.6",#REF!,"&gt;=2.7")</f>
        <v>#REF!</v>
      </c>
      <c r="R574" s="15" t="e">
        <f>COUNTIFS(SmokeCADR,"&gt;=100",SmokeCADR,"&lt;150",RevisedBrand,$B574,SmokeCADRperW,"&gt;=2.7",#REF!,"&gt;=2.6",#REF!,"&gt;=2.7")</f>
        <v>#REF!</v>
      </c>
      <c r="T574" s="9" t="s">
        <v>55</v>
      </c>
      <c r="U574" s="6"/>
      <c r="V574" s="6" t="e">
        <f>COUNTIFS(#REF!,"&gt;=150",#REF!,"&lt;200",#REF!,$B574)</f>
        <v>#REF!</v>
      </c>
      <c r="W574" s="6" t="e">
        <f>COUNTIFS(SmokeCADR,"&gt;=150",SmokeCADR,"&lt;200",RevisedBrand,$B574,SmokeCADRperW,"&gt;=2.0",#REF!,"&gt;=2.6",#REF!,"&gt;=2.7")</f>
        <v>#REF!</v>
      </c>
      <c r="X574" s="6" t="e">
        <f>COUNTIFS(SmokeCADR,"&gt;=150",SmokeCADR,"&lt;200",RevisedBrand,$B574,SmokeCADRperW,"&gt;=2.1",#REF!,"&gt;=2.6",#REF!,"&gt;=2.7")</f>
        <v>#REF!</v>
      </c>
      <c r="Y574" s="6" t="e">
        <f>COUNTIFS(SmokeCADR,"&gt;=150",SmokeCADR,"&lt;200",RevisedBrand,$B574,SmokeCADRperW,"&gt;=2.3",#REF!,"&gt;=2.6",#REF!,"&gt;=2.7")</f>
        <v>#REF!</v>
      </c>
      <c r="Z574" s="6" t="e">
        <f>COUNTIFS(SmokeCADR,"&gt;=150",SmokeCADR,"&lt;200",RevisedBrand,$B574,SmokeCADRperW,"&gt;=2.6",#REF!,"&gt;=2.6",#REF!,"&gt;=2.7")</f>
        <v>#REF!</v>
      </c>
      <c r="AA574" s="15" t="e">
        <f>COUNTIFS(SmokeCADR,"&gt;=150",SmokeCADR,"&lt;200",RevisedBrand,$B574,SmokeCADRperW,"&gt;=2.7",#REF!,"&gt;=2.6",#REF!,"&gt;=2.7")</f>
        <v>#REF!</v>
      </c>
      <c r="AC574" s="9" t="s">
        <v>55</v>
      </c>
      <c r="AD574" s="6"/>
      <c r="AE574" s="6" t="e">
        <f>COUNTIFS(#REF!,"&gt;=200",#REF!,$B574)</f>
        <v>#REF!</v>
      </c>
      <c r="AF574" s="6" t="e">
        <f>COUNTIFS(SmokeCADR,"&gt;=200",RevisedBrand,$B574,SmokeCADRperW,"&gt;=2.0",#REF!,"&gt;=2.6",#REF!,"&gt;=2.7")</f>
        <v>#REF!</v>
      </c>
      <c r="AG574" s="6" t="e">
        <f>COUNTIFS(SmokeCADR,"&gt;=200",RevisedBrand,$B574,SmokeCADRperW,"&gt;=2.1",#REF!,"&gt;=2.6",#REF!,"&gt;=2.7")</f>
        <v>#REF!</v>
      </c>
      <c r="AH574" s="6" t="e">
        <f>COUNTIFS(SmokeCADR,"&gt;=200",RevisedBrand,$B574,SmokeCADRperW,"&gt;=2.3",#REF!,"&gt;=2.6",#REF!,"&gt;=2.7")</f>
        <v>#REF!</v>
      </c>
      <c r="AI574" s="6" t="e">
        <f>COUNTIFS(SmokeCADR,"&gt;=200",RevisedBrand,$B574,SmokeCADRperW,"&gt;=2.6",#REF!,"&gt;=2.6",#REF!,"&gt;=2.7")</f>
        <v>#REF!</v>
      </c>
      <c r="AJ574" s="15" t="e">
        <f>COUNTIFS(SmokeCADR,"&gt;=200",RevisedBrand,$B574,SmokeCADRperW,"&gt;=2.7",#REF!,"&gt;=2.6",#REF!,"&gt;=2.7")</f>
        <v>#REF!</v>
      </c>
      <c r="AL574" s="9" t="s">
        <v>55</v>
      </c>
      <c r="AM574" s="6"/>
      <c r="AN574" s="6" t="e">
        <f>COUNTIFS(#REF!,"&gt;=50",#REF!,$B574)</f>
        <v>#REF!</v>
      </c>
      <c r="AO574" s="6" t="e">
        <f t="shared" si="154"/>
        <v>#REF!</v>
      </c>
      <c r="AP574" s="6" t="e">
        <f t="shared" si="155"/>
        <v>#REF!</v>
      </c>
      <c r="AQ574" s="6" t="e">
        <f t="shared" si="156"/>
        <v>#REF!</v>
      </c>
      <c r="AR574" s="7" t="e">
        <f t="shared" si="157"/>
        <v>#REF!</v>
      </c>
      <c r="AS574" s="15" t="e">
        <f t="shared" si="158"/>
        <v>#REF!</v>
      </c>
    </row>
    <row r="575" spans="2:45" hidden="1" outlineLevel="1" x14ac:dyDescent="0.25">
      <c r="B575" s="9" t="s">
        <v>57</v>
      </c>
      <c r="C575" s="6"/>
      <c r="D575" s="6" t="e">
        <f>COUNTIFS(#REF!,"&lt;100",#REF!,"&gt;=50",#REF!,$B575)</f>
        <v>#REF!</v>
      </c>
      <c r="E575" s="6" t="e">
        <f>COUNTIFS(SmokeCADR,"&lt;100",SmokeCADR,"&gt;=50",RevisedBrand,$B575,SmokeCADRperW,"&gt;=2.0",#REF!,"&gt;=2.6",#REF!,"&gt;=2.7")</f>
        <v>#REF!</v>
      </c>
      <c r="F575" s="6" t="e">
        <f>COUNTIFS(SmokeCADR,"&lt;100",SmokeCADR,"&gt;=50",RevisedBrand,$B575,SmokeCADRperW,"&gt;=2.1",#REF!,"&gt;=2.6",#REF!,"&gt;=2.7")</f>
        <v>#REF!</v>
      </c>
      <c r="G575" s="6" t="e">
        <f>COUNTIFS(SmokeCADR,"&lt;100",SmokeCADR,"&gt;=50",RevisedBrand,$B575,SmokeCADRperW,"&gt;=2.3",#REF!,"&gt;=2.6",#REF!,"&gt;=2.7")</f>
        <v>#REF!</v>
      </c>
      <c r="H575" s="6" t="e">
        <f>COUNTIFS(SmokeCADR,"&lt;100",SmokeCADR,"&gt;=50",RevisedBrand,$B575,SmokeCADRperW,"&gt;=2.6",#REF!,"&gt;=2.6",#REF!,"&gt;=2.7")</f>
        <v>#REF!</v>
      </c>
      <c r="I575" s="15" t="e">
        <f>COUNTIFS(SmokeCADR,"&lt;100",SmokeCADR,"&gt;=50",RevisedBrand,$B575,SmokeCADRperW,"&gt;=2.7",#REF!,"&gt;=2.6",#REF!,"&gt;=2.7")</f>
        <v>#REF!</v>
      </c>
      <c r="K575" s="9" t="s">
        <v>57</v>
      </c>
      <c r="L575" s="6"/>
      <c r="M575" s="6" t="e">
        <f>COUNTIFS(#REF!,"&gt;=100",#REF!,"&lt;150",#REF!,$B575)</f>
        <v>#REF!</v>
      </c>
      <c r="N575" s="6" t="e">
        <f>COUNTIFS(SmokeCADR,"&gt;=100",SmokeCADR,"&lt;150",RevisedBrand,$B575,SmokeCADRperW,"&gt;=2.0",#REF!,"&gt;=2.6",#REF!,"&gt;=2.7")</f>
        <v>#REF!</v>
      </c>
      <c r="O575" s="6" t="e">
        <f>COUNTIFS(SmokeCADR,"&gt;=100",SmokeCADR,"&lt;150",RevisedBrand,$B575,SmokeCADRperW,"&gt;=2.1",#REF!,"&gt;=2.6",#REF!,"&gt;=2.7")</f>
        <v>#REF!</v>
      </c>
      <c r="P575" s="6" t="e">
        <f>COUNTIFS(SmokeCADR,"&gt;=100",SmokeCADR,"&lt;150",RevisedBrand,$B575,SmokeCADRperW,"&gt;=2.3",#REF!,"&gt;=2.6",#REF!,"&gt;=2.7")</f>
        <v>#REF!</v>
      </c>
      <c r="Q575" s="6" t="e">
        <f>COUNTIFS(SmokeCADR,"&gt;=100",SmokeCADR,"&lt;150",RevisedBrand,$B575,SmokeCADRperW,"&gt;=2.6",#REF!,"&gt;=2.6",#REF!,"&gt;=2.7")</f>
        <v>#REF!</v>
      </c>
      <c r="R575" s="15" t="e">
        <f>COUNTIFS(SmokeCADR,"&gt;=100",SmokeCADR,"&lt;150",RevisedBrand,$B575,SmokeCADRperW,"&gt;=2.7",#REF!,"&gt;=2.6",#REF!,"&gt;=2.7")</f>
        <v>#REF!</v>
      </c>
      <c r="T575" s="9" t="s">
        <v>57</v>
      </c>
      <c r="U575" s="6"/>
      <c r="V575" s="6" t="e">
        <f>COUNTIFS(#REF!,"&gt;=150",#REF!,"&lt;200",#REF!,$B575)</f>
        <v>#REF!</v>
      </c>
      <c r="W575" s="6" t="e">
        <f>COUNTIFS(SmokeCADR,"&gt;=150",SmokeCADR,"&lt;200",RevisedBrand,$B575,SmokeCADRperW,"&gt;=2.0",#REF!,"&gt;=2.6",#REF!,"&gt;=2.7")</f>
        <v>#REF!</v>
      </c>
      <c r="X575" s="6" t="e">
        <f>COUNTIFS(SmokeCADR,"&gt;=150",SmokeCADR,"&lt;200",RevisedBrand,$B575,SmokeCADRperW,"&gt;=2.1",#REF!,"&gt;=2.6",#REF!,"&gt;=2.7")</f>
        <v>#REF!</v>
      </c>
      <c r="Y575" s="6" t="e">
        <f>COUNTIFS(SmokeCADR,"&gt;=150",SmokeCADR,"&lt;200",RevisedBrand,$B575,SmokeCADRperW,"&gt;=2.3",#REF!,"&gt;=2.6",#REF!,"&gt;=2.7")</f>
        <v>#REF!</v>
      </c>
      <c r="Z575" s="6" t="e">
        <f>COUNTIFS(SmokeCADR,"&gt;=150",SmokeCADR,"&lt;200",RevisedBrand,$B575,SmokeCADRperW,"&gt;=2.6",#REF!,"&gt;=2.6",#REF!,"&gt;=2.7")</f>
        <v>#REF!</v>
      </c>
      <c r="AA575" s="15" t="e">
        <f>COUNTIFS(SmokeCADR,"&gt;=150",SmokeCADR,"&lt;200",RevisedBrand,$B575,SmokeCADRperW,"&gt;=2.7",#REF!,"&gt;=2.6",#REF!,"&gt;=2.7")</f>
        <v>#REF!</v>
      </c>
      <c r="AC575" s="9" t="s">
        <v>57</v>
      </c>
      <c r="AD575" s="6"/>
      <c r="AE575" s="6" t="e">
        <f>COUNTIFS(#REF!,"&gt;=200",#REF!,$B575)</f>
        <v>#REF!</v>
      </c>
      <c r="AF575" s="6" t="e">
        <f>COUNTIFS(SmokeCADR,"&gt;=200",RevisedBrand,$B575,SmokeCADRperW,"&gt;=2.0",#REF!,"&gt;=2.6",#REF!,"&gt;=2.7")</f>
        <v>#REF!</v>
      </c>
      <c r="AG575" s="6" t="e">
        <f>COUNTIFS(SmokeCADR,"&gt;=200",RevisedBrand,$B575,SmokeCADRperW,"&gt;=2.1",#REF!,"&gt;=2.6",#REF!,"&gt;=2.7")</f>
        <v>#REF!</v>
      </c>
      <c r="AH575" s="6" t="e">
        <f>COUNTIFS(SmokeCADR,"&gt;=200",RevisedBrand,$B575,SmokeCADRperW,"&gt;=2.3",#REF!,"&gt;=2.6",#REF!,"&gt;=2.7")</f>
        <v>#REF!</v>
      </c>
      <c r="AI575" s="6" t="e">
        <f>COUNTIFS(SmokeCADR,"&gt;=200",RevisedBrand,$B575,SmokeCADRperW,"&gt;=2.6",#REF!,"&gt;=2.6",#REF!,"&gt;=2.7")</f>
        <v>#REF!</v>
      </c>
      <c r="AJ575" s="15" t="e">
        <f>COUNTIFS(SmokeCADR,"&gt;=200",RevisedBrand,$B575,SmokeCADRperW,"&gt;=2.7",#REF!,"&gt;=2.6",#REF!,"&gt;=2.7")</f>
        <v>#REF!</v>
      </c>
      <c r="AL575" s="9" t="s">
        <v>57</v>
      </c>
      <c r="AM575" s="6"/>
      <c r="AN575" s="6" t="e">
        <f>COUNTIFS(#REF!,"&gt;=50",#REF!,$B575)</f>
        <v>#REF!</v>
      </c>
      <c r="AO575" s="6" t="e">
        <f t="shared" si="154"/>
        <v>#REF!</v>
      </c>
      <c r="AP575" s="6" t="e">
        <f t="shared" si="155"/>
        <v>#REF!</v>
      </c>
      <c r="AQ575" s="6" t="e">
        <f t="shared" si="156"/>
        <v>#REF!</v>
      </c>
      <c r="AR575" s="7" t="e">
        <f t="shared" si="157"/>
        <v>#REF!</v>
      </c>
      <c r="AS575" s="15" t="e">
        <f t="shared" si="158"/>
        <v>#REF!</v>
      </c>
    </row>
    <row r="576" spans="2:45" hidden="1" outlineLevel="1" x14ac:dyDescent="0.25">
      <c r="B576" s="9" t="s">
        <v>67</v>
      </c>
      <c r="C576" s="6"/>
      <c r="D576" s="6" t="e">
        <f>COUNTIFS(#REF!,"&lt;100",#REF!,"&gt;=50",#REF!,$B576)</f>
        <v>#REF!</v>
      </c>
      <c r="E576" s="6" t="e">
        <f>COUNTIFS(SmokeCADR,"&lt;100",SmokeCADR,"&gt;=50",RevisedBrand,$B576,SmokeCADRperW,"&gt;=2.0",#REF!,"&gt;=2.6",#REF!,"&gt;=2.7")</f>
        <v>#REF!</v>
      </c>
      <c r="F576" s="6" t="e">
        <f>COUNTIFS(SmokeCADR,"&lt;100",SmokeCADR,"&gt;=50",RevisedBrand,$B576,SmokeCADRperW,"&gt;=2.1",#REF!,"&gt;=2.6",#REF!,"&gt;=2.7")</f>
        <v>#REF!</v>
      </c>
      <c r="G576" s="6" t="e">
        <f>COUNTIFS(SmokeCADR,"&lt;100",SmokeCADR,"&gt;=50",RevisedBrand,$B576,SmokeCADRperW,"&gt;=2.3",#REF!,"&gt;=2.6",#REF!,"&gt;=2.7")</f>
        <v>#REF!</v>
      </c>
      <c r="H576" s="6" t="e">
        <f>COUNTIFS(SmokeCADR,"&lt;100",SmokeCADR,"&gt;=50",RevisedBrand,$B576,SmokeCADRperW,"&gt;=2.6",#REF!,"&gt;=2.6",#REF!,"&gt;=2.7")</f>
        <v>#REF!</v>
      </c>
      <c r="I576" s="15" t="e">
        <f>COUNTIFS(SmokeCADR,"&lt;100",SmokeCADR,"&gt;=50",RevisedBrand,$B576,SmokeCADRperW,"&gt;=2.7",#REF!,"&gt;=2.6",#REF!,"&gt;=2.7")</f>
        <v>#REF!</v>
      </c>
      <c r="K576" s="9" t="s">
        <v>67</v>
      </c>
      <c r="L576" s="6"/>
      <c r="M576" s="6" t="e">
        <f>COUNTIFS(#REF!,"&gt;=100",#REF!,"&lt;150",#REF!,$B576)</f>
        <v>#REF!</v>
      </c>
      <c r="N576" s="6" t="e">
        <f>COUNTIFS(SmokeCADR,"&gt;=100",SmokeCADR,"&lt;150",RevisedBrand,$B576,SmokeCADRperW,"&gt;=2.0",#REF!,"&gt;=2.6",#REF!,"&gt;=2.7")</f>
        <v>#REF!</v>
      </c>
      <c r="O576" s="6" t="e">
        <f>COUNTIFS(SmokeCADR,"&gt;=100",SmokeCADR,"&lt;150",RevisedBrand,$B576,SmokeCADRperW,"&gt;=2.1",#REF!,"&gt;=2.6",#REF!,"&gt;=2.7")</f>
        <v>#REF!</v>
      </c>
      <c r="P576" s="6" t="e">
        <f>COUNTIFS(SmokeCADR,"&gt;=100",SmokeCADR,"&lt;150",RevisedBrand,$B576,SmokeCADRperW,"&gt;=2.3",#REF!,"&gt;=2.6",#REF!,"&gt;=2.7")</f>
        <v>#REF!</v>
      </c>
      <c r="Q576" s="6" t="e">
        <f>COUNTIFS(SmokeCADR,"&gt;=100",SmokeCADR,"&lt;150",RevisedBrand,$B576,SmokeCADRperW,"&gt;=2.6",#REF!,"&gt;=2.6",#REF!,"&gt;=2.7")</f>
        <v>#REF!</v>
      </c>
      <c r="R576" s="15" t="e">
        <f>COUNTIFS(SmokeCADR,"&gt;=100",SmokeCADR,"&lt;150",RevisedBrand,$B576,SmokeCADRperW,"&gt;=2.7",#REF!,"&gt;=2.6",#REF!,"&gt;=2.7")</f>
        <v>#REF!</v>
      </c>
      <c r="T576" s="9" t="s">
        <v>67</v>
      </c>
      <c r="U576" s="6"/>
      <c r="V576" s="6" t="e">
        <f>COUNTIFS(#REF!,"&gt;=150",#REF!,"&lt;200",#REF!,$B576)</f>
        <v>#REF!</v>
      </c>
      <c r="W576" s="6" t="e">
        <f>COUNTIFS(SmokeCADR,"&gt;=150",SmokeCADR,"&lt;200",RevisedBrand,$B576,SmokeCADRperW,"&gt;=2.0",#REF!,"&gt;=2.6",#REF!,"&gt;=2.7")</f>
        <v>#REF!</v>
      </c>
      <c r="X576" s="6" t="e">
        <f>COUNTIFS(SmokeCADR,"&gt;=150",SmokeCADR,"&lt;200",RevisedBrand,$B576,SmokeCADRperW,"&gt;=2.1",#REF!,"&gt;=2.6",#REF!,"&gt;=2.7")</f>
        <v>#REF!</v>
      </c>
      <c r="Y576" s="6" t="e">
        <f>COUNTIFS(SmokeCADR,"&gt;=150",SmokeCADR,"&lt;200",RevisedBrand,$B576,SmokeCADRperW,"&gt;=2.3",#REF!,"&gt;=2.6",#REF!,"&gt;=2.7")</f>
        <v>#REF!</v>
      </c>
      <c r="Z576" s="6" t="e">
        <f>COUNTIFS(SmokeCADR,"&gt;=150",SmokeCADR,"&lt;200",RevisedBrand,$B576,SmokeCADRperW,"&gt;=2.6",#REF!,"&gt;=2.6",#REF!,"&gt;=2.7")</f>
        <v>#REF!</v>
      </c>
      <c r="AA576" s="15" t="e">
        <f>COUNTIFS(SmokeCADR,"&gt;=150",SmokeCADR,"&lt;200",RevisedBrand,$B576,SmokeCADRperW,"&gt;=2.7",#REF!,"&gt;=2.6",#REF!,"&gt;=2.7")</f>
        <v>#REF!</v>
      </c>
      <c r="AC576" s="9" t="s">
        <v>67</v>
      </c>
      <c r="AD576" s="6"/>
      <c r="AE576" s="6" t="e">
        <f>COUNTIFS(#REF!,"&gt;=200",#REF!,$B576)</f>
        <v>#REF!</v>
      </c>
      <c r="AF576" s="6" t="e">
        <f>COUNTIFS(SmokeCADR,"&gt;=200",RevisedBrand,$B576,SmokeCADRperW,"&gt;=2.0",#REF!,"&gt;=2.6",#REF!,"&gt;=2.7")</f>
        <v>#REF!</v>
      </c>
      <c r="AG576" s="6" t="e">
        <f>COUNTIFS(SmokeCADR,"&gt;=200",RevisedBrand,$B576,SmokeCADRperW,"&gt;=2.1",#REF!,"&gt;=2.6",#REF!,"&gt;=2.7")</f>
        <v>#REF!</v>
      </c>
      <c r="AH576" s="6" t="e">
        <f>COUNTIFS(SmokeCADR,"&gt;=200",RevisedBrand,$B576,SmokeCADRperW,"&gt;=2.3",#REF!,"&gt;=2.6",#REF!,"&gt;=2.7")</f>
        <v>#REF!</v>
      </c>
      <c r="AI576" s="6" t="e">
        <f>COUNTIFS(SmokeCADR,"&gt;=200",RevisedBrand,$B576,SmokeCADRperW,"&gt;=2.6",#REF!,"&gt;=2.6",#REF!,"&gt;=2.7")</f>
        <v>#REF!</v>
      </c>
      <c r="AJ576" s="15" t="e">
        <f>COUNTIFS(SmokeCADR,"&gt;=200",RevisedBrand,$B576,SmokeCADRperW,"&gt;=2.7",#REF!,"&gt;=2.6",#REF!,"&gt;=2.7")</f>
        <v>#REF!</v>
      </c>
      <c r="AL576" s="9" t="s">
        <v>67</v>
      </c>
      <c r="AM576" s="6"/>
      <c r="AN576" s="6" t="e">
        <f>COUNTIFS(#REF!,"&gt;=50",#REF!,$B576)</f>
        <v>#REF!</v>
      </c>
      <c r="AO576" s="6" t="e">
        <f t="shared" si="154"/>
        <v>#REF!</v>
      </c>
      <c r="AP576" s="6" t="e">
        <f t="shared" si="155"/>
        <v>#REF!</v>
      </c>
      <c r="AQ576" s="6" t="e">
        <f t="shared" si="156"/>
        <v>#REF!</v>
      </c>
      <c r="AR576" s="7" t="e">
        <f t="shared" si="157"/>
        <v>#REF!</v>
      </c>
      <c r="AS576" s="15" t="e">
        <f t="shared" si="158"/>
        <v>#REF!</v>
      </c>
    </row>
    <row r="577" spans="2:45" hidden="1" outlineLevel="1" x14ac:dyDescent="0.25">
      <c r="B577" s="9" t="s">
        <v>24</v>
      </c>
      <c r="C577" s="6"/>
      <c r="D577" s="6" t="e">
        <f>COUNTIFS(#REF!,"&lt;100",#REF!,"&gt;=50",#REF!,$B577)</f>
        <v>#REF!</v>
      </c>
      <c r="E577" s="6" t="e">
        <f>COUNTIFS(SmokeCADR,"&lt;100",SmokeCADR,"&gt;=50",RevisedBrand,$B577,SmokeCADRperW,"&gt;=2.0",#REF!,"&gt;=2.6",#REF!,"&gt;=2.7")</f>
        <v>#REF!</v>
      </c>
      <c r="F577" s="6" t="e">
        <f>COUNTIFS(SmokeCADR,"&lt;100",SmokeCADR,"&gt;=50",RevisedBrand,$B577,SmokeCADRperW,"&gt;=2.1",#REF!,"&gt;=2.6",#REF!,"&gt;=2.7")</f>
        <v>#REF!</v>
      </c>
      <c r="G577" s="6" t="e">
        <f>COUNTIFS(SmokeCADR,"&lt;100",SmokeCADR,"&gt;=50",RevisedBrand,$B577,SmokeCADRperW,"&gt;=2.3",#REF!,"&gt;=2.6",#REF!,"&gt;=2.7")</f>
        <v>#REF!</v>
      </c>
      <c r="H577" s="6" t="e">
        <f>COUNTIFS(SmokeCADR,"&lt;100",SmokeCADR,"&gt;=50",RevisedBrand,$B577,SmokeCADRperW,"&gt;=2.6",#REF!,"&gt;=2.6",#REF!,"&gt;=2.7")</f>
        <v>#REF!</v>
      </c>
      <c r="I577" s="15" t="e">
        <f>COUNTIFS(SmokeCADR,"&lt;100",SmokeCADR,"&gt;=50",RevisedBrand,$B577,SmokeCADRperW,"&gt;=2.7",#REF!,"&gt;=2.6",#REF!,"&gt;=2.7")</f>
        <v>#REF!</v>
      </c>
      <c r="K577" s="9" t="s">
        <v>24</v>
      </c>
      <c r="L577" s="6"/>
      <c r="M577" s="6" t="e">
        <f>COUNTIFS(#REF!,"&gt;=100",#REF!,"&lt;150",#REF!,$B577)</f>
        <v>#REF!</v>
      </c>
      <c r="N577" s="6" t="e">
        <f>COUNTIFS(SmokeCADR,"&gt;=100",SmokeCADR,"&lt;150",RevisedBrand,$B577,SmokeCADRperW,"&gt;=2.0",#REF!,"&gt;=2.6",#REF!,"&gt;=2.7")</f>
        <v>#REF!</v>
      </c>
      <c r="O577" s="6" t="e">
        <f>COUNTIFS(SmokeCADR,"&gt;=100",SmokeCADR,"&lt;150",RevisedBrand,$B577,SmokeCADRperW,"&gt;=2.1",#REF!,"&gt;=2.6",#REF!,"&gt;=2.7")</f>
        <v>#REF!</v>
      </c>
      <c r="P577" s="6" t="e">
        <f>COUNTIFS(SmokeCADR,"&gt;=100",SmokeCADR,"&lt;150",RevisedBrand,$B577,SmokeCADRperW,"&gt;=2.3",#REF!,"&gt;=2.6",#REF!,"&gt;=2.7")</f>
        <v>#REF!</v>
      </c>
      <c r="Q577" s="6" t="e">
        <f>COUNTIFS(SmokeCADR,"&gt;=100",SmokeCADR,"&lt;150",RevisedBrand,$B577,SmokeCADRperW,"&gt;=2.6",#REF!,"&gt;=2.6",#REF!,"&gt;=2.7")</f>
        <v>#REF!</v>
      </c>
      <c r="R577" s="15" t="e">
        <f>COUNTIFS(SmokeCADR,"&gt;=100",SmokeCADR,"&lt;150",RevisedBrand,$B577,SmokeCADRperW,"&gt;=2.7",#REF!,"&gt;=2.6",#REF!,"&gt;=2.7")</f>
        <v>#REF!</v>
      </c>
      <c r="T577" s="9" t="s">
        <v>24</v>
      </c>
      <c r="U577" s="6"/>
      <c r="V577" s="6" t="e">
        <f>COUNTIFS(#REF!,"&gt;=150",#REF!,"&lt;200",#REF!,$B577)</f>
        <v>#REF!</v>
      </c>
      <c r="W577" s="6" t="e">
        <f>COUNTIFS(SmokeCADR,"&gt;=150",SmokeCADR,"&lt;200",RevisedBrand,$B577,SmokeCADRperW,"&gt;=2.0",#REF!,"&gt;=2.6",#REF!,"&gt;=2.7")</f>
        <v>#REF!</v>
      </c>
      <c r="X577" s="6" t="e">
        <f>COUNTIFS(SmokeCADR,"&gt;=150",SmokeCADR,"&lt;200",RevisedBrand,$B577,SmokeCADRperW,"&gt;=2.1",#REF!,"&gt;=2.6",#REF!,"&gt;=2.7")</f>
        <v>#REF!</v>
      </c>
      <c r="Y577" s="6" t="e">
        <f>COUNTIFS(SmokeCADR,"&gt;=150",SmokeCADR,"&lt;200",RevisedBrand,$B577,SmokeCADRperW,"&gt;=2.3",#REF!,"&gt;=2.6",#REF!,"&gt;=2.7")</f>
        <v>#REF!</v>
      </c>
      <c r="Z577" s="6" t="e">
        <f>COUNTIFS(SmokeCADR,"&gt;=150",SmokeCADR,"&lt;200",RevisedBrand,$B577,SmokeCADRperW,"&gt;=2.6",#REF!,"&gt;=2.6",#REF!,"&gt;=2.7")</f>
        <v>#REF!</v>
      </c>
      <c r="AA577" s="15" t="e">
        <f>COUNTIFS(SmokeCADR,"&gt;=150",SmokeCADR,"&lt;200",RevisedBrand,$B577,SmokeCADRperW,"&gt;=2.7",#REF!,"&gt;=2.6",#REF!,"&gt;=2.7")</f>
        <v>#REF!</v>
      </c>
      <c r="AC577" s="9" t="s">
        <v>24</v>
      </c>
      <c r="AD577" s="6"/>
      <c r="AE577" s="6" t="e">
        <f>COUNTIFS(#REF!,"&gt;=200",#REF!,$B577)</f>
        <v>#REF!</v>
      </c>
      <c r="AF577" s="6" t="e">
        <f>COUNTIFS(SmokeCADR,"&gt;=200",RevisedBrand,$B577,SmokeCADRperW,"&gt;=2.0",#REF!,"&gt;=2.6",#REF!,"&gt;=2.7")</f>
        <v>#REF!</v>
      </c>
      <c r="AG577" s="6" t="e">
        <f>COUNTIFS(SmokeCADR,"&gt;=200",RevisedBrand,$B577,SmokeCADRperW,"&gt;=2.1",#REF!,"&gt;=2.6",#REF!,"&gt;=2.7")</f>
        <v>#REF!</v>
      </c>
      <c r="AH577" s="6" t="e">
        <f>COUNTIFS(SmokeCADR,"&gt;=200",RevisedBrand,$B577,SmokeCADRperW,"&gt;=2.3",#REF!,"&gt;=2.6",#REF!,"&gt;=2.7")</f>
        <v>#REF!</v>
      </c>
      <c r="AI577" s="6" t="e">
        <f>COUNTIFS(SmokeCADR,"&gt;=200",RevisedBrand,$B577,SmokeCADRperW,"&gt;=2.6",#REF!,"&gt;=2.6",#REF!,"&gt;=2.7")</f>
        <v>#REF!</v>
      </c>
      <c r="AJ577" s="15" t="e">
        <f>COUNTIFS(SmokeCADR,"&gt;=200",RevisedBrand,$B577,SmokeCADRperW,"&gt;=2.7",#REF!,"&gt;=2.6",#REF!,"&gt;=2.7")</f>
        <v>#REF!</v>
      </c>
      <c r="AL577" s="9" t="s">
        <v>24</v>
      </c>
      <c r="AM577" s="6"/>
      <c r="AN577" s="6" t="e">
        <f>COUNTIFS(#REF!,"&gt;=50",#REF!,$B577)</f>
        <v>#REF!</v>
      </c>
      <c r="AO577" s="6" t="e">
        <f t="shared" si="154"/>
        <v>#REF!</v>
      </c>
      <c r="AP577" s="6" t="e">
        <f t="shared" si="155"/>
        <v>#REF!</v>
      </c>
      <c r="AQ577" s="6" t="e">
        <f t="shared" si="156"/>
        <v>#REF!</v>
      </c>
      <c r="AR577" s="7" t="e">
        <f t="shared" si="157"/>
        <v>#REF!</v>
      </c>
      <c r="AS577" s="15" t="e">
        <f t="shared" si="158"/>
        <v>#REF!</v>
      </c>
    </row>
    <row r="578" spans="2:45" hidden="1" outlineLevel="1" x14ac:dyDescent="0.25">
      <c r="B578" s="9" t="s">
        <v>74</v>
      </c>
      <c r="C578" s="6"/>
      <c r="D578" s="6" t="e">
        <f>COUNTIFS(#REF!,"&lt;100",#REF!,"&gt;=50",#REF!,$B578)</f>
        <v>#REF!</v>
      </c>
      <c r="E578" s="6" t="e">
        <f>COUNTIFS(SmokeCADR,"&lt;100",SmokeCADR,"&gt;=50",RevisedBrand,$B578,SmokeCADRperW,"&gt;=2.0",#REF!,"&gt;=2.6",#REF!,"&gt;=2.7")</f>
        <v>#REF!</v>
      </c>
      <c r="F578" s="6" t="e">
        <f>COUNTIFS(SmokeCADR,"&lt;100",SmokeCADR,"&gt;=50",RevisedBrand,$B578,SmokeCADRperW,"&gt;=2.1",#REF!,"&gt;=2.6",#REF!,"&gt;=2.7")</f>
        <v>#REF!</v>
      </c>
      <c r="G578" s="6" t="e">
        <f>COUNTIFS(SmokeCADR,"&lt;100",SmokeCADR,"&gt;=50",RevisedBrand,$B578,SmokeCADRperW,"&gt;=2.3",#REF!,"&gt;=2.6",#REF!,"&gt;=2.7")</f>
        <v>#REF!</v>
      </c>
      <c r="H578" s="6" t="e">
        <f>COUNTIFS(SmokeCADR,"&lt;100",SmokeCADR,"&gt;=50",RevisedBrand,$B578,SmokeCADRperW,"&gt;=2.6",#REF!,"&gt;=2.6",#REF!,"&gt;=2.7")</f>
        <v>#REF!</v>
      </c>
      <c r="I578" s="15" t="e">
        <f>COUNTIFS(SmokeCADR,"&lt;100",SmokeCADR,"&gt;=50",RevisedBrand,$B578,SmokeCADRperW,"&gt;=2.7",#REF!,"&gt;=2.6",#REF!,"&gt;=2.7")</f>
        <v>#REF!</v>
      </c>
      <c r="K578" s="9" t="s">
        <v>74</v>
      </c>
      <c r="L578" s="6"/>
      <c r="M578" s="6" t="e">
        <f>COUNTIFS(#REF!,"&gt;=100",#REF!,"&lt;150",#REF!,$B578)</f>
        <v>#REF!</v>
      </c>
      <c r="N578" s="6" t="e">
        <f>COUNTIFS(SmokeCADR,"&gt;=100",SmokeCADR,"&lt;150",RevisedBrand,$B578,SmokeCADRperW,"&gt;=2.0",#REF!,"&gt;=2.6",#REF!,"&gt;=2.7")</f>
        <v>#REF!</v>
      </c>
      <c r="O578" s="6" t="e">
        <f>COUNTIFS(SmokeCADR,"&gt;=100",SmokeCADR,"&lt;150",RevisedBrand,$B578,SmokeCADRperW,"&gt;=2.1",#REF!,"&gt;=2.6",#REF!,"&gt;=2.7")</f>
        <v>#REF!</v>
      </c>
      <c r="P578" s="6" t="e">
        <f>COUNTIFS(SmokeCADR,"&gt;=100",SmokeCADR,"&lt;150",RevisedBrand,$B578,SmokeCADRperW,"&gt;=2.3",#REF!,"&gt;=2.6",#REF!,"&gt;=2.7")</f>
        <v>#REF!</v>
      </c>
      <c r="Q578" s="6" t="e">
        <f>COUNTIFS(SmokeCADR,"&gt;=100",SmokeCADR,"&lt;150",RevisedBrand,$B578,SmokeCADRperW,"&gt;=2.6",#REF!,"&gt;=2.6",#REF!,"&gt;=2.7")</f>
        <v>#REF!</v>
      </c>
      <c r="R578" s="15" t="e">
        <f>COUNTIFS(SmokeCADR,"&gt;=100",SmokeCADR,"&lt;150",RevisedBrand,$B578,SmokeCADRperW,"&gt;=2.7",#REF!,"&gt;=2.6",#REF!,"&gt;=2.7")</f>
        <v>#REF!</v>
      </c>
      <c r="T578" s="9" t="s">
        <v>74</v>
      </c>
      <c r="U578" s="6"/>
      <c r="V578" s="6" t="e">
        <f>COUNTIFS(#REF!,"&gt;=150",#REF!,"&lt;200",#REF!,$B578)</f>
        <v>#REF!</v>
      </c>
      <c r="W578" s="6" t="e">
        <f>COUNTIFS(SmokeCADR,"&gt;=150",SmokeCADR,"&lt;200",RevisedBrand,$B578,SmokeCADRperW,"&gt;=2.0",#REF!,"&gt;=2.6",#REF!,"&gt;=2.7")</f>
        <v>#REF!</v>
      </c>
      <c r="X578" s="6" t="e">
        <f>COUNTIFS(SmokeCADR,"&gt;=150",SmokeCADR,"&lt;200",RevisedBrand,$B578,SmokeCADRperW,"&gt;=2.1",#REF!,"&gt;=2.6",#REF!,"&gt;=2.7")</f>
        <v>#REF!</v>
      </c>
      <c r="Y578" s="6" t="e">
        <f>COUNTIFS(SmokeCADR,"&gt;=150",SmokeCADR,"&lt;200",RevisedBrand,$B578,SmokeCADRperW,"&gt;=2.3",#REF!,"&gt;=2.6",#REF!,"&gt;=2.7")</f>
        <v>#REF!</v>
      </c>
      <c r="Z578" s="6" t="e">
        <f>COUNTIFS(SmokeCADR,"&gt;=150",SmokeCADR,"&lt;200",RevisedBrand,$B578,SmokeCADRperW,"&gt;=2.6",#REF!,"&gt;=2.6",#REF!,"&gt;=2.7")</f>
        <v>#REF!</v>
      </c>
      <c r="AA578" s="15" t="e">
        <f>COUNTIFS(SmokeCADR,"&gt;=150",SmokeCADR,"&lt;200",RevisedBrand,$B578,SmokeCADRperW,"&gt;=2.7",#REF!,"&gt;=2.6",#REF!,"&gt;=2.7")</f>
        <v>#REF!</v>
      </c>
      <c r="AC578" s="9" t="s">
        <v>74</v>
      </c>
      <c r="AD578" s="6"/>
      <c r="AE578" s="6" t="e">
        <f>COUNTIFS(#REF!,"&gt;=200",#REF!,$B578)</f>
        <v>#REF!</v>
      </c>
      <c r="AF578" s="6" t="e">
        <f>COUNTIFS(SmokeCADR,"&gt;=200",RevisedBrand,$B578,SmokeCADRperW,"&gt;=2.0",#REF!,"&gt;=2.6",#REF!,"&gt;=2.7")</f>
        <v>#REF!</v>
      </c>
      <c r="AG578" s="6" t="e">
        <f>COUNTIFS(SmokeCADR,"&gt;=200",RevisedBrand,$B578,SmokeCADRperW,"&gt;=2.1",#REF!,"&gt;=2.6",#REF!,"&gt;=2.7")</f>
        <v>#REF!</v>
      </c>
      <c r="AH578" s="6" t="e">
        <f>COUNTIFS(SmokeCADR,"&gt;=200",RevisedBrand,$B578,SmokeCADRperW,"&gt;=2.3",#REF!,"&gt;=2.6",#REF!,"&gt;=2.7")</f>
        <v>#REF!</v>
      </c>
      <c r="AI578" s="6" t="e">
        <f>COUNTIFS(SmokeCADR,"&gt;=200",RevisedBrand,$B578,SmokeCADRperW,"&gt;=2.6",#REF!,"&gt;=2.6",#REF!,"&gt;=2.7")</f>
        <v>#REF!</v>
      </c>
      <c r="AJ578" s="15" t="e">
        <f>COUNTIFS(SmokeCADR,"&gt;=200",RevisedBrand,$B578,SmokeCADRperW,"&gt;=2.7",#REF!,"&gt;=2.6",#REF!,"&gt;=2.7")</f>
        <v>#REF!</v>
      </c>
      <c r="AL578" s="9" t="s">
        <v>74</v>
      </c>
      <c r="AM578" s="6"/>
      <c r="AN578" s="6" t="e">
        <f>COUNTIFS(#REF!,"&gt;=50",#REF!,$B578)</f>
        <v>#REF!</v>
      </c>
      <c r="AO578" s="6" t="e">
        <f t="shared" si="154"/>
        <v>#REF!</v>
      </c>
      <c r="AP578" s="6" t="e">
        <f t="shared" si="155"/>
        <v>#REF!</v>
      </c>
      <c r="AQ578" s="6" t="e">
        <f t="shared" si="156"/>
        <v>#REF!</v>
      </c>
      <c r="AR578" s="7" t="e">
        <f t="shared" si="157"/>
        <v>#REF!</v>
      </c>
      <c r="AS578" s="15" t="e">
        <f t="shared" si="158"/>
        <v>#REF!</v>
      </c>
    </row>
    <row r="579" spans="2:45" hidden="1" outlineLevel="1" x14ac:dyDescent="0.25">
      <c r="B579" s="9" t="s">
        <v>56</v>
      </c>
      <c r="C579" s="6"/>
      <c r="D579" s="6" t="e">
        <f>COUNTIFS(#REF!,"&lt;100",#REF!,"&gt;=50",#REF!,$B579)</f>
        <v>#REF!</v>
      </c>
      <c r="E579" s="6" t="e">
        <f>COUNTIFS(SmokeCADR,"&lt;100",SmokeCADR,"&gt;=50",RevisedBrand,$B579,SmokeCADRperW,"&gt;=2.0",#REF!,"&gt;=2.6",#REF!,"&gt;=2.7")</f>
        <v>#REF!</v>
      </c>
      <c r="F579" s="6" t="e">
        <f>COUNTIFS(SmokeCADR,"&lt;100",SmokeCADR,"&gt;=50",RevisedBrand,$B579,SmokeCADRperW,"&gt;=2.1",#REF!,"&gt;=2.6",#REF!,"&gt;=2.7")</f>
        <v>#REF!</v>
      </c>
      <c r="G579" s="6" t="e">
        <f>COUNTIFS(SmokeCADR,"&lt;100",SmokeCADR,"&gt;=50",RevisedBrand,$B579,SmokeCADRperW,"&gt;=2.3",#REF!,"&gt;=2.6",#REF!,"&gt;=2.7")</f>
        <v>#REF!</v>
      </c>
      <c r="H579" s="6" t="e">
        <f>COUNTIFS(SmokeCADR,"&lt;100",SmokeCADR,"&gt;=50",RevisedBrand,$B579,SmokeCADRperW,"&gt;=2.6",#REF!,"&gt;=2.6",#REF!,"&gt;=2.7")</f>
        <v>#REF!</v>
      </c>
      <c r="I579" s="15" t="e">
        <f>COUNTIFS(SmokeCADR,"&lt;100",SmokeCADR,"&gt;=50",RevisedBrand,$B579,SmokeCADRperW,"&gt;=2.7",#REF!,"&gt;=2.6",#REF!,"&gt;=2.7")</f>
        <v>#REF!</v>
      </c>
      <c r="K579" s="9" t="s">
        <v>56</v>
      </c>
      <c r="L579" s="6"/>
      <c r="M579" s="6" t="e">
        <f>COUNTIFS(#REF!,"&gt;=100",#REF!,"&lt;150",#REF!,$B579)</f>
        <v>#REF!</v>
      </c>
      <c r="N579" s="6" t="e">
        <f>COUNTIFS(SmokeCADR,"&gt;=100",SmokeCADR,"&lt;150",RevisedBrand,$B579,SmokeCADRperW,"&gt;=2.0",#REF!,"&gt;=2.6",#REF!,"&gt;=2.7")</f>
        <v>#REF!</v>
      </c>
      <c r="O579" s="6" t="e">
        <f>COUNTIFS(SmokeCADR,"&gt;=100",SmokeCADR,"&lt;150",RevisedBrand,$B579,SmokeCADRperW,"&gt;=2.1",#REF!,"&gt;=2.6",#REF!,"&gt;=2.7")</f>
        <v>#REF!</v>
      </c>
      <c r="P579" s="6" t="e">
        <f>COUNTIFS(SmokeCADR,"&gt;=100",SmokeCADR,"&lt;150",RevisedBrand,$B579,SmokeCADRperW,"&gt;=2.3",#REF!,"&gt;=2.6",#REF!,"&gt;=2.7")</f>
        <v>#REF!</v>
      </c>
      <c r="Q579" s="6" t="e">
        <f>COUNTIFS(SmokeCADR,"&gt;=100",SmokeCADR,"&lt;150",RevisedBrand,$B579,SmokeCADRperW,"&gt;=2.6",#REF!,"&gt;=2.6",#REF!,"&gt;=2.7")</f>
        <v>#REF!</v>
      </c>
      <c r="R579" s="15" t="e">
        <f>COUNTIFS(SmokeCADR,"&gt;=100",SmokeCADR,"&lt;150",RevisedBrand,$B579,SmokeCADRperW,"&gt;=2.7",#REF!,"&gt;=2.6",#REF!,"&gt;=2.7")</f>
        <v>#REF!</v>
      </c>
      <c r="T579" s="9" t="s">
        <v>56</v>
      </c>
      <c r="U579" s="6"/>
      <c r="V579" s="6" t="e">
        <f>COUNTIFS(#REF!,"&gt;=150",#REF!,"&lt;200",#REF!,$B579)</f>
        <v>#REF!</v>
      </c>
      <c r="W579" s="6" t="e">
        <f>COUNTIFS(SmokeCADR,"&gt;=150",SmokeCADR,"&lt;200",RevisedBrand,$B579,SmokeCADRperW,"&gt;=2.0",#REF!,"&gt;=2.6",#REF!,"&gt;=2.7")</f>
        <v>#REF!</v>
      </c>
      <c r="X579" s="6" t="e">
        <f>COUNTIFS(SmokeCADR,"&gt;=150",SmokeCADR,"&lt;200",RevisedBrand,$B579,SmokeCADRperW,"&gt;=2.1",#REF!,"&gt;=2.6",#REF!,"&gt;=2.7")</f>
        <v>#REF!</v>
      </c>
      <c r="Y579" s="6" t="e">
        <f>COUNTIFS(SmokeCADR,"&gt;=150",SmokeCADR,"&lt;200",RevisedBrand,$B579,SmokeCADRperW,"&gt;=2.3",#REF!,"&gt;=2.6",#REF!,"&gt;=2.7")</f>
        <v>#REF!</v>
      </c>
      <c r="Z579" s="6" t="e">
        <f>COUNTIFS(SmokeCADR,"&gt;=150",SmokeCADR,"&lt;200",RevisedBrand,$B579,SmokeCADRperW,"&gt;=2.6",#REF!,"&gt;=2.6",#REF!,"&gt;=2.7")</f>
        <v>#REF!</v>
      </c>
      <c r="AA579" s="15" t="e">
        <f>COUNTIFS(SmokeCADR,"&gt;=150",SmokeCADR,"&lt;200",RevisedBrand,$B579,SmokeCADRperW,"&gt;=2.7",#REF!,"&gt;=2.6",#REF!,"&gt;=2.7")</f>
        <v>#REF!</v>
      </c>
      <c r="AC579" s="9" t="s">
        <v>56</v>
      </c>
      <c r="AD579" s="6"/>
      <c r="AE579" s="6" t="e">
        <f>COUNTIFS(#REF!,"&gt;=200",#REF!,$B579)</f>
        <v>#REF!</v>
      </c>
      <c r="AF579" s="6" t="e">
        <f>COUNTIFS(SmokeCADR,"&gt;=200",RevisedBrand,$B579,SmokeCADRperW,"&gt;=2.0",#REF!,"&gt;=2.6",#REF!,"&gt;=2.7")</f>
        <v>#REF!</v>
      </c>
      <c r="AG579" s="6" t="e">
        <f>COUNTIFS(SmokeCADR,"&gt;=200",RevisedBrand,$B579,SmokeCADRperW,"&gt;=2.1",#REF!,"&gt;=2.6",#REF!,"&gt;=2.7")</f>
        <v>#REF!</v>
      </c>
      <c r="AH579" s="6" t="e">
        <f>COUNTIFS(SmokeCADR,"&gt;=200",RevisedBrand,$B579,SmokeCADRperW,"&gt;=2.3",#REF!,"&gt;=2.6",#REF!,"&gt;=2.7")</f>
        <v>#REF!</v>
      </c>
      <c r="AI579" s="6" t="e">
        <f>COUNTIFS(SmokeCADR,"&gt;=200",RevisedBrand,$B579,SmokeCADRperW,"&gt;=2.6",#REF!,"&gt;=2.6",#REF!,"&gt;=2.7")</f>
        <v>#REF!</v>
      </c>
      <c r="AJ579" s="15" t="e">
        <f>COUNTIFS(SmokeCADR,"&gt;=200",RevisedBrand,$B579,SmokeCADRperW,"&gt;=2.7",#REF!,"&gt;=2.6",#REF!,"&gt;=2.7")</f>
        <v>#REF!</v>
      </c>
      <c r="AL579" s="9" t="s">
        <v>56</v>
      </c>
      <c r="AM579" s="6"/>
      <c r="AN579" s="6" t="e">
        <f>COUNTIFS(#REF!,"&gt;=50",#REF!,$B579)</f>
        <v>#REF!</v>
      </c>
      <c r="AO579" s="6" t="e">
        <f t="shared" si="154"/>
        <v>#REF!</v>
      </c>
      <c r="AP579" s="6" t="e">
        <f t="shared" si="155"/>
        <v>#REF!</v>
      </c>
      <c r="AQ579" s="6" t="e">
        <f t="shared" si="156"/>
        <v>#REF!</v>
      </c>
      <c r="AR579" s="7" t="e">
        <f t="shared" si="157"/>
        <v>#REF!</v>
      </c>
      <c r="AS579" s="15" t="e">
        <f t="shared" si="158"/>
        <v>#REF!</v>
      </c>
    </row>
    <row r="580" spans="2:45" hidden="1" outlineLevel="1" x14ac:dyDescent="0.25">
      <c r="B580" s="9" t="s">
        <v>25</v>
      </c>
      <c r="C580" s="6"/>
      <c r="D580" s="6" t="e">
        <f>COUNTIFS(#REF!,"&lt;100",#REF!,"&gt;=50",#REF!,$B580)</f>
        <v>#REF!</v>
      </c>
      <c r="E580" s="6" t="e">
        <f>COUNTIFS(SmokeCADR,"&lt;100",SmokeCADR,"&gt;=50",RevisedBrand,$B580,SmokeCADRperW,"&gt;=2.0",#REF!,"&gt;=2.6",#REF!,"&gt;=2.7")</f>
        <v>#REF!</v>
      </c>
      <c r="F580" s="6" t="e">
        <f>COUNTIFS(SmokeCADR,"&lt;100",SmokeCADR,"&gt;=50",RevisedBrand,$B580,SmokeCADRperW,"&gt;=2.1",#REF!,"&gt;=2.6",#REF!,"&gt;=2.7")</f>
        <v>#REF!</v>
      </c>
      <c r="G580" s="6" t="e">
        <f>COUNTIFS(SmokeCADR,"&lt;100",SmokeCADR,"&gt;=50",RevisedBrand,$B580,SmokeCADRperW,"&gt;=2.3",#REF!,"&gt;=2.6",#REF!,"&gt;=2.7")</f>
        <v>#REF!</v>
      </c>
      <c r="H580" s="6" t="e">
        <f>COUNTIFS(SmokeCADR,"&lt;100",SmokeCADR,"&gt;=50",RevisedBrand,$B580,SmokeCADRperW,"&gt;=2.6",#REF!,"&gt;=2.6",#REF!,"&gt;=2.7")</f>
        <v>#REF!</v>
      </c>
      <c r="I580" s="15" t="e">
        <f>COUNTIFS(SmokeCADR,"&lt;100",SmokeCADR,"&gt;=50",RevisedBrand,$B580,SmokeCADRperW,"&gt;=2.7",#REF!,"&gt;=2.6",#REF!,"&gt;=2.7")</f>
        <v>#REF!</v>
      </c>
      <c r="K580" s="9" t="s">
        <v>25</v>
      </c>
      <c r="L580" s="6"/>
      <c r="M580" s="6" t="e">
        <f>COUNTIFS(#REF!,"&gt;=100",#REF!,"&lt;150",#REF!,$B580)</f>
        <v>#REF!</v>
      </c>
      <c r="N580" s="6" t="e">
        <f>COUNTIFS(SmokeCADR,"&gt;=100",SmokeCADR,"&lt;150",RevisedBrand,$B580,SmokeCADRperW,"&gt;=2.0",#REF!,"&gt;=2.6",#REF!,"&gt;=2.7")</f>
        <v>#REF!</v>
      </c>
      <c r="O580" s="6" t="e">
        <f>COUNTIFS(SmokeCADR,"&gt;=100",SmokeCADR,"&lt;150",RevisedBrand,$B580,SmokeCADRperW,"&gt;=2.1",#REF!,"&gt;=2.6",#REF!,"&gt;=2.7")</f>
        <v>#REF!</v>
      </c>
      <c r="P580" s="6" t="e">
        <f>COUNTIFS(SmokeCADR,"&gt;=100",SmokeCADR,"&lt;150",RevisedBrand,$B580,SmokeCADRperW,"&gt;=2.3",#REF!,"&gt;=2.6",#REF!,"&gt;=2.7")</f>
        <v>#REF!</v>
      </c>
      <c r="Q580" s="6" t="e">
        <f>COUNTIFS(SmokeCADR,"&gt;=100",SmokeCADR,"&lt;150",RevisedBrand,$B580,SmokeCADRperW,"&gt;=2.6",#REF!,"&gt;=2.6",#REF!,"&gt;=2.7")</f>
        <v>#REF!</v>
      </c>
      <c r="R580" s="15" t="e">
        <f>COUNTIFS(SmokeCADR,"&gt;=100",SmokeCADR,"&lt;150",RevisedBrand,$B580,SmokeCADRperW,"&gt;=2.7",#REF!,"&gt;=2.6",#REF!,"&gt;=2.7")</f>
        <v>#REF!</v>
      </c>
      <c r="T580" s="9" t="s">
        <v>25</v>
      </c>
      <c r="U580" s="6"/>
      <c r="V580" s="6" t="e">
        <f>COUNTIFS(#REF!,"&gt;=150",#REF!,"&lt;200",#REF!,$B580)</f>
        <v>#REF!</v>
      </c>
      <c r="W580" s="6" t="e">
        <f>COUNTIFS(SmokeCADR,"&gt;=150",SmokeCADR,"&lt;200",RevisedBrand,$B580,SmokeCADRperW,"&gt;=2.0",#REF!,"&gt;=2.6",#REF!,"&gt;=2.7")</f>
        <v>#REF!</v>
      </c>
      <c r="X580" s="6" t="e">
        <f>COUNTIFS(SmokeCADR,"&gt;=150",SmokeCADR,"&lt;200",RevisedBrand,$B580,SmokeCADRperW,"&gt;=2.1",#REF!,"&gt;=2.6",#REF!,"&gt;=2.7")</f>
        <v>#REF!</v>
      </c>
      <c r="Y580" s="6" t="e">
        <f>COUNTIFS(SmokeCADR,"&gt;=150",SmokeCADR,"&lt;200",RevisedBrand,$B580,SmokeCADRperW,"&gt;=2.3",#REF!,"&gt;=2.6",#REF!,"&gt;=2.7")</f>
        <v>#REF!</v>
      </c>
      <c r="Z580" s="6" t="e">
        <f>COUNTIFS(SmokeCADR,"&gt;=150",SmokeCADR,"&lt;200",RevisedBrand,$B580,SmokeCADRperW,"&gt;=2.6",#REF!,"&gt;=2.6",#REF!,"&gt;=2.7")</f>
        <v>#REF!</v>
      </c>
      <c r="AA580" s="15" t="e">
        <f>COUNTIFS(SmokeCADR,"&gt;=150",SmokeCADR,"&lt;200",RevisedBrand,$B580,SmokeCADRperW,"&gt;=2.7",#REF!,"&gt;=2.6",#REF!,"&gt;=2.7")</f>
        <v>#REF!</v>
      </c>
      <c r="AC580" s="9" t="s">
        <v>25</v>
      </c>
      <c r="AD580" s="6"/>
      <c r="AE580" s="6" t="e">
        <f>COUNTIFS(#REF!,"&gt;=200",#REF!,$B580)</f>
        <v>#REF!</v>
      </c>
      <c r="AF580" s="6" t="e">
        <f>COUNTIFS(SmokeCADR,"&gt;=200",RevisedBrand,$B580,SmokeCADRperW,"&gt;=2.0",#REF!,"&gt;=2.6",#REF!,"&gt;=2.7")</f>
        <v>#REF!</v>
      </c>
      <c r="AG580" s="6" t="e">
        <f>COUNTIFS(SmokeCADR,"&gt;=200",RevisedBrand,$B580,SmokeCADRperW,"&gt;=2.1",#REF!,"&gt;=2.6",#REF!,"&gt;=2.7")</f>
        <v>#REF!</v>
      </c>
      <c r="AH580" s="6" t="e">
        <f>COUNTIFS(SmokeCADR,"&gt;=200",RevisedBrand,$B580,SmokeCADRperW,"&gt;=2.3",#REF!,"&gt;=2.6",#REF!,"&gt;=2.7")</f>
        <v>#REF!</v>
      </c>
      <c r="AI580" s="6" t="e">
        <f>COUNTIFS(SmokeCADR,"&gt;=200",RevisedBrand,$B580,SmokeCADRperW,"&gt;=2.6",#REF!,"&gt;=2.6",#REF!,"&gt;=2.7")</f>
        <v>#REF!</v>
      </c>
      <c r="AJ580" s="15" t="e">
        <f>COUNTIFS(SmokeCADR,"&gt;=200",RevisedBrand,$B580,SmokeCADRperW,"&gt;=2.7",#REF!,"&gt;=2.6",#REF!,"&gt;=2.7")</f>
        <v>#REF!</v>
      </c>
      <c r="AL580" s="9" t="s">
        <v>25</v>
      </c>
      <c r="AM580" s="6"/>
      <c r="AN580" s="6" t="e">
        <f>COUNTIFS(#REF!,"&gt;=50",#REF!,$B580)</f>
        <v>#REF!</v>
      </c>
      <c r="AO580" s="6" t="e">
        <f t="shared" si="154"/>
        <v>#REF!</v>
      </c>
      <c r="AP580" s="6" t="e">
        <f t="shared" si="155"/>
        <v>#REF!</v>
      </c>
      <c r="AQ580" s="6" t="e">
        <f t="shared" si="156"/>
        <v>#REF!</v>
      </c>
      <c r="AR580" s="7" t="e">
        <f t="shared" si="157"/>
        <v>#REF!</v>
      </c>
      <c r="AS580" s="15" t="e">
        <f t="shared" si="158"/>
        <v>#REF!</v>
      </c>
    </row>
    <row r="581" spans="2:45" hidden="1" outlineLevel="1" x14ac:dyDescent="0.25">
      <c r="B581" s="9" t="s">
        <v>37</v>
      </c>
      <c r="C581" s="6"/>
      <c r="D581" s="6" t="e">
        <f>COUNTIFS(#REF!,"&lt;100",#REF!,"&gt;=50",#REF!,$B581)</f>
        <v>#REF!</v>
      </c>
      <c r="E581" s="6" t="e">
        <f>COUNTIFS(SmokeCADR,"&lt;100",SmokeCADR,"&gt;=50",RevisedBrand,$B581,SmokeCADRperW,"&gt;=2.0",#REF!,"&gt;=2.6",#REF!,"&gt;=2.7")</f>
        <v>#REF!</v>
      </c>
      <c r="F581" s="6" t="e">
        <f>COUNTIFS(SmokeCADR,"&lt;100",SmokeCADR,"&gt;=50",RevisedBrand,$B581,SmokeCADRperW,"&gt;=2.1",#REF!,"&gt;=2.6",#REF!,"&gt;=2.7")</f>
        <v>#REF!</v>
      </c>
      <c r="G581" s="6" t="e">
        <f>COUNTIFS(SmokeCADR,"&lt;100",SmokeCADR,"&gt;=50",RevisedBrand,$B581,SmokeCADRperW,"&gt;=2.3",#REF!,"&gt;=2.6",#REF!,"&gt;=2.7")</f>
        <v>#REF!</v>
      </c>
      <c r="H581" s="6" t="e">
        <f>COUNTIFS(SmokeCADR,"&lt;100",SmokeCADR,"&gt;=50",RevisedBrand,$B581,SmokeCADRperW,"&gt;=2.6",#REF!,"&gt;=2.6",#REF!,"&gt;=2.7")</f>
        <v>#REF!</v>
      </c>
      <c r="I581" s="15" t="e">
        <f>COUNTIFS(SmokeCADR,"&lt;100",SmokeCADR,"&gt;=50",RevisedBrand,$B581,SmokeCADRperW,"&gt;=2.7",#REF!,"&gt;=2.6",#REF!,"&gt;=2.7")</f>
        <v>#REF!</v>
      </c>
      <c r="K581" s="9" t="s">
        <v>37</v>
      </c>
      <c r="L581" s="6"/>
      <c r="M581" s="6" t="e">
        <f>COUNTIFS(#REF!,"&gt;=100",#REF!,"&lt;150",#REF!,$B581)</f>
        <v>#REF!</v>
      </c>
      <c r="N581" s="6" t="e">
        <f>COUNTIFS(SmokeCADR,"&gt;=100",SmokeCADR,"&lt;150",RevisedBrand,$B581,SmokeCADRperW,"&gt;=2.0",#REF!,"&gt;=2.6",#REF!,"&gt;=2.7")</f>
        <v>#REF!</v>
      </c>
      <c r="O581" s="6" t="e">
        <f>COUNTIFS(SmokeCADR,"&gt;=100",SmokeCADR,"&lt;150",RevisedBrand,$B581,SmokeCADRperW,"&gt;=2.1",#REF!,"&gt;=2.6",#REF!,"&gt;=2.7")</f>
        <v>#REF!</v>
      </c>
      <c r="P581" s="6" t="e">
        <f>COUNTIFS(SmokeCADR,"&gt;=100",SmokeCADR,"&lt;150",RevisedBrand,$B581,SmokeCADRperW,"&gt;=2.3",#REF!,"&gt;=2.6",#REF!,"&gt;=2.7")</f>
        <v>#REF!</v>
      </c>
      <c r="Q581" s="6" t="e">
        <f>COUNTIFS(SmokeCADR,"&gt;=100",SmokeCADR,"&lt;150",RevisedBrand,$B581,SmokeCADRperW,"&gt;=2.6",#REF!,"&gt;=2.6",#REF!,"&gt;=2.7")</f>
        <v>#REF!</v>
      </c>
      <c r="R581" s="15" t="e">
        <f>COUNTIFS(SmokeCADR,"&gt;=100",SmokeCADR,"&lt;150",RevisedBrand,$B581,SmokeCADRperW,"&gt;=2.7",#REF!,"&gt;=2.6",#REF!,"&gt;=2.7")</f>
        <v>#REF!</v>
      </c>
      <c r="T581" s="9" t="s">
        <v>37</v>
      </c>
      <c r="U581" s="6"/>
      <c r="V581" s="6" t="e">
        <f>COUNTIFS(#REF!,"&gt;=150",#REF!,"&lt;200",#REF!,$B581)</f>
        <v>#REF!</v>
      </c>
      <c r="W581" s="6" t="e">
        <f>COUNTIFS(SmokeCADR,"&gt;=150",SmokeCADR,"&lt;200",RevisedBrand,$B581,SmokeCADRperW,"&gt;=2.0",#REF!,"&gt;=2.6",#REF!,"&gt;=2.7")</f>
        <v>#REF!</v>
      </c>
      <c r="X581" s="6" t="e">
        <f>COUNTIFS(SmokeCADR,"&gt;=150",SmokeCADR,"&lt;200",RevisedBrand,$B581,SmokeCADRperW,"&gt;=2.1",#REF!,"&gt;=2.6",#REF!,"&gt;=2.7")</f>
        <v>#REF!</v>
      </c>
      <c r="Y581" s="6" t="e">
        <f>COUNTIFS(SmokeCADR,"&gt;=150",SmokeCADR,"&lt;200",RevisedBrand,$B581,SmokeCADRperW,"&gt;=2.3",#REF!,"&gt;=2.6",#REF!,"&gt;=2.7")</f>
        <v>#REF!</v>
      </c>
      <c r="Z581" s="6" t="e">
        <f>COUNTIFS(SmokeCADR,"&gt;=150",SmokeCADR,"&lt;200",RevisedBrand,$B581,SmokeCADRperW,"&gt;=2.6",#REF!,"&gt;=2.6",#REF!,"&gt;=2.7")</f>
        <v>#REF!</v>
      </c>
      <c r="AA581" s="15" t="e">
        <f>COUNTIFS(SmokeCADR,"&gt;=150",SmokeCADR,"&lt;200",RevisedBrand,$B581,SmokeCADRperW,"&gt;=2.7",#REF!,"&gt;=2.6",#REF!,"&gt;=2.7")</f>
        <v>#REF!</v>
      </c>
      <c r="AC581" s="9" t="s">
        <v>37</v>
      </c>
      <c r="AD581" s="6"/>
      <c r="AE581" s="6" t="e">
        <f>COUNTIFS(#REF!,"&gt;=200",#REF!,$B581)</f>
        <v>#REF!</v>
      </c>
      <c r="AF581" s="6" t="e">
        <f>COUNTIFS(SmokeCADR,"&gt;=200",RevisedBrand,$B581,SmokeCADRperW,"&gt;=2.0",#REF!,"&gt;=2.6",#REF!,"&gt;=2.7")</f>
        <v>#REF!</v>
      </c>
      <c r="AG581" s="6" t="e">
        <f>COUNTIFS(SmokeCADR,"&gt;=200",RevisedBrand,$B581,SmokeCADRperW,"&gt;=2.1",#REF!,"&gt;=2.6",#REF!,"&gt;=2.7")</f>
        <v>#REF!</v>
      </c>
      <c r="AH581" s="6" t="e">
        <f>COUNTIFS(SmokeCADR,"&gt;=200",RevisedBrand,$B581,SmokeCADRperW,"&gt;=2.3",#REF!,"&gt;=2.6",#REF!,"&gt;=2.7")</f>
        <v>#REF!</v>
      </c>
      <c r="AI581" s="6" t="e">
        <f>COUNTIFS(SmokeCADR,"&gt;=200",RevisedBrand,$B581,SmokeCADRperW,"&gt;=2.6",#REF!,"&gt;=2.6",#REF!,"&gt;=2.7")</f>
        <v>#REF!</v>
      </c>
      <c r="AJ581" s="15" t="e">
        <f>COUNTIFS(SmokeCADR,"&gt;=200",RevisedBrand,$B581,SmokeCADRperW,"&gt;=2.7",#REF!,"&gt;=2.6",#REF!,"&gt;=2.7")</f>
        <v>#REF!</v>
      </c>
      <c r="AL581" s="9" t="s">
        <v>37</v>
      </c>
      <c r="AM581" s="6"/>
      <c r="AN581" s="6" t="e">
        <f>COUNTIFS(#REF!,"&gt;=50",#REF!,$B581)</f>
        <v>#REF!</v>
      </c>
      <c r="AO581" s="6" t="e">
        <f t="shared" si="154"/>
        <v>#REF!</v>
      </c>
      <c r="AP581" s="6" t="e">
        <f t="shared" si="155"/>
        <v>#REF!</v>
      </c>
      <c r="AQ581" s="6" t="e">
        <f t="shared" si="156"/>
        <v>#REF!</v>
      </c>
      <c r="AR581" s="7" t="e">
        <f t="shared" si="157"/>
        <v>#REF!</v>
      </c>
      <c r="AS581" s="15" t="e">
        <f t="shared" si="158"/>
        <v>#REF!</v>
      </c>
    </row>
    <row r="582" spans="2:45" hidden="1" outlineLevel="1" x14ac:dyDescent="0.25">
      <c r="B582" s="9" t="s">
        <v>58</v>
      </c>
      <c r="C582" s="6"/>
      <c r="D582" s="6" t="e">
        <f>COUNTIFS(#REF!,"&lt;100",#REF!,"&gt;=50",#REF!,$B582)</f>
        <v>#REF!</v>
      </c>
      <c r="E582" s="6" t="e">
        <f>COUNTIFS(SmokeCADR,"&lt;100",SmokeCADR,"&gt;=50",RevisedBrand,$B582,SmokeCADRperW,"&gt;=2.0",#REF!,"&gt;=2.6",#REF!,"&gt;=2.7")</f>
        <v>#REF!</v>
      </c>
      <c r="F582" s="6" t="e">
        <f>COUNTIFS(SmokeCADR,"&lt;100",SmokeCADR,"&gt;=50",RevisedBrand,$B582,SmokeCADRperW,"&gt;=2.1",#REF!,"&gt;=2.6",#REF!,"&gt;=2.7")</f>
        <v>#REF!</v>
      </c>
      <c r="G582" s="6" t="e">
        <f>COUNTIFS(SmokeCADR,"&lt;100",SmokeCADR,"&gt;=50",RevisedBrand,$B582,SmokeCADRperW,"&gt;=2.3",#REF!,"&gt;=2.6",#REF!,"&gt;=2.7")</f>
        <v>#REF!</v>
      </c>
      <c r="H582" s="6" t="e">
        <f>COUNTIFS(SmokeCADR,"&lt;100",SmokeCADR,"&gt;=50",RevisedBrand,$B582,SmokeCADRperW,"&gt;=2.6",#REF!,"&gt;=2.6",#REF!,"&gt;=2.7")</f>
        <v>#REF!</v>
      </c>
      <c r="I582" s="15" t="e">
        <f>COUNTIFS(SmokeCADR,"&lt;100",SmokeCADR,"&gt;=50",RevisedBrand,$B582,SmokeCADRperW,"&gt;=2.7",#REF!,"&gt;=2.6",#REF!,"&gt;=2.7")</f>
        <v>#REF!</v>
      </c>
      <c r="K582" s="9" t="s">
        <v>58</v>
      </c>
      <c r="L582" s="6"/>
      <c r="M582" s="6" t="e">
        <f>COUNTIFS(#REF!,"&gt;=100",#REF!,"&lt;150",#REF!,$B582)</f>
        <v>#REF!</v>
      </c>
      <c r="N582" s="6" t="e">
        <f>COUNTIFS(SmokeCADR,"&gt;=100",SmokeCADR,"&lt;150",RevisedBrand,$B582,SmokeCADRperW,"&gt;=2.0",#REF!,"&gt;=2.6",#REF!,"&gt;=2.7")</f>
        <v>#REF!</v>
      </c>
      <c r="O582" s="6" t="e">
        <f>COUNTIFS(SmokeCADR,"&gt;=100",SmokeCADR,"&lt;150",RevisedBrand,$B582,SmokeCADRperW,"&gt;=2.1",#REF!,"&gt;=2.6",#REF!,"&gt;=2.7")</f>
        <v>#REF!</v>
      </c>
      <c r="P582" s="6" t="e">
        <f>COUNTIFS(SmokeCADR,"&gt;=100",SmokeCADR,"&lt;150",RevisedBrand,$B582,SmokeCADRperW,"&gt;=2.3",#REF!,"&gt;=2.6",#REF!,"&gt;=2.7")</f>
        <v>#REF!</v>
      </c>
      <c r="Q582" s="6" t="e">
        <f>COUNTIFS(SmokeCADR,"&gt;=100",SmokeCADR,"&lt;150",RevisedBrand,$B582,SmokeCADRperW,"&gt;=2.6",#REF!,"&gt;=2.6",#REF!,"&gt;=2.7")</f>
        <v>#REF!</v>
      </c>
      <c r="R582" s="15" t="e">
        <f>COUNTIFS(SmokeCADR,"&gt;=100",SmokeCADR,"&lt;150",RevisedBrand,$B582,SmokeCADRperW,"&gt;=2.7",#REF!,"&gt;=2.6",#REF!,"&gt;=2.7")</f>
        <v>#REF!</v>
      </c>
      <c r="T582" s="9" t="s">
        <v>58</v>
      </c>
      <c r="U582" s="6"/>
      <c r="V582" s="6" t="e">
        <f>COUNTIFS(#REF!,"&gt;=150",#REF!,"&lt;200",#REF!,$B582)</f>
        <v>#REF!</v>
      </c>
      <c r="W582" s="6" t="e">
        <f>COUNTIFS(SmokeCADR,"&gt;=150",SmokeCADR,"&lt;200",RevisedBrand,$B582,SmokeCADRperW,"&gt;=2.0",#REF!,"&gt;=2.6",#REF!,"&gt;=2.7")</f>
        <v>#REF!</v>
      </c>
      <c r="X582" s="6" t="e">
        <f>COUNTIFS(SmokeCADR,"&gt;=150",SmokeCADR,"&lt;200",RevisedBrand,$B582,SmokeCADRperW,"&gt;=2.1",#REF!,"&gt;=2.6",#REF!,"&gt;=2.7")</f>
        <v>#REF!</v>
      </c>
      <c r="Y582" s="6" t="e">
        <f>COUNTIFS(SmokeCADR,"&gt;=150",SmokeCADR,"&lt;200",RevisedBrand,$B582,SmokeCADRperW,"&gt;=2.3",#REF!,"&gt;=2.6",#REF!,"&gt;=2.7")</f>
        <v>#REF!</v>
      </c>
      <c r="Z582" s="6" t="e">
        <f>COUNTIFS(SmokeCADR,"&gt;=150",SmokeCADR,"&lt;200",RevisedBrand,$B582,SmokeCADRperW,"&gt;=2.6",#REF!,"&gt;=2.6",#REF!,"&gt;=2.7")</f>
        <v>#REF!</v>
      </c>
      <c r="AA582" s="15" t="e">
        <f>COUNTIFS(SmokeCADR,"&gt;=150",SmokeCADR,"&lt;200",RevisedBrand,$B582,SmokeCADRperW,"&gt;=2.7",#REF!,"&gt;=2.6",#REF!,"&gt;=2.7")</f>
        <v>#REF!</v>
      </c>
      <c r="AC582" s="9" t="s">
        <v>58</v>
      </c>
      <c r="AD582" s="6"/>
      <c r="AE582" s="6" t="e">
        <f>COUNTIFS(#REF!,"&gt;=200",#REF!,$B582)</f>
        <v>#REF!</v>
      </c>
      <c r="AF582" s="6" t="e">
        <f>COUNTIFS(SmokeCADR,"&gt;=200",RevisedBrand,$B582,SmokeCADRperW,"&gt;=2.0",#REF!,"&gt;=2.6",#REF!,"&gt;=2.7")</f>
        <v>#REF!</v>
      </c>
      <c r="AG582" s="6" t="e">
        <f>COUNTIFS(SmokeCADR,"&gt;=200",RevisedBrand,$B582,SmokeCADRperW,"&gt;=2.1",#REF!,"&gt;=2.6",#REF!,"&gt;=2.7")</f>
        <v>#REF!</v>
      </c>
      <c r="AH582" s="6" t="e">
        <f>COUNTIFS(SmokeCADR,"&gt;=200",RevisedBrand,$B582,SmokeCADRperW,"&gt;=2.3",#REF!,"&gt;=2.6",#REF!,"&gt;=2.7")</f>
        <v>#REF!</v>
      </c>
      <c r="AI582" s="6" t="e">
        <f>COUNTIFS(SmokeCADR,"&gt;=200",RevisedBrand,$B582,SmokeCADRperW,"&gt;=2.6",#REF!,"&gt;=2.6",#REF!,"&gt;=2.7")</f>
        <v>#REF!</v>
      </c>
      <c r="AJ582" s="15" t="e">
        <f>COUNTIFS(SmokeCADR,"&gt;=200",RevisedBrand,$B582,SmokeCADRperW,"&gt;=2.7",#REF!,"&gt;=2.6",#REF!,"&gt;=2.7")</f>
        <v>#REF!</v>
      </c>
      <c r="AL582" s="9" t="s">
        <v>58</v>
      </c>
      <c r="AM582" s="6"/>
      <c r="AN582" s="6" t="e">
        <f>COUNTIFS(#REF!,"&gt;=50",#REF!,$B582)</f>
        <v>#REF!</v>
      </c>
      <c r="AO582" s="6" t="e">
        <f t="shared" si="154"/>
        <v>#REF!</v>
      </c>
      <c r="AP582" s="6" t="e">
        <f t="shared" si="155"/>
        <v>#REF!</v>
      </c>
      <c r="AQ582" s="6" t="e">
        <f t="shared" si="156"/>
        <v>#REF!</v>
      </c>
      <c r="AR582" s="7" t="e">
        <f t="shared" si="157"/>
        <v>#REF!</v>
      </c>
      <c r="AS582" s="15" t="e">
        <f t="shared" si="158"/>
        <v>#REF!</v>
      </c>
    </row>
    <row r="583" spans="2:45" hidden="1" outlineLevel="1" x14ac:dyDescent="0.25">
      <c r="B583" s="9" t="s">
        <v>59</v>
      </c>
      <c r="C583" s="6"/>
      <c r="D583" s="6" t="e">
        <f>COUNTIFS(#REF!,"&lt;100",#REF!,"&gt;=50",#REF!,$B583)</f>
        <v>#REF!</v>
      </c>
      <c r="E583" s="6" t="e">
        <f>COUNTIFS(SmokeCADR,"&lt;100",SmokeCADR,"&gt;=50",RevisedBrand,$B583,SmokeCADRperW,"&gt;=2.0",#REF!,"&gt;=2.6",#REF!,"&gt;=2.7")</f>
        <v>#REF!</v>
      </c>
      <c r="F583" s="6" t="e">
        <f>COUNTIFS(SmokeCADR,"&lt;100",SmokeCADR,"&gt;=50",RevisedBrand,$B583,SmokeCADRperW,"&gt;=2.1",#REF!,"&gt;=2.6",#REF!,"&gt;=2.7")</f>
        <v>#REF!</v>
      </c>
      <c r="G583" s="6" t="e">
        <f>COUNTIFS(SmokeCADR,"&lt;100",SmokeCADR,"&gt;=50",RevisedBrand,$B583,SmokeCADRperW,"&gt;=2.3",#REF!,"&gt;=2.6",#REF!,"&gt;=2.7")</f>
        <v>#REF!</v>
      </c>
      <c r="H583" s="6" t="e">
        <f>COUNTIFS(SmokeCADR,"&lt;100",SmokeCADR,"&gt;=50",RevisedBrand,$B583,SmokeCADRperW,"&gt;=2.6",#REF!,"&gt;=2.6",#REF!,"&gt;=2.7")</f>
        <v>#REF!</v>
      </c>
      <c r="I583" s="15" t="e">
        <f>COUNTIFS(SmokeCADR,"&lt;100",SmokeCADR,"&gt;=50",RevisedBrand,$B583,SmokeCADRperW,"&gt;=2.7",#REF!,"&gt;=2.6",#REF!,"&gt;=2.7")</f>
        <v>#REF!</v>
      </c>
      <c r="K583" s="9" t="s">
        <v>59</v>
      </c>
      <c r="L583" s="6"/>
      <c r="M583" s="6" t="e">
        <f>COUNTIFS(#REF!,"&gt;=100",#REF!,"&lt;150",#REF!,$B583)</f>
        <v>#REF!</v>
      </c>
      <c r="N583" s="6" t="e">
        <f>COUNTIFS(SmokeCADR,"&gt;=100",SmokeCADR,"&lt;150",RevisedBrand,$B583,SmokeCADRperW,"&gt;=2.0",#REF!,"&gt;=2.6",#REF!,"&gt;=2.7")</f>
        <v>#REF!</v>
      </c>
      <c r="O583" s="6" t="e">
        <f>COUNTIFS(SmokeCADR,"&gt;=100",SmokeCADR,"&lt;150",RevisedBrand,$B583,SmokeCADRperW,"&gt;=2.1",#REF!,"&gt;=2.6",#REF!,"&gt;=2.7")</f>
        <v>#REF!</v>
      </c>
      <c r="P583" s="6" t="e">
        <f>COUNTIFS(SmokeCADR,"&gt;=100",SmokeCADR,"&lt;150",RevisedBrand,$B583,SmokeCADRperW,"&gt;=2.3",#REF!,"&gt;=2.6",#REF!,"&gt;=2.7")</f>
        <v>#REF!</v>
      </c>
      <c r="Q583" s="6" t="e">
        <f>COUNTIFS(SmokeCADR,"&gt;=100",SmokeCADR,"&lt;150",RevisedBrand,$B583,SmokeCADRperW,"&gt;=2.6",#REF!,"&gt;=2.6",#REF!,"&gt;=2.7")</f>
        <v>#REF!</v>
      </c>
      <c r="R583" s="15" t="e">
        <f>COUNTIFS(SmokeCADR,"&gt;=100",SmokeCADR,"&lt;150",RevisedBrand,$B583,SmokeCADRperW,"&gt;=2.7",#REF!,"&gt;=2.6",#REF!,"&gt;=2.7")</f>
        <v>#REF!</v>
      </c>
      <c r="T583" s="9" t="s">
        <v>59</v>
      </c>
      <c r="U583" s="6"/>
      <c r="V583" s="6" t="e">
        <f>COUNTIFS(#REF!,"&gt;=150",#REF!,"&lt;200",#REF!,$B583)</f>
        <v>#REF!</v>
      </c>
      <c r="W583" s="6" t="e">
        <f>COUNTIFS(SmokeCADR,"&gt;=150",SmokeCADR,"&lt;200",RevisedBrand,$B583,SmokeCADRperW,"&gt;=2.0",#REF!,"&gt;=2.6",#REF!,"&gt;=2.7")</f>
        <v>#REF!</v>
      </c>
      <c r="X583" s="6" t="e">
        <f>COUNTIFS(SmokeCADR,"&gt;=150",SmokeCADR,"&lt;200",RevisedBrand,$B583,SmokeCADRperW,"&gt;=2.1",#REF!,"&gt;=2.6",#REF!,"&gt;=2.7")</f>
        <v>#REF!</v>
      </c>
      <c r="Y583" s="6" t="e">
        <f>COUNTIFS(SmokeCADR,"&gt;=150",SmokeCADR,"&lt;200",RevisedBrand,$B583,SmokeCADRperW,"&gt;=2.3",#REF!,"&gt;=2.6",#REF!,"&gt;=2.7")</f>
        <v>#REF!</v>
      </c>
      <c r="Z583" s="6" t="e">
        <f>COUNTIFS(SmokeCADR,"&gt;=150",SmokeCADR,"&lt;200",RevisedBrand,$B583,SmokeCADRperW,"&gt;=2.6",#REF!,"&gt;=2.6",#REF!,"&gt;=2.7")</f>
        <v>#REF!</v>
      </c>
      <c r="AA583" s="15" t="e">
        <f>COUNTIFS(SmokeCADR,"&gt;=150",SmokeCADR,"&lt;200",RevisedBrand,$B583,SmokeCADRperW,"&gt;=2.7",#REF!,"&gt;=2.6",#REF!,"&gt;=2.7")</f>
        <v>#REF!</v>
      </c>
      <c r="AC583" s="9" t="s">
        <v>59</v>
      </c>
      <c r="AD583" s="6"/>
      <c r="AE583" s="6" t="e">
        <f>COUNTIFS(#REF!,"&gt;=200",#REF!,$B583)</f>
        <v>#REF!</v>
      </c>
      <c r="AF583" s="6" t="e">
        <f>COUNTIFS(SmokeCADR,"&gt;=200",RevisedBrand,$B583,SmokeCADRperW,"&gt;=2.0",#REF!,"&gt;=2.6",#REF!,"&gt;=2.7")</f>
        <v>#REF!</v>
      </c>
      <c r="AG583" s="6" t="e">
        <f>COUNTIFS(SmokeCADR,"&gt;=200",RevisedBrand,$B583,SmokeCADRperW,"&gt;=2.1",#REF!,"&gt;=2.6",#REF!,"&gt;=2.7")</f>
        <v>#REF!</v>
      </c>
      <c r="AH583" s="6" t="e">
        <f>COUNTIFS(SmokeCADR,"&gt;=200",RevisedBrand,$B583,SmokeCADRperW,"&gt;=2.3",#REF!,"&gt;=2.6",#REF!,"&gt;=2.7")</f>
        <v>#REF!</v>
      </c>
      <c r="AI583" s="6" t="e">
        <f>COUNTIFS(SmokeCADR,"&gt;=200",RevisedBrand,$B583,SmokeCADRperW,"&gt;=2.6",#REF!,"&gt;=2.6",#REF!,"&gt;=2.7")</f>
        <v>#REF!</v>
      </c>
      <c r="AJ583" s="15" t="e">
        <f>COUNTIFS(SmokeCADR,"&gt;=200",RevisedBrand,$B583,SmokeCADRperW,"&gt;=2.7",#REF!,"&gt;=2.6",#REF!,"&gt;=2.7")</f>
        <v>#REF!</v>
      </c>
      <c r="AL583" s="9" t="s">
        <v>59</v>
      </c>
      <c r="AM583" s="6"/>
      <c r="AN583" s="6" t="e">
        <f>COUNTIFS(#REF!,"&gt;=50",#REF!,$B583)</f>
        <v>#REF!</v>
      </c>
      <c r="AO583" s="6" t="e">
        <f t="shared" si="154"/>
        <v>#REF!</v>
      </c>
      <c r="AP583" s="6" t="e">
        <f t="shared" si="155"/>
        <v>#REF!</v>
      </c>
      <c r="AQ583" s="6" t="e">
        <f t="shared" si="156"/>
        <v>#REF!</v>
      </c>
      <c r="AR583" s="7" t="e">
        <f t="shared" si="157"/>
        <v>#REF!</v>
      </c>
      <c r="AS583" s="15" t="e">
        <f t="shared" si="158"/>
        <v>#REF!</v>
      </c>
    </row>
    <row r="584" spans="2:45" hidden="1" outlineLevel="1" x14ac:dyDescent="0.25">
      <c r="B584" s="9" t="s">
        <v>34</v>
      </c>
      <c r="C584" s="6"/>
      <c r="D584" s="6" t="e">
        <f>COUNTIFS(#REF!,"&lt;100",#REF!,"&gt;=50",#REF!,$B584)</f>
        <v>#REF!</v>
      </c>
      <c r="E584" s="6" t="e">
        <f>COUNTIFS(SmokeCADR,"&lt;100",SmokeCADR,"&gt;=50",RevisedBrand,$B584,SmokeCADRperW,"&gt;=2.0",#REF!,"&gt;=2.6",#REF!,"&gt;=2.7")</f>
        <v>#REF!</v>
      </c>
      <c r="F584" s="6" t="e">
        <f>COUNTIFS(SmokeCADR,"&lt;100",SmokeCADR,"&gt;=50",RevisedBrand,$B584,SmokeCADRperW,"&gt;=2.1",#REF!,"&gt;=2.6",#REF!,"&gt;=2.7")</f>
        <v>#REF!</v>
      </c>
      <c r="G584" s="6" t="e">
        <f>COUNTIFS(SmokeCADR,"&lt;100",SmokeCADR,"&gt;=50",RevisedBrand,$B584,SmokeCADRperW,"&gt;=2.3",#REF!,"&gt;=2.6",#REF!,"&gt;=2.7")</f>
        <v>#REF!</v>
      </c>
      <c r="H584" s="6" t="e">
        <f>COUNTIFS(SmokeCADR,"&lt;100",SmokeCADR,"&gt;=50",RevisedBrand,$B584,SmokeCADRperW,"&gt;=2.6",#REF!,"&gt;=2.6",#REF!,"&gt;=2.7")</f>
        <v>#REF!</v>
      </c>
      <c r="I584" s="15" t="e">
        <f>COUNTIFS(SmokeCADR,"&lt;100",SmokeCADR,"&gt;=50",RevisedBrand,$B584,SmokeCADRperW,"&gt;=2.7",#REF!,"&gt;=2.6",#REF!,"&gt;=2.7")</f>
        <v>#REF!</v>
      </c>
      <c r="K584" s="9" t="s">
        <v>34</v>
      </c>
      <c r="L584" s="6"/>
      <c r="M584" s="6" t="e">
        <f>COUNTIFS(#REF!,"&gt;=100",#REF!,"&lt;150",#REF!,$B584)</f>
        <v>#REF!</v>
      </c>
      <c r="N584" s="6" t="e">
        <f>COUNTIFS(SmokeCADR,"&gt;=100",SmokeCADR,"&lt;150",RevisedBrand,$B584,SmokeCADRperW,"&gt;=2.0",#REF!,"&gt;=2.6",#REF!,"&gt;=2.7")</f>
        <v>#REF!</v>
      </c>
      <c r="O584" s="6" t="e">
        <f>COUNTIFS(SmokeCADR,"&gt;=100",SmokeCADR,"&lt;150",RevisedBrand,$B584,SmokeCADRperW,"&gt;=2.1",#REF!,"&gt;=2.6",#REF!,"&gt;=2.7")</f>
        <v>#REF!</v>
      </c>
      <c r="P584" s="6" t="e">
        <f>COUNTIFS(SmokeCADR,"&gt;=100",SmokeCADR,"&lt;150",RevisedBrand,$B584,SmokeCADRperW,"&gt;=2.3",#REF!,"&gt;=2.6",#REF!,"&gt;=2.7")</f>
        <v>#REF!</v>
      </c>
      <c r="Q584" s="6" t="e">
        <f>COUNTIFS(SmokeCADR,"&gt;=100",SmokeCADR,"&lt;150",RevisedBrand,$B584,SmokeCADRperW,"&gt;=2.6",#REF!,"&gt;=2.6",#REF!,"&gt;=2.7")</f>
        <v>#REF!</v>
      </c>
      <c r="R584" s="15" t="e">
        <f>COUNTIFS(SmokeCADR,"&gt;=100",SmokeCADR,"&lt;150",RevisedBrand,$B584,SmokeCADRperW,"&gt;=2.7",#REF!,"&gt;=2.6",#REF!,"&gt;=2.7")</f>
        <v>#REF!</v>
      </c>
      <c r="T584" s="9" t="s">
        <v>34</v>
      </c>
      <c r="U584" s="6"/>
      <c r="V584" s="6" t="e">
        <f>COUNTIFS(#REF!,"&gt;=150",#REF!,"&lt;200",#REF!,$B584)</f>
        <v>#REF!</v>
      </c>
      <c r="W584" s="6" t="e">
        <f>COUNTIFS(SmokeCADR,"&gt;=150",SmokeCADR,"&lt;200",RevisedBrand,$B584,SmokeCADRperW,"&gt;=2.0",#REF!,"&gt;=2.6",#REF!,"&gt;=2.7")</f>
        <v>#REF!</v>
      </c>
      <c r="X584" s="6" t="e">
        <f>COUNTIFS(SmokeCADR,"&gt;=150",SmokeCADR,"&lt;200",RevisedBrand,$B584,SmokeCADRperW,"&gt;=2.1",#REF!,"&gt;=2.6",#REF!,"&gt;=2.7")</f>
        <v>#REF!</v>
      </c>
      <c r="Y584" s="6" t="e">
        <f>COUNTIFS(SmokeCADR,"&gt;=150",SmokeCADR,"&lt;200",RevisedBrand,$B584,SmokeCADRperW,"&gt;=2.3",#REF!,"&gt;=2.6",#REF!,"&gt;=2.7")</f>
        <v>#REF!</v>
      </c>
      <c r="Z584" s="6" t="e">
        <f>COUNTIFS(SmokeCADR,"&gt;=150",SmokeCADR,"&lt;200",RevisedBrand,$B584,SmokeCADRperW,"&gt;=2.6",#REF!,"&gt;=2.6",#REF!,"&gt;=2.7")</f>
        <v>#REF!</v>
      </c>
      <c r="AA584" s="15" t="e">
        <f>COUNTIFS(SmokeCADR,"&gt;=150",SmokeCADR,"&lt;200",RevisedBrand,$B584,SmokeCADRperW,"&gt;=2.7",#REF!,"&gt;=2.6",#REF!,"&gt;=2.7")</f>
        <v>#REF!</v>
      </c>
      <c r="AC584" s="9" t="s">
        <v>34</v>
      </c>
      <c r="AD584" s="6"/>
      <c r="AE584" s="6" t="e">
        <f>COUNTIFS(#REF!,"&gt;=200",#REF!,$B584)</f>
        <v>#REF!</v>
      </c>
      <c r="AF584" s="6" t="e">
        <f>COUNTIFS(SmokeCADR,"&gt;=200",RevisedBrand,$B584,SmokeCADRperW,"&gt;=2.0",#REF!,"&gt;=2.6",#REF!,"&gt;=2.7")</f>
        <v>#REF!</v>
      </c>
      <c r="AG584" s="6" t="e">
        <f>COUNTIFS(SmokeCADR,"&gt;=200",RevisedBrand,$B584,SmokeCADRperW,"&gt;=2.1",#REF!,"&gt;=2.6",#REF!,"&gt;=2.7")</f>
        <v>#REF!</v>
      </c>
      <c r="AH584" s="6" t="e">
        <f>COUNTIFS(SmokeCADR,"&gt;=200",RevisedBrand,$B584,SmokeCADRperW,"&gt;=2.3",#REF!,"&gt;=2.6",#REF!,"&gt;=2.7")</f>
        <v>#REF!</v>
      </c>
      <c r="AI584" s="6" t="e">
        <f>COUNTIFS(SmokeCADR,"&gt;=200",RevisedBrand,$B584,SmokeCADRperW,"&gt;=2.6",#REF!,"&gt;=2.6",#REF!,"&gt;=2.7")</f>
        <v>#REF!</v>
      </c>
      <c r="AJ584" s="15" t="e">
        <f>COUNTIFS(SmokeCADR,"&gt;=200",RevisedBrand,$B584,SmokeCADRperW,"&gt;=2.7",#REF!,"&gt;=2.6",#REF!,"&gt;=2.7")</f>
        <v>#REF!</v>
      </c>
      <c r="AL584" s="9" t="s">
        <v>34</v>
      </c>
      <c r="AM584" s="6"/>
      <c r="AN584" s="6" t="e">
        <f>COUNTIFS(#REF!,"&gt;=50",#REF!,$B584)</f>
        <v>#REF!</v>
      </c>
      <c r="AO584" s="6" t="e">
        <f t="shared" si="154"/>
        <v>#REF!</v>
      </c>
      <c r="AP584" s="6" t="e">
        <f t="shared" si="155"/>
        <v>#REF!</v>
      </c>
      <c r="AQ584" s="6" t="e">
        <f t="shared" si="156"/>
        <v>#REF!</v>
      </c>
      <c r="AR584" s="7" t="e">
        <f t="shared" si="157"/>
        <v>#REF!</v>
      </c>
      <c r="AS584" s="15" t="e">
        <f t="shared" si="158"/>
        <v>#REF!</v>
      </c>
    </row>
    <row r="585" spans="2:45" hidden="1" outlineLevel="1" x14ac:dyDescent="0.25">
      <c r="B585" s="9" t="s">
        <v>17</v>
      </c>
      <c r="C585" s="6"/>
      <c r="D585" s="6" t="e">
        <f>COUNTIFS(#REF!,"&lt;100",#REF!,"&gt;=50",#REF!,$B585)</f>
        <v>#REF!</v>
      </c>
      <c r="E585" s="6" t="e">
        <f>COUNTIFS(SmokeCADR,"&lt;100",SmokeCADR,"&gt;=50",RevisedBrand,$B585,SmokeCADRperW,"&gt;=2.0",#REF!,"&gt;=2.6",#REF!,"&gt;=2.7")</f>
        <v>#REF!</v>
      </c>
      <c r="F585" s="6" t="e">
        <f>COUNTIFS(SmokeCADR,"&lt;100",SmokeCADR,"&gt;=50",RevisedBrand,$B585,SmokeCADRperW,"&gt;=2.1",#REF!,"&gt;=2.6",#REF!,"&gt;=2.7")</f>
        <v>#REF!</v>
      </c>
      <c r="G585" s="6" t="e">
        <f>COUNTIFS(SmokeCADR,"&lt;100",SmokeCADR,"&gt;=50",RevisedBrand,$B585,SmokeCADRperW,"&gt;=2.3",#REF!,"&gt;=2.6",#REF!,"&gt;=2.7")</f>
        <v>#REF!</v>
      </c>
      <c r="H585" s="6" t="e">
        <f>COUNTIFS(SmokeCADR,"&lt;100",SmokeCADR,"&gt;=50",RevisedBrand,$B585,SmokeCADRperW,"&gt;=2.6",#REF!,"&gt;=2.6",#REF!,"&gt;=2.7")</f>
        <v>#REF!</v>
      </c>
      <c r="I585" s="15" t="e">
        <f>COUNTIFS(SmokeCADR,"&lt;100",SmokeCADR,"&gt;=50",RevisedBrand,$B585,SmokeCADRperW,"&gt;=2.7",#REF!,"&gt;=2.6",#REF!,"&gt;=2.7")</f>
        <v>#REF!</v>
      </c>
      <c r="K585" s="9" t="s">
        <v>17</v>
      </c>
      <c r="L585" s="6"/>
      <c r="M585" s="6" t="e">
        <f>COUNTIFS(#REF!,"&gt;=100",#REF!,"&lt;150",#REF!,$B585)</f>
        <v>#REF!</v>
      </c>
      <c r="N585" s="6" t="e">
        <f>COUNTIFS(SmokeCADR,"&gt;=100",SmokeCADR,"&lt;150",RevisedBrand,$B585,SmokeCADRperW,"&gt;=2.0",#REF!,"&gt;=2.6",#REF!,"&gt;=2.7")</f>
        <v>#REF!</v>
      </c>
      <c r="O585" s="6" t="e">
        <f>COUNTIFS(SmokeCADR,"&gt;=100",SmokeCADR,"&lt;150",RevisedBrand,$B585,SmokeCADRperW,"&gt;=2.1",#REF!,"&gt;=2.6",#REF!,"&gt;=2.7")</f>
        <v>#REF!</v>
      </c>
      <c r="P585" s="6" t="e">
        <f>COUNTIFS(SmokeCADR,"&gt;=100",SmokeCADR,"&lt;150",RevisedBrand,$B585,SmokeCADRperW,"&gt;=2.3",#REF!,"&gt;=2.6",#REF!,"&gt;=2.7")</f>
        <v>#REF!</v>
      </c>
      <c r="Q585" s="6" t="e">
        <f>COUNTIFS(SmokeCADR,"&gt;=100",SmokeCADR,"&lt;150",RevisedBrand,$B585,SmokeCADRperW,"&gt;=2.6",#REF!,"&gt;=2.6",#REF!,"&gt;=2.7")</f>
        <v>#REF!</v>
      </c>
      <c r="R585" s="15" t="e">
        <f>COUNTIFS(SmokeCADR,"&gt;=100",SmokeCADR,"&lt;150",RevisedBrand,$B585,SmokeCADRperW,"&gt;=2.7",#REF!,"&gt;=2.6",#REF!,"&gt;=2.7")</f>
        <v>#REF!</v>
      </c>
      <c r="T585" s="9" t="s">
        <v>17</v>
      </c>
      <c r="U585" s="6"/>
      <c r="V585" s="6" t="e">
        <f>COUNTIFS(#REF!,"&gt;=150",#REF!,"&lt;200",#REF!,$B585)</f>
        <v>#REF!</v>
      </c>
      <c r="W585" s="6" t="e">
        <f>COUNTIFS(SmokeCADR,"&gt;=150",SmokeCADR,"&lt;200",RevisedBrand,$B585,SmokeCADRperW,"&gt;=2.0",#REF!,"&gt;=2.6",#REF!,"&gt;=2.7")</f>
        <v>#REF!</v>
      </c>
      <c r="X585" s="6" t="e">
        <f>COUNTIFS(SmokeCADR,"&gt;=150",SmokeCADR,"&lt;200",RevisedBrand,$B585,SmokeCADRperW,"&gt;=2.1",#REF!,"&gt;=2.6",#REF!,"&gt;=2.7")</f>
        <v>#REF!</v>
      </c>
      <c r="Y585" s="6" t="e">
        <f>COUNTIFS(SmokeCADR,"&gt;=150",SmokeCADR,"&lt;200",RevisedBrand,$B585,SmokeCADRperW,"&gt;=2.3",#REF!,"&gt;=2.6",#REF!,"&gt;=2.7")</f>
        <v>#REF!</v>
      </c>
      <c r="Z585" s="6" t="e">
        <f>COUNTIFS(SmokeCADR,"&gt;=150",SmokeCADR,"&lt;200",RevisedBrand,$B585,SmokeCADRperW,"&gt;=2.6",#REF!,"&gt;=2.6",#REF!,"&gt;=2.7")</f>
        <v>#REF!</v>
      </c>
      <c r="AA585" s="15" t="e">
        <f>COUNTIFS(SmokeCADR,"&gt;=150",SmokeCADR,"&lt;200",RevisedBrand,$B585,SmokeCADRperW,"&gt;=2.7",#REF!,"&gt;=2.6",#REF!,"&gt;=2.7")</f>
        <v>#REF!</v>
      </c>
      <c r="AC585" s="9" t="s">
        <v>17</v>
      </c>
      <c r="AD585" s="6"/>
      <c r="AE585" s="6" t="e">
        <f>COUNTIFS(#REF!,"&gt;=200",#REF!,$B585)</f>
        <v>#REF!</v>
      </c>
      <c r="AF585" s="6" t="e">
        <f>COUNTIFS(SmokeCADR,"&gt;=200",RevisedBrand,$B585,SmokeCADRperW,"&gt;=2.0",#REF!,"&gt;=2.6",#REF!,"&gt;=2.7")</f>
        <v>#REF!</v>
      </c>
      <c r="AG585" s="6" t="e">
        <f>COUNTIFS(SmokeCADR,"&gt;=200",RevisedBrand,$B585,SmokeCADRperW,"&gt;=2.1",#REF!,"&gt;=2.6",#REF!,"&gt;=2.7")</f>
        <v>#REF!</v>
      </c>
      <c r="AH585" s="6" t="e">
        <f>COUNTIFS(SmokeCADR,"&gt;=200",RevisedBrand,$B585,SmokeCADRperW,"&gt;=2.3",#REF!,"&gt;=2.6",#REF!,"&gt;=2.7")</f>
        <v>#REF!</v>
      </c>
      <c r="AI585" s="6" t="e">
        <f>COUNTIFS(SmokeCADR,"&gt;=200",RevisedBrand,$B585,SmokeCADRperW,"&gt;=2.6",#REF!,"&gt;=2.6",#REF!,"&gt;=2.7")</f>
        <v>#REF!</v>
      </c>
      <c r="AJ585" s="15" t="e">
        <f>COUNTIFS(SmokeCADR,"&gt;=200",RevisedBrand,$B585,SmokeCADRperW,"&gt;=2.7",#REF!,"&gt;=2.6",#REF!,"&gt;=2.7")</f>
        <v>#REF!</v>
      </c>
      <c r="AL585" s="9" t="s">
        <v>17</v>
      </c>
      <c r="AM585" s="6"/>
      <c r="AN585" s="6" t="e">
        <f>COUNTIFS(#REF!,"&gt;=50",#REF!,$B585)</f>
        <v>#REF!</v>
      </c>
      <c r="AO585" s="6" t="e">
        <f t="shared" si="154"/>
        <v>#REF!</v>
      </c>
      <c r="AP585" s="6" t="e">
        <f t="shared" si="155"/>
        <v>#REF!</v>
      </c>
      <c r="AQ585" s="6" t="e">
        <f t="shared" si="156"/>
        <v>#REF!</v>
      </c>
      <c r="AR585" s="7" t="e">
        <f t="shared" si="157"/>
        <v>#REF!</v>
      </c>
      <c r="AS585" s="15" t="e">
        <f t="shared" si="158"/>
        <v>#REF!</v>
      </c>
    </row>
    <row r="586" spans="2:45" hidden="1" outlineLevel="1" x14ac:dyDescent="0.25">
      <c r="B586" s="9" t="s">
        <v>63</v>
      </c>
      <c r="C586" s="6"/>
      <c r="D586" s="6" t="e">
        <f>COUNTIFS(#REF!,"&lt;100",#REF!,"&gt;=50",#REF!,$B586)</f>
        <v>#REF!</v>
      </c>
      <c r="E586" s="6" t="e">
        <f>COUNTIFS(SmokeCADR,"&lt;100",SmokeCADR,"&gt;=50",RevisedBrand,$B586,SmokeCADRperW,"&gt;=2.0",#REF!,"&gt;=2.6",#REF!,"&gt;=2.7")</f>
        <v>#REF!</v>
      </c>
      <c r="F586" s="6" t="e">
        <f>COUNTIFS(SmokeCADR,"&lt;100",SmokeCADR,"&gt;=50",RevisedBrand,$B586,SmokeCADRperW,"&gt;=2.1",#REF!,"&gt;=2.6",#REF!,"&gt;=2.7")</f>
        <v>#REF!</v>
      </c>
      <c r="G586" s="6" t="e">
        <f>COUNTIFS(SmokeCADR,"&lt;100",SmokeCADR,"&gt;=50",RevisedBrand,$B586,SmokeCADRperW,"&gt;=2.3",#REF!,"&gt;=2.6",#REF!,"&gt;=2.7")</f>
        <v>#REF!</v>
      </c>
      <c r="H586" s="6" t="e">
        <f>COUNTIFS(SmokeCADR,"&lt;100",SmokeCADR,"&gt;=50",RevisedBrand,$B586,SmokeCADRperW,"&gt;=2.6",#REF!,"&gt;=2.6",#REF!,"&gt;=2.7")</f>
        <v>#REF!</v>
      </c>
      <c r="I586" s="15" t="e">
        <f>COUNTIFS(SmokeCADR,"&lt;100",SmokeCADR,"&gt;=50",RevisedBrand,$B586,SmokeCADRperW,"&gt;=2.7",#REF!,"&gt;=2.6",#REF!,"&gt;=2.7")</f>
        <v>#REF!</v>
      </c>
      <c r="K586" s="9" t="s">
        <v>63</v>
      </c>
      <c r="L586" s="6"/>
      <c r="M586" s="6" t="e">
        <f>COUNTIFS(#REF!,"&gt;=100",#REF!,"&lt;150",#REF!,$B586)</f>
        <v>#REF!</v>
      </c>
      <c r="N586" s="6" t="e">
        <f>COUNTIFS(SmokeCADR,"&gt;=100",SmokeCADR,"&lt;150",RevisedBrand,$B586,SmokeCADRperW,"&gt;=2.0",#REF!,"&gt;=2.6",#REF!,"&gt;=2.7")</f>
        <v>#REF!</v>
      </c>
      <c r="O586" s="6" t="e">
        <f>COUNTIFS(SmokeCADR,"&gt;=100",SmokeCADR,"&lt;150",RevisedBrand,$B586,SmokeCADRperW,"&gt;=2.1",#REF!,"&gt;=2.6",#REF!,"&gt;=2.7")</f>
        <v>#REF!</v>
      </c>
      <c r="P586" s="6" t="e">
        <f>COUNTIFS(SmokeCADR,"&gt;=100",SmokeCADR,"&lt;150",RevisedBrand,$B586,SmokeCADRperW,"&gt;=2.3",#REF!,"&gt;=2.6",#REF!,"&gt;=2.7")</f>
        <v>#REF!</v>
      </c>
      <c r="Q586" s="6" t="e">
        <f>COUNTIFS(SmokeCADR,"&gt;=100",SmokeCADR,"&lt;150",RevisedBrand,$B586,SmokeCADRperW,"&gt;=2.6",#REF!,"&gt;=2.6",#REF!,"&gt;=2.7")</f>
        <v>#REF!</v>
      </c>
      <c r="R586" s="15" t="e">
        <f>COUNTIFS(SmokeCADR,"&gt;=100",SmokeCADR,"&lt;150",RevisedBrand,$B586,SmokeCADRperW,"&gt;=2.7",#REF!,"&gt;=2.6",#REF!,"&gt;=2.7")</f>
        <v>#REF!</v>
      </c>
      <c r="T586" s="9" t="s">
        <v>63</v>
      </c>
      <c r="U586" s="6"/>
      <c r="V586" s="6" t="e">
        <f>COUNTIFS(#REF!,"&gt;=150",#REF!,"&lt;200",#REF!,$B586)</f>
        <v>#REF!</v>
      </c>
      <c r="W586" s="6" t="e">
        <f>COUNTIFS(SmokeCADR,"&gt;=150",SmokeCADR,"&lt;200",RevisedBrand,$B586,SmokeCADRperW,"&gt;=2.0",#REF!,"&gt;=2.6",#REF!,"&gt;=2.7")</f>
        <v>#REF!</v>
      </c>
      <c r="X586" s="6" t="e">
        <f>COUNTIFS(SmokeCADR,"&gt;=150",SmokeCADR,"&lt;200",RevisedBrand,$B586,SmokeCADRperW,"&gt;=2.1",#REF!,"&gt;=2.6",#REF!,"&gt;=2.7")</f>
        <v>#REF!</v>
      </c>
      <c r="Y586" s="6" t="e">
        <f>COUNTIFS(SmokeCADR,"&gt;=150",SmokeCADR,"&lt;200",RevisedBrand,$B586,SmokeCADRperW,"&gt;=2.3",#REF!,"&gt;=2.6",#REF!,"&gt;=2.7")</f>
        <v>#REF!</v>
      </c>
      <c r="Z586" s="6" t="e">
        <f>COUNTIFS(SmokeCADR,"&gt;=150",SmokeCADR,"&lt;200",RevisedBrand,$B586,SmokeCADRperW,"&gt;=2.6",#REF!,"&gt;=2.6",#REF!,"&gt;=2.7")</f>
        <v>#REF!</v>
      </c>
      <c r="AA586" s="15" t="e">
        <f>COUNTIFS(SmokeCADR,"&gt;=150",SmokeCADR,"&lt;200",RevisedBrand,$B586,SmokeCADRperW,"&gt;=2.7",#REF!,"&gt;=2.6",#REF!,"&gt;=2.7")</f>
        <v>#REF!</v>
      </c>
      <c r="AC586" s="9" t="s">
        <v>63</v>
      </c>
      <c r="AD586" s="6"/>
      <c r="AE586" s="6" t="e">
        <f>COUNTIFS(#REF!,"&gt;=200",#REF!,$B586)</f>
        <v>#REF!</v>
      </c>
      <c r="AF586" s="6" t="e">
        <f>COUNTIFS(SmokeCADR,"&gt;=200",RevisedBrand,$B586,SmokeCADRperW,"&gt;=2.0",#REF!,"&gt;=2.6",#REF!,"&gt;=2.7")</f>
        <v>#REF!</v>
      </c>
      <c r="AG586" s="6" t="e">
        <f>COUNTIFS(SmokeCADR,"&gt;=200",RevisedBrand,$B586,SmokeCADRperW,"&gt;=2.1",#REF!,"&gt;=2.6",#REF!,"&gt;=2.7")</f>
        <v>#REF!</v>
      </c>
      <c r="AH586" s="6" t="e">
        <f>COUNTIFS(SmokeCADR,"&gt;=200",RevisedBrand,$B586,SmokeCADRperW,"&gt;=2.3",#REF!,"&gt;=2.6",#REF!,"&gt;=2.7")</f>
        <v>#REF!</v>
      </c>
      <c r="AI586" s="6" t="e">
        <f>COUNTIFS(SmokeCADR,"&gt;=200",RevisedBrand,$B586,SmokeCADRperW,"&gt;=2.6",#REF!,"&gt;=2.6",#REF!,"&gt;=2.7")</f>
        <v>#REF!</v>
      </c>
      <c r="AJ586" s="15" t="e">
        <f>COUNTIFS(SmokeCADR,"&gt;=200",RevisedBrand,$B586,SmokeCADRperW,"&gt;=2.7",#REF!,"&gt;=2.6",#REF!,"&gt;=2.7")</f>
        <v>#REF!</v>
      </c>
      <c r="AL586" s="9" t="s">
        <v>63</v>
      </c>
      <c r="AM586" s="6"/>
      <c r="AN586" s="6" t="e">
        <f>COUNTIFS(#REF!,"&gt;=50",#REF!,$B586)</f>
        <v>#REF!</v>
      </c>
      <c r="AO586" s="6" t="e">
        <f t="shared" si="154"/>
        <v>#REF!</v>
      </c>
      <c r="AP586" s="6" t="e">
        <f t="shared" si="155"/>
        <v>#REF!</v>
      </c>
      <c r="AQ586" s="6" t="e">
        <f t="shared" si="156"/>
        <v>#REF!</v>
      </c>
      <c r="AR586" s="7" t="e">
        <f t="shared" si="157"/>
        <v>#REF!</v>
      </c>
      <c r="AS586" s="15" t="e">
        <f t="shared" si="158"/>
        <v>#REF!</v>
      </c>
    </row>
    <row r="587" spans="2:45" hidden="1" outlineLevel="1" x14ac:dyDescent="0.25">
      <c r="B587" s="9" t="s">
        <v>62</v>
      </c>
      <c r="C587" s="6"/>
      <c r="D587" s="6" t="e">
        <f>COUNTIFS(#REF!,"&lt;100",#REF!,"&gt;=50",#REF!,$B587)</f>
        <v>#REF!</v>
      </c>
      <c r="E587" s="6" t="e">
        <f>COUNTIFS(SmokeCADR,"&lt;100",SmokeCADR,"&gt;=50",RevisedBrand,$B587,SmokeCADRperW,"&gt;=2.0",#REF!,"&gt;=2.6",#REF!,"&gt;=2.7")</f>
        <v>#REF!</v>
      </c>
      <c r="F587" s="6" t="e">
        <f>COUNTIFS(SmokeCADR,"&lt;100",SmokeCADR,"&gt;=50",RevisedBrand,$B587,SmokeCADRperW,"&gt;=2.1",#REF!,"&gt;=2.6",#REF!,"&gt;=2.7")</f>
        <v>#REF!</v>
      </c>
      <c r="G587" s="6" t="e">
        <f>COUNTIFS(SmokeCADR,"&lt;100",SmokeCADR,"&gt;=50",RevisedBrand,$B587,SmokeCADRperW,"&gt;=2.3",#REF!,"&gt;=2.6",#REF!,"&gt;=2.7")</f>
        <v>#REF!</v>
      </c>
      <c r="H587" s="6" t="e">
        <f>COUNTIFS(SmokeCADR,"&lt;100",SmokeCADR,"&gt;=50",RevisedBrand,$B587,SmokeCADRperW,"&gt;=2.6",#REF!,"&gt;=2.6",#REF!,"&gt;=2.7")</f>
        <v>#REF!</v>
      </c>
      <c r="I587" s="15" t="e">
        <f>COUNTIFS(SmokeCADR,"&lt;100",SmokeCADR,"&gt;=50",RevisedBrand,$B587,SmokeCADRperW,"&gt;=2.7",#REF!,"&gt;=2.6",#REF!,"&gt;=2.7")</f>
        <v>#REF!</v>
      </c>
      <c r="K587" s="9" t="s">
        <v>62</v>
      </c>
      <c r="L587" s="6"/>
      <c r="M587" s="6" t="e">
        <f>COUNTIFS(#REF!,"&gt;=100",#REF!,"&lt;150",#REF!,$B587)</f>
        <v>#REF!</v>
      </c>
      <c r="N587" s="6" t="e">
        <f>COUNTIFS(SmokeCADR,"&gt;=100",SmokeCADR,"&lt;150",RevisedBrand,$B587,SmokeCADRperW,"&gt;=2.0",#REF!,"&gt;=2.6",#REF!,"&gt;=2.7")</f>
        <v>#REF!</v>
      </c>
      <c r="O587" s="6" t="e">
        <f>COUNTIFS(SmokeCADR,"&gt;=100",SmokeCADR,"&lt;150",RevisedBrand,$B587,SmokeCADRperW,"&gt;=2.1",#REF!,"&gt;=2.6",#REF!,"&gt;=2.7")</f>
        <v>#REF!</v>
      </c>
      <c r="P587" s="6" t="e">
        <f>COUNTIFS(SmokeCADR,"&gt;=100",SmokeCADR,"&lt;150",RevisedBrand,$B587,SmokeCADRperW,"&gt;=2.3",#REF!,"&gt;=2.6",#REF!,"&gt;=2.7")</f>
        <v>#REF!</v>
      </c>
      <c r="Q587" s="6" t="e">
        <f>COUNTIFS(SmokeCADR,"&gt;=100",SmokeCADR,"&lt;150",RevisedBrand,$B587,SmokeCADRperW,"&gt;=2.6",#REF!,"&gt;=2.6",#REF!,"&gt;=2.7")</f>
        <v>#REF!</v>
      </c>
      <c r="R587" s="15" t="e">
        <f>COUNTIFS(SmokeCADR,"&gt;=100",SmokeCADR,"&lt;150",RevisedBrand,$B587,SmokeCADRperW,"&gt;=2.7",#REF!,"&gt;=2.6",#REF!,"&gt;=2.7")</f>
        <v>#REF!</v>
      </c>
      <c r="T587" s="9" t="s">
        <v>62</v>
      </c>
      <c r="U587" s="6"/>
      <c r="V587" s="6" t="e">
        <f>COUNTIFS(#REF!,"&gt;=150",#REF!,"&lt;200",#REF!,$B587)</f>
        <v>#REF!</v>
      </c>
      <c r="W587" s="6" t="e">
        <f>COUNTIFS(SmokeCADR,"&gt;=150",SmokeCADR,"&lt;200",RevisedBrand,$B587,SmokeCADRperW,"&gt;=2.0",#REF!,"&gt;=2.6",#REF!,"&gt;=2.7")</f>
        <v>#REF!</v>
      </c>
      <c r="X587" s="6" t="e">
        <f>COUNTIFS(SmokeCADR,"&gt;=150",SmokeCADR,"&lt;200",RevisedBrand,$B587,SmokeCADRperW,"&gt;=2.1",#REF!,"&gt;=2.6",#REF!,"&gt;=2.7")</f>
        <v>#REF!</v>
      </c>
      <c r="Y587" s="6" t="e">
        <f>COUNTIFS(SmokeCADR,"&gt;=150",SmokeCADR,"&lt;200",RevisedBrand,$B587,SmokeCADRperW,"&gt;=2.3",#REF!,"&gt;=2.6",#REF!,"&gt;=2.7")</f>
        <v>#REF!</v>
      </c>
      <c r="Z587" s="6" t="e">
        <f>COUNTIFS(SmokeCADR,"&gt;=150",SmokeCADR,"&lt;200",RevisedBrand,$B587,SmokeCADRperW,"&gt;=2.6",#REF!,"&gt;=2.6",#REF!,"&gt;=2.7")</f>
        <v>#REF!</v>
      </c>
      <c r="AA587" s="15" t="e">
        <f>COUNTIFS(SmokeCADR,"&gt;=150",SmokeCADR,"&lt;200",RevisedBrand,$B587,SmokeCADRperW,"&gt;=2.7",#REF!,"&gt;=2.6",#REF!,"&gt;=2.7")</f>
        <v>#REF!</v>
      </c>
      <c r="AC587" s="9" t="s">
        <v>62</v>
      </c>
      <c r="AD587" s="6"/>
      <c r="AE587" s="6" t="e">
        <f>COUNTIFS(#REF!,"&gt;=200",#REF!,$B587)</f>
        <v>#REF!</v>
      </c>
      <c r="AF587" s="6" t="e">
        <f>COUNTIFS(SmokeCADR,"&gt;=200",RevisedBrand,$B587,SmokeCADRperW,"&gt;=2.0",#REF!,"&gt;=2.6",#REF!,"&gt;=2.7")</f>
        <v>#REF!</v>
      </c>
      <c r="AG587" s="6" t="e">
        <f>COUNTIFS(SmokeCADR,"&gt;=200",RevisedBrand,$B587,SmokeCADRperW,"&gt;=2.1",#REF!,"&gt;=2.6",#REF!,"&gt;=2.7")</f>
        <v>#REF!</v>
      </c>
      <c r="AH587" s="6" t="e">
        <f>COUNTIFS(SmokeCADR,"&gt;=200",RevisedBrand,$B587,SmokeCADRperW,"&gt;=2.3",#REF!,"&gt;=2.6",#REF!,"&gt;=2.7")</f>
        <v>#REF!</v>
      </c>
      <c r="AI587" s="6" t="e">
        <f>COUNTIFS(SmokeCADR,"&gt;=200",RevisedBrand,$B587,SmokeCADRperW,"&gt;=2.6",#REF!,"&gt;=2.6",#REF!,"&gt;=2.7")</f>
        <v>#REF!</v>
      </c>
      <c r="AJ587" s="15" t="e">
        <f>COUNTIFS(SmokeCADR,"&gt;=200",RevisedBrand,$B587,SmokeCADRperW,"&gt;=2.7",#REF!,"&gt;=2.6",#REF!,"&gt;=2.7")</f>
        <v>#REF!</v>
      </c>
      <c r="AL587" s="9" t="s">
        <v>62</v>
      </c>
      <c r="AM587" s="6"/>
      <c r="AN587" s="6" t="e">
        <f>COUNTIFS(#REF!,"&gt;=50",#REF!,$B587)</f>
        <v>#REF!</v>
      </c>
      <c r="AO587" s="6" t="e">
        <f t="shared" si="154"/>
        <v>#REF!</v>
      </c>
      <c r="AP587" s="6" t="e">
        <f t="shared" si="155"/>
        <v>#REF!</v>
      </c>
      <c r="AQ587" s="6" t="e">
        <f t="shared" si="156"/>
        <v>#REF!</v>
      </c>
      <c r="AR587" s="7" t="e">
        <f t="shared" si="157"/>
        <v>#REF!</v>
      </c>
      <c r="AS587" s="15" t="e">
        <f t="shared" si="158"/>
        <v>#REF!</v>
      </c>
    </row>
    <row r="588" spans="2:45" hidden="1" outlineLevel="1" x14ac:dyDescent="0.25">
      <c r="B588" s="9"/>
      <c r="C588" s="6"/>
      <c r="D588" s="6"/>
      <c r="E588" s="6"/>
      <c r="F588" s="6"/>
      <c r="G588" s="6"/>
      <c r="H588" s="6"/>
      <c r="I588" s="15"/>
      <c r="K588" s="9"/>
      <c r="L588" s="6"/>
      <c r="M588" s="6"/>
      <c r="N588" s="6"/>
      <c r="O588" s="6"/>
      <c r="P588" s="6"/>
      <c r="Q588" s="6"/>
      <c r="R588" s="15"/>
      <c r="T588" s="9"/>
      <c r="U588" s="6"/>
      <c r="V588" s="6"/>
      <c r="W588" s="6"/>
      <c r="X588" s="6"/>
      <c r="Y588" s="6"/>
      <c r="Z588" s="6"/>
      <c r="AA588" s="15"/>
      <c r="AC588" s="9"/>
      <c r="AD588" s="6"/>
      <c r="AE588" s="6"/>
      <c r="AF588" s="6"/>
      <c r="AG588" s="6"/>
      <c r="AH588" s="6"/>
      <c r="AI588" s="6"/>
      <c r="AJ588" s="15"/>
      <c r="AL588" s="9"/>
      <c r="AM588" s="6"/>
      <c r="AN588" s="6"/>
      <c r="AO588" s="6"/>
      <c r="AP588" s="6"/>
      <c r="AQ588" s="6"/>
      <c r="AR588" s="7"/>
      <c r="AS588" s="15"/>
    </row>
    <row r="589" spans="2:45" hidden="1" outlineLevel="1" x14ac:dyDescent="0.25">
      <c r="B589" s="9" t="s">
        <v>77</v>
      </c>
      <c r="C589" s="6" t="e">
        <f>ROUND((D590/D591)-D590,0)</f>
        <v>#REF!</v>
      </c>
      <c r="D589" s="6" t="e">
        <f>COUNTIFS(#REF!,"&lt;100",#REF!,"&gt;=50",#REF!,$B589)</f>
        <v>#REF!</v>
      </c>
      <c r="E589" s="6" t="e">
        <f>COUNTIFS(#REF!,"&lt;100",#REF!,"&gt;=50",#REF!,$B589,#REF!,"&gt;=2.2")</f>
        <v>#REF!</v>
      </c>
      <c r="F589" s="6" t="e">
        <f>COUNTIFS(#REF!,"&lt;100",#REF!,"&gt;=50",#REF!,$B589,#REF!,"&gt;=2.5")</f>
        <v>#REF!</v>
      </c>
      <c r="G589" s="6" t="e">
        <f>COUNTIFS(#REF!,"&lt;100",#REF!,"&gt;=50",#REF!,$B589,#REF!,"&gt;=3")</f>
        <v>#REF!</v>
      </c>
      <c r="H589" s="6" t="e">
        <f>COUNTIFS(#REF!,"&lt;100",#REF!,"&gt;=50",#REF!,$B589,#REF!,"&gt;=3.5")</f>
        <v>#REF!</v>
      </c>
      <c r="I589" s="15" t="e">
        <f>COUNTIFS(#REF!,"&lt;100",#REF!,"&gt;=50",#REF!,$B589,#REF!,"&gt;=4")</f>
        <v>#REF!</v>
      </c>
      <c r="K589" s="9" t="s">
        <v>77</v>
      </c>
      <c r="L589" s="6" t="e">
        <f>ROUND((M590/M591)-M590,0)</f>
        <v>#REF!</v>
      </c>
      <c r="M589" s="6" t="e">
        <f>COUNTIFS(#REF!,"&gt;=100",#REF!,"&lt;150",#REF!,$B589)</f>
        <v>#REF!</v>
      </c>
      <c r="N589" s="6" t="e">
        <f>COUNTIFS(#REF!,"&gt;=100",#REF!,"&lt;150",#REF!,$B589,#REF!,"&gt;=2.2")</f>
        <v>#REF!</v>
      </c>
      <c r="O589" s="6" t="e">
        <f>COUNTIFS(#REF!,"&gt;=100",#REF!,"&lt;150",#REF!,$B589,#REF!,"&gt;=2.5")</f>
        <v>#REF!</v>
      </c>
      <c r="P589" s="6" t="e">
        <f>COUNTIFS(#REF!,"&gt;=100",#REF!,"&lt;150",#REF!,$B589,#REF!,"&gt;=3")</f>
        <v>#REF!</v>
      </c>
      <c r="Q589" s="6" t="e">
        <f>COUNTIFS(#REF!,"&gt;=100",#REF!,"&lt;150",#REF!,$B589,#REF!,"&gt;=3.5")</f>
        <v>#REF!</v>
      </c>
      <c r="R589" s="15" t="e">
        <f>COUNTIFS(#REF!,"&gt;=100",#REF!,"&lt;150",#REF!,$B589,#REF!,"&gt;=4")</f>
        <v>#REF!</v>
      </c>
      <c r="T589" s="9" t="s">
        <v>77</v>
      </c>
      <c r="U589" s="6" t="e">
        <f>ROUND((V590/V591)-V590,0)</f>
        <v>#REF!</v>
      </c>
      <c r="V589" s="6" t="e">
        <f>COUNTIFS(#REF!,"&gt;=100",#REF!,"&lt;=150",#REF!,$B589)</f>
        <v>#REF!</v>
      </c>
      <c r="W589" s="6" t="e">
        <f>COUNTIFS(#REF!,"&gt;=100",#REF!,"&lt;=150",#REF!,$B589,#REF!,"&gt;=2.2")</f>
        <v>#REF!</v>
      </c>
      <c r="X589" s="6" t="e">
        <f>COUNTIFS(#REF!,"&gt;=100",#REF!,"&lt;=150",#REF!,$B589,#REF!,"&gt;=2.5")</f>
        <v>#REF!</v>
      </c>
      <c r="Y589" s="6" t="e">
        <f>COUNTIFS(#REF!,"&gt;=100",#REF!,"&lt;=150",#REF!,$B589,#REF!,"&gt;=3")</f>
        <v>#REF!</v>
      </c>
      <c r="Z589" s="6" t="e">
        <f>COUNTIFS(#REF!,"&gt;=100",#REF!,"&lt;=150",#REF!,$B589,#REF!,"&gt;=3.5")</f>
        <v>#REF!</v>
      </c>
      <c r="AA589" s="15" t="e">
        <f>COUNTIFS(#REF!,"&gt;=100",#REF!,"&lt;=150",#REF!,$B589,#REF!,"&gt;=4")</f>
        <v>#REF!</v>
      </c>
      <c r="AC589" s="9" t="s">
        <v>77</v>
      </c>
      <c r="AD589" s="6" t="e">
        <f>ROUND((AE590/AE591)-AE590,0)</f>
        <v>#REF!</v>
      </c>
      <c r="AE589" s="6" t="e">
        <f>COUNTIFS(#REF!,"&gt;=100",#REF!,"&lt;=150",#REF!,$B589)</f>
        <v>#REF!</v>
      </c>
      <c r="AF589" s="6" t="e">
        <f>COUNTIFS(#REF!,"&gt;=100",#REF!,"&lt;=150",#REF!,$B589,#REF!,"&gt;=2.2")</f>
        <v>#REF!</v>
      </c>
      <c r="AG589" s="6" t="e">
        <f>COUNTIFS(#REF!,"&gt;=100",#REF!,"&lt;=150",#REF!,$B589,#REF!,"&gt;=2.5")</f>
        <v>#REF!</v>
      </c>
      <c r="AH589" s="6" t="e">
        <f>COUNTIFS(#REF!,"&gt;=100",#REF!,"&lt;=150",#REF!,$B589,#REF!,"&gt;=3")</f>
        <v>#REF!</v>
      </c>
      <c r="AI589" s="6" t="e">
        <f>COUNTIFS(#REF!,"&gt;=100",#REF!,"&lt;=150",#REF!,$B589,#REF!,"&gt;=3.5")</f>
        <v>#REF!</v>
      </c>
      <c r="AJ589" s="15" t="e">
        <f>COUNTIFS(#REF!,"&gt;=100",#REF!,"&lt;=150",#REF!,$B589,#REF!,"&gt;=4")</f>
        <v>#REF!</v>
      </c>
      <c r="AL589" s="9" t="s">
        <v>77</v>
      </c>
      <c r="AM589" s="6" t="e">
        <f>ROUND((AN590/AN591)-AN590,0)</f>
        <v>#REF!</v>
      </c>
      <c r="AN589" s="6" t="e">
        <f>COUNTIFS(#REF!,"&gt;=50",#REF!,$B589)</f>
        <v>#REF!</v>
      </c>
      <c r="AO589" s="6" t="e">
        <f>COUNTIFS(#REF!,"&gt;=50",#REF!,$B589,#REF!,"&gt;=2.2")</f>
        <v>#REF!</v>
      </c>
      <c r="AP589" s="6" t="e">
        <f>COUNTIFS(#REF!,"&gt;=50",#REF!,$B589,#REF!,"&gt;=2.5")</f>
        <v>#REF!</v>
      </c>
      <c r="AQ589" s="6" t="e">
        <f>COUNTIFS(#REF!,"&gt;=50",#REF!,$B589,#REF!,"&gt;=3")</f>
        <v>#REF!</v>
      </c>
      <c r="AR589" s="7" t="e">
        <f>COUNTIFS(#REF!,"&gt;=50",#REF!,$B589,#REF!,"&gt;=3.5")</f>
        <v>#REF!</v>
      </c>
      <c r="AS589" s="15" t="e">
        <f>COUNTIFS(#REF!,"&gt;=50",#REF!,$B589,#REF!,"&gt;=4")</f>
        <v>#REF!</v>
      </c>
    </row>
    <row r="590" spans="2:45" collapsed="1" x14ac:dyDescent="0.25">
      <c r="B590" s="8" t="s">
        <v>75</v>
      </c>
      <c r="C590" s="10" t="e">
        <f>ROUND(D590*(1/D591),0)</f>
        <v>#REF!</v>
      </c>
      <c r="D590" s="10" t="e">
        <f t="shared" ref="D590:I590" si="159">SUM(D531:D589)</f>
        <v>#REF!</v>
      </c>
      <c r="E590" s="10" t="e">
        <f t="shared" si="159"/>
        <v>#REF!</v>
      </c>
      <c r="F590" s="10" t="e">
        <f t="shared" si="159"/>
        <v>#REF!</v>
      </c>
      <c r="G590" s="10" t="e">
        <f t="shared" si="159"/>
        <v>#REF!</v>
      </c>
      <c r="H590" s="10" t="e">
        <f t="shared" si="159"/>
        <v>#REF!</v>
      </c>
      <c r="I590" s="16" t="e">
        <f t="shared" si="159"/>
        <v>#REF!</v>
      </c>
      <c r="K590" s="8" t="s">
        <v>75</v>
      </c>
      <c r="L590" s="10" t="e">
        <f>ROUND(M590*(1/M591),0)</f>
        <v>#REF!</v>
      </c>
      <c r="M590" s="10" t="e">
        <f t="shared" ref="M590:R590" si="160">SUM(M531:M589)</f>
        <v>#REF!</v>
      </c>
      <c r="N590" s="10" t="e">
        <f t="shared" si="160"/>
        <v>#REF!</v>
      </c>
      <c r="O590" s="10" t="e">
        <f t="shared" si="160"/>
        <v>#REF!</v>
      </c>
      <c r="P590" s="10" t="e">
        <f t="shared" si="160"/>
        <v>#REF!</v>
      </c>
      <c r="Q590" s="10" t="e">
        <f t="shared" si="160"/>
        <v>#REF!</v>
      </c>
      <c r="R590" s="16" t="e">
        <f t="shared" si="160"/>
        <v>#REF!</v>
      </c>
      <c r="T590" s="8" t="s">
        <v>75</v>
      </c>
      <c r="U590" s="10" t="e">
        <f>ROUND(V590*(1/V591),0)</f>
        <v>#REF!</v>
      </c>
      <c r="V590" s="10" t="e">
        <f t="shared" ref="V590:AA590" si="161">SUM(V531:V589)</f>
        <v>#REF!</v>
      </c>
      <c r="W590" s="10" t="e">
        <f t="shared" si="161"/>
        <v>#REF!</v>
      </c>
      <c r="X590" s="10" t="e">
        <f t="shared" si="161"/>
        <v>#REF!</v>
      </c>
      <c r="Y590" s="10" t="e">
        <f t="shared" si="161"/>
        <v>#REF!</v>
      </c>
      <c r="Z590" s="10" t="e">
        <f t="shared" si="161"/>
        <v>#REF!</v>
      </c>
      <c r="AA590" s="16" t="e">
        <f t="shared" si="161"/>
        <v>#REF!</v>
      </c>
      <c r="AC590" s="8" t="s">
        <v>75</v>
      </c>
      <c r="AD590" s="10" t="e">
        <f>ROUND(AE590*(1/AE591),0)</f>
        <v>#REF!</v>
      </c>
      <c r="AE590" s="10" t="e">
        <f t="shared" ref="AE590:AJ590" si="162">SUM(AE531:AE589)</f>
        <v>#REF!</v>
      </c>
      <c r="AF590" s="10" t="e">
        <f t="shared" si="162"/>
        <v>#REF!</v>
      </c>
      <c r="AG590" s="10" t="e">
        <f t="shared" si="162"/>
        <v>#REF!</v>
      </c>
      <c r="AH590" s="10" t="e">
        <f t="shared" si="162"/>
        <v>#REF!</v>
      </c>
      <c r="AI590" s="10" t="e">
        <f t="shared" si="162"/>
        <v>#REF!</v>
      </c>
      <c r="AJ590" s="16" t="e">
        <f t="shared" si="162"/>
        <v>#REF!</v>
      </c>
      <c r="AL590" s="8" t="s">
        <v>75</v>
      </c>
      <c r="AM590" s="10" t="e">
        <f>ROUND(AN590*(1/AN591),0)</f>
        <v>#REF!</v>
      </c>
      <c r="AN590" s="10" t="e">
        <f t="shared" ref="AN590:AS590" si="163">SUM(AN531:AN589)</f>
        <v>#REF!</v>
      </c>
      <c r="AO590" s="10" t="e">
        <f t="shared" si="163"/>
        <v>#REF!</v>
      </c>
      <c r="AP590" s="10" t="e">
        <f t="shared" si="163"/>
        <v>#REF!</v>
      </c>
      <c r="AQ590" s="10" t="e">
        <f t="shared" si="163"/>
        <v>#REF!</v>
      </c>
      <c r="AR590" s="35" t="e">
        <f t="shared" si="163"/>
        <v>#REF!</v>
      </c>
      <c r="AS590" s="16" t="e">
        <f t="shared" si="163"/>
        <v>#REF!</v>
      </c>
    </row>
    <row r="591" spans="2:45" customFormat="1" ht="14.5" x14ac:dyDescent="0.35">
      <c r="B591" s="31" t="s">
        <v>134</v>
      </c>
      <c r="C591" s="32"/>
      <c r="D591" s="33" t="e">
        <f>#REF!</f>
        <v>#REF!</v>
      </c>
      <c r="E591" s="33" t="e">
        <f>E590/$C$63</f>
        <v>#REF!</v>
      </c>
      <c r="F591" s="33" t="e">
        <f>F590/$C$63</f>
        <v>#REF!</v>
      </c>
      <c r="G591" s="33" t="e">
        <f>G590/$C$63</f>
        <v>#REF!</v>
      </c>
      <c r="H591" s="33" t="e">
        <f>H590/$C$63</f>
        <v>#REF!</v>
      </c>
      <c r="I591" s="33" t="e">
        <f>I590/$C$63</f>
        <v>#REF!</v>
      </c>
      <c r="K591" s="31" t="s">
        <v>134</v>
      </c>
      <c r="L591" s="32"/>
      <c r="M591" s="33" t="e">
        <f>#REF!</f>
        <v>#REF!</v>
      </c>
      <c r="N591" s="33" t="e">
        <f>N590/L590</f>
        <v>#REF!</v>
      </c>
      <c r="O591" s="33" t="e">
        <f>O590/L590</f>
        <v>#REF!</v>
      </c>
      <c r="P591" s="33" t="e">
        <f>P590/L590</f>
        <v>#REF!</v>
      </c>
      <c r="Q591" s="33" t="e">
        <f>Q590/L590</f>
        <v>#REF!</v>
      </c>
      <c r="R591" s="34" t="e">
        <f>R590/L590</f>
        <v>#REF!</v>
      </c>
      <c r="T591" s="31" t="s">
        <v>134</v>
      </c>
      <c r="U591" s="32"/>
      <c r="V591" s="33" t="e">
        <f>#REF!</f>
        <v>#REF!</v>
      </c>
      <c r="W591" s="33" t="e">
        <f>W590/U590</f>
        <v>#REF!</v>
      </c>
      <c r="X591" s="33" t="e">
        <f>X590/U590</f>
        <v>#REF!</v>
      </c>
      <c r="Y591" s="33" t="e">
        <f>Y590/U590</f>
        <v>#REF!</v>
      </c>
      <c r="Z591" s="33" t="e">
        <f>Z590/U590</f>
        <v>#REF!</v>
      </c>
      <c r="AA591" s="34" t="e">
        <f>AA590/U590</f>
        <v>#REF!</v>
      </c>
      <c r="AC591" s="31" t="s">
        <v>134</v>
      </c>
      <c r="AD591" s="32"/>
      <c r="AE591" s="33" t="e">
        <f>#REF!</f>
        <v>#REF!</v>
      </c>
      <c r="AF591" s="33" t="e">
        <f>AF590/AD590</f>
        <v>#REF!</v>
      </c>
      <c r="AG591" s="33" t="e">
        <f>AG590/AD590</f>
        <v>#REF!</v>
      </c>
      <c r="AH591" s="33" t="e">
        <f>AH590/AD590</f>
        <v>#REF!</v>
      </c>
      <c r="AI591" s="33" t="e">
        <f>AI590/AD590</f>
        <v>#REF!</v>
      </c>
      <c r="AJ591" s="34" t="e">
        <f>AJ590/AD590</f>
        <v>#REF!</v>
      </c>
      <c r="AL591" s="31" t="s">
        <v>134</v>
      </c>
      <c r="AM591" s="32"/>
      <c r="AN591" s="33" t="e">
        <f>#REF!</f>
        <v>#REF!</v>
      </c>
      <c r="AO591" s="33" t="e">
        <f>AO590/AM590</f>
        <v>#REF!</v>
      </c>
      <c r="AP591" s="33" t="e">
        <f>AP590/AM590</f>
        <v>#REF!</v>
      </c>
      <c r="AQ591" s="33" t="e">
        <f>AQ590/AM590</f>
        <v>#REF!</v>
      </c>
      <c r="AR591" s="23" t="e">
        <f>AR590/AM590</f>
        <v>#REF!</v>
      </c>
      <c r="AS591" s="34" t="e">
        <f>AS590/AM590</f>
        <v>#REF!</v>
      </c>
    </row>
    <row r="592" spans="2:45" ht="15" thickBot="1" x14ac:dyDescent="0.4">
      <c r="B592" s="18" t="s">
        <v>76</v>
      </c>
      <c r="C592" s="19"/>
      <c r="D592" s="20">
        <f t="shared" ref="D592:I592" si="164">COUNTIF(D531:D587,"&gt;0")</f>
        <v>0</v>
      </c>
      <c r="E592" s="20">
        <f t="shared" si="164"/>
        <v>0</v>
      </c>
      <c r="F592" s="20">
        <f t="shared" si="164"/>
        <v>0</v>
      </c>
      <c r="G592" s="20">
        <f t="shared" si="164"/>
        <v>0</v>
      </c>
      <c r="H592" s="20">
        <f t="shared" si="164"/>
        <v>0</v>
      </c>
      <c r="I592" s="21">
        <f t="shared" si="164"/>
        <v>0</v>
      </c>
      <c r="K592" s="18" t="s">
        <v>76</v>
      </c>
      <c r="L592" s="19"/>
      <c r="M592" s="20">
        <f t="shared" ref="M592:R592" si="165">COUNTIF(M531:M587,"&gt;0")</f>
        <v>0</v>
      </c>
      <c r="N592" s="20">
        <f t="shared" si="165"/>
        <v>0</v>
      </c>
      <c r="O592" s="20">
        <f t="shared" si="165"/>
        <v>0</v>
      </c>
      <c r="P592" s="20">
        <f t="shared" si="165"/>
        <v>0</v>
      </c>
      <c r="Q592" s="20">
        <f t="shared" si="165"/>
        <v>0</v>
      </c>
      <c r="R592" s="21">
        <f t="shared" si="165"/>
        <v>0</v>
      </c>
      <c r="T592" s="18" t="s">
        <v>76</v>
      </c>
      <c r="U592" s="19"/>
      <c r="V592" s="20">
        <f t="shared" ref="V592:AA592" si="166">COUNTIF(V531:V587,"&gt;0")</f>
        <v>0</v>
      </c>
      <c r="W592" s="20">
        <f t="shared" si="166"/>
        <v>0</v>
      </c>
      <c r="X592" s="20">
        <f t="shared" si="166"/>
        <v>0</v>
      </c>
      <c r="Y592" s="20">
        <f t="shared" si="166"/>
        <v>0</v>
      </c>
      <c r="Z592" s="20">
        <f t="shared" si="166"/>
        <v>0</v>
      </c>
      <c r="AA592" s="21">
        <f t="shared" si="166"/>
        <v>0</v>
      </c>
      <c r="AC592" s="18" t="s">
        <v>76</v>
      </c>
      <c r="AD592" s="19"/>
      <c r="AE592" s="20">
        <f t="shared" ref="AE592:AJ592" si="167">COUNTIF(AE531:AE587,"&gt;0")</f>
        <v>0</v>
      </c>
      <c r="AF592" s="20">
        <f t="shared" si="167"/>
        <v>0</v>
      </c>
      <c r="AG592" s="20">
        <f t="shared" si="167"/>
        <v>0</v>
      </c>
      <c r="AH592" s="20">
        <f t="shared" si="167"/>
        <v>0</v>
      </c>
      <c r="AI592" s="20">
        <f t="shared" si="167"/>
        <v>0</v>
      </c>
      <c r="AJ592" s="21">
        <f t="shared" si="167"/>
        <v>0</v>
      </c>
      <c r="AL592" s="18" t="s">
        <v>76</v>
      </c>
      <c r="AM592" s="19"/>
      <c r="AN592" s="20">
        <f t="shared" ref="AN592:AS592" si="168">COUNTIF(AN531:AN587,"&gt;0")</f>
        <v>0</v>
      </c>
      <c r="AO592" s="20">
        <f t="shared" si="168"/>
        <v>0</v>
      </c>
      <c r="AP592" s="20">
        <f t="shared" si="168"/>
        <v>0</v>
      </c>
      <c r="AQ592" s="20">
        <f t="shared" si="168"/>
        <v>0</v>
      </c>
      <c r="AR592" s="36">
        <f t="shared" si="168"/>
        <v>0</v>
      </c>
      <c r="AS592" s="21">
        <f t="shared" si="168"/>
        <v>0</v>
      </c>
    </row>
    <row r="594" spans="2:45" ht="15" thickBot="1" x14ac:dyDescent="0.4">
      <c r="B594" s="3" t="s">
        <v>144</v>
      </c>
      <c r="C594" s="4"/>
      <c r="D594" s="4"/>
      <c r="E594" s="4"/>
      <c r="F594" s="4"/>
      <c r="G594" s="4"/>
      <c r="H594" s="4"/>
      <c r="I594" s="4"/>
      <c r="K594" s="3" t="str">
        <f>$B594</f>
        <v>Combination CADR/W (Adjusted Proposal Levels)</v>
      </c>
      <c r="L594" s="4"/>
      <c r="M594" s="4"/>
      <c r="N594" s="4"/>
      <c r="O594" s="4"/>
      <c r="P594" s="4"/>
      <c r="Q594" s="4"/>
      <c r="R594" s="4"/>
      <c r="T594" s="3" t="str">
        <f>$B594</f>
        <v>Combination CADR/W (Adjusted Proposal Levels)</v>
      </c>
      <c r="U594" s="4"/>
      <c r="V594" s="4"/>
      <c r="W594" s="4"/>
      <c r="X594" s="4"/>
      <c r="Y594" s="4"/>
      <c r="Z594" s="4"/>
      <c r="AA594" s="4"/>
      <c r="AC594" s="3" t="str">
        <f>$B594</f>
        <v>Combination CADR/W (Adjusted Proposal Levels)</v>
      </c>
      <c r="AD594" s="4"/>
      <c r="AE594" s="4"/>
      <c r="AF594" s="4"/>
      <c r="AG594" s="4"/>
      <c r="AH594" s="4"/>
      <c r="AI594" s="4"/>
      <c r="AJ594" s="4"/>
      <c r="AL594" s="3" t="str">
        <f>$B594</f>
        <v>Combination CADR/W (Adjusted Proposal Levels)</v>
      </c>
      <c r="AM594" s="4"/>
      <c r="AN594" s="4"/>
      <c r="AO594" s="4"/>
      <c r="AP594" s="4"/>
      <c r="AQ594" s="4"/>
      <c r="AR594" s="4"/>
      <c r="AS594" s="4"/>
    </row>
    <row r="595" spans="2:45" ht="14.5" x14ac:dyDescent="0.35">
      <c r="B595" s="143" t="s">
        <v>78</v>
      </c>
      <c r="C595" s="144"/>
      <c r="D595" s="144"/>
      <c r="E595" s="144"/>
      <c r="F595" s="144"/>
      <c r="G595" s="144"/>
      <c r="H595" s="144"/>
      <c r="I595" s="145"/>
      <c r="K595" s="143" t="s">
        <v>83</v>
      </c>
      <c r="L595" s="144"/>
      <c r="M595" s="144"/>
      <c r="N595" s="144"/>
      <c r="O595" s="144"/>
      <c r="P595" s="144"/>
      <c r="Q595" s="144"/>
      <c r="R595" s="145"/>
      <c r="T595" s="143" t="s">
        <v>84</v>
      </c>
      <c r="U595" s="144"/>
      <c r="V595" s="144"/>
      <c r="W595" s="144"/>
      <c r="X595" s="144"/>
      <c r="Y595" s="144"/>
      <c r="Z595" s="144"/>
      <c r="AA595" s="145"/>
      <c r="AC595" s="143" t="s">
        <v>85</v>
      </c>
      <c r="AD595" s="144"/>
      <c r="AE595" s="144"/>
      <c r="AF595" s="144"/>
      <c r="AG595" s="144"/>
      <c r="AH595" s="144"/>
      <c r="AI595" s="144"/>
      <c r="AJ595" s="145"/>
      <c r="AL595" s="143" t="s">
        <v>86</v>
      </c>
      <c r="AM595" s="144"/>
      <c r="AN595" s="144"/>
      <c r="AO595" s="144"/>
      <c r="AP595" s="144"/>
      <c r="AQ595" s="144"/>
      <c r="AR595" s="144"/>
      <c r="AS595" s="145"/>
    </row>
    <row r="596" spans="2:45" ht="69.75" customHeight="1" x14ac:dyDescent="0.25">
      <c r="B596" s="5" t="s">
        <v>70</v>
      </c>
      <c r="C596" s="13" t="s">
        <v>73</v>
      </c>
      <c r="D596" s="13" t="s">
        <v>69</v>
      </c>
      <c r="E596" s="13" t="s">
        <v>89</v>
      </c>
      <c r="F596" s="22" t="s">
        <v>90</v>
      </c>
      <c r="G596" s="13" t="s">
        <v>91</v>
      </c>
      <c r="H596" s="13" t="s">
        <v>92</v>
      </c>
      <c r="I596" s="14" t="s">
        <v>93</v>
      </c>
      <c r="K596" s="5" t="s">
        <v>70</v>
      </c>
      <c r="L596" s="13" t="s">
        <v>73</v>
      </c>
      <c r="M596" s="13" t="s">
        <v>69</v>
      </c>
      <c r="N596" s="24" t="s">
        <v>125</v>
      </c>
      <c r="O596" s="25" t="s">
        <v>126</v>
      </c>
      <c r="P596" s="24" t="s">
        <v>127</v>
      </c>
      <c r="Q596" s="24" t="s">
        <v>128</v>
      </c>
      <c r="R596" s="26" t="s">
        <v>133</v>
      </c>
      <c r="T596" s="5" t="s">
        <v>70</v>
      </c>
      <c r="U596" s="13" t="s">
        <v>73</v>
      </c>
      <c r="V596" s="13" t="s">
        <v>69</v>
      </c>
      <c r="W596" s="24" t="s">
        <v>71</v>
      </c>
      <c r="X596" s="25" t="s">
        <v>113</v>
      </c>
      <c r="Y596" s="24" t="s">
        <v>145</v>
      </c>
      <c r="Z596" s="24" t="s">
        <v>124</v>
      </c>
      <c r="AA596" s="26" t="s">
        <v>140</v>
      </c>
      <c r="AC596" s="5" t="s">
        <v>70</v>
      </c>
      <c r="AD596" s="13" t="s">
        <v>73</v>
      </c>
      <c r="AE596" s="13" t="s">
        <v>69</v>
      </c>
      <c r="AF596" s="24" t="s">
        <v>123</v>
      </c>
      <c r="AG596" s="25" t="s">
        <v>147</v>
      </c>
      <c r="AH596" s="24" t="s">
        <v>80</v>
      </c>
      <c r="AI596" s="24" t="s">
        <v>139</v>
      </c>
      <c r="AJ596" s="26" t="s">
        <v>146</v>
      </c>
      <c r="AL596" s="5" t="s">
        <v>70</v>
      </c>
      <c r="AM596" s="13" t="s">
        <v>73</v>
      </c>
      <c r="AN596" s="13" t="s">
        <v>69</v>
      </c>
      <c r="AO596" s="13" t="s">
        <v>94</v>
      </c>
      <c r="AP596" s="22" t="s">
        <v>95</v>
      </c>
      <c r="AQ596" s="13" t="s">
        <v>96</v>
      </c>
      <c r="AR596" s="13" t="s">
        <v>97</v>
      </c>
      <c r="AS596" s="14" t="s">
        <v>98</v>
      </c>
    </row>
    <row r="597" spans="2:45" hidden="1" outlineLevel="1" x14ac:dyDescent="0.25">
      <c r="B597" s="9" t="s">
        <v>10</v>
      </c>
      <c r="C597" s="6"/>
      <c r="D597" s="6" t="e">
        <f>COUNTIFS(#REF!,"&lt;100",#REF!,"&gt;=50",#REF!,$B597)</f>
        <v>#REF!</v>
      </c>
      <c r="E597" s="6" t="e">
        <f>COUNTIFS(#REF!,"&lt;100",#REF!,"&gt;=50",#REF!,$B597,#REF!,"&gt;=1.85",#REF!,"&gt;=2.3",#REF!,"&gt;=2.2")</f>
        <v>#REF!</v>
      </c>
      <c r="F597" s="6" t="e">
        <f>COUNTIFS(#REF!,"&lt;100",#REF!,"&gt;=50",#REF!,$B597,#REF!,"&gt;=1.9",#REF!,"&gt;=2.3",#REF!,"&gt;=2.2")</f>
        <v>#REF!</v>
      </c>
      <c r="G597" s="6" t="e">
        <f>COUNTIFS(#REF!,"&lt;100",#REF!,"&gt;=50",#REF!,$B597,#REF!,"&gt;=2",#REF!,"&gt;=2.3",#REF!,"&gt;=2.2")</f>
        <v>#REF!</v>
      </c>
      <c r="H597" s="6" t="e">
        <f>COUNTIFS(#REF!,"&lt;100",#REF!,"&gt;=50",#REF!,$B597,#REF!,"&gt;=2.2",#REF!,"&gt;=2.3",#REF!,"&gt;=2.2")</f>
        <v>#REF!</v>
      </c>
      <c r="I597" s="15" t="e">
        <f>COUNTIFS(#REF!,"&lt;100",#REF!,"&gt;=50",#REF!,$B597,#REF!,"&gt;=2.5",#REF!,"&gt;=2.3",#REF!,"&gt;=2.2")</f>
        <v>#REF!</v>
      </c>
      <c r="K597" s="9" t="s">
        <v>10</v>
      </c>
      <c r="L597" s="6"/>
      <c r="M597" s="6" t="e">
        <f>COUNTIFS(#REF!,"&gt;=100",#REF!,"&lt;150",#REF!,$B597)</f>
        <v>#REF!</v>
      </c>
      <c r="N597" s="6" t="e">
        <f>COUNTIFS(#REF!,"&gt;=100",#REF!,"&lt;150",#REF!,$B597,#REF!,"&gt;=2.3",#REF!,"&gt;=2.4",#REF!,"&gt;=2.4")</f>
        <v>#REF!</v>
      </c>
      <c r="O597" s="6" t="e">
        <f>COUNTIFS(#REF!,"&gt;=100",#REF!,"&lt;150",#REF!,$B597,#REF!,"&gt;=2.4",#REF!,"&gt;=2.4",#REF!,"&gt;=2.4")</f>
        <v>#REF!</v>
      </c>
      <c r="P597" s="6" t="e">
        <f>COUNTIFS(#REF!,"&gt;=100",#REF!,"&lt;150",#REF!,$B597,#REF!,"&gt;=2.5",#REF!,"&gt;=2.4",#REF!,"&gt;=2.4")</f>
        <v>#REF!</v>
      </c>
      <c r="Q597" s="6" t="e">
        <f>COUNTIFS(#REF!,"&gt;=100",#REF!,"&lt;150",#REF!,$B597,#REF!,"&gt;=2.6",#REF!,"&gt;=2.4",#REF!,"&gt;=2.4")</f>
        <v>#REF!</v>
      </c>
      <c r="R597" s="15" t="e">
        <f>COUNTIFS(#REF!,"&gt;=100",#REF!,"&lt;150",#REF!,$B597,#REF!,"&gt;=3",#REF!,"&gt;=2.4",#REF!,"&gt;=2.4")</f>
        <v>#REF!</v>
      </c>
      <c r="T597" s="9" t="s">
        <v>10</v>
      </c>
      <c r="U597" s="6"/>
      <c r="V597" s="6" t="e">
        <f>COUNTIFS(#REF!,"&gt;=150",#REF!,"&lt;200",#REF!,$B597)</f>
        <v>#REF!</v>
      </c>
      <c r="W597" s="6" t="e">
        <f>COUNTIFS(#REF!,"&gt;=150",#REF!,"&lt;200",#REF!,$B597,#REF!,"&gt;=2.5",#REF!,"&gt;=2.5",#REF!,"&gt;=2.8")</f>
        <v>#REF!</v>
      </c>
      <c r="X597" s="6" t="e">
        <f>COUNTIFS(#REF!,"&gt;=150",#REF!,"&lt;200",#REF!,$B597,#REF!,"&gt;=3",#REF!,"&gt;=2.5",#REF!,"&gt;=2.8")</f>
        <v>#REF!</v>
      </c>
      <c r="Y597" s="6" t="e">
        <f>COUNTIFS(#REF!,"&gt;=150",#REF!,"&lt;200",#REF!,$B597,#REF!,"&gt;=3.1",#REF!,"&gt;=2.5",#REF!,"&gt;=2.8")</f>
        <v>#REF!</v>
      </c>
      <c r="Z597" s="6" t="e">
        <f>COUNTIFS(#REF!,"&gt;=150",#REF!,"&lt;200",#REF!,$B597,#REF!,"&gt;=3.2",#REF!,"&gt;=2.5",#REF!,"&gt;=2.8")</f>
        <v>#REF!</v>
      </c>
      <c r="AA597" s="15" t="e">
        <f>COUNTIFS(#REF!,"&gt;=150",#REF!,"&lt;200",#REF!,$B597,#REF!,"&gt;=3.3",#REF!,"&gt;=2.5",#REF!,"&gt;=2.8")</f>
        <v>#REF!</v>
      </c>
      <c r="AC597" s="9" t="s">
        <v>10</v>
      </c>
      <c r="AD597" s="6"/>
      <c r="AE597" s="6" t="e">
        <f>COUNTIFS(#REF!,"&gt;=200",#REF!,$B597)</f>
        <v>#REF!</v>
      </c>
      <c r="AF597" s="6" t="e">
        <f>COUNTIFS(#REF!,"&gt;=200",#REF!,$B597,#REF!,"&gt;=2.7",#REF!,"&gt;=2.5",#REF!,"&gt;=3")</f>
        <v>#REF!</v>
      </c>
      <c r="AG597" s="6" t="e">
        <f>COUNTIFS(#REF!,"&gt;=200",#REF!,$B597,#REF!,"&gt;=2.9",#REF!,"&gt;=2.5",#REF!,"&gt;=3")</f>
        <v>#REF!</v>
      </c>
      <c r="AH597" s="6" t="e">
        <f>COUNTIFS(#REF!,"&gt;=200",#REF!,$B597,#REF!,"&gt;=3",#REF!,"&gt;=2.5",#REF!,"&gt;=3")</f>
        <v>#REF!</v>
      </c>
      <c r="AI597" s="6" t="e">
        <f>COUNTIFS(#REF!,"&gt;=200",#REF!,$B597,#REF!,"&gt;=3.1",#REF!,"&gt;=2.5",#REF!,"&gt;=3")</f>
        <v>#REF!</v>
      </c>
      <c r="AJ597" s="15" t="e">
        <f>COUNTIFS(#REF!,"&gt;=200",#REF!,$B597,#REF!,"&gt;=3.2",#REF!,"&gt;=2.5",#REF!,"&gt;=3")</f>
        <v>#REF!</v>
      </c>
      <c r="AL597" s="9" t="s">
        <v>10</v>
      </c>
      <c r="AM597" s="6"/>
      <c r="AN597" s="42" t="e">
        <f>D597+M597+V597+AE597</f>
        <v>#REF!</v>
      </c>
      <c r="AO597" s="42" t="e">
        <f t="shared" ref="AO597:AO653" si="169">E597+N597+W597+AF597</f>
        <v>#REF!</v>
      </c>
      <c r="AP597" s="42" t="e">
        <f t="shared" ref="AP597:AP653" si="170">F597+O597+X597+AG597</f>
        <v>#REF!</v>
      </c>
      <c r="AQ597" s="42" t="e">
        <f t="shared" ref="AQ597:AQ653" si="171">G597+P597+Y597+AH597</f>
        <v>#REF!</v>
      </c>
      <c r="AR597" s="42" t="e">
        <f t="shared" ref="AR597:AR653" si="172">H597+Q597+Z597+AI597</f>
        <v>#REF!</v>
      </c>
      <c r="AS597" s="42" t="e">
        <f t="shared" ref="AS597:AS653" si="173">I597+R597+AA597+AJ597</f>
        <v>#REF!</v>
      </c>
    </row>
    <row r="598" spans="2:45" hidden="1" outlineLevel="1" x14ac:dyDescent="0.25">
      <c r="B598" s="9" t="s">
        <v>12</v>
      </c>
      <c r="C598" s="6"/>
      <c r="D598" s="6" t="e">
        <f>COUNTIFS(#REF!,"&lt;100",#REF!,"&gt;=50",#REF!,$B598)</f>
        <v>#REF!</v>
      </c>
      <c r="E598" s="6" t="e">
        <f>COUNTIFS(#REF!,"&lt;100",#REF!,"&gt;=50",#REF!,$B598,#REF!,"&gt;=1.85",#REF!,"&gt;=2.3",#REF!,"&gt;=2.2")</f>
        <v>#REF!</v>
      </c>
      <c r="F598" s="6" t="e">
        <f>COUNTIFS(#REF!,"&lt;100",#REF!,"&gt;=50",#REF!,$B598,#REF!,"&gt;=1.9",#REF!,"&gt;=2.3",#REF!,"&gt;=2.2")</f>
        <v>#REF!</v>
      </c>
      <c r="G598" s="6" t="e">
        <f>COUNTIFS(#REF!,"&lt;100",#REF!,"&gt;=50",#REF!,$B598,#REF!,"&gt;=2",#REF!,"&gt;=2.3",#REF!,"&gt;=2.2")</f>
        <v>#REF!</v>
      </c>
      <c r="H598" s="6" t="e">
        <f>COUNTIFS(#REF!,"&lt;100",#REF!,"&gt;=50",#REF!,$B598,#REF!,"&gt;=2.2",#REF!,"&gt;=2.3",#REF!,"&gt;=2.2")</f>
        <v>#REF!</v>
      </c>
      <c r="I598" s="15" t="e">
        <f>COUNTIFS(#REF!,"&lt;100",#REF!,"&gt;=50",#REF!,$B598,#REF!,"&gt;=2.5",#REF!,"&gt;=2.3",#REF!,"&gt;=2.2")</f>
        <v>#REF!</v>
      </c>
      <c r="K598" s="9" t="s">
        <v>12</v>
      </c>
      <c r="L598" s="6"/>
      <c r="M598" s="6" t="e">
        <f>COUNTIFS(#REF!,"&gt;=100",#REF!,"&lt;150",#REF!,$B598)</f>
        <v>#REF!</v>
      </c>
      <c r="N598" s="6" t="e">
        <f>COUNTIFS(#REF!,"&gt;=100",#REF!,"&lt;150",#REF!,$B598,#REF!,"&gt;=2.3",#REF!,"&gt;=2.4",#REF!,"&gt;=2.4")</f>
        <v>#REF!</v>
      </c>
      <c r="O598" s="6" t="e">
        <f>COUNTIFS(#REF!,"&gt;=100",#REF!,"&lt;150",#REF!,$B598,#REF!,"&gt;=2.4",#REF!,"&gt;=2.4",#REF!,"&gt;=2.4")</f>
        <v>#REF!</v>
      </c>
      <c r="P598" s="6" t="e">
        <f>COUNTIFS(#REF!,"&gt;=100",#REF!,"&lt;150",#REF!,$B598,#REF!,"&gt;=2.5",#REF!,"&gt;=2.4",#REF!,"&gt;=2.4")</f>
        <v>#REF!</v>
      </c>
      <c r="Q598" s="6" t="e">
        <f>COUNTIFS(#REF!,"&gt;=100",#REF!,"&lt;150",#REF!,$B598,#REF!,"&gt;=2.6",#REF!,"&gt;=2.4",#REF!,"&gt;=2.4")</f>
        <v>#REF!</v>
      </c>
      <c r="R598" s="15" t="e">
        <f>COUNTIFS(#REF!,"&gt;=100",#REF!,"&lt;150",#REF!,$B598,#REF!,"&gt;=3",#REF!,"&gt;=2.4",#REF!,"&gt;=2.4")</f>
        <v>#REF!</v>
      </c>
      <c r="T598" s="9" t="s">
        <v>12</v>
      </c>
      <c r="U598" s="6"/>
      <c r="V598" s="6" t="e">
        <f>COUNTIFS(#REF!,"&gt;=150",#REF!,"&lt;200",#REF!,$B598)</f>
        <v>#REF!</v>
      </c>
      <c r="W598" s="6" t="e">
        <f>COUNTIFS(#REF!,"&gt;=150",#REF!,"&lt;200",#REF!,$B598,#REF!,"&gt;=2.5",#REF!,"&gt;=2.5",#REF!,"&gt;=2.8")</f>
        <v>#REF!</v>
      </c>
      <c r="X598" s="6" t="e">
        <f>COUNTIFS(#REF!,"&gt;=150",#REF!,"&lt;200",#REF!,$B598,#REF!,"&gt;=3",#REF!,"&gt;=2.5",#REF!,"&gt;=2.8")</f>
        <v>#REF!</v>
      </c>
      <c r="Y598" s="6" t="e">
        <f>COUNTIFS(#REF!,"&gt;=150",#REF!,"&lt;200",#REF!,$B598,#REF!,"&gt;=3.1",#REF!,"&gt;=2.5",#REF!,"&gt;=2.8")</f>
        <v>#REF!</v>
      </c>
      <c r="Z598" s="6" t="e">
        <f>COUNTIFS(#REF!,"&gt;=150",#REF!,"&lt;200",#REF!,$B598,#REF!,"&gt;=3.2",#REF!,"&gt;=2.5",#REF!,"&gt;=2.8")</f>
        <v>#REF!</v>
      </c>
      <c r="AA598" s="15" t="e">
        <f>COUNTIFS(#REF!,"&gt;=150",#REF!,"&lt;200",#REF!,$B598,#REF!,"&gt;=3.3",#REF!,"&gt;=2.5",#REF!,"&gt;=2.8")</f>
        <v>#REF!</v>
      </c>
      <c r="AC598" s="9" t="s">
        <v>12</v>
      </c>
      <c r="AD598" s="6"/>
      <c r="AE598" s="6" t="e">
        <f>COUNTIFS(#REF!,"&gt;=200",#REF!,$B598)</f>
        <v>#REF!</v>
      </c>
      <c r="AF598" s="6" t="e">
        <f>COUNTIFS(#REF!,"&gt;=200",#REF!,$B598,#REF!,"&gt;=2.7",#REF!,"&gt;=2.5",#REF!,"&gt;=3")</f>
        <v>#REF!</v>
      </c>
      <c r="AG598" s="6" t="e">
        <f>COUNTIFS(#REF!,"&gt;=200",#REF!,$B598,#REF!,"&gt;=2.9",#REF!,"&gt;=2.5",#REF!,"&gt;=3")</f>
        <v>#REF!</v>
      </c>
      <c r="AH598" s="6" t="e">
        <f>COUNTIFS(#REF!,"&gt;=200",#REF!,$B598,#REF!,"&gt;=3",#REF!,"&gt;=2.5",#REF!,"&gt;=3")</f>
        <v>#REF!</v>
      </c>
      <c r="AI598" s="6" t="e">
        <f>COUNTIFS(#REF!,"&gt;=200",#REF!,$B598,#REF!,"&gt;=3.1",#REF!,"&gt;=2.5",#REF!,"&gt;=3")</f>
        <v>#REF!</v>
      </c>
      <c r="AJ598" s="15" t="e">
        <f>COUNTIFS(#REF!,"&gt;=200",#REF!,$B598,#REF!,"&gt;=3.2",#REF!,"&gt;=2.5",#REF!,"&gt;=3")</f>
        <v>#REF!</v>
      </c>
      <c r="AL598" s="9" t="s">
        <v>12</v>
      </c>
      <c r="AM598" s="6"/>
      <c r="AN598" s="42" t="e">
        <f t="shared" ref="AN598:AN653" si="174">D598+M598+V598+AE598</f>
        <v>#REF!</v>
      </c>
      <c r="AO598" s="42" t="e">
        <f t="shared" si="169"/>
        <v>#REF!</v>
      </c>
      <c r="AP598" s="42" t="e">
        <f t="shared" si="170"/>
        <v>#REF!</v>
      </c>
      <c r="AQ598" s="42" t="e">
        <f t="shared" si="171"/>
        <v>#REF!</v>
      </c>
      <c r="AR598" s="42" t="e">
        <f t="shared" si="172"/>
        <v>#REF!</v>
      </c>
      <c r="AS598" s="42" t="e">
        <f t="shared" si="173"/>
        <v>#REF!</v>
      </c>
    </row>
    <row r="599" spans="2:45" hidden="1" outlineLevel="1" x14ac:dyDescent="0.25">
      <c r="B599" s="9" t="s">
        <v>26</v>
      </c>
      <c r="C599" s="6"/>
      <c r="D599" s="6" t="e">
        <f>COUNTIFS(#REF!,"&lt;100",#REF!,"&gt;=50",#REF!,$B599)</f>
        <v>#REF!</v>
      </c>
      <c r="E599" s="6" t="e">
        <f>COUNTIFS(#REF!,"&lt;100",#REF!,"&gt;=50",#REF!,$B599,#REF!,"&gt;=1.85",#REF!,"&gt;=2.3",#REF!,"&gt;=2.2")</f>
        <v>#REF!</v>
      </c>
      <c r="F599" s="6" t="e">
        <f>COUNTIFS(#REF!,"&lt;100",#REF!,"&gt;=50",#REF!,$B599,#REF!,"&gt;=1.9",#REF!,"&gt;=2.3",#REF!,"&gt;=2.2")</f>
        <v>#REF!</v>
      </c>
      <c r="G599" s="6" t="e">
        <f>COUNTIFS(#REF!,"&lt;100",#REF!,"&gt;=50",#REF!,$B599,#REF!,"&gt;=2",#REF!,"&gt;=2.3",#REF!,"&gt;=2.2")</f>
        <v>#REF!</v>
      </c>
      <c r="H599" s="6" t="e">
        <f>COUNTIFS(#REF!,"&lt;100",#REF!,"&gt;=50",#REF!,$B599,#REF!,"&gt;=2.2",#REF!,"&gt;=2.3",#REF!,"&gt;=2.2")</f>
        <v>#REF!</v>
      </c>
      <c r="I599" s="15" t="e">
        <f>COUNTIFS(#REF!,"&lt;100",#REF!,"&gt;=50",#REF!,$B599,#REF!,"&gt;=2.5",#REF!,"&gt;=2.3",#REF!,"&gt;=2.2")</f>
        <v>#REF!</v>
      </c>
      <c r="K599" s="9" t="s">
        <v>26</v>
      </c>
      <c r="L599" s="6"/>
      <c r="M599" s="6" t="e">
        <f>COUNTIFS(#REF!,"&gt;=100",#REF!,"&lt;150",#REF!,$B599)</f>
        <v>#REF!</v>
      </c>
      <c r="N599" s="6" t="e">
        <f>COUNTIFS(#REF!,"&gt;=100",#REF!,"&lt;150",#REF!,$B599,#REF!,"&gt;=2.3",#REF!,"&gt;=2.4",#REF!,"&gt;=2.4")</f>
        <v>#REF!</v>
      </c>
      <c r="O599" s="6" t="e">
        <f>COUNTIFS(#REF!,"&gt;=100",#REF!,"&lt;150",#REF!,$B599,#REF!,"&gt;=2.4",#REF!,"&gt;=2.4",#REF!,"&gt;=2.4")</f>
        <v>#REF!</v>
      </c>
      <c r="P599" s="6" t="e">
        <f>COUNTIFS(#REF!,"&gt;=100",#REF!,"&lt;150",#REF!,$B599,#REF!,"&gt;=2.5",#REF!,"&gt;=2.4",#REF!,"&gt;=2.4")</f>
        <v>#REF!</v>
      </c>
      <c r="Q599" s="6" t="e">
        <f>COUNTIFS(#REF!,"&gt;=100",#REF!,"&lt;150",#REF!,$B599,#REF!,"&gt;=2.6",#REF!,"&gt;=2.4",#REF!,"&gt;=2.4")</f>
        <v>#REF!</v>
      </c>
      <c r="R599" s="15" t="e">
        <f>COUNTIFS(#REF!,"&gt;=100",#REF!,"&lt;150",#REF!,$B599,#REF!,"&gt;=3",#REF!,"&gt;=2.4",#REF!,"&gt;=2.4")</f>
        <v>#REF!</v>
      </c>
      <c r="T599" s="9" t="s">
        <v>26</v>
      </c>
      <c r="U599" s="6"/>
      <c r="V599" s="6" t="e">
        <f>COUNTIFS(#REF!,"&gt;=150",#REF!,"&lt;200",#REF!,$B599)</f>
        <v>#REF!</v>
      </c>
      <c r="W599" s="6" t="e">
        <f>COUNTIFS(#REF!,"&gt;=150",#REF!,"&lt;200",#REF!,$B599,#REF!,"&gt;=2.5",#REF!,"&gt;=2.5",#REF!,"&gt;=2.8")</f>
        <v>#REF!</v>
      </c>
      <c r="X599" s="6" t="e">
        <f>COUNTIFS(#REF!,"&gt;=150",#REF!,"&lt;200",#REF!,$B599,#REF!,"&gt;=3",#REF!,"&gt;=2.5",#REF!,"&gt;=2.8")</f>
        <v>#REF!</v>
      </c>
      <c r="Y599" s="6" t="e">
        <f>COUNTIFS(#REF!,"&gt;=150",#REF!,"&lt;200",#REF!,$B599,#REF!,"&gt;=3.1",#REF!,"&gt;=2.5",#REF!,"&gt;=2.8")</f>
        <v>#REF!</v>
      </c>
      <c r="Z599" s="6" t="e">
        <f>COUNTIFS(#REF!,"&gt;=150",#REF!,"&lt;200",#REF!,$B599,#REF!,"&gt;=3.2",#REF!,"&gt;=2.5",#REF!,"&gt;=2.8")</f>
        <v>#REF!</v>
      </c>
      <c r="AA599" s="15" t="e">
        <f>COUNTIFS(#REF!,"&gt;=150",#REF!,"&lt;200",#REF!,$B599,#REF!,"&gt;=3.3",#REF!,"&gt;=2.5",#REF!,"&gt;=2.8")</f>
        <v>#REF!</v>
      </c>
      <c r="AC599" s="9" t="s">
        <v>26</v>
      </c>
      <c r="AD599" s="6"/>
      <c r="AE599" s="6" t="e">
        <f>COUNTIFS(#REF!,"&gt;=200",#REF!,$B599)</f>
        <v>#REF!</v>
      </c>
      <c r="AF599" s="6" t="e">
        <f>COUNTIFS(#REF!,"&gt;=200",#REF!,$B599,#REF!,"&gt;=2.7",#REF!,"&gt;=2.5",#REF!,"&gt;=3")</f>
        <v>#REF!</v>
      </c>
      <c r="AG599" s="6" t="e">
        <f>COUNTIFS(#REF!,"&gt;=200",#REF!,$B599,#REF!,"&gt;=2.9",#REF!,"&gt;=2.5",#REF!,"&gt;=3")</f>
        <v>#REF!</v>
      </c>
      <c r="AH599" s="6" t="e">
        <f>COUNTIFS(#REF!,"&gt;=200",#REF!,$B599,#REF!,"&gt;=3",#REF!,"&gt;=2.5",#REF!,"&gt;=3")</f>
        <v>#REF!</v>
      </c>
      <c r="AI599" s="6" t="e">
        <f>COUNTIFS(#REF!,"&gt;=200",#REF!,$B599,#REF!,"&gt;=3.1",#REF!,"&gt;=2.5",#REF!,"&gt;=3")</f>
        <v>#REF!</v>
      </c>
      <c r="AJ599" s="15" t="e">
        <f>COUNTIFS(#REF!,"&gt;=200",#REF!,$B599,#REF!,"&gt;=3.2",#REF!,"&gt;=2.5",#REF!,"&gt;=3")</f>
        <v>#REF!</v>
      </c>
      <c r="AL599" s="9" t="s">
        <v>26</v>
      </c>
      <c r="AM599" s="6"/>
      <c r="AN599" s="42" t="e">
        <f t="shared" si="174"/>
        <v>#REF!</v>
      </c>
      <c r="AO599" s="42" t="e">
        <f t="shared" si="169"/>
        <v>#REF!</v>
      </c>
      <c r="AP599" s="42" t="e">
        <f t="shared" si="170"/>
        <v>#REF!</v>
      </c>
      <c r="AQ599" s="42" t="e">
        <f t="shared" si="171"/>
        <v>#REF!</v>
      </c>
      <c r="AR599" s="42" t="e">
        <f t="shared" si="172"/>
        <v>#REF!</v>
      </c>
      <c r="AS599" s="42" t="e">
        <f t="shared" si="173"/>
        <v>#REF!</v>
      </c>
    </row>
    <row r="600" spans="2:45" hidden="1" outlineLevel="1" x14ac:dyDescent="0.25">
      <c r="B600" s="9" t="s">
        <v>15</v>
      </c>
      <c r="C600" s="6"/>
      <c r="D600" s="6" t="e">
        <f>COUNTIFS(#REF!,"&lt;100",#REF!,"&gt;=50",#REF!,$B600)</f>
        <v>#REF!</v>
      </c>
      <c r="E600" s="6" t="e">
        <f>COUNTIFS(#REF!,"&lt;100",#REF!,"&gt;=50",#REF!,$B600,#REF!,"&gt;=1.85",#REF!,"&gt;=2.3",#REF!,"&gt;=2.2")</f>
        <v>#REF!</v>
      </c>
      <c r="F600" s="6" t="e">
        <f>COUNTIFS(#REF!,"&lt;100",#REF!,"&gt;=50",#REF!,$B600,#REF!,"&gt;=1.9",#REF!,"&gt;=2.3",#REF!,"&gt;=2.2")</f>
        <v>#REF!</v>
      </c>
      <c r="G600" s="6" t="e">
        <f>COUNTIFS(#REF!,"&lt;100",#REF!,"&gt;=50",#REF!,$B600,#REF!,"&gt;=2",#REF!,"&gt;=2.3",#REF!,"&gt;=2.2")</f>
        <v>#REF!</v>
      </c>
      <c r="H600" s="6" t="e">
        <f>COUNTIFS(#REF!,"&lt;100",#REF!,"&gt;=50",#REF!,$B600,#REF!,"&gt;=2.2",#REF!,"&gt;=2.3",#REF!,"&gt;=2.2")</f>
        <v>#REF!</v>
      </c>
      <c r="I600" s="15" t="e">
        <f>COUNTIFS(#REF!,"&lt;100",#REF!,"&gt;=50",#REF!,$B600,#REF!,"&gt;=2.5",#REF!,"&gt;=2.3",#REF!,"&gt;=2.2")</f>
        <v>#REF!</v>
      </c>
      <c r="K600" s="9" t="s">
        <v>15</v>
      </c>
      <c r="L600" s="6"/>
      <c r="M600" s="6" t="e">
        <f>COUNTIFS(#REF!,"&gt;=100",#REF!,"&lt;150",#REF!,$B600)</f>
        <v>#REF!</v>
      </c>
      <c r="N600" s="6" t="e">
        <f>COUNTIFS(#REF!,"&gt;=100",#REF!,"&lt;150",#REF!,$B600,#REF!,"&gt;=2.3",#REF!,"&gt;=2.4",#REF!,"&gt;=2.4")</f>
        <v>#REF!</v>
      </c>
      <c r="O600" s="6" t="e">
        <f>COUNTIFS(#REF!,"&gt;=100",#REF!,"&lt;150",#REF!,$B600,#REF!,"&gt;=2.4",#REF!,"&gt;=2.4",#REF!,"&gt;=2.4")</f>
        <v>#REF!</v>
      </c>
      <c r="P600" s="6" t="e">
        <f>COUNTIFS(#REF!,"&gt;=100",#REF!,"&lt;150",#REF!,$B600,#REF!,"&gt;=2.5",#REF!,"&gt;=2.4",#REF!,"&gt;=2.4")</f>
        <v>#REF!</v>
      </c>
      <c r="Q600" s="6" t="e">
        <f>COUNTIFS(#REF!,"&gt;=100",#REF!,"&lt;150",#REF!,$B600,#REF!,"&gt;=2.6",#REF!,"&gt;=2.4",#REF!,"&gt;=2.4")</f>
        <v>#REF!</v>
      </c>
      <c r="R600" s="15" t="e">
        <f>COUNTIFS(#REF!,"&gt;=100",#REF!,"&lt;150",#REF!,$B600,#REF!,"&gt;=3",#REF!,"&gt;=2.4",#REF!,"&gt;=2.4")</f>
        <v>#REF!</v>
      </c>
      <c r="T600" s="9" t="s">
        <v>15</v>
      </c>
      <c r="U600" s="6"/>
      <c r="V600" s="6" t="e">
        <f>COUNTIFS(#REF!,"&gt;=150",#REF!,"&lt;200",#REF!,$B600)</f>
        <v>#REF!</v>
      </c>
      <c r="W600" s="6" t="e">
        <f>COUNTIFS(#REF!,"&gt;=150",#REF!,"&lt;200",#REF!,$B600,#REF!,"&gt;=2.5",#REF!,"&gt;=2.5",#REF!,"&gt;=2.8")</f>
        <v>#REF!</v>
      </c>
      <c r="X600" s="6" t="e">
        <f>COUNTIFS(#REF!,"&gt;=150",#REF!,"&lt;200",#REF!,$B600,#REF!,"&gt;=3",#REF!,"&gt;=2.5",#REF!,"&gt;=2.8")</f>
        <v>#REF!</v>
      </c>
      <c r="Y600" s="6" t="e">
        <f>COUNTIFS(#REF!,"&gt;=150",#REF!,"&lt;200",#REF!,$B600,#REF!,"&gt;=3.1",#REF!,"&gt;=2.5",#REF!,"&gt;=2.8")</f>
        <v>#REF!</v>
      </c>
      <c r="Z600" s="6" t="e">
        <f>COUNTIFS(#REF!,"&gt;=150",#REF!,"&lt;200",#REF!,$B600,#REF!,"&gt;=3.2",#REF!,"&gt;=2.5",#REF!,"&gt;=2.8")</f>
        <v>#REF!</v>
      </c>
      <c r="AA600" s="15" t="e">
        <f>COUNTIFS(#REF!,"&gt;=150",#REF!,"&lt;200",#REF!,$B600,#REF!,"&gt;=3.3",#REF!,"&gt;=2.5",#REF!,"&gt;=2.8")</f>
        <v>#REF!</v>
      </c>
      <c r="AC600" s="9" t="s">
        <v>15</v>
      </c>
      <c r="AD600" s="6"/>
      <c r="AE600" s="6" t="e">
        <f>COUNTIFS(#REF!,"&gt;=200",#REF!,$B600)</f>
        <v>#REF!</v>
      </c>
      <c r="AF600" s="6" t="e">
        <f>COUNTIFS(#REF!,"&gt;=200",#REF!,$B600,#REF!,"&gt;=2.7",#REF!,"&gt;=2.5",#REF!,"&gt;=3")</f>
        <v>#REF!</v>
      </c>
      <c r="AG600" s="6" t="e">
        <f>COUNTIFS(#REF!,"&gt;=200",#REF!,$B600,#REF!,"&gt;=2.9",#REF!,"&gt;=2.5",#REF!,"&gt;=3")</f>
        <v>#REF!</v>
      </c>
      <c r="AH600" s="6" t="e">
        <f>COUNTIFS(#REF!,"&gt;=200",#REF!,$B600,#REF!,"&gt;=3",#REF!,"&gt;=2.5",#REF!,"&gt;=3")</f>
        <v>#REF!</v>
      </c>
      <c r="AI600" s="6" t="e">
        <f>COUNTIFS(#REF!,"&gt;=200",#REF!,$B600,#REF!,"&gt;=3.1",#REF!,"&gt;=2.5",#REF!,"&gt;=3")</f>
        <v>#REF!</v>
      </c>
      <c r="AJ600" s="15" t="e">
        <f>COUNTIFS(#REF!,"&gt;=200",#REF!,$B600,#REF!,"&gt;=3.2",#REF!,"&gt;=2.5",#REF!,"&gt;=3")</f>
        <v>#REF!</v>
      </c>
      <c r="AL600" s="9" t="s">
        <v>15</v>
      </c>
      <c r="AM600" s="6"/>
      <c r="AN600" s="42" t="e">
        <f t="shared" si="174"/>
        <v>#REF!</v>
      </c>
      <c r="AO600" s="42" t="e">
        <f t="shared" si="169"/>
        <v>#REF!</v>
      </c>
      <c r="AP600" s="42" t="e">
        <f t="shared" si="170"/>
        <v>#REF!</v>
      </c>
      <c r="AQ600" s="42" t="e">
        <f t="shared" si="171"/>
        <v>#REF!</v>
      </c>
      <c r="AR600" s="42" t="e">
        <f t="shared" si="172"/>
        <v>#REF!</v>
      </c>
      <c r="AS600" s="42" t="e">
        <f t="shared" si="173"/>
        <v>#REF!</v>
      </c>
    </row>
    <row r="601" spans="2:45" hidden="1" outlineLevel="1" x14ac:dyDescent="0.25">
      <c r="B601" s="9" t="s">
        <v>31</v>
      </c>
      <c r="C601" s="6"/>
      <c r="D601" s="6" t="e">
        <f>COUNTIFS(#REF!,"&lt;100",#REF!,"&gt;=50",#REF!,$B601)</f>
        <v>#REF!</v>
      </c>
      <c r="E601" s="6" t="e">
        <f>COUNTIFS(#REF!,"&lt;100",#REF!,"&gt;=50",#REF!,$B601,#REF!,"&gt;=1.85",#REF!,"&gt;=2.3",#REF!,"&gt;=2.2")</f>
        <v>#REF!</v>
      </c>
      <c r="F601" s="6" t="e">
        <f>COUNTIFS(#REF!,"&lt;100",#REF!,"&gt;=50",#REF!,$B601,#REF!,"&gt;=1.9",#REF!,"&gt;=2.3",#REF!,"&gt;=2.2")</f>
        <v>#REF!</v>
      </c>
      <c r="G601" s="6" t="e">
        <f>COUNTIFS(#REF!,"&lt;100",#REF!,"&gt;=50",#REF!,$B601,#REF!,"&gt;=2",#REF!,"&gt;=2.3",#REF!,"&gt;=2.2")</f>
        <v>#REF!</v>
      </c>
      <c r="H601" s="6" t="e">
        <f>COUNTIFS(#REF!,"&lt;100",#REF!,"&gt;=50",#REF!,$B601,#REF!,"&gt;=2.2",#REF!,"&gt;=2.3",#REF!,"&gt;=2.2")</f>
        <v>#REF!</v>
      </c>
      <c r="I601" s="15" t="e">
        <f>COUNTIFS(#REF!,"&lt;100",#REF!,"&gt;=50",#REF!,$B601,#REF!,"&gt;=2.5",#REF!,"&gt;=2.3",#REF!,"&gt;=2.2")</f>
        <v>#REF!</v>
      </c>
      <c r="K601" s="9" t="s">
        <v>31</v>
      </c>
      <c r="L601" s="6"/>
      <c r="M601" s="6" t="e">
        <f>COUNTIFS(#REF!,"&gt;=100",#REF!,"&lt;150",#REF!,$B601)</f>
        <v>#REF!</v>
      </c>
      <c r="N601" s="6" t="e">
        <f>COUNTIFS(#REF!,"&gt;=100",#REF!,"&lt;150",#REF!,$B601,#REF!,"&gt;=2.3",#REF!,"&gt;=2.4",#REF!,"&gt;=2.4")</f>
        <v>#REF!</v>
      </c>
      <c r="O601" s="6" t="e">
        <f>COUNTIFS(#REF!,"&gt;=100",#REF!,"&lt;150",#REF!,$B601,#REF!,"&gt;=2.4",#REF!,"&gt;=2.4",#REF!,"&gt;=2.4")</f>
        <v>#REF!</v>
      </c>
      <c r="P601" s="6" t="e">
        <f>COUNTIFS(#REF!,"&gt;=100",#REF!,"&lt;150",#REF!,$B601,#REF!,"&gt;=2.5",#REF!,"&gt;=2.4",#REF!,"&gt;=2.4")</f>
        <v>#REF!</v>
      </c>
      <c r="Q601" s="6" t="e">
        <f>COUNTIFS(#REF!,"&gt;=100",#REF!,"&lt;150",#REF!,$B601,#REF!,"&gt;=2.6",#REF!,"&gt;=2.4",#REF!,"&gt;=2.4")</f>
        <v>#REF!</v>
      </c>
      <c r="R601" s="15" t="e">
        <f>COUNTIFS(#REF!,"&gt;=100",#REF!,"&lt;150",#REF!,$B601,#REF!,"&gt;=3",#REF!,"&gt;=2.4",#REF!,"&gt;=2.4")</f>
        <v>#REF!</v>
      </c>
      <c r="T601" s="9" t="s">
        <v>31</v>
      </c>
      <c r="U601" s="6"/>
      <c r="V601" s="6" t="e">
        <f>COUNTIFS(#REF!,"&gt;=150",#REF!,"&lt;200",#REF!,$B601)</f>
        <v>#REF!</v>
      </c>
      <c r="W601" s="6" t="e">
        <f>COUNTIFS(#REF!,"&gt;=150",#REF!,"&lt;200",#REF!,$B601,#REF!,"&gt;=2.5",#REF!,"&gt;=2.5",#REF!,"&gt;=2.8")</f>
        <v>#REF!</v>
      </c>
      <c r="X601" s="6" t="e">
        <f>COUNTIFS(#REF!,"&gt;=150",#REF!,"&lt;200",#REF!,$B601,#REF!,"&gt;=3",#REF!,"&gt;=2.5",#REF!,"&gt;=2.8")</f>
        <v>#REF!</v>
      </c>
      <c r="Y601" s="6" t="e">
        <f>COUNTIFS(#REF!,"&gt;=150",#REF!,"&lt;200",#REF!,$B601,#REF!,"&gt;=3.1",#REF!,"&gt;=2.5",#REF!,"&gt;=2.8")</f>
        <v>#REF!</v>
      </c>
      <c r="Z601" s="6" t="e">
        <f>COUNTIFS(#REF!,"&gt;=150",#REF!,"&lt;200",#REF!,$B601,#REF!,"&gt;=3.2",#REF!,"&gt;=2.5",#REF!,"&gt;=2.8")</f>
        <v>#REF!</v>
      </c>
      <c r="AA601" s="15" t="e">
        <f>COUNTIFS(#REF!,"&gt;=150",#REF!,"&lt;200",#REF!,$B601,#REF!,"&gt;=3.3",#REF!,"&gt;=2.5",#REF!,"&gt;=2.8")</f>
        <v>#REF!</v>
      </c>
      <c r="AC601" s="9" t="s">
        <v>31</v>
      </c>
      <c r="AD601" s="6"/>
      <c r="AE601" s="6" t="e">
        <f>COUNTIFS(#REF!,"&gt;=200",#REF!,$B601)</f>
        <v>#REF!</v>
      </c>
      <c r="AF601" s="6" t="e">
        <f>COUNTIFS(#REF!,"&gt;=200",#REF!,$B601,#REF!,"&gt;=2.7",#REF!,"&gt;=2.5",#REF!,"&gt;=3")</f>
        <v>#REF!</v>
      </c>
      <c r="AG601" s="6" t="e">
        <f>COUNTIFS(#REF!,"&gt;=200",#REF!,$B601,#REF!,"&gt;=2.9",#REF!,"&gt;=2.5",#REF!,"&gt;=3")</f>
        <v>#REF!</v>
      </c>
      <c r="AH601" s="6" t="e">
        <f>COUNTIFS(#REF!,"&gt;=200",#REF!,$B601,#REF!,"&gt;=3",#REF!,"&gt;=2.5",#REF!,"&gt;=3")</f>
        <v>#REF!</v>
      </c>
      <c r="AI601" s="6" t="e">
        <f>COUNTIFS(#REF!,"&gt;=200",#REF!,$B601,#REF!,"&gt;=3.1",#REF!,"&gt;=2.5",#REF!,"&gt;=3")</f>
        <v>#REF!</v>
      </c>
      <c r="AJ601" s="15" t="e">
        <f>COUNTIFS(#REF!,"&gt;=200",#REF!,$B601,#REF!,"&gt;=3.2",#REF!,"&gt;=2.5",#REF!,"&gt;=3")</f>
        <v>#REF!</v>
      </c>
      <c r="AL601" s="9" t="s">
        <v>31</v>
      </c>
      <c r="AM601" s="6"/>
      <c r="AN601" s="42" t="e">
        <f t="shared" si="174"/>
        <v>#REF!</v>
      </c>
      <c r="AO601" s="42" t="e">
        <f t="shared" si="169"/>
        <v>#REF!</v>
      </c>
      <c r="AP601" s="42" t="e">
        <f t="shared" si="170"/>
        <v>#REF!</v>
      </c>
      <c r="AQ601" s="42" t="e">
        <f t="shared" si="171"/>
        <v>#REF!</v>
      </c>
      <c r="AR601" s="42" t="e">
        <f t="shared" si="172"/>
        <v>#REF!</v>
      </c>
      <c r="AS601" s="42" t="e">
        <f t="shared" si="173"/>
        <v>#REF!</v>
      </c>
    </row>
    <row r="602" spans="2:45" hidden="1" outlineLevel="1" x14ac:dyDescent="0.25">
      <c r="B602" s="9" t="s">
        <v>9</v>
      </c>
      <c r="C602" s="6"/>
      <c r="D602" s="6" t="e">
        <f>COUNTIFS(#REF!,"&lt;100",#REF!,"&gt;=50",#REF!,$B602)</f>
        <v>#REF!</v>
      </c>
      <c r="E602" s="6" t="e">
        <f>COUNTIFS(#REF!,"&lt;100",#REF!,"&gt;=50",#REF!,$B602,#REF!,"&gt;=1.85",#REF!,"&gt;=2.3",#REF!,"&gt;=2.2")</f>
        <v>#REF!</v>
      </c>
      <c r="F602" s="6" t="e">
        <f>COUNTIFS(#REF!,"&lt;100",#REF!,"&gt;=50",#REF!,$B602,#REF!,"&gt;=1.9",#REF!,"&gt;=2.3",#REF!,"&gt;=2.2")</f>
        <v>#REF!</v>
      </c>
      <c r="G602" s="6" t="e">
        <f>COUNTIFS(#REF!,"&lt;100",#REF!,"&gt;=50",#REF!,$B602,#REF!,"&gt;=2",#REF!,"&gt;=2.3",#REF!,"&gt;=2.2")</f>
        <v>#REF!</v>
      </c>
      <c r="H602" s="6" t="e">
        <f>COUNTIFS(#REF!,"&lt;100",#REF!,"&gt;=50",#REF!,$B602,#REF!,"&gt;=2.2",#REF!,"&gt;=2.3",#REF!,"&gt;=2.2")</f>
        <v>#REF!</v>
      </c>
      <c r="I602" s="15" t="e">
        <f>COUNTIFS(#REF!,"&lt;100",#REF!,"&gt;=50",#REF!,$B602,#REF!,"&gt;=2.5",#REF!,"&gt;=2.3",#REF!,"&gt;=2.2")</f>
        <v>#REF!</v>
      </c>
      <c r="K602" s="9" t="s">
        <v>9</v>
      </c>
      <c r="L602" s="6"/>
      <c r="M602" s="6" t="e">
        <f>COUNTIFS(#REF!,"&gt;=100",#REF!,"&lt;150",#REF!,$B602)</f>
        <v>#REF!</v>
      </c>
      <c r="N602" s="6" t="e">
        <f>COUNTIFS(#REF!,"&gt;=100",#REF!,"&lt;150",#REF!,$B602,#REF!,"&gt;=2.3",#REF!,"&gt;=2.4",#REF!,"&gt;=2.4")</f>
        <v>#REF!</v>
      </c>
      <c r="O602" s="6" t="e">
        <f>COUNTIFS(#REF!,"&gt;=100",#REF!,"&lt;150",#REF!,$B602,#REF!,"&gt;=2.4",#REF!,"&gt;=2.4",#REF!,"&gt;=2.4")</f>
        <v>#REF!</v>
      </c>
      <c r="P602" s="6" t="e">
        <f>COUNTIFS(#REF!,"&gt;=100",#REF!,"&lt;150",#REF!,$B602,#REF!,"&gt;=2.5",#REF!,"&gt;=2.4",#REF!,"&gt;=2.4")</f>
        <v>#REF!</v>
      </c>
      <c r="Q602" s="6" t="e">
        <f>COUNTIFS(#REF!,"&gt;=100",#REF!,"&lt;150",#REF!,$B602,#REF!,"&gt;=2.6",#REF!,"&gt;=2.4",#REF!,"&gt;=2.4")</f>
        <v>#REF!</v>
      </c>
      <c r="R602" s="15" t="e">
        <f>COUNTIFS(#REF!,"&gt;=100",#REF!,"&lt;150",#REF!,$B602,#REF!,"&gt;=3",#REF!,"&gt;=2.4",#REF!,"&gt;=2.4")</f>
        <v>#REF!</v>
      </c>
      <c r="T602" s="9" t="s">
        <v>9</v>
      </c>
      <c r="U602" s="6"/>
      <c r="V602" s="6" t="e">
        <f>COUNTIFS(#REF!,"&gt;=150",#REF!,"&lt;200",#REF!,$B602)</f>
        <v>#REF!</v>
      </c>
      <c r="W602" s="6" t="e">
        <f>COUNTIFS(#REF!,"&gt;=150",#REF!,"&lt;200",#REF!,$B602,#REF!,"&gt;=2.5",#REF!,"&gt;=2.5",#REF!,"&gt;=2.8")</f>
        <v>#REF!</v>
      </c>
      <c r="X602" s="6" t="e">
        <f>COUNTIFS(#REF!,"&gt;=150",#REF!,"&lt;200",#REF!,$B602,#REF!,"&gt;=3",#REF!,"&gt;=2.5",#REF!,"&gt;=2.8")</f>
        <v>#REF!</v>
      </c>
      <c r="Y602" s="6" t="e">
        <f>COUNTIFS(#REF!,"&gt;=150",#REF!,"&lt;200",#REF!,$B602,#REF!,"&gt;=3.1",#REF!,"&gt;=2.5",#REF!,"&gt;=2.8")</f>
        <v>#REF!</v>
      </c>
      <c r="Z602" s="6" t="e">
        <f>COUNTIFS(#REF!,"&gt;=150",#REF!,"&lt;200",#REF!,$B602,#REF!,"&gt;=3.2",#REF!,"&gt;=2.5",#REF!,"&gt;=2.8")</f>
        <v>#REF!</v>
      </c>
      <c r="AA602" s="15" t="e">
        <f>COUNTIFS(#REF!,"&gt;=150",#REF!,"&lt;200",#REF!,$B602,#REF!,"&gt;=3.3",#REF!,"&gt;=2.5",#REF!,"&gt;=2.8")</f>
        <v>#REF!</v>
      </c>
      <c r="AC602" s="9" t="s">
        <v>9</v>
      </c>
      <c r="AD602" s="6"/>
      <c r="AE602" s="6" t="e">
        <f>COUNTIFS(#REF!,"&gt;=200",#REF!,$B602)</f>
        <v>#REF!</v>
      </c>
      <c r="AF602" s="6" t="e">
        <f>COUNTIFS(#REF!,"&gt;=200",#REF!,$B602,#REF!,"&gt;=2.7",#REF!,"&gt;=2.5",#REF!,"&gt;=3")</f>
        <v>#REF!</v>
      </c>
      <c r="AG602" s="6" t="e">
        <f>COUNTIFS(#REF!,"&gt;=200",#REF!,$B602,#REF!,"&gt;=2.9",#REF!,"&gt;=2.5",#REF!,"&gt;=3")</f>
        <v>#REF!</v>
      </c>
      <c r="AH602" s="6" t="e">
        <f>COUNTIFS(#REF!,"&gt;=200",#REF!,$B602,#REF!,"&gt;=3",#REF!,"&gt;=2.5",#REF!,"&gt;=3")</f>
        <v>#REF!</v>
      </c>
      <c r="AI602" s="6" t="e">
        <f>COUNTIFS(#REF!,"&gt;=200",#REF!,$B602,#REF!,"&gt;=3.1",#REF!,"&gt;=2.5",#REF!,"&gt;=3")</f>
        <v>#REF!</v>
      </c>
      <c r="AJ602" s="15" t="e">
        <f>COUNTIFS(#REF!,"&gt;=200",#REF!,$B602,#REF!,"&gt;=3.2",#REF!,"&gt;=2.5",#REF!,"&gt;=3")</f>
        <v>#REF!</v>
      </c>
      <c r="AL602" s="9" t="s">
        <v>9</v>
      </c>
      <c r="AM602" s="6"/>
      <c r="AN602" s="42" t="e">
        <f t="shared" si="174"/>
        <v>#REF!</v>
      </c>
      <c r="AO602" s="42" t="e">
        <f t="shared" si="169"/>
        <v>#REF!</v>
      </c>
      <c r="AP602" s="42" t="e">
        <f t="shared" si="170"/>
        <v>#REF!</v>
      </c>
      <c r="AQ602" s="42" t="e">
        <f t="shared" si="171"/>
        <v>#REF!</v>
      </c>
      <c r="AR602" s="42" t="e">
        <f t="shared" si="172"/>
        <v>#REF!</v>
      </c>
      <c r="AS602" s="42" t="e">
        <f t="shared" si="173"/>
        <v>#REF!</v>
      </c>
    </row>
    <row r="603" spans="2:45" hidden="1" outlineLevel="1" x14ac:dyDescent="0.25">
      <c r="B603" s="9" t="s">
        <v>42</v>
      </c>
      <c r="C603" s="6"/>
      <c r="D603" s="6" t="e">
        <f>COUNTIFS(#REF!,"&lt;100",#REF!,"&gt;=50",#REF!,$B603)</f>
        <v>#REF!</v>
      </c>
      <c r="E603" s="6" t="e">
        <f>COUNTIFS(#REF!,"&lt;100",#REF!,"&gt;=50",#REF!,$B603,#REF!,"&gt;=1.85",#REF!,"&gt;=2.3",#REF!,"&gt;=2.2")</f>
        <v>#REF!</v>
      </c>
      <c r="F603" s="6" t="e">
        <f>COUNTIFS(#REF!,"&lt;100",#REF!,"&gt;=50",#REF!,$B603,#REF!,"&gt;=1.9",#REF!,"&gt;=2.3",#REF!,"&gt;=2.2")</f>
        <v>#REF!</v>
      </c>
      <c r="G603" s="6" t="e">
        <f>COUNTIFS(#REF!,"&lt;100",#REF!,"&gt;=50",#REF!,$B603,#REF!,"&gt;=2",#REF!,"&gt;=2.3",#REF!,"&gt;=2.2")</f>
        <v>#REF!</v>
      </c>
      <c r="H603" s="6" t="e">
        <f>COUNTIFS(#REF!,"&lt;100",#REF!,"&gt;=50",#REF!,$B603,#REF!,"&gt;=2.2",#REF!,"&gt;=2.3",#REF!,"&gt;=2.2")</f>
        <v>#REF!</v>
      </c>
      <c r="I603" s="15" t="e">
        <f>COUNTIFS(#REF!,"&lt;100",#REF!,"&gt;=50",#REF!,$B603,#REF!,"&gt;=2.5",#REF!,"&gt;=2.3",#REF!,"&gt;=2.2")</f>
        <v>#REF!</v>
      </c>
      <c r="K603" s="9" t="s">
        <v>42</v>
      </c>
      <c r="L603" s="6"/>
      <c r="M603" s="6" t="e">
        <f>COUNTIFS(#REF!,"&gt;=100",#REF!,"&lt;150",#REF!,$B603)</f>
        <v>#REF!</v>
      </c>
      <c r="N603" s="6" t="e">
        <f>COUNTIFS(#REF!,"&gt;=100",#REF!,"&lt;150",#REF!,$B603,#REF!,"&gt;=2.3",#REF!,"&gt;=2.4",#REF!,"&gt;=2.4")</f>
        <v>#REF!</v>
      </c>
      <c r="O603" s="6" t="e">
        <f>COUNTIFS(#REF!,"&gt;=100",#REF!,"&lt;150",#REF!,$B603,#REF!,"&gt;=2.4",#REF!,"&gt;=2.4",#REF!,"&gt;=2.4")</f>
        <v>#REF!</v>
      </c>
      <c r="P603" s="6" t="e">
        <f>COUNTIFS(#REF!,"&gt;=100",#REF!,"&lt;150",#REF!,$B603,#REF!,"&gt;=2.5",#REF!,"&gt;=2.4",#REF!,"&gt;=2.4")</f>
        <v>#REF!</v>
      </c>
      <c r="Q603" s="6" t="e">
        <f>COUNTIFS(#REF!,"&gt;=100",#REF!,"&lt;150",#REF!,$B603,#REF!,"&gt;=2.6",#REF!,"&gt;=2.4",#REF!,"&gt;=2.4")</f>
        <v>#REF!</v>
      </c>
      <c r="R603" s="15" t="e">
        <f>COUNTIFS(#REF!,"&gt;=100",#REF!,"&lt;150",#REF!,$B603,#REF!,"&gt;=3",#REF!,"&gt;=2.4",#REF!,"&gt;=2.4")</f>
        <v>#REF!</v>
      </c>
      <c r="T603" s="9" t="s">
        <v>42</v>
      </c>
      <c r="U603" s="6"/>
      <c r="V603" s="6" t="e">
        <f>COUNTIFS(#REF!,"&gt;=150",#REF!,"&lt;200",#REF!,$B603)</f>
        <v>#REF!</v>
      </c>
      <c r="W603" s="6" t="e">
        <f>COUNTIFS(#REF!,"&gt;=150",#REF!,"&lt;200",#REF!,$B603,#REF!,"&gt;=2.5",#REF!,"&gt;=2.5",#REF!,"&gt;=2.8")</f>
        <v>#REF!</v>
      </c>
      <c r="X603" s="6" t="e">
        <f>COUNTIFS(#REF!,"&gt;=150",#REF!,"&lt;200",#REF!,$B603,#REF!,"&gt;=3",#REF!,"&gt;=2.5",#REF!,"&gt;=2.8")</f>
        <v>#REF!</v>
      </c>
      <c r="Y603" s="6" t="e">
        <f>COUNTIFS(#REF!,"&gt;=150",#REF!,"&lt;200",#REF!,$B603,#REF!,"&gt;=3.1",#REF!,"&gt;=2.5",#REF!,"&gt;=2.8")</f>
        <v>#REF!</v>
      </c>
      <c r="Z603" s="6" t="e">
        <f>COUNTIFS(#REF!,"&gt;=150",#REF!,"&lt;200",#REF!,$B603,#REF!,"&gt;=3.2",#REF!,"&gt;=2.5",#REF!,"&gt;=2.8")</f>
        <v>#REF!</v>
      </c>
      <c r="AA603" s="15" t="e">
        <f>COUNTIFS(#REF!,"&gt;=150",#REF!,"&lt;200",#REF!,$B603,#REF!,"&gt;=3.3",#REF!,"&gt;=2.5",#REF!,"&gt;=2.8")</f>
        <v>#REF!</v>
      </c>
      <c r="AC603" s="9" t="s">
        <v>42</v>
      </c>
      <c r="AD603" s="6"/>
      <c r="AE603" s="6" t="e">
        <f>COUNTIFS(#REF!,"&gt;=200",#REF!,$B603)</f>
        <v>#REF!</v>
      </c>
      <c r="AF603" s="6" t="e">
        <f>COUNTIFS(#REF!,"&gt;=200",#REF!,$B603,#REF!,"&gt;=2.7",#REF!,"&gt;=2.5",#REF!,"&gt;=3")</f>
        <v>#REF!</v>
      </c>
      <c r="AG603" s="6" t="e">
        <f>COUNTIFS(#REF!,"&gt;=200",#REF!,$B603,#REF!,"&gt;=2.9",#REF!,"&gt;=2.5",#REF!,"&gt;=3")</f>
        <v>#REF!</v>
      </c>
      <c r="AH603" s="6" t="e">
        <f>COUNTIFS(#REF!,"&gt;=200",#REF!,$B603,#REF!,"&gt;=3",#REF!,"&gt;=2.5",#REF!,"&gt;=3")</f>
        <v>#REF!</v>
      </c>
      <c r="AI603" s="6" t="e">
        <f>COUNTIFS(#REF!,"&gt;=200",#REF!,$B603,#REF!,"&gt;=3.1",#REF!,"&gt;=2.5",#REF!,"&gt;=3")</f>
        <v>#REF!</v>
      </c>
      <c r="AJ603" s="15" t="e">
        <f>COUNTIFS(#REF!,"&gt;=200",#REF!,$B603,#REF!,"&gt;=3.2",#REF!,"&gt;=2.5",#REF!,"&gt;=3")</f>
        <v>#REF!</v>
      </c>
      <c r="AL603" s="9" t="s">
        <v>42</v>
      </c>
      <c r="AM603" s="6"/>
      <c r="AN603" s="42" t="e">
        <f t="shared" si="174"/>
        <v>#REF!</v>
      </c>
      <c r="AO603" s="42" t="e">
        <f t="shared" si="169"/>
        <v>#REF!</v>
      </c>
      <c r="AP603" s="42" t="e">
        <f t="shared" si="170"/>
        <v>#REF!</v>
      </c>
      <c r="AQ603" s="42" t="e">
        <f t="shared" si="171"/>
        <v>#REF!</v>
      </c>
      <c r="AR603" s="42" t="e">
        <f t="shared" si="172"/>
        <v>#REF!</v>
      </c>
      <c r="AS603" s="42" t="e">
        <f t="shared" si="173"/>
        <v>#REF!</v>
      </c>
    </row>
    <row r="604" spans="2:45" hidden="1" outlineLevel="1" x14ac:dyDescent="0.25">
      <c r="B604" s="9" t="s">
        <v>60</v>
      </c>
      <c r="C604" s="6"/>
      <c r="D604" s="6" t="e">
        <f>COUNTIFS(#REF!,"&lt;100",#REF!,"&gt;=50",#REF!,$B604)</f>
        <v>#REF!</v>
      </c>
      <c r="E604" s="6" t="e">
        <f>COUNTIFS(#REF!,"&lt;100",#REF!,"&gt;=50",#REF!,$B604,#REF!,"&gt;=1.85",#REF!,"&gt;=2.3",#REF!,"&gt;=2.2")</f>
        <v>#REF!</v>
      </c>
      <c r="F604" s="6" t="e">
        <f>COUNTIFS(#REF!,"&lt;100",#REF!,"&gt;=50",#REF!,$B604,#REF!,"&gt;=1.9",#REF!,"&gt;=2.3",#REF!,"&gt;=2.2")</f>
        <v>#REF!</v>
      </c>
      <c r="G604" s="6" t="e">
        <f>COUNTIFS(#REF!,"&lt;100",#REF!,"&gt;=50",#REF!,$B604,#REF!,"&gt;=2",#REF!,"&gt;=2.3",#REF!,"&gt;=2.2")</f>
        <v>#REF!</v>
      </c>
      <c r="H604" s="6" t="e">
        <f>COUNTIFS(#REF!,"&lt;100",#REF!,"&gt;=50",#REF!,$B604,#REF!,"&gt;=2.2",#REF!,"&gt;=2.3",#REF!,"&gt;=2.2")</f>
        <v>#REF!</v>
      </c>
      <c r="I604" s="15" t="e">
        <f>COUNTIFS(#REF!,"&lt;100",#REF!,"&gt;=50",#REF!,$B604,#REF!,"&gt;=2.5",#REF!,"&gt;=2.3",#REF!,"&gt;=2.2")</f>
        <v>#REF!</v>
      </c>
      <c r="K604" s="9" t="s">
        <v>60</v>
      </c>
      <c r="L604" s="6"/>
      <c r="M604" s="6" t="e">
        <f>COUNTIFS(#REF!,"&gt;=100",#REF!,"&lt;150",#REF!,$B604)</f>
        <v>#REF!</v>
      </c>
      <c r="N604" s="6" t="e">
        <f>COUNTIFS(#REF!,"&gt;=100",#REF!,"&lt;150",#REF!,$B604,#REF!,"&gt;=2.3",#REF!,"&gt;=2.4",#REF!,"&gt;=2.4")</f>
        <v>#REF!</v>
      </c>
      <c r="O604" s="6" t="e">
        <f>COUNTIFS(#REF!,"&gt;=100",#REF!,"&lt;150",#REF!,$B604,#REF!,"&gt;=2.4",#REF!,"&gt;=2.4",#REF!,"&gt;=2.4")</f>
        <v>#REF!</v>
      </c>
      <c r="P604" s="6" t="e">
        <f>COUNTIFS(#REF!,"&gt;=100",#REF!,"&lt;150",#REF!,$B604,#REF!,"&gt;=2.5",#REF!,"&gt;=2.4",#REF!,"&gt;=2.4")</f>
        <v>#REF!</v>
      </c>
      <c r="Q604" s="6" t="e">
        <f>COUNTIFS(#REF!,"&gt;=100",#REF!,"&lt;150",#REF!,$B604,#REF!,"&gt;=2.6",#REF!,"&gt;=2.4",#REF!,"&gt;=2.4")</f>
        <v>#REF!</v>
      </c>
      <c r="R604" s="15" t="e">
        <f>COUNTIFS(#REF!,"&gt;=100",#REF!,"&lt;150",#REF!,$B604,#REF!,"&gt;=3",#REF!,"&gt;=2.4",#REF!,"&gt;=2.4")</f>
        <v>#REF!</v>
      </c>
      <c r="T604" s="9" t="s">
        <v>60</v>
      </c>
      <c r="U604" s="6"/>
      <c r="V604" s="6" t="e">
        <f>COUNTIFS(#REF!,"&gt;=150",#REF!,"&lt;200",#REF!,$B604)</f>
        <v>#REF!</v>
      </c>
      <c r="W604" s="6" t="e">
        <f>COUNTIFS(#REF!,"&gt;=150",#REF!,"&lt;200",#REF!,$B604,#REF!,"&gt;=2.5",#REF!,"&gt;=2.5",#REF!,"&gt;=2.8")</f>
        <v>#REF!</v>
      </c>
      <c r="X604" s="6" t="e">
        <f>COUNTIFS(#REF!,"&gt;=150",#REF!,"&lt;200",#REF!,$B604,#REF!,"&gt;=3",#REF!,"&gt;=2.5",#REF!,"&gt;=2.8")</f>
        <v>#REF!</v>
      </c>
      <c r="Y604" s="6" t="e">
        <f>COUNTIFS(#REF!,"&gt;=150",#REF!,"&lt;200",#REF!,$B604,#REF!,"&gt;=3.1",#REF!,"&gt;=2.5",#REF!,"&gt;=2.8")</f>
        <v>#REF!</v>
      </c>
      <c r="Z604" s="6" t="e">
        <f>COUNTIFS(#REF!,"&gt;=150",#REF!,"&lt;200",#REF!,$B604,#REF!,"&gt;=3.2",#REF!,"&gt;=2.5",#REF!,"&gt;=2.8")</f>
        <v>#REF!</v>
      </c>
      <c r="AA604" s="15" t="e">
        <f>COUNTIFS(#REF!,"&gt;=150",#REF!,"&lt;200",#REF!,$B604,#REF!,"&gt;=3.3",#REF!,"&gt;=2.5",#REF!,"&gt;=2.8")</f>
        <v>#REF!</v>
      </c>
      <c r="AC604" s="9" t="s">
        <v>60</v>
      </c>
      <c r="AD604" s="6"/>
      <c r="AE604" s="6" t="e">
        <f>COUNTIFS(#REF!,"&gt;=200",#REF!,$B604)</f>
        <v>#REF!</v>
      </c>
      <c r="AF604" s="6" t="e">
        <f>COUNTIFS(#REF!,"&gt;=200",#REF!,$B604,#REF!,"&gt;=2.7",#REF!,"&gt;=2.5",#REF!,"&gt;=3")</f>
        <v>#REF!</v>
      </c>
      <c r="AG604" s="6" t="e">
        <f>COUNTIFS(#REF!,"&gt;=200",#REF!,$B604,#REF!,"&gt;=2.9",#REF!,"&gt;=2.5",#REF!,"&gt;=3")</f>
        <v>#REF!</v>
      </c>
      <c r="AH604" s="6" t="e">
        <f>COUNTIFS(#REF!,"&gt;=200",#REF!,$B604,#REF!,"&gt;=3",#REF!,"&gt;=2.5",#REF!,"&gt;=3")</f>
        <v>#REF!</v>
      </c>
      <c r="AI604" s="6" t="e">
        <f>COUNTIFS(#REF!,"&gt;=200",#REF!,$B604,#REF!,"&gt;=3.1",#REF!,"&gt;=2.5",#REF!,"&gt;=3")</f>
        <v>#REF!</v>
      </c>
      <c r="AJ604" s="15" t="e">
        <f>COUNTIFS(#REF!,"&gt;=200",#REF!,$B604,#REF!,"&gt;=3.2",#REF!,"&gt;=2.5",#REF!,"&gt;=3")</f>
        <v>#REF!</v>
      </c>
      <c r="AL604" s="9" t="s">
        <v>60</v>
      </c>
      <c r="AM604" s="6"/>
      <c r="AN604" s="42" t="e">
        <f t="shared" si="174"/>
        <v>#REF!</v>
      </c>
      <c r="AO604" s="42" t="e">
        <f t="shared" si="169"/>
        <v>#REF!</v>
      </c>
      <c r="AP604" s="42" t="e">
        <f t="shared" si="170"/>
        <v>#REF!</v>
      </c>
      <c r="AQ604" s="42" t="e">
        <f t="shared" si="171"/>
        <v>#REF!</v>
      </c>
      <c r="AR604" s="42" t="e">
        <f t="shared" si="172"/>
        <v>#REF!</v>
      </c>
      <c r="AS604" s="42" t="e">
        <f t="shared" si="173"/>
        <v>#REF!</v>
      </c>
    </row>
    <row r="605" spans="2:45" hidden="1" outlineLevel="1" x14ac:dyDescent="0.25">
      <c r="B605" s="9" t="s">
        <v>19</v>
      </c>
      <c r="C605" s="6"/>
      <c r="D605" s="6" t="e">
        <f>COUNTIFS(#REF!,"&lt;100",#REF!,"&gt;=50",#REF!,$B605)</f>
        <v>#REF!</v>
      </c>
      <c r="E605" s="6" t="e">
        <f>COUNTIFS(#REF!,"&lt;100",#REF!,"&gt;=50",#REF!,$B605,#REF!,"&gt;=1.85",#REF!,"&gt;=2.3",#REF!,"&gt;=2.2")</f>
        <v>#REF!</v>
      </c>
      <c r="F605" s="6" t="e">
        <f>COUNTIFS(#REF!,"&lt;100",#REF!,"&gt;=50",#REF!,$B605,#REF!,"&gt;=1.9",#REF!,"&gt;=2.3",#REF!,"&gt;=2.2")</f>
        <v>#REF!</v>
      </c>
      <c r="G605" s="6" t="e">
        <f>COUNTIFS(#REF!,"&lt;100",#REF!,"&gt;=50",#REF!,$B605,#REF!,"&gt;=2",#REF!,"&gt;=2.3",#REF!,"&gt;=2.2")</f>
        <v>#REF!</v>
      </c>
      <c r="H605" s="6" t="e">
        <f>COUNTIFS(#REF!,"&lt;100",#REF!,"&gt;=50",#REF!,$B605,#REF!,"&gt;=2.2",#REF!,"&gt;=2.3",#REF!,"&gt;=2.2")</f>
        <v>#REF!</v>
      </c>
      <c r="I605" s="15" t="e">
        <f>COUNTIFS(#REF!,"&lt;100",#REF!,"&gt;=50",#REF!,$B605,#REF!,"&gt;=2.5",#REF!,"&gt;=2.3",#REF!,"&gt;=2.2")</f>
        <v>#REF!</v>
      </c>
      <c r="K605" s="9" t="s">
        <v>19</v>
      </c>
      <c r="L605" s="6"/>
      <c r="M605" s="6" t="e">
        <f>COUNTIFS(#REF!,"&gt;=100",#REF!,"&lt;150",#REF!,$B605)</f>
        <v>#REF!</v>
      </c>
      <c r="N605" s="6" t="e">
        <f>COUNTIFS(#REF!,"&gt;=100",#REF!,"&lt;150",#REF!,$B605,#REF!,"&gt;=2.3",#REF!,"&gt;=2.4",#REF!,"&gt;=2.4")</f>
        <v>#REF!</v>
      </c>
      <c r="O605" s="6" t="e">
        <f>COUNTIFS(#REF!,"&gt;=100",#REF!,"&lt;150",#REF!,$B605,#REF!,"&gt;=2.4",#REF!,"&gt;=2.4",#REF!,"&gt;=2.4")</f>
        <v>#REF!</v>
      </c>
      <c r="P605" s="6" t="e">
        <f>COUNTIFS(#REF!,"&gt;=100",#REF!,"&lt;150",#REF!,$B605,#REF!,"&gt;=2.5",#REF!,"&gt;=2.4",#REF!,"&gt;=2.4")</f>
        <v>#REF!</v>
      </c>
      <c r="Q605" s="6" t="e">
        <f>COUNTIFS(#REF!,"&gt;=100",#REF!,"&lt;150",#REF!,$B605,#REF!,"&gt;=2.6",#REF!,"&gt;=2.4",#REF!,"&gt;=2.4")</f>
        <v>#REF!</v>
      </c>
      <c r="R605" s="15" t="e">
        <f>COUNTIFS(#REF!,"&gt;=100",#REF!,"&lt;150",#REF!,$B605,#REF!,"&gt;=3",#REF!,"&gt;=2.4",#REF!,"&gt;=2.4")</f>
        <v>#REF!</v>
      </c>
      <c r="T605" s="9" t="s">
        <v>19</v>
      </c>
      <c r="U605" s="6"/>
      <c r="V605" s="6" t="e">
        <f>COUNTIFS(#REF!,"&gt;=150",#REF!,"&lt;200",#REF!,$B605)</f>
        <v>#REF!</v>
      </c>
      <c r="W605" s="6" t="e">
        <f>COUNTIFS(#REF!,"&gt;=150",#REF!,"&lt;200",#REF!,$B605,#REF!,"&gt;=2.5",#REF!,"&gt;=2.5",#REF!,"&gt;=2.8")</f>
        <v>#REF!</v>
      </c>
      <c r="X605" s="6" t="e">
        <f>COUNTIFS(#REF!,"&gt;=150",#REF!,"&lt;200",#REF!,$B605,#REF!,"&gt;=3",#REF!,"&gt;=2.5",#REF!,"&gt;=2.8")</f>
        <v>#REF!</v>
      </c>
      <c r="Y605" s="6" t="e">
        <f>COUNTIFS(#REF!,"&gt;=150",#REF!,"&lt;200",#REF!,$B605,#REF!,"&gt;=3.1",#REF!,"&gt;=2.5",#REF!,"&gt;=2.8")</f>
        <v>#REF!</v>
      </c>
      <c r="Z605" s="6" t="e">
        <f>COUNTIFS(#REF!,"&gt;=150",#REF!,"&lt;200",#REF!,$B605,#REF!,"&gt;=3.2",#REF!,"&gt;=2.5",#REF!,"&gt;=2.8")</f>
        <v>#REF!</v>
      </c>
      <c r="AA605" s="15" t="e">
        <f>COUNTIFS(#REF!,"&gt;=150",#REF!,"&lt;200",#REF!,$B605,#REF!,"&gt;=3.3",#REF!,"&gt;=2.5",#REF!,"&gt;=2.8")</f>
        <v>#REF!</v>
      </c>
      <c r="AC605" s="9" t="s">
        <v>19</v>
      </c>
      <c r="AD605" s="6"/>
      <c r="AE605" s="6" t="e">
        <f>COUNTIFS(#REF!,"&gt;=200",#REF!,$B605)</f>
        <v>#REF!</v>
      </c>
      <c r="AF605" s="6" t="e">
        <f>COUNTIFS(#REF!,"&gt;=200",#REF!,$B605,#REF!,"&gt;=2.7",#REF!,"&gt;=2.5",#REF!,"&gt;=3")</f>
        <v>#REF!</v>
      </c>
      <c r="AG605" s="6" t="e">
        <f>COUNTIFS(#REF!,"&gt;=200",#REF!,$B605,#REF!,"&gt;=2.9",#REF!,"&gt;=2.5",#REF!,"&gt;=3")</f>
        <v>#REF!</v>
      </c>
      <c r="AH605" s="6" t="e">
        <f>COUNTIFS(#REF!,"&gt;=200",#REF!,$B605,#REF!,"&gt;=3",#REF!,"&gt;=2.5",#REF!,"&gt;=3")</f>
        <v>#REF!</v>
      </c>
      <c r="AI605" s="6" t="e">
        <f>COUNTIFS(#REF!,"&gt;=200",#REF!,$B605,#REF!,"&gt;=3.1",#REF!,"&gt;=2.5",#REF!,"&gt;=3")</f>
        <v>#REF!</v>
      </c>
      <c r="AJ605" s="15" t="e">
        <f>COUNTIFS(#REF!,"&gt;=200",#REF!,$B605,#REF!,"&gt;=3.2",#REF!,"&gt;=2.5",#REF!,"&gt;=3")</f>
        <v>#REF!</v>
      </c>
      <c r="AL605" s="9" t="s">
        <v>19</v>
      </c>
      <c r="AM605" s="6"/>
      <c r="AN605" s="42" t="e">
        <f t="shared" si="174"/>
        <v>#REF!</v>
      </c>
      <c r="AO605" s="42" t="e">
        <f t="shared" si="169"/>
        <v>#REF!</v>
      </c>
      <c r="AP605" s="42" t="e">
        <f t="shared" si="170"/>
        <v>#REF!</v>
      </c>
      <c r="AQ605" s="42" t="e">
        <f t="shared" si="171"/>
        <v>#REF!</v>
      </c>
      <c r="AR605" s="42" t="e">
        <f t="shared" si="172"/>
        <v>#REF!</v>
      </c>
      <c r="AS605" s="42" t="e">
        <f t="shared" si="173"/>
        <v>#REF!</v>
      </c>
    </row>
    <row r="606" spans="2:45" hidden="1" outlineLevel="1" x14ac:dyDescent="0.25">
      <c r="B606" s="9" t="s">
        <v>11</v>
      </c>
      <c r="C606" s="6"/>
      <c r="D606" s="6" t="e">
        <f>COUNTIFS(#REF!,"&lt;100",#REF!,"&gt;=50",#REF!,$B606)</f>
        <v>#REF!</v>
      </c>
      <c r="E606" s="6" t="e">
        <f>COUNTIFS(#REF!,"&lt;100",#REF!,"&gt;=50",#REF!,$B606,#REF!,"&gt;=1.85",#REF!,"&gt;=2.3",#REF!,"&gt;=2.2")</f>
        <v>#REF!</v>
      </c>
      <c r="F606" s="6" t="e">
        <f>COUNTIFS(#REF!,"&lt;100",#REF!,"&gt;=50",#REF!,$B606,#REF!,"&gt;=1.9",#REF!,"&gt;=2.3",#REF!,"&gt;=2.2")</f>
        <v>#REF!</v>
      </c>
      <c r="G606" s="6" t="e">
        <f>COUNTIFS(#REF!,"&lt;100",#REF!,"&gt;=50",#REF!,$B606,#REF!,"&gt;=2",#REF!,"&gt;=2.3",#REF!,"&gt;=2.2")</f>
        <v>#REF!</v>
      </c>
      <c r="H606" s="6" t="e">
        <f>COUNTIFS(#REF!,"&lt;100",#REF!,"&gt;=50",#REF!,$B606,#REF!,"&gt;=2.2",#REF!,"&gt;=2.3",#REF!,"&gt;=2.2")</f>
        <v>#REF!</v>
      </c>
      <c r="I606" s="15" t="e">
        <f>COUNTIFS(#REF!,"&lt;100",#REF!,"&gt;=50",#REF!,$B606,#REF!,"&gt;=2.5",#REF!,"&gt;=2.3",#REF!,"&gt;=2.2")</f>
        <v>#REF!</v>
      </c>
      <c r="K606" s="9" t="s">
        <v>11</v>
      </c>
      <c r="L606" s="6"/>
      <c r="M606" s="6" t="e">
        <f>COUNTIFS(#REF!,"&gt;=100",#REF!,"&lt;150",#REF!,$B606)</f>
        <v>#REF!</v>
      </c>
      <c r="N606" s="6" t="e">
        <f>COUNTIFS(#REF!,"&gt;=100",#REF!,"&lt;150",#REF!,$B606,#REF!,"&gt;=2.3",#REF!,"&gt;=2.4",#REF!,"&gt;=2.4")</f>
        <v>#REF!</v>
      </c>
      <c r="O606" s="6" t="e">
        <f>COUNTIFS(#REF!,"&gt;=100",#REF!,"&lt;150",#REF!,$B606,#REF!,"&gt;=2.4",#REF!,"&gt;=2.4",#REF!,"&gt;=2.4")</f>
        <v>#REF!</v>
      </c>
      <c r="P606" s="6" t="e">
        <f>COUNTIFS(#REF!,"&gt;=100",#REF!,"&lt;150",#REF!,$B606,#REF!,"&gt;=2.5",#REF!,"&gt;=2.4",#REF!,"&gt;=2.4")</f>
        <v>#REF!</v>
      </c>
      <c r="Q606" s="6" t="e">
        <f>COUNTIFS(#REF!,"&gt;=100",#REF!,"&lt;150",#REF!,$B606,#REF!,"&gt;=2.6",#REF!,"&gt;=2.4",#REF!,"&gt;=2.4")</f>
        <v>#REF!</v>
      </c>
      <c r="R606" s="15" t="e">
        <f>COUNTIFS(#REF!,"&gt;=100",#REF!,"&lt;150",#REF!,$B606,#REF!,"&gt;=3",#REF!,"&gt;=2.4",#REF!,"&gt;=2.4")</f>
        <v>#REF!</v>
      </c>
      <c r="T606" s="9" t="s">
        <v>11</v>
      </c>
      <c r="U606" s="6"/>
      <c r="V606" s="6" t="e">
        <f>COUNTIFS(#REF!,"&gt;=150",#REF!,"&lt;200",#REF!,$B606)</f>
        <v>#REF!</v>
      </c>
      <c r="W606" s="6" t="e">
        <f>COUNTIFS(#REF!,"&gt;=150",#REF!,"&lt;200",#REF!,$B606,#REF!,"&gt;=2.5",#REF!,"&gt;=2.5",#REF!,"&gt;=2.8")</f>
        <v>#REF!</v>
      </c>
      <c r="X606" s="6" t="e">
        <f>COUNTIFS(#REF!,"&gt;=150",#REF!,"&lt;200",#REF!,$B606,#REF!,"&gt;=3",#REF!,"&gt;=2.5",#REF!,"&gt;=2.8")</f>
        <v>#REF!</v>
      </c>
      <c r="Y606" s="6" t="e">
        <f>COUNTIFS(#REF!,"&gt;=150",#REF!,"&lt;200",#REF!,$B606,#REF!,"&gt;=3.1",#REF!,"&gt;=2.5",#REF!,"&gt;=2.8")</f>
        <v>#REF!</v>
      </c>
      <c r="Z606" s="6" t="e">
        <f>COUNTIFS(#REF!,"&gt;=150",#REF!,"&lt;200",#REF!,$B606,#REF!,"&gt;=3.2",#REF!,"&gt;=2.5",#REF!,"&gt;=2.8")</f>
        <v>#REF!</v>
      </c>
      <c r="AA606" s="15" t="e">
        <f>COUNTIFS(#REF!,"&gt;=150",#REF!,"&lt;200",#REF!,$B606,#REF!,"&gt;=3.3",#REF!,"&gt;=2.5",#REF!,"&gt;=2.8")</f>
        <v>#REF!</v>
      </c>
      <c r="AC606" s="9" t="s">
        <v>11</v>
      </c>
      <c r="AD606" s="6"/>
      <c r="AE606" s="6" t="e">
        <f>COUNTIFS(#REF!,"&gt;=200",#REF!,$B606)</f>
        <v>#REF!</v>
      </c>
      <c r="AF606" s="6" t="e">
        <f>COUNTIFS(#REF!,"&gt;=200",#REF!,$B606,#REF!,"&gt;=2.7",#REF!,"&gt;=2.5",#REF!,"&gt;=3")</f>
        <v>#REF!</v>
      </c>
      <c r="AG606" s="6" t="e">
        <f>COUNTIFS(#REF!,"&gt;=200",#REF!,$B606,#REF!,"&gt;=2.9",#REF!,"&gt;=2.5",#REF!,"&gt;=3")</f>
        <v>#REF!</v>
      </c>
      <c r="AH606" s="6" t="e">
        <f>COUNTIFS(#REF!,"&gt;=200",#REF!,$B606,#REF!,"&gt;=3",#REF!,"&gt;=2.5",#REF!,"&gt;=3")</f>
        <v>#REF!</v>
      </c>
      <c r="AI606" s="6" t="e">
        <f>COUNTIFS(#REF!,"&gt;=200",#REF!,$B606,#REF!,"&gt;=3.1",#REF!,"&gt;=2.5",#REF!,"&gt;=3")</f>
        <v>#REF!</v>
      </c>
      <c r="AJ606" s="15" t="e">
        <f>COUNTIFS(#REF!,"&gt;=200",#REF!,$B606,#REF!,"&gt;=3.2",#REF!,"&gt;=2.5",#REF!,"&gt;=3")</f>
        <v>#REF!</v>
      </c>
      <c r="AL606" s="9" t="s">
        <v>11</v>
      </c>
      <c r="AM606" s="6"/>
      <c r="AN606" s="42" t="e">
        <f t="shared" si="174"/>
        <v>#REF!</v>
      </c>
      <c r="AO606" s="42" t="e">
        <f t="shared" si="169"/>
        <v>#REF!</v>
      </c>
      <c r="AP606" s="42" t="e">
        <f t="shared" si="170"/>
        <v>#REF!</v>
      </c>
      <c r="AQ606" s="42" t="e">
        <f t="shared" si="171"/>
        <v>#REF!</v>
      </c>
      <c r="AR606" s="42" t="e">
        <f t="shared" si="172"/>
        <v>#REF!</v>
      </c>
      <c r="AS606" s="42" t="e">
        <f t="shared" si="173"/>
        <v>#REF!</v>
      </c>
    </row>
    <row r="607" spans="2:45" hidden="1" outlineLevel="1" x14ac:dyDescent="0.25">
      <c r="B607" s="9" t="s">
        <v>64</v>
      </c>
      <c r="C607" s="6"/>
      <c r="D607" s="6" t="e">
        <f>COUNTIFS(#REF!,"&lt;100",#REF!,"&gt;=50",#REF!,$B607)</f>
        <v>#REF!</v>
      </c>
      <c r="E607" s="6" t="e">
        <f>COUNTIFS(#REF!,"&lt;100",#REF!,"&gt;=50",#REF!,$B607,#REF!,"&gt;=1.85",#REF!,"&gt;=2.3",#REF!,"&gt;=2.2")</f>
        <v>#REF!</v>
      </c>
      <c r="F607" s="6" t="e">
        <f>COUNTIFS(#REF!,"&lt;100",#REF!,"&gt;=50",#REF!,$B607,#REF!,"&gt;=1.9",#REF!,"&gt;=2.3",#REF!,"&gt;=2.2")</f>
        <v>#REF!</v>
      </c>
      <c r="G607" s="6" t="e">
        <f>COUNTIFS(#REF!,"&lt;100",#REF!,"&gt;=50",#REF!,$B607,#REF!,"&gt;=2",#REF!,"&gt;=2.3",#REF!,"&gt;=2.2")</f>
        <v>#REF!</v>
      </c>
      <c r="H607" s="6" t="e">
        <f>COUNTIFS(#REF!,"&lt;100",#REF!,"&gt;=50",#REF!,$B607,#REF!,"&gt;=2.2",#REF!,"&gt;=2.3",#REF!,"&gt;=2.2")</f>
        <v>#REF!</v>
      </c>
      <c r="I607" s="15" t="e">
        <f>COUNTIFS(#REF!,"&lt;100",#REF!,"&gt;=50",#REF!,$B607,#REF!,"&gt;=2.5",#REF!,"&gt;=2.3",#REF!,"&gt;=2.2")</f>
        <v>#REF!</v>
      </c>
      <c r="K607" s="9" t="s">
        <v>64</v>
      </c>
      <c r="L607" s="6"/>
      <c r="M607" s="6" t="e">
        <f>COUNTIFS(#REF!,"&gt;=100",#REF!,"&lt;150",#REF!,$B607)</f>
        <v>#REF!</v>
      </c>
      <c r="N607" s="6" t="e">
        <f>COUNTIFS(#REF!,"&gt;=100",#REF!,"&lt;150",#REF!,$B607,#REF!,"&gt;=2.3",#REF!,"&gt;=2.4",#REF!,"&gt;=2.4")</f>
        <v>#REF!</v>
      </c>
      <c r="O607" s="6" t="e">
        <f>COUNTIFS(#REF!,"&gt;=100",#REF!,"&lt;150",#REF!,$B607,#REF!,"&gt;=2.4",#REF!,"&gt;=2.4",#REF!,"&gt;=2.4")</f>
        <v>#REF!</v>
      </c>
      <c r="P607" s="6" t="e">
        <f>COUNTIFS(#REF!,"&gt;=100",#REF!,"&lt;150",#REF!,$B607,#REF!,"&gt;=2.5",#REF!,"&gt;=2.4",#REF!,"&gt;=2.4")</f>
        <v>#REF!</v>
      </c>
      <c r="Q607" s="6" t="e">
        <f>COUNTIFS(#REF!,"&gt;=100",#REF!,"&lt;150",#REF!,$B607,#REF!,"&gt;=2.6",#REF!,"&gt;=2.4",#REF!,"&gt;=2.4")</f>
        <v>#REF!</v>
      </c>
      <c r="R607" s="15" t="e">
        <f>COUNTIFS(#REF!,"&gt;=100",#REF!,"&lt;150",#REF!,$B607,#REF!,"&gt;=3",#REF!,"&gt;=2.4",#REF!,"&gt;=2.4")</f>
        <v>#REF!</v>
      </c>
      <c r="T607" s="9" t="s">
        <v>64</v>
      </c>
      <c r="U607" s="6"/>
      <c r="V607" s="6" t="e">
        <f>COUNTIFS(#REF!,"&gt;=150",#REF!,"&lt;200",#REF!,$B607)</f>
        <v>#REF!</v>
      </c>
      <c r="W607" s="6" t="e">
        <f>COUNTIFS(#REF!,"&gt;=150",#REF!,"&lt;200",#REF!,$B607,#REF!,"&gt;=2.5",#REF!,"&gt;=2.5",#REF!,"&gt;=2.8")</f>
        <v>#REF!</v>
      </c>
      <c r="X607" s="6" t="e">
        <f>COUNTIFS(#REF!,"&gt;=150",#REF!,"&lt;200",#REF!,$B607,#REF!,"&gt;=3",#REF!,"&gt;=2.5",#REF!,"&gt;=2.8")</f>
        <v>#REF!</v>
      </c>
      <c r="Y607" s="6" t="e">
        <f>COUNTIFS(#REF!,"&gt;=150",#REF!,"&lt;200",#REF!,$B607,#REF!,"&gt;=3.1",#REF!,"&gt;=2.5",#REF!,"&gt;=2.8")</f>
        <v>#REF!</v>
      </c>
      <c r="Z607" s="6" t="e">
        <f>COUNTIFS(#REF!,"&gt;=150",#REF!,"&lt;200",#REF!,$B607,#REF!,"&gt;=3.2",#REF!,"&gt;=2.5",#REF!,"&gt;=2.8")</f>
        <v>#REF!</v>
      </c>
      <c r="AA607" s="15" t="e">
        <f>COUNTIFS(#REF!,"&gt;=150",#REF!,"&lt;200",#REF!,$B607,#REF!,"&gt;=3.3",#REF!,"&gt;=2.5",#REF!,"&gt;=2.8")</f>
        <v>#REF!</v>
      </c>
      <c r="AC607" s="9" t="s">
        <v>64</v>
      </c>
      <c r="AD607" s="6"/>
      <c r="AE607" s="6" t="e">
        <f>COUNTIFS(#REF!,"&gt;=200",#REF!,$B607)</f>
        <v>#REF!</v>
      </c>
      <c r="AF607" s="6" t="e">
        <f>COUNTIFS(#REF!,"&gt;=200",#REF!,$B607,#REF!,"&gt;=2.7",#REF!,"&gt;=2.5",#REF!,"&gt;=3")</f>
        <v>#REF!</v>
      </c>
      <c r="AG607" s="6" t="e">
        <f>COUNTIFS(#REF!,"&gt;=200",#REF!,$B607,#REF!,"&gt;=2.9",#REF!,"&gt;=2.5",#REF!,"&gt;=3")</f>
        <v>#REF!</v>
      </c>
      <c r="AH607" s="6" t="e">
        <f>COUNTIFS(#REF!,"&gt;=200",#REF!,$B607,#REF!,"&gt;=3",#REF!,"&gt;=2.5",#REF!,"&gt;=3")</f>
        <v>#REF!</v>
      </c>
      <c r="AI607" s="6" t="e">
        <f>COUNTIFS(#REF!,"&gt;=200",#REF!,$B607,#REF!,"&gt;=3.1",#REF!,"&gt;=2.5",#REF!,"&gt;=3")</f>
        <v>#REF!</v>
      </c>
      <c r="AJ607" s="15" t="e">
        <f>COUNTIFS(#REF!,"&gt;=200",#REF!,$B607,#REF!,"&gt;=3.2",#REF!,"&gt;=2.5",#REF!,"&gt;=3")</f>
        <v>#REF!</v>
      </c>
      <c r="AL607" s="9" t="s">
        <v>64</v>
      </c>
      <c r="AM607" s="6"/>
      <c r="AN607" s="42" t="e">
        <f t="shared" si="174"/>
        <v>#REF!</v>
      </c>
      <c r="AO607" s="42" t="e">
        <f t="shared" si="169"/>
        <v>#REF!</v>
      </c>
      <c r="AP607" s="42" t="e">
        <f t="shared" si="170"/>
        <v>#REF!</v>
      </c>
      <c r="AQ607" s="42" t="e">
        <f t="shared" si="171"/>
        <v>#REF!</v>
      </c>
      <c r="AR607" s="42" t="e">
        <f t="shared" si="172"/>
        <v>#REF!</v>
      </c>
      <c r="AS607" s="42" t="e">
        <f t="shared" si="173"/>
        <v>#REF!</v>
      </c>
    </row>
    <row r="608" spans="2:45" hidden="1" outlineLevel="1" x14ac:dyDescent="0.25">
      <c r="B608" s="9" t="s">
        <v>22</v>
      </c>
      <c r="C608" s="6"/>
      <c r="D608" s="6" t="e">
        <f>COUNTIFS(#REF!,"&lt;100",#REF!,"&gt;=50",#REF!,$B608)</f>
        <v>#REF!</v>
      </c>
      <c r="E608" s="6" t="e">
        <f>COUNTIFS(#REF!,"&lt;100",#REF!,"&gt;=50",#REF!,$B608,#REF!,"&gt;=1.85",#REF!,"&gt;=2.3",#REF!,"&gt;=2.2")</f>
        <v>#REF!</v>
      </c>
      <c r="F608" s="6" t="e">
        <f>COUNTIFS(#REF!,"&lt;100",#REF!,"&gt;=50",#REF!,$B608,#REF!,"&gt;=1.9",#REF!,"&gt;=2.3",#REF!,"&gt;=2.2")</f>
        <v>#REF!</v>
      </c>
      <c r="G608" s="6" t="e">
        <f>COUNTIFS(#REF!,"&lt;100",#REF!,"&gt;=50",#REF!,$B608,#REF!,"&gt;=2",#REF!,"&gt;=2.3",#REF!,"&gt;=2.2")</f>
        <v>#REF!</v>
      </c>
      <c r="H608" s="6" t="e">
        <f>COUNTIFS(#REF!,"&lt;100",#REF!,"&gt;=50",#REF!,$B608,#REF!,"&gt;=2.2",#REF!,"&gt;=2.3",#REF!,"&gt;=2.2")</f>
        <v>#REF!</v>
      </c>
      <c r="I608" s="15" t="e">
        <f>COUNTIFS(#REF!,"&lt;100",#REF!,"&gt;=50",#REF!,$B608,#REF!,"&gt;=2.5",#REF!,"&gt;=2.3",#REF!,"&gt;=2.2")</f>
        <v>#REF!</v>
      </c>
      <c r="K608" s="9" t="s">
        <v>22</v>
      </c>
      <c r="L608" s="6"/>
      <c r="M608" s="6" t="e">
        <f>COUNTIFS(#REF!,"&gt;=100",#REF!,"&lt;150",#REF!,$B608)</f>
        <v>#REF!</v>
      </c>
      <c r="N608" s="6" t="e">
        <f>COUNTIFS(#REF!,"&gt;=100",#REF!,"&lt;150",#REF!,$B608,#REF!,"&gt;=2.3",#REF!,"&gt;=2.4",#REF!,"&gt;=2.4")</f>
        <v>#REF!</v>
      </c>
      <c r="O608" s="6" t="e">
        <f>COUNTIFS(#REF!,"&gt;=100",#REF!,"&lt;150",#REF!,$B608,#REF!,"&gt;=2.4",#REF!,"&gt;=2.4",#REF!,"&gt;=2.4")</f>
        <v>#REF!</v>
      </c>
      <c r="P608" s="6" t="e">
        <f>COUNTIFS(#REF!,"&gt;=100",#REF!,"&lt;150",#REF!,$B608,#REF!,"&gt;=2.5",#REF!,"&gt;=2.4",#REF!,"&gt;=2.4")</f>
        <v>#REF!</v>
      </c>
      <c r="Q608" s="6" t="e">
        <f>COUNTIFS(#REF!,"&gt;=100",#REF!,"&lt;150",#REF!,$B608,#REF!,"&gt;=2.6",#REF!,"&gt;=2.4",#REF!,"&gt;=2.4")</f>
        <v>#REF!</v>
      </c>
      <c r="R608" s="15" t="e">
        <f>COUNTIFS(#REF!,"&gt;=100",#REF!,"&lt;150",#REF!,$B608,#REF!,"&gt;=3",#REF!,"&gt;=2.4",#REF!,"&gt;=2.4")</f>
        <v>#REF!</v>
      </c>
      <c r="T608" s="9" t="s">
        <v>22</v>
      </c>
      <c r="U608" s="6"/>
      <c r="V608" s="6" t="e">
        <f>COUNTIFS(#REF!,"&gt;=150",#REF!,"&lt;200",#REF!,$B608)</f>
        <v>#REF!</v>
      </c>
      <c r="W608" s="6" t="e">
        <f>COUNTIFS(#REF!,"&gt;=150",#REF!,"&lt;200",#REF!,$B608,#REF!,"&gt;=2.5",#REF!,"&gt;=2.5",#REF!,"&gt;=2.8")</f>
        <v>#REF!</v>
      </c>
      <c r="X608" s="6" t="e">
        <f>COUNTIFS(#REF!,"&gt;=150",#REF!,"&lt;200",#REF!,$B608,#REF!,"&gt;=3",#REF!,"&gt;=2.5",#REF!,"&gt;=2.8")</f>
        <v>#REF!</v>
      </c>
      <c r="Y608" s="6" t="e">
        <f>COUNTIFS(#REF!,"&gt;=150",#REF!,"&lt;200",#REF!,$B608,#REF!,"&gt;=3.1",#REF!,"&gt;=2.5",#REF!,"&gt;=2.8")</f>
        <v>#REF!</v>
      </c>
      <c r="Z608" s="6" t="e">
        <f>COUNTIFS(#REF!,"&gt;=150",#REF!,"&lt;200",#REF!,$B608,#REF!,"&gt;=3.2",#REF!,"&gt;=2.5",#REF!,"&gt;=2.8")</f>
        <v>#REF!</v>
      </c>
      <c r="AA608" s="15" t="e">
        <f>COUNTIFS(#REF!,"&gt;=150",#REF!,"&lt;200",#REF!,$B608,#REF!,"&gt;=3.3",#REF!,"&gt;=2.5",#REF!,"&gt;=2.8")</f>
        <v>#REF!</v>
      </c>
      <c r="AC608" s="9" t="s">
        <v>22</v>
      </c>
      <c r="AD608" s="6"/>
      <c r="AE608" s="6" t="e">
        <f>COUNTIFS(#REF!,"&gt;=200",#REF!,$B608)</f>
        <v>#REF!</v>
      </c>
      <c r="AF608" s="6" t="e">
        <f>COUNTIFS(#REF!,"&gt;=200",#REF!,$B608,#REF!,"&gt;=2.7",#REF!,"&gt;=2.5",#REF!,"&gt;=3")</f>
        <v>#REF!</v>
      </c>
      <c r="AG608" s="6" t="e">
        <f>COUNTIFS(#REF!,"&gt;=200",#REF!,$B608,#REF!,"&gt;=2.9",#REF!,"&gt;=2.5",#REF!,"&gt;=3")</f>
        <v>#REF!</v>
      </c>
      <c r="AH608" s="6" t="e">
        <f>COUNTIFS(#REF!,"&gt;=200",#REF!,$B608,#REF!,"&gt;=3",#REF!,"&gt;=2.5",#REF!,"&gt;=3")</f>
        <v>#REF!</v>
      </c>
      <c r="AI608" s="6" t="e">
        <f>COUNTIFS(#REF!,"&gt;=200",#REF!,$B608,#REF!,"&gt;=3.1",#REF!,"&gt;=2.5",#REF!,"&gt;=3")</f>
        <v>#REF!</v>
      </c>
      <c r="AJ608" s="15" t="e">
        <f>COUNTIFS(#REF!,"&gt;=200",#REF!,$B608,#REF!,"&gt;=3.2",#REF!,"&gt;=2.5",#REF!,"&gt;=3")</f>
        <v>#REF!</v>
      </c>
      <c r="AL608" s="9" t="s">
        <v>22</v>
      </c>
      <c r="AM608" s="6"/>
      <c r="AN608" s="42" t="e">
        <f t="shared" si="174"/>
        <v>#REF!</v>
      </c>
      <c r="AO608" s="42" t="e">
        <f t="shared" si="169"/>
        <v>#REF!</v>
      </c>
      <c r="AP608" s="42" t="e">
        <f t="shared" si="170"/>
        <v>#REF!</v>
      </c>
      <c r="AQ608" s="42" t="e">
        <f t="shared" si="171"/>
        <v>#REF!</v>
      </c>
      <c r="AR608" s="42" t="e">
        <f t="shared" si="172"/>
        <v>#REF!</v>
      </c>
      <c r="AS608" s="42" t="e">
        <f t="shared" si="173"/>
        <v>#REF!</v>
      </c>
    </row>
    <row r="609" spans="2:45" hidden="1" outlineLevel="1" x14ac:dyDescent="0.25">
      <c r="B609" s="9" t="s">
        <v>23</v>
      </c>
      <c r="C609" s="6"/>
      <c r="D609" s="6" t="e">
        <f>COUNTIFS(#REF!,"&lt;100",#REF!,"&gt;=50",#REF!,$B609)</f>
        <v>#REF!</v>
      </c>
      <c r="E609" s="6" t="e">
        <f>COUNTIFS(#REF!,"&lt;100",#REF!,"&gt;=50",#REF!,$B609,#REF!,"&gt;=1.85",#REF!,"&gt;=2.3",#REF!,"&gt;=2.2")</f>
        <v>#REF!</v>
      </c>
      <c r="F609" s="6" t="e">
        <f>COUNTIFS(#REF!,"&lt;100",#REF!,"&gt;=50",#REF!,$B609,#REF!,"&gt;=1.9",#REF!,"&gt;=2.3",#REF!,"&gt;=2.2")</f>
        <v>#REF!</v>
      </c>
      <c r="G609" s="6" t="e">
        <f>COUNTIFS(#REF!,"&lt;100",#REF!,"&gt;=50",#REF!,$B609,#REF!,"&gt;=2",#REF!,"&gt;=2.3",#REF!,"&gt;=2.2")</f>
        <v>#REF!</v>
      </c>
      <c r="H609" s="6" t="e">
        <f>COUNTIFS(#REF!,"&lt;100",#REF!,"&gt;=50",#REF!,$B609,#REF!,"&gt;=2.2",#REF!,"&gt;=2.3",#REF!,"&gt;=2.2")</f>
        <v>#REF!</v>
      </c>
      <c r="I609" s="15" t="e">
        <f>COUNTIFS(#REF!,"&lt;100",#REF!,"&gt;=50",#REF!,$B609,#REF!,"&gt;=2.5",#REF!,"&gt;=2.3",#REF!,"&gt;=2.2")</f>
        <v>#REF!</v>
      </c>
      <c r="K609" s="9" t="s">
        <v>23</v>
      </c>
      <c r="L609" s="6"/>
      <c r="M609" s="6" t="e">
        <f>COUNTIFS(#REF!,"&gt;=100",#REF!,"&lt;150",#REF!,$B609)</f>
        <v>#REF!</v>
      </c>
      <c r="N609" s="6" t="e">
        <f>COUNTIFS(#REF!,"&gt;=100",#REF!,"&lt;150",#REF!,$B609,#REF!,"&gt;=2.3",#REF!,"&gt;=2.4",#REF!,"&gt;=2.4")</f>
        <v>#REF!</v>
      </c>
      <c r="O609" s="6" t="e">
        <f>COUNTIFS(#REF!,"&gt;=100",#REF!,"&lt;150",#REF!,$B609,#REF!,"&gt;=2.4",#REF!,"&gt;=2.4",#REF!,"&gt;=2.4")</f>
        <v>#REF!</v>
      </c>
      <c r="P609" s="6" t="e">
        <f>COUNTIFS(#REF!,"&gt;=100",#REF!,"&lt;150",#REF!,$B609,#REF!,"&gt;=2.5",#REF!,"&gt;=2.4",#REF!,"&gt;=2.4")</f>
        <v>#REF!</v>
      </c>
      <c r="Q609" s="6" t="e">
        <f>COUNTIFS(#REF!,"&gt;=100",#REF!,"&lt;150",#REF!,$B609,#REF!,"&gt;=2.6",#REF!,"&gt;=2.4",#REF!,"&gt;=2.4")</f>
        <v>#REF!</v>
      </c>
      <c r="R609" s="15" t="e">
        <f>COUNTIFS(#REF!,"&gt;=100",#REF!,"&lt;150",#REF!,$B609,#REF!,"&gt;=3",#REF!,"&gt;=2.4",#REF!,"&gt;=2.4")</f>
        <v>#REF!</v>
      </c>
      <c r="T609" s="9" t="s">
        <v>23</v>
      </c>
      <c r="U609" s="6"/>
      <c r="V609" s="6" t="e">
        <f>COUNTIFS(#REF!,"&gt;=150",#REF!,"&lt;200",#REF!,$B609)</f>
        <v>#REF!</v>
      </c>
      <c r="W609" s="6" t="e">
        <f>COUNTIFS(#REF!,"&gt;=150",#REF!,"&lt;200",#REF!,$B609,#REF!,"&gt;=2.5",#REF!,"&gt;=2.5",#REF!,"&gt;=2.8")</f>
        <v>#REF!</v>
      </c>
      <c r="X609" s="6" t="e">
        <f>COUNTIFS(#REF!,"&gt;=150",#REF!,"&lt;200",#REF!,$B609,#REF!,"&gt;=3",#REF!,"&gt;=2.5",#REF!,"&gt;=2.8")</f>
        <v>#REF!</v>
      </c>
      <c r="Y609" s="6" t="e">
        <f>COUNTIFS(#REF!,"&gt;=150",#REF!,"&lt;200",#REF!,$B609,#REF!,"&gt;=3.1",#REF!,"&gt;=2.5",#REF!,"&gt;=2.8")</f>
        <v>#REF!</v>
      </c>
      <c r="Z609" s="6" t="e">
        <f>COUNTIFS(#REF!,"&gt;=150",#REF!,"&lt;200",#REF!,$B609,#REF!,"&gt;=3.2",#REF!,"&gt;=2.5",#REF!,"&gt;=2.8")</f>
        <v>#REF!</v>
      </c>
      <c r="AA609" s="15" t="e">
        <f>COUNTIFS(#REF!,"&gt;=150",#REF!,"&lt;200",#REF!,$B609,#REF!,"&gt;=3.3",#REF!,"&gt;=2.5",#REF!,"&gt;=2.8")</f>
        <v>#REF!</v>
      </c>
      <c r="AC609" s="9" t="s">
        <v>23</v>
      </c>
      <c r="AD609" s="6"/>
      <c r="AE609" s="6" t="e">
        <f>COUNTIFS(#REF!,"&gt;=200",#REF!,$B609)</f>
        <v>#REF!</v>
      </c>
      <c r="AF609" s="6" t="e">
        <f>COUNTIFS(#REF!,"&gt;=200",#REF!,$B609,#REF!,"&gt;=2.7",#REF!,"&gt;=2.5",#REF!,"&gt;=3")</f>
        <v>#REF!</v>
      </c>
      <c r="AG609" s="6" t="e">
        <f>COUNTIFS(#REF!,"&gt;=200",#REF!,$B609,#REF!,"&gt;=2.9",#REF!,"&gt;=2.5",#REF!,"&gt;=3")</f>
        <v>#REF!</v>
      </c>
      <c r="AH609" s="6" t="e">
        <f>COUNTIFS(#REF!,"&gt;=200",#REF!,$B609,#REF!,"&gt;=3",#REF!,"&gt;=2.5",#REF!,"&gt;=3")</f>
        <v>#REF!</v>
      </c>
      <c r="AI609" s="6" t="e">
        <f>COUNTIFS(#REF!,"&gt;=200",#REF!,$B609,#REF!,"&gt;=3.1",#REF!,"&gt;=2.5",#REF!,"&gt;=3")</f>
        <v>#REF!</v>
      </c>
      <c r="AJ609" s="15" t="e">
        <f>COUNTIFS(#REF!,"&gt;=200",#REF!,$B609,#REF!,"&gt;=3.2",#REF!,"&gt;=2.5",#REF!,"&gt;=3")</f>
        <v>#REF!</v>
      </c>
      <c r="AL609" s="9" t="s">
        <v>23</v>
      </c>
      <c r="AM609" s="6"/>
      <c r="AN609" s="42" t="e">
        <f t="shared" si="174"/>
        <v>#REF!</v>
      </c>
      <c r="AO609" s="42" t="e">
        <f t="shared" si="169"/>
        <v>#REF!</v>
      </c>
      <c r="AP609" s="42" t="e">
        <f t="shared" si="170"/>
        <v>#REF!</v>
      </c>
      <c r="AQ609" s="42" t="e">
        <f t="shared" si="171"/>
        <v>#REF!</v>
      </c>
      <c r="AR609" s="42" t="e">
        <f t="shared" si="172"/>
        <v>#REF!</v>
      </c>
      <c r="AS609" s="42" t="e">
        <f t="shared" si="173"/>
        <v>#REF!</v>
      </c>
    </row>
    <row r="610" spans="2:45" hidden="1" outlineLevel="1" x14ac:dyDescent="0.25">
      <c r="B610" s="9" t="s">
        <v>27</v>
      </c>
      <c r="C610" s="6"/>
      <c r="D610" s="6" t="e">
        <f>COUNTIFS(#REF!,"&lt;100",#REF!,"&gt;=50",#REF!,$B610)</f>
        <v>#REF!</v>
      </c>
      <c r="E610" s="6" t="e">
        <f>COUNTIFS(#REF!,"&lt;100",#REF!,"&gt;=50",#REF!,$B610,#REF!,"&gt;=1.85",#REF!,"&gt;=2.3",#REF!,"&gt;=2.2")</f>
        <v>#REF!</v>
      </c>
      <c r="F610" s="6" t="e">
        <f>COUNTIFS(#REF!,"&lt;100",#REF!,"&gt;=50",#REF!,$B610,#REF!,"&gt;=1.9",#REF!,"&gt;=2.3",#REF!,"&gt;=2.2")</f>
        <v>#REF!</v>
      </c>
      <c r="G610" s="6" t="e">
        <f>COUNTIFS(#REF!,"&lt;100",#REF!,"&gt;=50",#REF!,$B610,#REF!,"&gt;=2",#REF!,"&gt;=2.3",#REF!,"&gt;=2.2")</f>
        <v>#REF!</v>
      </c>
      <c r="H610" s="6" t="e">
        <f>COUNTIFS(#REF!,"&lt;100",#REF!,"&gt;=50",#REF!,$B610,#REF!,"&gt;=2.2",#REF!,"&gt;=2.3",#REF!,"&gt;=2.2")</f>
        <v>#REF!</v>
      </c>
      <c r="I610" s="15" t="e">
        <f>COUNTIFS(#REF!,"&lt;100",#REF!,"&gt;=50",#REF!,$B610,#REF!,"&gt;=2.5",#REF!,"&gt;=2.3",#REF!,"&gt;=2.2")</f>
        <v>#REF!</v>
      </c>
      <c r="K610" s="9" t="s">
        <v>27</v>
      </c>
      <c r="L610" s="6"/>
      <c r="M610" s="6" t="e">
        <f>COUNTIFS(#REF!,"&gt;=100",#REF!,"&lt;150",#REF!,$B610)</f>
        <v>#REF!</v>
      </c>
      <c r="N610" s="6" t="e">
        <f>COUNTIFS(#REF!,"&gt;=100",#REF!,"&lt;150",#REF!,$B610,#REF!,"&gt;=2.3",#REF!,"&gt;=2.4",#REF!,"&gt;=2.4")</f>
        <v>#REF!</v>
      </c>
      <c r="O610" s="6" t="e">
        <f>COUNTIFS(#REF!,"&gt;=100",#REF!,"&lt;150",#REF!,$B610,#REF!,"&gt;=2.4",#REF!,"&gt;=2.4",#REF!,"&gt;=2.4")</f>
        <v>#REF!</v>
      </c>
      <c r="P610" s="6" t="e">
        <f>COUNTIFS(#REF!,"&gt;=100",#REF!,"&lt;150",#REF!,$B610,#REF!,"&gt;=2.5",#REF!,"&gt;=2.4",#REF!,"&gt;=2.4")</f>
        <v>#REF!</v>
      </c>
      <c r="Q610" s="6" t="e">
        <f>COUNTIFS(#REF!,"&gt;=100",#REF!,"&lt;150",#REF!,$B610,#REF!,"&gt;=2.6",#REF!,"&gt;=2.4",#REF!,"&gt;=2.4")</f>
        <v>#REF!</v>
      </c>
      <c r="R610" s="15" t="e">
        <f>COUNTIFS(#REF!,"&gt;=100",#REF!,"&lt;150",#REF!,$B610,#REF!,"&gt;=3",#REF!,"&gt;=2.4",#REF!,"&gt;=2.4")</f>
        <v>#REF!</v>
      </c>
      <c r="T610" s="9" t="s">
        <v>27</v>
      </c>
      <c r="U610" s="6"/>
      <c r="V610" s="6" t="e">
        <f>COUNTIFS(#REF!,"&gt;=150",#REF!,"&lt;200",#REF!,$B610)</f>
        <v>#REF!</v>
      </c>
      <c r="W610" s="6" t="e">
        <f>COUNTIFS(#REF!,"&gt;=150",#REF!,"&lt;200",#REF!,$B610,#REF!,"&gt;=2.5",#REF!,"&gt;=2.5",#REF!,"&gt;=2.8")</f>
        <v>#REF!</v>
      </c>
      <c r="X610" s="6" t="e">
        <f>COUNTIFS(#REF!,"&gt;=150",#REF!,"&lt;200",#REF!,$B610,#REF!,"&gt;=3",#REF!,"&gt;=2.5",#REF!,"&gt;=2.8")</f>
        <v>#REF!</v>
      </c>
      <c r="Y610" s="6" t="e">
        <f>COUNTIFS(#REF!,"&gt;=150",#REF!,"&lt;200",#REF!,$B610,#REF!,"&gt;=3.1",#REF!,"&gt;=2.5",#REF!,"&gt;=2.8")</f>
        <v>#REF!</v>
      </c>
      <c r="Z610" s="6" t="e">
        <f>COUNTIFS(#REF!,"&gt;=150",#REF!,"&lt;200",#REF!,$B610,#REF!,"&gt;=3.2",#REF!,"&gt;=2.5",#REF!,"&gt;=2.8")</f>
        <v>#REF!</v>
      </c>
      <c r="AA610" s="15" t="e">
        <f>COUNTIFS(#REF!,"&gt;=150",#REF!,"&lt;200",#REF!,$B610,#REF!,"&gt;=3.3",#REF!,"&gt;=2.5",#REF!,"&gt;=2.8")</f>
        <v>#REF!</v>
      </c>
      <c r="AC610" s="9" t="s">
        <v>27</v>
      </c>
      <c r="AD610" s="6"/>
      <c r="AE610" s="6" t="e">
        <f>COUNTIFS(#REF!,"&gt;=200",#REF!,$B610)</f>
        <v>#REF!</v>
      </c>
      <c r="AF610" s="6" t="e">
        <f>COUNTIFS(#REF!,"&gt;=200",#REF!,$B610,#REF!,"&gt;=2.7",#REF!,"&gt;=2.5",#REF!,"&gt;=3")</f>
        <v>#REF!</v>
      </c>
      <c r="AG610" s="6" t="e">
        <f>COUNTIFS(#REF!,"&gt;=200",#REF!,$B610,#REF!,"&gt;=2.9",#REF!,"&gt;=2.5",#REF!,"&gt;=3")</f>
        <v>#REF!</v>
      </c>
      <c r="AH610" s="6" t="e">
        <f>COUNTIFS(#REF!,"&gt;=200",#REF!,$B610,#REF!,"&gt;=3",#REF!,"&gt;=2.5",#REF!,"&gt;=3")</f>
        <v>#REF!</v>
      </c>
      <c r="AI610" s="6" t="e">
        <f>COUNTIFS(#REF!,"&gt;=200",#REF!,$B610,#REF!,"&gt;=3.1",#REF!,"&gt;=2.5",#REF!,"&gt;=3")</f>
        <v>#REF!</v>
      </c>
      <c r="AJ610" s="15" t="e">
        <f>COUNTIFS(#REF!,"&gt;=200",#REF!,$B610,#REF!,"&gt;=3.2",#REF!,"&gt;=2.5",#REF!,"&gt;=3")</f>
        <v>#REF!</v>
      </c>
      <c r="AL610" s="9" t="s">
        <v>27</v>
      </c>
      <c r="AM610" s="6"/>
      <c r="AN610" s="42" t="e">
        <f t="shared" si="174"/>
        <v>#REF!</v>
      </c>
      <c r="AO610" s="42" t="e">
        <f t="shared" si="169"/>
        <v>#REF!</v>
      </c>
      <c r="AP610" s="42" t="e">
        <f t="shared" si="170"/>
        <v>#REF!</v>
      </c>
      <c r="AQ610" s="42" t="e">
        <f t="shared" si="171"/>
        <v>#REF!</v>
      </c>
      <c r="AR610" s="42" t="e">
        <f t="shared" si="172"/>
        <v>#REF!</v>
      </c>
      <c r="AS610" s="42" t="e">
        <f t="shared" si="173"/>
        <v>#REF!</v>
      </c>
    </row>
    <row r="611" spans="2:45" hidden="1" outlineLevel="1" x14ac:dyDescent="0.25">
      <c r="B611" s="9" t="s">
        <v>28</v>
      </c>
      <c r="C611" s="6"/>
      <c r="D611" s="6" t="e">
        <f>COUNTIFS(#REF!,"&lt;100",#REF!,"&gt;=50",#REF!,$B611)</f>
        <v>#REF!</v>
      </c>
      <c r="E611" s="6" t="e">
        <f>COUNTIFS(#REF!,"&lt;100",#REF!,"&gt;=50",#REF!,$B611,#REF!,"&gt;=1.85",#REF!,"&gt;=2.3",#REF!,"&gt;=2.2")</f>
        <v>#REF!</v>
      </c>
      <c r="F611" s="6" t="e">
        <f>COUNTIFS(#REF!,"&lt;100",#REF!,"&gt;=50",#REF!,$B611,#REF!,"&gt;=1.9",#REF!,"&gt;=2.3",#REF!,"&gt;=2.2")</f>
        <v>#REF!</v>
      </c>
      <c r="G611" s="6" t="e">
        <f>COUNTIFS(#REF!,"&lt;100",#REF!,"&gt;=50",#REF!,$B611,#REF!,"&gt;=2",#REF!,"&gt;=2.3",#REF!,"&gt;=2.2")</f>
        <v>#REF!</v>
      </c>
      <c r="H611" s="6" t="e">
        <f>COUNTIFS(#REF!,"&lt;100",#REF!,"&gt;=50",#REF!,$B611,#REF!,"&gt;=2.2",#REF!,"&gt;=2.3",#REF!,"&gt;=2.2")</f>
        <v>#REF!</v>
      </c>
      <c r="I611" s="15" t="e">
        <f>COUNTIFS(#REF!,"&lt;100",#REF!,"&gt;=50",#REF!,$B611,#REF!,"&gt;=2.5",#REF!,"&gt;=2.3",#REF!,"&gt;=2.2")</f>
        <v>#REF!</v>
      </c>
      <c r="K611" s="9" t="s">
        <v>28</v>
      </c>
      <c r="L611" s="6"/>
      <c r="M611" s="6" t="e">
        <f>COUNTIFS(#REF!,"&gt;=100",#REF!,"&lt;150",#REF!,$B611)</f>
        <v>#REF!</v>
      </c>
      <c r="N611" s="6" t="e">
        <f>COUNTIFS(#REF!,"&gt;=100",#REF!,"&lt;150",#REF!,$B611,#REF!,"&gt;=2.3",#REF!,"&gt;=2.4",#REF!,"&gt;=2.4")</f>
        <v>#REF!</v>
      </c>
      <c r="O611" s="6" t="e">
        <f>COUNTIFS(#REF!,"&gt;=100",#REF!,"&lt;150",#REF!,$B611,#REF!,"&gt;=2.4",#REF!,"&gt;=2.4",#REF!,"&gt;=2.4")</f>
        <v>#REF!</v>
      </c>
      <c r="P611" s="6" t="e">
        <f>COUNTIFS(#REF!,"&gt;=100",#REF!,"&lt;150",#REF!,$B611,#REF!,"&gt;=2.5",#REF!,"&gt;=2.4",#REF!,"&gt;=2.4")</f>
        <v>#REF!</v>
      </c>
      <c r="Q611" s="6" t="e">
        <f>COUNTIFS(#REF!,"&gt;=100",#REF!,"&lt;150",#REF!,$B611,#REF!,"&gt;=2.6",#REF!,"&gt;=2.4",#REF!,"&gt;=2.4")</f>
        <v>#REF!</v>
      </c>
      <c r="R611" s="15" t="e">
        <f>COUNTIFS(#REF!,"&gt;=100",#REF!,"&lt;150",#REF!,$B611,#REF!,"&gt;=3",#REF!,"&gt;=2.4",#REF!,"&gt;=2.4")</f>
        <v>#REF!</v>
      </c>
      <c r="T611" s="9" t="s">
        <v>28</v>
      </c>
      <c r="U611" s="6"/>
      <c r="V611" s="6" t="e">
        <f>COUNTIFS(#REF!,"&gt;=150",#REF!,"&lt;200",#REF!,$B611)</f>
        <v>#REF!</v>
      </c>
      <c r="W611" s="6" t="e">
        <f>COUNTIFS(#REF!,"&gt;=150",#REF!,"&lt;200",#REF!,$B611,#REF!,"&gt;=2.5",#REF!,"&gt;=2.5",#REF!,"&gt;=2.8")</f>
        <v>#REF!</v>
      </c>
      <c r="X611" s="6" t="e">
        <f>COUNTIFS(#REF!,"&gt;=150",#REF!,"&lt;200",#REF!,$B611,#REF!,"&gt;=3",#REF!,"&gt;=2.5",#REF!,"&gt;=2.8")</f>
        <v>#REF!</v>
      </c>
      <c r="Y611" s="6" t="e">
        <f>COUNTIFS(#REF!,"&gt;=150",#REF!,"&lt;200",#REF!,$B611,#REF!,"&gt;=3.1",#REF!,"&gt;=2.5",#REF!,"&gt;=2.8")</f>
        <v>#REF!</v>
      </c>
      <c r="Z611" s="6" t="e">
        <f>COUNTIFS(#REF!,"&gt;=150",#REF!,"&lt;200",#REF!,$B611,#REF!,"&gt;=3.2",#REF!,"&gt;=2.5",#REF!,"&gt;=2.8")</f>
        <v>#REF!</v>
      </c>
      <c r="AA611" s="15" t="e">
        <f>COUNTIFS(#REF!,"&gt;=150",#REF!,"&lt;200",#REF!,$B611,#REF!,"&gt;=3.3",#REF!,"&gt;=2.5",#REF!,"&gt;=2.8")</f>
        <v>#REF!</v>
      </c>
      <c r="AC611" s="9" t="s">
        <v>28</v>
      </c>
      <c r="AD611" s="6"/>
      <c r="AE611" s="6" t="e">
        <f>COUNTIFS(#REF!,"&gt;=200",#REF!,$B611)</f>
        <v>#REF!</v>
      </c>
      <c r="AF611" s="6" t="e">
        <f>COUNTIFS(#REF!,"&gt;=200",#REF!,$B611,#REF!,"&gt;=2.7",#REF!,"&gt;=2.5",#REF!,"&gt;=3")</f>
        <v>#REF!</v>
      </c>
      <c r="AG611" s="6" t="e">
        <f>COUNTIFS(#REF!,"&gt;=200",#REF!,$B611,#REF!,"&gt;=2.9",#REF!,"&gt;=2.5",#REF!,"&gt;=3")</f>
        <v>#REF!</v>
      </c>
      <c r="AH611" s="6" t="e">
        <f>COUNTIFS(#REF!,"&gt;=200",#REF!,$B611,#REF!,"&gt;=3",#REF!,"&gt;=2.5",#REF!,"&gt;=3")</f>
        <v>#REF!</v>
      </c>
      <c r="AI611" s="6" t="e">
        <f>COUNTIFS(#REF!,"&gt;=200",#REF!,$B611,#REF!,"&gt;=3.1",#REF!,"&gt;=2.5",#REF!,"&gt;=3")</f>
        <v>#REF!</v>
      </c>
      <c r="AJ611" s="15" t="e">
        <f>COUNTIFS(#REF!,"&gt;=200",#REF!,$B611,#REF!,"&gt;=3.2",#REF!,"&gt;=2.5",#REF!,"&gt;=3")</f>
        <v>#REF!</v>
      </c>
      <c r="AL611" s="9" t="s">
        <v>28</v>
      </c>
      <c r="AM611" s="6"/>
      <c r="AN611" s="42" t="e">
        <f t="shared" si="174"/>
        <v>#REF!</v>
      </c>
      <c r="AO611" s="42" t="e">
        <f t="shared" si="169"/>
        <v>#REF!</v>
      </c>
      <c r="AP611" s="42" t="e">
        <f t="shared" si="170"/>
        <v>#REF!</v>
      </c>
      <c r="AQ611" s="42" t="e">
        <f t="shared" si="171"/>
        <v>#REF!</v>
      </c>
      <c r="AR611" s="42" t="e">
        <f t="shared" si="172"/>
        <v>#REF!</v>
      </c>
      <c r="AS611" s="42" t="e">
        <f t="shared" si="173"/>
        <v>#REF!</v>
      </c>
    </row>
    <row r="612" spans="2:45" hidden="1" outlineLevel="1" x14ac:dyDescent="0.25">
      <c r="B612" s="9" t="s">
        <v>29</v>
      </c>
      <c r="C612" s="6"/>
      <c r="D612" s="6" t="e">
        <f>COUNTIFS(#REF!,"&lt;100",#REF!,"&gt;=50",#REF!,$B612)</f>
        <v>#REF!</v>
      </c>
      <c r="E612" s="6" t="e">
        <f>COUNTIFS(#REF!,"&lt;100",#REF!,"&gt;=50",#REF!,$B612,#REF!,"&gt;=1.85",#REF!,"&gt;=2.3",#REF!,"&gt;=2.2")</f>
        <v>#REF!</v>
      </c>
      <c r="F612" s="6" t="e">
        <f>COUNTIFS(#REF!,"&lt;100",#REF!,"&gt;=50",#REF!,$B612,#REF!,"&gt;=1.9",#REF!,"&gt;=2.3",#REF!,"&gt;=2.2")</f>
        <v>#REF!</v>
      </c>
      <c r="G612" s="6" t="e">
        <f>COUNTIFS(#REF!,"&lt;100",#REF!,"&gt;=50",#REF!,$B612,#REF!,"&gt;=2",#REF!,"&gt;=2.3",#REF!,"&gt;=2.2")</f>
        <v>#REF!</v>
      </c>
      <c r="H612" s="6" t="e">
        <f>COUNTIFS(#REF!,"&lt;100",#REF!,"&gt;=50",#REF!,$B612,#REF!,"&gt;=2.2",#REF!,"&gt;=2.3",#REF!,"&gt;=2.2")</f>
        <v>#REF!</v>
      </c>
      <c r="I612" s="15" t="e">
        <f>COUNTIFS(#REF!,"&lt;100",#REF!,"&gt;=50",#REF!,$B612,#REF!,"&gt;=2.5",#REF!,"&gt;=2.3",#REF!,"&gt;=2.2")</f>
        <v>#REF!</v>
      </c>
      <c r="K612" s="9" t="s">
        <v>29</v>
      </c>
      <c r="L612" s="6"/>
      <c r="M612" s="6" t="e">
        <f>COUNTIFS(#REF!,"&gt;=100",#REF!,"&lt;150",#REF!,$B612)</f>
        <v>#REF!</v>
      </c>
      <c r="N612" s="6" t="e">
        <f>COUNTIFS(#REF!,"&gt;=100",#REF!,"&lt;150",#REF!,$B612,#REF!,"&gt;=2.3",#REF!,"&gt;=2.4",#REF!,"&gt;=2.4")</f>
        <v>#REF!</v>
      </c>
      <c r="O612" s="6" t="e">
        <f>COUNTIFS(#REF!,"&gt;=100",#REF!,"&lt;150",#REF!,$B612,#REF!,"&gt;=2.4",#REF!,"&gt;=2.4",#REF!,"&gt;=2.4")</f>
        <v>#REF!</v>
      </c>
      <c r="P612" s="6" t="e">
        <f>COUNTIFS(#REF!,"&gt;=100",#REF!,"&lt;150",#REF!,$B612,#REF!,"&gt;=2.5",#REF!,"&gt;=2.4",#REF!,"&gt;=2.4")</f>
        <v>#REF!</v>
      </c>
      <c r="Q612" s="6" t="e">
        <f>COUNTIFS(#REF!,"&gt;=100",#REF!,"&lt;150",#REF!,$B612,#REF!,"&gt;=2.6",#REF!,"&gt;=2.4",#REF!,"&gt;=2.4")</f>
        <v>#REF!</v>
      </c>
      <c r="R612" s="15" t="e">
        <f>COUNTIFS(#REF!,"&gt;=100",#REF!,"&lt;150",#REF!,$B612,#REF!,"&gt;=3",#REF!,"&gt;=2.4",#REF!,"&gt;=2.4")</f>
        <v>#REF!</v>
      </c>
      <c r="T612" s="9" t="s">
        <v>29</v>
      </c>
      <c r="U612" s="6"/>
      <c r="V612" s="6" t="e">
        <f>COUNTIFS(#REF!,"&gt;=150",#REF!,"&lt;200",#REF!,$B612)</f>
        <v>#REF!</v>
      </c>
      <c r="W612" s="6" t="e">
        <f>COUNTIFS(#REF!,"&gt;=150",#REF!,"&lt;200",#REF!,$B612,#REF!,"&gt;=2.5",#REF!,"&gt;=2.5",#REF!,"&gt;=2.8")</f>
        <v>#REF!</v>
      </c>
      <c r="X612" s="6" t="e">
        <f>COUNTIFS(#REF!,"&gt;=150",#REF!,"&lt;200",#REF!,$B612,#REF!,"&gt;=3",#REF!,"&gt;=2.5",#REF!,"&gt;=2.8")</f>
        <v>#REF!</v>
      </c>
      <c r="Y612" s="6" t="e">
        <f>COUNTIFS(#REF!,"&gt;=150",#REF!,"&lt;200",#REF!,$B612,#REF!,"&gt;=3.1",#REF!,"&gt;=2.5",#REF!,"&gt;=2.8")</f>
        <v>#REF!</v>
      </c>
      <c r="Z612" s="6" t="e">
        <f>COUNTIFS(#REF!,"&gt;=150",#REF!,"&lt;200",#REF!,$B612,#REF!,"&gt;=3.2",#REF!,"&gt;=2.5",#REF!,"&gt;=2.8")</f>
        <v>#REF!</v>
      </c>
      <c r="AA612" s="15" t="e">
        <f>COUNTIFS(#REF!,"&gt;=150",#REF!,"&lt;200",#REF!,$B612,#REF!,"&gt;=3.3",#REF!,"&gt;=2.5",#REF!,"&gt;=2.8")</f>
        <v>#REF!</v>
      </c>
      <c r="AC612" s="9" t="s">
        <v>29</v>
      </c>
      <c r="AD612" s="6"/>
      <c r="AE612" s="6" t="e">
        <f>COUNTIFS(#REF!,"&gt;=200",#REF!,$B612)</f>
        <v>#REF!</v>
      </c>
      <c r="AF612" s="6" t="e">
        <f>COUNTIFS(#REF!,"&gt;=200",#REF!,$B612,#REF!,"&gt;=2.7",#REF!,"&gt;=2.5",#REF!,"&gt;=3")</f>
        <v>#REF!</v>
      </c>
      <c r="AG612" s="6" t="e">
        <f>COUNTIFS(#REF!,"&gt;=200",#REF!,$B612,#REF!,"&gt;=2.9",#REF!,"&gt;=2.5",#REF!,"&gt;=3")</f>
        <v>#REF!</v>
      </c>
      <c r="AH612" s="6" t="e">
        <f>COUNTIFS(#REF!,"&gt;=200",#REF!,$B612,#REF!,"&gt;=3",#REF!,"&gt;=2.5",#REF!,"&gt;=3")</f>
        <v>#REF!</v>
      </c>
      <c r="AI612" s="6" t="e">
        <f>COUNTIFS(#REF!,"&gt;=200",#REF!,$B612,#REF!,"&gt;=3.1",#REF!,"&gt;=2.5",#REF!,"&gt;=3")</f>
        <v>#REF!</v>
      </c>
      <c r="AJ612" s="15" t="e">
        <f>COUNTIFS(#REF!,"&gt;=200",#REF!,$B612,#REF!,"&gt;=3.2",#REF!,"&gt;=2.5",#REF!,"&gt;=3")</f>
        <v>#REF!</v>
      </c>
      <c r="AL612" s="9" t="s">
        <v>29</v>
      </c>
      <c r="AM612" s="6"/>
      <c r="AN612" s="42" t="e">
        <f t="shared" si="174"/>
        <v>#REF!</v>
      </c>
      <c r="AO612" s="42" t="e">
        <f t="shared" si="169"/>
        <v>#REF!</v>
      </c>
      <c r="AP612" s="42" t="e">
        <f t="shared" si="170"/>
        <v>#REF!</v>
      </c>
      <c r="AQ612" s="42" t="e">
        <f t="shared" si="171"/>
        <v>#REF!</v>
      </c>
      <c r="AR612" s="42" t="e">
        <f t="shared" si="172"/>
        <v>#REF!</v>
      </c>
      <c r="AS612" s="42" t="e">
        <f t="shared" si="173"/>
        <v>#REF!</v>
      </c>
    </row>
    <row r="613" spans="2:45" hidden="1" outlineLevel="1" x14ac:dyDescent="0.25">
      <c r="B613" s="9" t="s">
        <v>32</v>
      </c>
      <c r="C613" s="6"/>
      <c r="D613" s="6" t="e">
        <f>COUNTIFS(#REF!,"&lt;100",#REF!,"&gt;=50",#REF!,$B613)</f>
        <v>#REF!</v>
      </c>
      <c r="E613" s="6" t="e">
        <f>COUNTIFS(#REF!,"&lt;100",#REF!,"&gt;=50",#REF!,$B613,#REF!,"&gt;=1.85",#REF!,"&gt;=2.3",#REF!,"&gt;=2.2")</f>
        <v>#REF!</v>
      </c>
      <c r="F613" s="6" t="e">
        <f>COUNTIFS(#REF!,"&lt;100",#REF!,"&gt;=50",#REF!,$B613,#REF!,"&gt;=1.9",#REF!,"&gt;=2.3",#REF!,"&gt;=2.2")</f>
        <v>#REF!</v>
      </c>
      <c r="G613" s="6" t="e">
        <f>COUNTIFS(#REF!,"&lt;100",#REF!,"&gt;=50",#REF!,$B613,#REF!,"&gt;=2",#REF!,"&gt;=2.3",#REF!,"&gt;=2.2")</f>
        <v>#REF!</v>
      </c>
      <c r="H613" s="6" t="e">
        <f>COUNTIFS(#REF!,"&lt;100",#REF!,"&gt;=50",#REF!,$B613,#REF!,"&gt;=2.2",#REF!,"&gt;=2.3",#REF!,"&gt;=2.2")</f>
        <v>#REF!</v>
      </c>
      <c r="I613" s="15" t="e">
        <f>COUNTIFS(#REF!,"&lt;100",#REF!,"&gt;=50",#REF!,$B613,#REF!,"&gt;=2.5",#REF!,"&gt;=2.3",#REF!,"&gt;=2.2")</f>
        <v>#REF!</v>
      </c>
      <c r="K613" s="9" t="s">
        <v>32</v>
      </c>
      <c r="L613" s="6"/>
      <c r="M613" s="6" t="e">
        <f>COUNTIFS(#REF!,"&gt;=100",#REF!,"&lt;150",#REF!,$B613)</f>
        <v>#REF!</v>
      </c>
      <c r="N613" s="6" t="e">
        <f>COUNTIFS(#REF!,"&gt;=100",#REF!,"&lt;150",#REF!,$B613,#REF!,"&gt;=2.3",#REF!,"&gt;=2.4",#REF!,"&gt;=2.4")</f>
        <v>#REF!</v>
      </c>
      <c r="O613" s="6" t="e">
        <f>COUNTIFS(#REF!,"&gt;=100",#REF!,"&lt;150",#REF!,$B613,#REF!,"&gt;=2.4",#REF!,"&gt;=2.4",#REF!,"&gt;=2.4")</f>
        <v>#REF!</v>
      </c>
      <c r="P613" s="6" t="e">
        <f>COUNTIFS(#REF!,"&gt;=100",#REF!,"&lt;150",#REF!,$B613,#REF!,"&gt;=2.5",#REF!,"&gt;=2.4",#REF!,"&gt;=2.4")</f>
        <v>#REF!</v>
      </c>
      <c r="Q613" s="6" t="e">
        <f>COUNTIFS(#REF!,"&gt;=100",#REF!,"&lt;150",#REF!,$B613,#REF!,"&gt;=2.6",#REF!,"&gt;=2.4",#REF!,"&gt;=2.4")</f>
        <v>#REF!</v>
      </c>
      <c r="R613" s="15" t="e">
        <f>COUNTIFS(#REF!,"&gt;=100",#REF!,"&lt;150",#REF!,$B613,#REF!,"&gt;=3",#REF!,"&gt;=2.4",#REF!,"&gt;=2.4")</f>
        <v>#REF!</v>
      </c>
      <c r="T613" s="9" t="s">
        <v>32</v>
      </c>
      <c r="U613" s="6"/>
      <c r="V613" s="6" t="e">
        <f>COUNTIFS(#REF!,"&gt;=150",#REF!,"&lt;200",#REF!,$B613)</f>
        <v>#REF!</v>
      </c>
      <c r="W613" s="6" t="e">
        <f>COUNTIFS(#REF!,"&gt;=150",#REF!,"&lt;200",#REF!,$B613,#REF!,"&gt;=2.5",#REF!,"&gt;=2.5",#REF!,"&gt;=2.8")</f>
        <v>#REF!</v>
      </c>
      <c r="X613" s="6" t="e">
        <f>COUNTIFS(#REF!,"&gt;=150",#REF!,"&lt;200",#REF!,$B613,#REF!,"&gt;=3",#REF!,"&gt;=2.5",#REF!,"&gt;=2.8")</f>
        <v>#REF!</v>
      </c>
      <c r="Y613" s="6" t="e">
        <f>COUNTIFS(#REF!,"&gt;=150",#REF!,"&lt;200",#REF!,$B613,#REF!,"&gt;=3.1",#REF!,"&gt;=2.5",#REF!,"&gt;=2.8")</f>
        <v>#REF!</v>
      </c>
      <c r="Z613" s="6" t="e">
        <f>COUNTIFS(#REF!,"&gt;=150",#REF!,"&lt;200",#REF!,$B613,#REF!,"&gt;=3.2",#REF!,"&gt;=2.5",#REF!,"&gt;=2.8")</f>
        <v>#REF!</v>
      </c>
      <c r="AA613" s="15" t="e">
        <f>COUNTIFS(#REF!,"&gt;=150",#REF!,"&lt;200",#REF!,$B613,#REF!,"&gt;=3.3",#REF!,"&gt;=2.5",#REF!,"&gt;=2.8")</f>
        <v>#REF!</v>
      </c>
      <c r="AC613" s="9" t="s">
        <v>32</v>
      </c>
      <c r="AD613" s="6"/>
      <c r="AE613" s="6" t="e">
        <f>COUNTIFS(#REF!,"&gt;=200",#REF!,$B613)</f>
        <v>#REF!</v>
      </c>
      <c r="AF613" s="6" t="e">
        <f>COUNTIFS(#REF!,"&gt;=200",#REF!,$B613,#REF!,"&gt;=2.7",#REF!,"&gt;=2.5",#REF!,"&gt;=3")</f>
        <v>#REF!</v>
      </c>
      <c r="AG613" s="6" t="e">
        <f>COUNTIFS(#REF!,"&gt;=200",#REF!,$B613,#REF!,"&gt;=2.9",#REF!,"&gt;=2.5",#REF!,"&gt;=3")</f>
        <v>#REF!</v>
      </c>
      <c r="AH613" s="6" t="e">
        <f>COUNTIFS(#REF!,"&gt;=200",#REF!,$B613,#REF!,"&gt;=3",#REF!,"&gt;=2.5",#REF!,"&gt;=3")</f>
        <v>#REF!</v>
      </c>
      <c r="AI613" s="6" t="e">
        <f>COUNTIFS(#REF!,"&gt;=200",#REF!,$B613,#REF!,"&gt;=3.1",#REF!,"&gt;=2.5",#REF!,"&gt;=3")</f>
        <v>#REF!</v>
      </c>
      <c r="AJ613" s="15" t="e">
        <f>COUNTIFS(#REF!,"&gt;=200",#REF!,$B613,#REF!,"&gt;=3.2",#REF!,"&gt;=2.5",#REF!,"&gt;=3")</f>
        <v>#REF!</v>
      </c>
      <c r="AL613" s="9" t="s">
        <v>32</v>
      </c>
      <c r="AM613" s="6"/>
      <c r="AN613" s="42" t="e">
        <f t="shared" si="174"/>
        <v>#REF!</v>
      </c>
      <c r="AO613" s="42" t="e">
        <f t="shared" si="169"/>
        <v>#REF!</v>
      </c>
      <c r="AP613" s="42" t="e">
        <f t="shared" si="170"/>
        <v>#REF!</v>
      </c>
      <c r="AQ613" s="42" t="e">
        <f t="shared" si="171"/>
        <v>#REF!</v>
      </c>
      <c r="AR613" s="42" t="e">
        <f t="shared" si="172"/>
        <v>#REF!</v>
      </c>
      <c r="AS613" s="42" t="e">
        <f t="shared" si="173"/>
        <v>#REF!</v>
      </c>
    </row>
    <row r="614" spans="2:45" hidden="1" outlineLevel="1" x14ac:dyDescent="0.25">
      <c r="B614" s="9" t="s">
        <v>44</v>
      </c>
      <c r="C614" s="6"/>
      <c r="D614" s="6" t="e">
        <f>COUNTIFS(#REF!,"&lt;100",#REF!,"&gt;=50",#REF!,$B614)</f>
        <v>#REF!</v>
      </c>
      <c r="E614" s="6" t="e">
        <f>COUNTIFS(#REF!,"&lt;100",#REF!,"&gt;=50",#REF!,$B614,#REF!,"&gt;=1.85",#REF!,"&gt;=2.3",#REF!,"&gt;=2.2")</f>
        <v>#REF!</v>
      </c>
      <c r="F614" s="6" t="e">
        <f>COUNTIFS(#REF!,"&lt;100",#REF!,"&gt;=50",#REF!,$B614,#REF!,"&gt;=1.9",#REF!,"&gt;=2.3",#REF!,"&gt;=2.2")</f>
        <v>#REF!</v>
      </c>
      <c r="G614" s="6" t="e">
        <f>COUNTIFS(#REF!,"&lt;100",#REF!,"&gt;=50",#REF!,$B614,#REF!,"&gt;=2",#REF!,"&gt;=2.3",#REF!,"&gt;=2.2")</f>
        <v>#REF!</v>
      </c>
      <c r="H614" s="6" t="e">
        <f>COUNTIFS(#REF!,"&lt;100",#REF!,"&gt;=50",#REF!,$B614,#REF!,"&gt;=2.2",#REF!,"&gt;=2.3",#REF!,"&gt;=2.2")</f>
        <v>#REF!</v>
      </c>
      <c r="I614" s="15" t="e">
        <f>COUNTIFS(#REF!,"&lt;100",#REF!,"&gt;=50",#REF!,$B614,#REF!,"&gt;=2.5",#REF!,"&gt;=2.3",#REF!,"&gt;=2.2")</f>
        <v>#REF!</v>
      </c>
      <c r="K614" s="9" t="s">
        <v>44</v>
      </c>
      <c r="L614" s="6"/>
      <c r="M614" s="6" t="e">
        <f>COUNTIFS(#REF!,"&gt;=100",#REF!,"&lt;150",#REF!,$B614)</f>
        <v>#REF!</v>
      </c>
      <c r="N614" s="6" t="e">
        <f>COUNTIFS(#REF!,"&gt;=100",#REF!,"&lt;150",#REF!,$B614,#REF!,"&gt;=2.3",#REF!,"&gt;=2.4",#REF!,"&gt;=2.4")</f>
        <v>#REF!</v>
      </c>
      <c r="O614" s="6" t="e">
        <f>COUNTIFS(#REF!,"&gt;=100",#REF!,"&lt;150",#REF!,$B614,#REF!,"&gt;=2.4",#REF!,"&gt;=2.4",#REF!,"&gt;=2.4")</f>
        <v>#REF!</v>
      </c>
      <c r="P614" s="6" t="e">
        <f>COUNTIFS(#REF!,"&gt;=100",#REF!,"&lt;150",#REF!,$B614,#REF!,"&gt;=2.5",#REF!,"&gt;=2.4",#REF!,"&gt;=2.4")</f>
        <v>#REF!</v>
      </c>
      <c r="Q614" s="6" t="e">
        <f>COUNTIFS(#REF!,"&gt;=100",#REF!,"&lt;150",#REF!,$B614,#REF!,"&gt;=2.6",#REF!,"&gt;=2.4",#REF!,"&gt;=2.4")</f>
        <v>#REF!</v>
      </c>
      <c r="R614" s="15" t="e">
        <f>COUNTIFS(#REF!,"&gt;=100",#REF!,"&lt;150",#REF!,$B614,#REF!,"&gt;=3",#REF!,"&gt;=2.4",#REF!,"&gt;=2.4")</f>
        <v>#REF!</v>
      </c>
      <c r="T614" s="9" t="s">
        <v>44</v>
      </c>
      <c r="U614" s="6"/>
      <c r="V614" s="6" t="e">
        <f>COUNTIFS(#REF!,"&gt;=150",#REF!,"&lt;200",#REF!,$B614)</f>
        <v>#REF!</v>
      </c>
      <c r="W614" s="6" t="e">
        <f>COUNTIFS(#REF!,"&gt;=150",#REF!,"&lt;200",#REF!,$B614,#REF!,"&gt;=2.5",#REF!,"&gt;=2.5",#REF!,"&gt;=2.8")</f>
        <v>#REF!</v>
      </c>
      <c r="X614" s="6" t="e">
        <f>COUNTIFS(#REF!,"&gt;=150",#REF!,"&lt;200",#REF!,$B614,#REF!,"&gt;=3",#REF!,"&gt;=2.5",#REF!,"&gt;=2.8")</f>
        <v>#REF!</v>
      </c>
      <c r="Y614" s="6" t="e">
        <f>COUNTIFS(#REF!,"&gt;=150",#REF!,"&lt;200",#REF!,$B614,#REF!,"&gt;=3.1",#REF!,"&gt;=2.5",#REF!,"&gt;=2.8")</f>
        <v>#REF!</v>
      </c>
      <c r="Z614" s="6" t="e">
        <f>COUNTIFS(#REF!,"&gt;=150",#REF!,"&lt;200",#REF!,$B614,#REF!,"&gt;=3.2",#REF!,"&gt;=2.5",#REF!,"&gt;=2.8")</f>
        <v>#REF!</v>
      </c>
      <c r="AA614" s="15" t="e">
        <f>COUNTIFS(#REF!,"&gt;=150",#REF!,"&lt;200",#REF!,$B614,#REF!,"&gt;=3.3",#REF!,"&gt;=2.5",#REF!,"&gt;=2.8")</f>
        <v>#REF!</v>
      </c>
      <c r="AC614" s="9" t="s">
        <v>44</v>
      </c>
      <c r="AD614" s="6"/>
      <c r="AE614" s="6" t="e">
        <f>COUNTIFS(#REF!,"&gt;=200",#REF!,$B614)</f>
        <v>#REF!</v>
      </c>
      <c r="AF614" s="6" t="e">
        <f>COUNTIFS(#REF!,"&gt;=200",#REF!,$B614,#REF!,"&gt;=2.7",#REF!,"&gt;=2.5",#REF!,"&gt;=3")</f>
        <v>#REF!</v>
      </c>
      <c r="AG614" s="6" t="e">
        <f>COUNTIFS(#REF!,"&gt;=200",#REF!,$B614,#REF!,"&gt;=2.9",#REF!,"&gt;=2.5",#REF!,"&gt;=3")</f>
        <v>#REF!</v>
      </c>
      <c r="AH614" s="6" t="e">
        <f>COUNTIFS(#REF!,"&gt;=200",#REF!,$B614,#REF!,"&gt;=3",#REF!,"&gt;=2.5",#REF!,"&gt;=3")</f>
        <v>#REF!</v>
      </c>
      <c r="AI614" s="6" t="e">
        <f>COUNTIFS(#REF!,"&gt;=200",#REF!,$B614,#REF!,"&gt;=3.1",#REF!,"&gt;=2.5",#REF!,"&gt;=3")</f>
        <v>#REF!</v>
      </c>
      <c r="AJ614" s="15" t="e">
        <f>COUNTIFS(#REF!,"&gt;=200",#REF!,$B614,#REF!,"&gt;=3.2",#REF!,"&gt;=2.5",#REF!,"&gt;=3")</f>
        <v>#REF!</v>
      </c>
      <c r="AL614" s="9" t="s">
        <v>44</v>
      </c>
      <c r="AM614" s="6"/>
      <c r="AN614" s="42" t="e">
        <f t="shared" si="174"/>
        <v>#REF!</v>
      </c>
      <c r="AO614" s="42" t="e">
        <f t="shared" si="169"/>
        <v>#REF!</v>
      </c>
      <c r="AP614" s="42" t="e">
        <f t="shared" si="170"/>
        <v>#REF!</v>
      </c>
      <c r="AQ614" s="42" t="e">
        <f t="shared" si="171"/>
        <v>#REF!</v>
      </c>
      <c r="AR614" s="42" t="e">
        <f t="shared" si="172"/>
        <v>#REF!</v>
      </c>
      <c r="AS614" s="42" t="e">
        <f t="shared" si="173"/>
        <v>#REF!</v>
      </c>
    </row>
    <row r="615" spans="2:45" hidden="1" outlineLevel="1" x14ac:dyDescent="0.25">
      <c r="B615" s="9" t="s">
        <v>35</v>
      </c>
      <c r="C615" s="6"/>
      <c r="D615" s="6" t="e">
        <f>COUNTIFS(#REF!,"&lt;100",#REF!,"&gt;=50",#REF!,$B615)</f>
        <v>#REF!</v>
      </c>
      <c r="E615" s="6" t="e">
        <f>COUNTIFS(#REF!,"&lt;100",#REF!,"&gt;=50",#REF!,$B615,#REF!,"&gt;=1.85",#REF!,"&gt;=2.3",#REF!,"&gt;=2.2")</f>
        <v>#REF!</v>
      </c>
      <c r="F615" s="6" t="e">
        <f>COUNTIFS(#REF!,"&lt;100",#REF!,"&gt;=50",#REF!,$B615,#REF!,"&gt;=1.9",#REF!,"&gt;=2.3",#REF!,"&gt;=2.2")</f>
        <v>#REF!</v>
      </c>
      <c r="G615" s="6" t="e">
        <f>COUNTIFS(#REF!,"&lt;100",#REF!,"&gt;=50",#REF!,$B615,#REF!,"&gt;=2",#REF!,"&gt;=2.3",#REF!,"&gt;=2.2")</f>
        <v>#REF!</v>
      </c>
      <c r="H615" s="6" t="e">
        <f>COUNTIFS(#REF!,"&lt;100",#REF!,"&gt;=50",#REF!,$B615,#REF!,"&gt;=2.2",#REF!,"&gt;=2.3",#REF!,"&gt;=2.2")</f>
        <v>#REF!</v>
      </c>
      <c r="I615" s="15" t="e">
        <f>COUNTIFS(#REF!,"&lt;100",#REF!,"&gt;=50",#REF!,$B615,#REF!,"&gt;=2.5",#REF!,"&gt;=2.3",#REF!,"&gt;=2.2")</f>
        <v>#REF!</v>
      </c>
      <c r="K615" s="9" t="s">
        <v>35</v>
      </c>
      <c r="L615" s="6"/>
      <c r="M615" s="6" t="e">
        <f>COUNTIFS(#REF!,"&gt;=100",#REF!,"&lt;150",#REF!,$B615)</f>
        <v>#REF!</v>
      </c>
      <c r="N615" s="6" t="e">
        <f>COUNTIFS(#REF!,"&gt;=100",#REF!,"&lt;150",#REF!,$B615,#REF!,"&gt;=2.3",#REF!,"&gt;=2.4",#REF!,"&gt;=2.4")</f>
        <v>#REF!</v>
      </c>
      <c r="O615" s="6" t="e">
        <f>COUNTIFS(#REF!,"&gt;=100",#REF!,"&lt;150",#REF!,$B615,#REF!,"&gt;=2.4",#REF!,"&gt;=2.4",#REF!,"&gt;=2.4")</f>
        <v>#REF!</v>
      </c>
      <c r="P615" s="6" t="e">
        <f>COUNTIFS(#REF!,"&gt;=100",#REF!,"&lt;150",#REF!,$B615,#REF!,"&gt;=2.5",#REF!,"&gt;=2.4",#REF!,"&gt;=2.4")</f>
        <v>#REF!</v>
      </c>
      <c r="Q615" s="6" t="e">
        <f>COUNTIFS(#REF!,"&gt;=100",#REF!,"&lt;150",#REF!,$B615,#REF!,"&gt;=2.6",#REF!,"&gt;=2.4",#REF!,"&gt;=2.4")</f>
        <v>#REF!</v>
      </c>
      <c r="R615" s="15" t="e">
        <f>COUNTIFS(#REF!,"&gt;=100",#REF!,"&lt;150",#REF!,$B615,#REF!,"&gt;=3",#REF!,"&gt;=2.4",#REF!,"&gt;=2.4")</f>
        <v>#REF!</v>
      </c>
      <c r="T615" s="9" t="s">
        <v>35</v>
      </c>
      <c r="U615" s="6"/>
      <c r="V615" s="6" t="e">
        <f>COUNTIFS(#REF!,"&gt;=150",#REF!,"&lt;200",#REF!,$B615)</f>
        <v>#REF!</v>
      </c>
      <c r="W615" s="6" t="e">
        <f>COUNTIFS(#REF!,"&gt;=150",#REF!,"&lt;200",#REF!,$B615,#REF!,"&gt;=2.5",#REF!,"&gt;=2.5",#REF!,"&gt;=2.8")</f>
        <v>#REF!</v>
      </c>
      <c r="X615" s="6" t="e">
        <f>COUNTIFS(#REF!,"&gt;=150",#REF!,"&lt;200",#REF!,$B615,#REF!,"&gt;=3",#REF!,"&gt;=2.5",#REF!,"&gt;=2.8")</f>
        <v>#REF!</v>
      </c>
      <c r="Y615" s="6" t="e">
        <f>COUNTIFS(#REF!,"&gt;=150",#REF!,"&lt;200",#REF!,$B615,#REF!,"&gt;=3.1",#REF!,"&gt;=2.5",#REF!,"&gt;=2.8")</f>
        <v>#REF!</v>
      </c>
      <c r="Z615" s="6" t="e">
        <f>COUNTIFS(#REF!,"&gt;=150",#REF!,"&lt;200",#REF!,$B615,#REF!,"&gt;=3.2",#REF!,"&gt;=2.5",#REF!,"&gt;=2.8")</f>
        <v>#REF!</v>
      </c>
      <c r="AA615" s="15" t="e">
        <f>COUNTIFS(#REF!,"&gt;=150",#REF!,"&lt;200",#REF!,$B615,#REF!,"&gt;=3.3",#REF!,"&gt;=2.5",#REF!,"&gt;=2.8")</f>
        <v>#REF!</v>
      </c>
      <c r="AC615" s="9" t="s">
        <v>35</v>
      </c>
      <c r="AD615" s="6"/>
      <c r="AE615" s="6" t="e">
        <f>COUNTIFS(#REF!,"&gt;=200",#REF!,$B615)</f>
        <v>#REF!</v>
      </c>
      <c r="AF615" s="6" t="e">
        <f>COUNTIFS(#REF!,"&gt;=200",#REF!,$B615,#REF!,"&gt;=2.7",#REF!,"&gt;=2.5",#REF!,"&gt;=3")</f>
        <v>#REF!</v>
      </c>
      <c r="AG615" s="6" t="e">
        <f>COUNTIFS(#REF!,"&gt;=200",#REF!,$B615,#REF!,"&gt;=2.9",#REF!,"&gt;=2.5",#REF!,"&gt;=3")</f>
        <v>#REF!</v>
      </c>
      <c r="AH615" s="6" t="e">
        <f>COUNTIFS(#REF!,"&gt;=200",#REF!,$B615,#REF!,"&gt;=3",#REF!,"&gt;=2.5",#REF!,"&gt;=3")</f>
        <v>#REF!</v>
      </c>
      <c r="AI615" s="6" t="e">
        <f>COUNTIFS(#REF!,"&gt;=200",#REF!,$B615,#REF!,"&gt;=3.1",#REF!,"&gt;=2.5",#REF!,"&gt;=3")</f>
        <v>#REF!</v>
      </c>
      <c r="AJ615" s="15" t="e">
        <f>COUNTIFS(#REF!,"&gt;=200",#REF!,$B615,#REF!,"&gt;=3.2",#REF!,"&gt;=2.5",#REF!,"&gt;=3")</f>
        <v>#REF!</v>
      </c>
      <c r="AL615" s="9" t="s">
        <v>35</v>
      </c>
      <c r="AM615" s="6"/>
      <c r="AN615" s="42" t="e">
        <f t="shared" si="174"/>
        <v>#REF!</v>
      </c>
      <c r="AO615" s="42" t="e">
        <f t="shared" si="169"/>
        <v>#REF!</v>
      </c>
      <c r="AP615" s="42" t="e">
        <f t="shared" si="170"/>
        <v>#REF!</v>
      </c>
      <c r="AQ615" s="42" t="e">
        <f t="shared" si="171"/>
        <v>#REF!</v>
      </c>
      <c r="AR615" s="42" t="e">
        <f t="shared" si="172"/>
        <v>#REF!</v>
      </c>
      <c r="AS615" s="42" t="e">
        <f t="shared" si="173"/>
        <v>#REF!</v>
      </c>
    </row>
    <row r="616" spans="2:45" hidden="1" outlineLevel="1" x14ac:dyDescent="0.25">
      <c r="B616" s="9" t="s">
        <v>8</v>
      </c>
      <c r="C616" s="6"/>
      <c r="D616" s="6" t="e">
        <f>COUNTIFS(#REF!,"&lt;100",#REF!,"&gt;=50",#REF!,$B616)</f>
        <v>#REF!</v>
      </c>
      <c r="E616" s="6" t="e">
        <f>COUNTIFS(#REF!,"&lt;100",#REF!,"&gt;=50",#REF!,$B616,#REF!,"&gt;=1.85",#REF!,"&gt;=2.3",#REF!,"&gt;=2.2")</f>
        <v>#REF!</v>
      </c>
      <c r="F616" s="6" t="e">
        <f>COUNTIFS(#REF!,"&lt;100",#REF!,"&gt;=50",#REF!,$B616,#REF!,"&gt;=1.9",#REF!,"&gt;=2.3",#REF!,"&gt;=2.2")</f>
        <v>#REF!</v>
      </c>
      <c r="G616" s="6" t="e">
        <f>COUNTIFS(#REF!,"&lt;100",#REF!,"&gt;=50",#REF!,$B616,#REF!,"&gt;=2",#REF!,"&gt;=2.3",#REF!,"&gt;=2.2")</f>
        <v>#REF!</v>
      </c>
      <c r="H616" s="6" t="e">
        <f>COUNTIFS(#REF!,"&lt;100",#REF!,"&gt;=50",#REF!,$B616,#REF!,"&gt;=2.2",#REF!,"&gt;=2.3",#REF!,"&gt;=2.2")</f>
        <v>#REF!</v>
      </c>
      <c r="I616" s="15" t="e">
        <f>COUNTIFS(#REF!,"&lt;100",#REF!,"&gt;=50",#REF!,$B616,#REF!,"&gt;=2.5",#REF!,"&gt;=2.3",#REF!,"&gt;=2.2")</f>
        <v>#REF!</v>
      </c>
      <c r="K616" s="9" t="s">
        <v>8</v>
      </c>
      <c r="L616" s="6"/>
      <c r="M616" s="6" t="e">
        <f>COUNTIFS(#REF!,"&gt;=100",#REF!,"&lt;150",#REF!,$B616)</f>
        <v>#REF!</v>
      </c>
      <c r="N616" s="6" t="e">
        <f>COUNTIFS(#REF!,"&gt;=100",#REF!,"&lt;150",#REF!,$B616,#REF!,"&gt;=2.3",#REF!,"&gt;=2.4",#REF!,"&gt;=2.4")</f>
        <v>#REF!</v>
      </c>
      <c r="O616" s="6" t="e">
        <f>COUNTIFS(#REF!,"&gt;=100",#REF!,"&lt;150",#REF!,$B616,#REF!,"&gt;=2.4",#REF!,"&gt;=2.4",#REF!,"&gt;=2.4")</f>
        <v>#REF!</v>
      </c>
      <c r="P616" s="6" t="e">
        <f>COUNTIFS(#REF!,"&gt;=100",#REF!,"&lt;150",#REF!,$B616,#REF!,"&gt;=2.5",#REF!,"&gt;=2.4",#REF!,"&gt;=2.4")</f>
        <v>#REF!</v>
      </c>
      <c r="Q616" s="6" t="e">
        <f>COUNTIFS(#REF!,"&gt;=100",#REF!,"&lt;150",#REF!,$B616,#REF!,"&gt;=2.6",#REF!,"&gt;=2.4",#REF!,"&gt;=2.4")</f>
        <v>#REF!</v>
      </c>
      <c r="R616" s="15" t="e">
        <f>COUNTIFS(#REF!,"&gt;=100",#REF!,"&lt;150",#REF!,$B616,#REF!,"&gt;=3",#REF!,"&gt;=2.4",#REF!,"&gt;=2.4")</f>
        <v>#REF!</v>
      </c>
      <c r="T616" s="9" t="s">
        <v>8</v>
      </c>
      <c r="U616" s="6"/>
      <c r="V616" s="6" t="e">
        <f>COUNTIFS(#REF!,"&gt;=150",#REF!,"&lt;200",#REF!,$B616)</f>
        <v>#REF!</v>
      </c>
      <c r="W616" s="6" t="e">
        <f>COUNTIFS(#REF!,"&gt;=150",#REF!,"&lt;200",#REF!,$B616,#REF!,"&gt;=2.5",#REF!,"&gt;=2.5",#REF!,"&gt;=2.8")</f>
        <v>#REF!</v>
      </c>
      <c r="X616" s="6" t="e">
        <f>COUNTIFS(#REF!,"&gt;=150",#REF!,"&lt;200",#REF!,$B616,#REF!,"&gt;=3",#REF!,"&gt;=2.5",#REF!,"&gt;=2.8")</f>
        <v>#REF!</v>
      </c>
      <c r="Y616" s="6" t="e">
        <f>COUNTIFS(#REF!,"&gt;=150",#REF!,"&lt;200",#REF!,$B616,#REF!,"&gt;=3.1",#REF!,"&gt;=2.5",#REF!,"&gt;=2.8")</f>
        <v>#REF!</v>
      </c>
      <c r="Z616" s="6" t="e">
        <f>COUNTIFS(#REF!,"&gt;=150",#REF!,"&lt;200",#REF!,$B616,#REF!,"&gt;=3.2",#REF!,"&gt;=2.5",#REF!,"&gt;=2.8")</f>
        <v>#REF!</v>
      </c>
      <c r="AA616" s="15" t="e">
        <f>COUNTIFS(#REF!,"&gt;=150",#REF!,"&lt;200",#REF!,$B616,#REF!,"&gt;=3.3",#REF!,"&gt;=2.5",#REF!,"&gt;=2.8")</f>
        <v>#REF!</v>
      </c>
      <c r="AC616" s="9" t="s">
        <v>8</v>
      </c>
      <c r="AD616" s="6"/>
      <c r="AE616" s="6" t="e">
        <f>COUNTIFS(#REF!,"&gt;=200",#REF!,$B616)</f>
        <v>#REF!</v>
      </c>
      <c r="AF616" s="6" t="e">
        <f>COUNTIFS(#REF!,"&gt;=200",#REF!,$B616,#REF!,"&gt;=2.7",#REF!,"&gt;=2.5",#REF!,"&gt;=3")</f>
        <v>#REF!</v>
      </c>
      <c r="AG616" s="6" t="e">
        <f>COUNTIFS(#REF!,"&gt;=200",#REF!,$B616,#REF!,"&gt;=2.9",#REF!,"&gt;=2.5",#REF!,"&gt;=3")</f>
        <v>#REF!</v>
      </c>
      <c r="AH616" s="6" t="e">
        <f>COUNTIFS(#REF!,"&gt;=200",#REF!,$B616,#REF!,"&gt;=3",#REF!,"&gt;=2.5",#REF!,"&gt;=3")</f>
        <v>#REF!</v>
      </c>
      <c r="AI616" s="6" t="e">
        <f>COUNTIFS(#REF!,"&gt;=200",#REF!,$B616,#REF!,"&gt;=3.1",#REF!,"&gt;=2.5",#REF!,"&gt;=3")</f>
        <v>#REF!</v>
      </c>
      <c r="AJ616" s="15" t="e">
        <f>COUNTIFS(#REF!,"&gt;=200",#REF!,$B616,#REF!,"&gt;=3.2",#REF!,"&gt;=2.5",#REF!,"&gt;=3")</f>
        <v>#REF!</v>
      </c>
      <c r="AL616" s="9" t="s">
        <v>8</v>
      </c>
      <c r="AM616" s="6"/>
      <c r="AN616" s="42" t="e">
        <f t="shared" si="174"/>
        <v>#REF!</v>
      </c>
      <c r="AO616" s="42" t="e">
        <f t="shared" si="169"/>
        <v>#REF!</v>
      </c>
      <c r="AP616" s="42" t="e">
        <f t="shared" si="170"/>
        <v>#REF!</v>
      </c>
      <c r="AQ616" s="42" t="e">
        <f t="shared" si="171"/>
        <v>#REF!</v>
      </c>
      <c r="AR616" s="42" t="e">
        <f t="shared" si="172"/>
        <v>#REF!</v>
      </c>
      <c r="AS616" s="42" t="e">
        <f t="shared" si="173"/>
        <v>#REF!</v>
      </c>
    </row>
    <row r="617" spans="2:45" hidden="1" outlineLevel="1" x14ac:dyDescent="0.25">
      <c r="B617" s="9" t="s">
        <v>36</v>
      </c>
      <c r="C617" s="6"/>
      <c r="D617" s="6" t="e">
        <f>COUNTIFS(#REF!,"&lt;100",#REF!,"&gt;=50",#REF!,$B617)</f>
        <v>#REF!</v>
      </c>
      <c r="E617" s="6" t="e">
        <f>COUNTIFS(#REF!,"&lt;100",#REF!,"&gt;=50",#REF!,$B617,#REF!,"&gt;=1.85",#REF!,"&gt;=2.3",#REF!,"&gt;=2.2")</f>
        <v>#REF!</v>
      </c>
      <c r="F617" s="6" t="e">
        <f>COUNTIFS(#REF!,"&lt;100",#REF!,"&gt;=50",#REF!,$B617,#REF!,"&gt;=1.9",#REF!,"&gt;=2.3",#REF!,"&gt;=2.2")</f>
        <v>#REF!</v>
      </c>
      <c r="G617" s="6" t="e">
        <f>COUNTIFS(#REF!,"&lt;100",#REF!,"&gt;=50",#REF!,$B617,#REF!,"&gt;=2",#REF!,"&gt;=2.3",#REF!,"&gt;=2.2")</f>
        <v>#REF!</v>
      </c>
      <c r="H617" s="6" t="e">
        <f>COUNTIFS(#REF!,"&lt;100",#REF!,"&gt;=50",#REF!,$B617,#REF!,"&gt;=2.2",#REF!,"&gt;=2.3",#REF!,"&gt;=2.2")</f>
        <v>#REF!</v>
      </c>
      <c r="I617" s="15" t="e">
        <f>COUNTIFS(#REF!,"&lt;100",#REF!,"&gt;=50",#REF!,$B617,#REF!,"&gt;=2.5",#REF!,"&gt;=2.3",#REF!,"&gt;=2.2")</f>
        <v>#REF!</v>
      </c>
      <c r="K617" s="9" t="s">
        <v>36</v>
      </c>
      <c r="L617" s="6"/>
      <c r="M617" s="6" t="e">
        <f>COUNTIFS(#REF!,"&gt;=100",#REF!,"&lt;150",#REF!,$B617)</f>
        <v>#REF!</v>
      </c>
      <c r="N617" s="6" t="e">
        <f>COUNTIFS(#REF!,"&gt;=100",#REF!,"&lt;150",#REF!,$B617,#REF!,"&gt;=2.3",#REF!,"&gt;=2.4",#REF!,"&gt;=2.4")</f>
        <v>#REF!</v>
      </c>
      <c r="O617" s="6" t="e">
        <f>COUNTIFS(#REF!,"&gt;=100",#REF!,"&lt;150",#REF!,$B617,#REF!,"&gt;=2.4",#REF!,"&gt;=2.4",#REF!,"&gt;=2.4")</f>
        <v>#REF!</v>
      </c>
      <c r="P617" s="6" t="e">
        <f>COUNTIFS(#REF!,"&gt;=100",#REF!,"&lt;150",#REF!,$B617,#REF!,"&gt;=2.5",#REF!,"&gt;=2.4",#REF!,"&gt;=2.4")</f>
        <v>#REF!</v>
      </c>
      <c r="Q617" s="6" t="e">
        <f>COUNTIFS(#REF!,"&gt;=100",#REF!,"&lt;150",#REF!,$B617,#REF!,"&gt;=2.6",#REF!,"&gt;=2.4",#REF!,"&gt;=2.4")</f>
        <v>#REF!</v>
      </c>
      <c r="R617" s="15" t="e">
        <f>COUNTIFS(#REF!,"&gt;=100",#REF!,"&lt;150",#REF!,$B617,#REF!,"&gt;=3",#REF!,"&gt;=2.4",#REF!,"&gt;=2.4")</f>
        <v>#REF!</v>
      </c>
      <c r="T617" s="9" t="s">
        <v>36</v>
      </c>
      <c r="U617" s="6"/>
      <c r="V617" s="6" t="e">
        <f>COUNTIFS(#REF!,"&gt;=150",#REF!,"&lt;200",#REF!,$B617)</f>
        <v>#REF!</v>
      </c>
      <c r="W617" s="6" t="e">
        <f>COUNTIFS(#REF!,"&gt;=150",#REF!,"&lt;200",#REF!,$B617,#REF!,"&gt;=2.5",#REF!,"&gt;=2.5",#REF!,"&gt;=2.8")</f>
        <v>#REF!</v>
      </c>
      <c r="X617" s="6" t="e">
        <f>COUNTIFS(#REF!,"&gt;=150",#REF!,"&lt;200",#REF!,$B617,#REF!,"&gt;=3",#REF!,"&gt;=2.5",#REF!,"&gt;=2.8")</f>
        <v>#REF!</v>
      </c>
      <c r="Y617" s="6" t="e">
        <f>COUNTIFS(#REF!,"&gt;=150",#REF!,"&lt;200",#REF!,$B617,#REF!,"&gt;=3.1",#REF!,"&gt;=2.5",#REF!,"&gt;=2.8")</f>
        <v>#REF!</v>
      </c>
      <c r="Z617" s="6" t="e">
        <f>COUNTIFS(#REF!,"&gt;=150",#REF!,"&lt;200",#REF!,$B617,#REF!,"&gt;=3.2",#REF!,"&gt;=2.5",#REF!,"&gt;=2.8")</f>
        <v>#REF!</v>
      </c>
      <c r="AA617" s="15" t="e">
        <f>COUNTIFS(#REF!,"&gt;=150",#REF!,"&lt;200",#REF!,$B617,#REF!,"&gt;=3.3",#REF!,"&gt;=2.5",#REF!,"&gt;=2.8")</f>
        <v>#REF!</v>
      </c>
      <c r="AC617" s="9" t="s">
        <v>36</v>
      </c>
      <c r="AD617" s="6"/>
      <c r="AE617" s="6" t="e">
        <f>COUNTIFS(#REF!,"&gt;=200",#REF!,$B617)</f>
        <v>#REF!</v>
      </c>
      <c r="AF617" s="6" t="e">
        <f>COUNTIFS(#REF!,"&gt;=200",#REF!,$B617,#REF!,"&gt;=2.7",#REF!,"&gt;=2.5",#REF!,"&gt;=3")</f>
        <v>#REF!</v>
      </c>
      <c r="AG617" s="6" t="e">
        <f>COUNTIFS(#REF!,"&gt;=200",#REF!,$B617,#REF!,"&gt;=2.9",#REF!,"&gt;=2.5",#REF!,"&gt;=3")</f>
        <v>#REF!</v>
      </c>
      <c r="AH617" s="6" t="e">
        <f>COUNTIFS(#REF!,"&gt;=200",#REF!,$B617,#REF!,"&gt;=3",#REF!,"&gt;=2.5",#REF!,"&gt;=3")</f>
        <v>#REF!</v>
      </c>
      <c r="AI617" s="6" t="e">
        <f>COUNTIFS(#REF!,"&gt;=200",#REF!,$B617,#REF!,"&gt;=3.1",#REF!,"&gt;=2.5",#REF!,"&gt;=3")</f>
        <v>#REF!</v>
      </c>
      <c r="AJ617" s="15" t="e">
        <f>COUNTIFS(#REF!,"&gt;=200",#REF!,$B617,#REF!,"&gt;=3.2",#REF!,"&gt;=2.5",#REF!,"&gt;=3")</f>
        <v>#REF!</v>
      </c>
      <c r="AL617" s="9" t="s">
        <v>36</v>
      </c>
      <c r="AM617" s="6"/>
      <c r="AN617" s="42" t="e">
        <f t="shared" si="174"/>
        <v>#REF!</v>
      </c>
      <c r="AO617" s="42" t="e">
        <f t="shared" si="169"/>
        <v>#REF!</v>
      </c>
      <c r="AP617" s="42" t="e">
        <f t="shared" si="170"/>
        <v>#REF!</v>
      </c>
      <c r="AQ617" s="42" t="e">
        <f t="shared" si="171"/>
        <v>#REF!</v>
      </c>
      <c r="AR617" s="42" t="e">
        <f t="shared" si="172"/>
        <v>#REF!</v>
      </c>
      <c r="AS617" s="42" t="e">
        <f t="shared" si="173"/>
        <v>#REF!</v>
      </c>
    </row>
    <row r="618" spans="2:45" hidden="1" outlineLevel="1" x14ac:dyDescent="0.25">
      <c r="B618" s="9" t="s">
        <v>30</v>
      </c>
      <c r="C618" s="6"/>
      <c r="D618" s="6" t="e">
        <f>COUNTIFS(#REF!,"&lt;100",#REF!,"&gt;=50",#REF!,$B618)</f>
        <v>#REF!</v>
      </c>
      <c r="E618" s="6" t="e">
        <f>COUNTIFS(#REF!,"&lt;100",#REF!,"&gt;=50",#REF!,$B618,#REF!,"&gt;=1.85",#REF!,"&gt;=2.3",#REF!,"&gt;=2.2")</f>
        <v>#REF!</v>
      </c>
      <c r="F618" s="6" t="e">
        <f>COUNTIFS(#REF!,"&lt;100",#REF!,"&gt;=50",#REF!,$B618,#REF!,"&gt;=1.9",#REF!,"&gt;=2.3",#REF!,"&gt;=2.2")</f>
        <v>#REF!</v>
      </c>
      <c r="G618" s="6" t="e">
        <f>COUNTIFS(#REF!,"&lt;100",#REF!,"&gt;=50",#REF!,$B618,#REF!,"&gt;=2",#REF!,"&gt;=2.3",#REF!,"&gt;=2.2")</f>
        <v>#REF!</v>
      </c>
      <c r="H618" s="6" t="e">
        <f>COUNTIFS(#REF!,"&lt;100",#REF!,"&gt;=50",#REF!,$B618,#REF!,"&gt;=2.2",#REF!,"&gt;=2.3",#REF!,"&gt;=2.2")</f>
        <v>#REF!</v>
      </c>
      <c r="I618" s="15" t="e">
        <f>COUNTIFS(#REF!,"&lt;100",#REF!,"&gt;=50",#REF!,$B618,#REF!,"&gt;=2.5",#REF!,"&gt;=2.3",#REF!,"&gt;=2.2")</f>
        <v>#REF!</v>
      </c>
      <c r="K618" s="9" t="s">
        <v>30</v>
      </c>
      <c r="L618" s="6"/>
      <c r="M618" s="6" t="e">
        <f>COUNTIFS(#REF!,"&gt;=100",#REF!,"&lt;150",#REF!,$B618)</f>
        <v>#REF!</v>
      </c>
      <c r="N618" s="6" t="e">
        <f>COUNTIFS(#REF!,"&gt;=100",#REF!,"&lt;150",#REF!,$B618,#REF!,"&gt;=2.3",#REF!,"&gt;=2.4",#REF!,"&gt;=2.4")</f>
        <v>#REF!</v>
      </c>
      <c r="O618" s="6" t="e">
        <f>COUNTIFS(#REF!,"&gt;=100",#REF!,"&lt;150",#REF!,$B618,#REF!,"&gt;=2.4",#REF!,"&gt;=2.4",#REF!,"&gt;=2.4")</f>
        <v>#REF!</v>
      </c>
      <c r="P618" s="6" t="e">
        <f>COUNTIFS(#REF!,"&gt;=100",#REF!,"&lt;150",#REF!,$B618,#REF!,"&gt;=2.5",#REF!,"&gt;=2.4",#REF!,"&gt;=2.4")</f>
        <v>#REF!</v>
      </c>
      <c r="Q618" s="6" t="e">
        <f>COUNTIFS(#REF!,"&gt;=100",#REF!,"&lt;150",#REF!,$B618,#REF!,"&gt;=2.6",#REF!,"&gt;=2.4",#REF!,"&gt;=2.4")</f>
        <v>#REF!</v>
      </c>
      <c r="R618" s="15" t="e">
        <f>COUNTIFS(#REF!,"&gt;=100",#REF!,"&lt;150",#REF!,$B618,#REF!,"&gt;=3",#REF!,"&gt;=2.4",#REF!,"&gt;=2.4")</f>
        <v>#REF!</v>
      </c>
      <c r="T618" s="9" t="s">
        <v>30</v>
      </c>
      <c r="U618" s="6"/>
      <c r="V618" s="6" t="e">
        <f>COUNTIFS(#REF!,"&gt;=150",#REF!,"&lt;200",#REF!,$B618)</f>
        <v>#REF!</v>
      </c>
      <c r="W618" s="6" t="e">
        <f>COUNTIFS(#REF!,"&gt;=150",#REF!,"&lt;200",#REF!,$B618,#REF!,"&gt;=2.5",#REF!,"&gt;=2.5",#REF!,"&gt;=2.8")</f>
        <v>#REF!</v>
      </c>
      <c r="X618" s="6" t="e">
        <f>COUNTIFS(#REF!,"&gt;=150",#REF!,"&lt;200",#REF!,$B618,#REF!,"&gt;=3",#REF!,"&gt;=2.5",#REF!,"&gt;=2.8")</f>
        <v>#REF!</v>
      </c>
      <c r="Y618" s="6" t="e">
        <f>COUNTIFS(#REF!,"&gt;=150",#REF!,"&lt;200",#REF!,$B618,#REF!,"&gt;=3.1",#REF!,"&gt;=2.5",#REF!,"&gt;=2.8")</f>
        <v>#REF!</v>
      </c>
      <c r="Z618" s="6" t="e">
        <f>COUNTIFS(#REF!,"&gt;=150",#REF!,"&lt;200",#REF!,$B618,#REF!,"&gt;=3.2",#REF!,"&gt;=2.5",#REF!,"&gt;=2.8")</f>
        <v>#REF!</v>
      </c>
      <c r="AA618" s="15" t="e">
        <f>COUNTIFS(#REF!,"&gt;=150",#REF!,"&lt;200",#REF!,$B618,#REF!,"&gt;=3.3",#REF!,"&gt;=2.5",#REF!,"&gt;=2.8")</f>
        <v>#REF!</v>
      </c>
      <c r="AC618" s="9" t="s">
        <v>30</v>
      </c>
      <c r="AD618" s="6"/>
      <c r="AE618" s="6" t="e">
        <f>COUNTIFS(#REF!,"&gt;=200",#REF!,$B618)</f>
        <v>#REF!</v>
      </c>
      <c r="AF618" s="6" t="e">
        <f>COUNTIFS(#REF!,"&gt;=200",#REF!,$B618,#REF!,"&gt;=2.7",#REF!,"&gt;=2.5",#REF!,"&gt;=3")</f>
        <v>#REF!</v>
      </c>
      <c r="AG618" s="6" t="e">
        <f>COUNTIFS(#REF!,"&gt;=200",#REF!,$B618,#REF!,"&gt;=2.9",#REF!,"&gt;=2.5",#REF!,"&gt;=3")</f>
        <v>#REF!</v>
      </c>
      <c r="AH618" s="6" t="e">
        <f>COUNTIFS(#REF!,"&gt;=200",#REF!,$B618,#REF!,"&gt;=3",#REF!,"&gt;=2.5",#REF!,"&gt;=3")</f>
        <v>#REF!</v>
      </c>
      <c r="AI618" s="6" t="e">
        <f>COUNTIFS(#REF!,"&gt;=200",#REF!,$B618,#REF!,"&gt;=3.1",#REF!,"&gt;=2.5",#REF!,"&gt;=3")</f>
        <v>#REF!</v>
      </c>
      <c r="AJ618" s="15" t="e">
        <f>COUNTIFS(#REF!,"&gt;=200",#REF!,$B618,#REF!,"&gt;=3.2",#REF!,"&gt;=2.5",#REF!,"&gt;=3")</f>
        <v>#REF!</v>
      </c>
      <c r="AL618" s="9" t="s">
        <v>30</v>
      </c>
      <c r="AM618" s="6"/>
      <c r="AN618" s="42" t="e">
        <f t="shared" si="174"/>
        <v>#REF!</v>
      </c>
      <c r="AO618" s="42" t="e">
        <f t="shared" si="169"/>
        <v>#REF!</v>
      </c>
      <c r="AP618" s="42" t="e">
        <f t="shared" si="170"/>
        <v>#REF!</v>
      </c>
      <c r="AQ618" s="42" t="e">
        <f t="shared" si="171"/>
        <v>#REF!</v>
      </c>
      <c r="AR618" s="42" t="e">
        <f t="shared" si="172"/>
        <v>#REF!</v>
      </c>
      <c r="AS618" s="42" t="e">
        <f t="shared" si="173"/>
        <v>#REF!</v>
      </c>
    </row>
    <row r="619" spans="2:45" hidden="1" outlineLevel="1" x14ac:dyDescent="0.25">
      <c r="B619" s="9" t="s">
        <v>38</v>
      </c>
      <c r="C619" s="6"/>
      <c r="D619" s="6" t="e">
        <f>COUNTIFS(#REF!,"&lt;100",#REF!,"&gt;=50",#REF!,$B619)</f>
        <v>#REF!</v>
      </c>
      <c r="E619" s="6" t="e">
        <f>COUNTIFS(#REF!,"&lt;100",#REF!,"&gt;=50",#REF!,$B619,#REF!,"&gt;=1.85",#REF!,"&gt;=2.3",#REF!,"&gt;=2.2")</f>
        <v>#REF!</v>
      </c>
      <c r="F619" s="6" t="e">
        <f>COUNTIFS(#REF!,"&lt;100",#REF!,"&gt;=50",#REF!,$B619,#REF!,"&gt;=1.9",#REF!,"&gt;=2.3",#REF!,"&gt;=2.2")</f>
        <v>#REF!</v>
      </c>
      <c r="G619" s="6" t="e">
        <f>COUNTIFS(#REF!,"&lt;100",#REF!,"&gt;=50",#REF!,$B619,#REF!,"&gt;=2",#REF!,"&gt;=2.3",#REF!,"&gt;=2.2")</f>
        <v>#REF!</v>
      </c>
      <c r="H619" s="6" t="e">
        <f>COUNTIFS(#REF!,"&lt;100",#REF!,"&gt;=50",#REF!,$B619,#REF!,"&gt;=2.2",#REF!,"&gt;=2.3",#REF!,"&gt;=2.2")</f>
        <v>#REF!</v>
      </c>
      <c r="I619" s="15" t="e">
        <f>COUNTIFS(#REF!,"&lt;100",#REF!,"&gt;=50",#REF!,$B619,#REF!,"&gt;=2.5",#REF!,"&gt;=2.3",#REF!,"&gt;=2.2")</f>
        <v>#REF!</v>
      </c>
      <c r="K619" s="9" t="s">
        <v>38</v>
      </c>
      <c r="L619" s="6"/>
      <c r="M619" s="6" t="e">
        <f>COUNTIFS(#REF!,"&gt;=100",#REF!,"&lt;150",#REF!,$B619)</f>
        <v>#REF!</v>
      </c>
      <c r="N619" s="6" t="e">
        <f>COUNTIFS(#REF!,"&gt;=100",#REF!,"&lt;150",#REF!,$B619,#REF!,"&gt;=2.3",#REF!,"&gt;=2.4",#REF!,"&gt;=2.4")</f>
        <v>#REF!</v>
      </c>
      <c r="O619" s="6" t="e">
        <f>COUNTIFS(#REF!,"&gt;=100",#REF!,"&lt;150",#REF!,$B619,#REF!,"&gt;=2.4",#REF!,"&gt;=2.4",#REF!,"&gt;=2.4")</f>
        <v>#REF!</v>
      </c>
      <c r="P619" s="6" t="e">
        <f>COUNTIFS(#REF!,"&gt;=100",#REF!,"&lt;150",#REF!,$B619,#REF!,"&gt;=2.5",#REF!,"&gt;=2.4",#REF!,"&gt;=2.4")</f>
        <v>#REF!</v>
      </c>
      <c r="Q619" s="6" t="e">
        <f>COUNTIFS(#REF!,"&gt;=100",#REF!,"&lt;150",#REF!,$B619,#REF!,"&gt;=2.6",#REF!,"&gt;=2.4",#REF!,"&gt;=2.4")</f>
        <v>#REF!</v>
      </c>
      <c r="R619" s="15" t="e">
        <f>COUNTIFS(#REF!,"&gt;=100",#REF!,"&lt;150",#REF!,$B619,#REF!,"&gt;=3",#REF!,"&gt;=2.4",#REF!,"&gt;=2.4")</f>
        <v>#REF!</v>
      </c>
      <c r="T619" s="9" t="s">
        <v>38</v>
      </c>
      <c r="U619" s="6"/>
      <c r="V619" s="6" t="e">
        <f>COUNTIFS(#REF!,"&gt;=150",#REF!,"&lt;200",#REF!,$B619)</f>
        <v>#REF!</v>
      </c>
      <c r="W619" s="6" t="e">
        <f>COUNTIFS(#REF!,"&gt;=150",#REF!,"&lt;200",#REF!,$B619,#REF!,"&gt;=2.5",#REF!,"&gt;=2.5",#REF!,"&gt;=2.8")</f>
        <v>#REF!</v>
      </c>
      <c r="X619" s="6" t="e">
        <f>COUNTIFS(#REF!,"&gt;=150",#REF!,"&lt;200",#REF!,$B619,#REF!,"&gt;=3",#REF!,"&gt;=2.5",#REF!,"&gt;=2.8")</f>
        <v>#REF!</v>
      </c>
      <c r="Y619" s="6" t="e">
        <f>COUNTIFS(#REF!,"&gt;=150",#REF!,"&lt;200",#REF!,$B619,#REF!,"&gt;=3.1",#REF!,"&gt;=2.5",#REF!,"&gt;=2.8")</f>
        <v>#REF!</v>
      </c>
      <c r="Z619" s="6" t="e">
        <f>COUNTIFS(#REF!,"&gt;=150",#REF!,"&lt;200",#REF!,$B619,#REF!,"&gt;=3.2",#REF!,"&gt;=2.5",#REF!,"&gt;=2.8")</f>
        <v>#REF!</v>
      </c>
      <c r="AA619" s="15" t="e">
        <f>COUNTIFS(#REF!,"&gt;=150",#REF!,"&lt;200",#REF!,$B619,#REF!,"&gt;=3.3",#REF!,"&gt;=2.5",#REF!,"&gt;=2.8")</f>
        <v>#REF!</v>
      </c>
      <c r="AC619" s="9" t="s">
        <v>38</v>
      </c>
      <c r="AD619" s="6"/>
      <c r="AE619" s="6" t="e">
        <f>COUNTIFS(#REF!,"&gt;=200",#REF!,$B619)</f>
        <v>#REF!</v>
      </c>
      <c r="AF619" s="6" t="e">
        <f>COUNTIFS(#REF!,"&gt;=200",#REF!,$B619,#REF!,"&gt;=2.7",#REF!,"&gt;=2.5",#REF!,"&gt;=3")</f>
        <v>#REF!</v>
      </c>
      <c r="AG619" s="6" t="e">
        <f>COUNTIFS(#REF!,"&gt;=200",#REF!,$B619,#REF!,"&gt;=2.9",#REF!,"&gt;=2.5",#REF!,"&gt;=3")</f>
        <v>#REF!</v>
      </c>
      <c r="AH619" s="6" t="e">
        <f>COUNTIFS(#REF!,"&gt;=200",#REF!,$B619,#REF!,"&gt;=3",#REF!,"&gt;=2.5",#REF!,"&gt;=3")</f>
        <v>#REF!</v>
      </c>
      <c r="AI619" s="6" t="e">
        <f>COUNTIFS(#REF!,"&gt;=200",#REF!,$B619,#REF!,"&gt;=3.1",#REF!,"&gt;=2.5",#REF!,"&gt;=3")</f>
        <v>#REF!</v>
      </c>
      <c r="AJ619" s="15" t="e">
        <f>COUNTIFS(#REF!,"&gt;=200",#REF!,$B619,#REF!,"&gt;=3.2",#REF!,"&gt;=2.5",#REF!,"&gt;=3")</f>
        <v>#REF!</v>
      </c>
      <c r="AL619" s="9" t="s">
        <v>38</v>
      </c>
      <c r="AM619" s="6"/>
      <c r="AN619" s="42" t="e">
        <f t="shared" si="174"/>
        <v>#REF!</v>
      </c>
      <c r="AO619" s="42" t="e">
        <f t="shared" si="169"/>
        <v>#REF!</v>
      </c>
      <c r="AP619" s="42" t="e">
        <f t="shared" si="170"/>
        <v>#REF!</v>
      </c>
      <c r="AQ619" s="42" t="e">
        <f t="shared" si="171"/>
        <v>#REF!</v>
      </c>
      <c r="AR619" s="42" t="e">
        <f t="shared" si="172"/>
        <v>#REF!</v>
      </c>
      <c r="AS619" s="42" t="e">
        <f t="shared" si="173"/>
        <v>#REF!</v>
      </c>
    </row>
    <row r="620" spans="2:45" hidden="1" outlineLevel="1" x14ac:dyDescent="0.25">
      <c r="B620" s="9" t="s">
        <v>61</v>
      </c>
      <c r="C620" s="6"/>
      <c r="D620" s="6" t="e">
        <f>COUNTIFS(#REF!,"&lt;100",#REF!,"&gt;=50",#REF!,$B620)</f>
        <v>#REF!</v>
      </c>
      <c r="E620" s="6" t="e">
        <f>COUNTIFS(#REF!,"&lt;100",#REF!,"&gt;=50",#REF!,$B620,#REF!,"&gt;=1.85",#REF!,"&gt;=2.3",#REF!,"&gt;=2.2")</f>
        <v>#REF!</v>
      </c>
      <c r="F620" s="6" t="e">
        <f>COUNTIFS(#REF!,"&lt;100",#REF!,"&gt;=50",#REF!,$B620,#REF!,"&gt;=1.9",#REF!,"&gt;=2.3",#REF!,"&gt;=2.2")</f>
        <v>#REF!</v>
      </c>
      <c r="G620" s="6" t="e">
        <f>COUNTIFS(#REF!,"&lt;100",#REF!,"&gt;=50",#REF!,$B620,#REF!,"&gt;=2",#REF!,"&gt;=2.3",#REF!,"&gt;=2.2")</f>
        <v>#REF!</v>
      </c>
      <c r="H620" s="6" t="e">
        <f>COUNTIFS(#REF!,"&lt;100",#REF!,"&gt;=50",#REF!,$B620,#REF!,"&gt;=2.2",#REF!,"&gt;=2.3",#REF!,"&gt;=2.2")</f>
        <v>#REF!</v>
      </c>
      <c r="I620" s="15" t="e">
        <f>COUNTIFS(#REF!,"&lt;100",#REF!,"&gt;=50",#REF!,$B620,#REF!,"&gt;=2.5",#REF!,"&gt;=2.3",#REF!,"&gt;=2.2")</f>
        <v>#REF!</v>
      </c>
      <c r="K620" s="9" t="s">
        <v>61</v>
      </c>
      <c r="L620" s="6"/>
      <c r="M620" s="6" t="e">
        <f>COUNTIFS(#REF!,"&gt;=100",#REF!,"&lt;150",#REF!,$B620)</f>
        <v>#REF!</v>
      </c>
      <c r="N620" s="6" t="e">
        <f>COUNTIFS(#REF!,"&gt;=100",#REF!,"&lt;150",#REF!,$B620,#REF!,"&gt;=2.3",#REF!,"&gt;=2.4",#REF!,"&gt;=2.4")</f>
        <v>#REF!</v>
      </c>
      <c r="O620" s="6" t="e">
        <f>COUNTIFS(#REF!,"&gt;=100",#REF!,"&lt;150",#REF!,$B620,#REF!,"&gt;=2.4",#REF!,"&gt;=2.4",#REF!,"&gt;=2.4")</f>
        <v>#REF!</v>
      </c>
      <c r="P620" s="6" t="e">
        <f>COUNTIFS(#REF!,"&gt;=100",#REF!,"&lt;150",#REF!,$B620,#REF!,"&gt;=2.5",#REF!,"&gt;=2.4",#REF!,"&gt;=2.4")</f>
        <v>#REF!</v>
      </c>
      <c r="Q620" s="6" t="e">
        <f>COUNTIFS(#REF!,"&gt;=100",#REF!,"&lt;150",#REF!,$B620,#REF!,"&gt;=2.6",#REF!,"&gt;=2.4",#REF!,"&gt;=2.4")</f>
        <v>#REF!</v>
      </c>
      <c r="R620" s="15" t="e">
        <f>COUNTIFS(#REF!,"&gt;=100",#REF!,"&lt;150",#REF!,$B620,#REF!,"&gt;=3",#REF!,"&gt;=2.4",#REF!,"&gt;=2.4")</f>
        <v>#REF!</v>
      </c>
      <c r="T620" s="9" t="s">
        <v>61</v>
      </c>
      <c r="U620" s="6"/>
      <c r="V620" s="6" t="e">
        <f>COUNTIFS(#REF!,"&gt;=150",#REF!,"&lt;200",#REF!,$B620)</f>
        <v>#REF!</v>
      </c>
      <c r="W620" s="6" t="e">
        <f>COUNTIFS(#REF!,"&gt;=150",#REF!,"&lt;200",#REF!,$B620,#REF!,"&gt;=2.5",#REF!,"&gt;=2.5",#REF!,"&gt;=2.8")</f>
        <v>#REF!</v>
      </c>
      <c r="X620" s="6" t="e">
        <f>COUNTIFS(#REF!,"&gt;=150",#REF!,"&lt;200",#REF!,$B620,#REF!,"&gt;=3",#REF!,"&gt;=2.5",#REF!,"&gt;=2.8")</f>
        <v>#REF!</v>
      </c>
      <c r="Y620" s="6" t="e">
        <f>COUNTIFS(#REF!,"&gt;=150",#REF!,"&lt;200",#REF!,$B620,#REF!,"&gt;=3.1",#REF!,"&gt;=2.5",#REF!,"&gt;=2.8")</f>
        <v>#REF!</v>
      </c>
      <c r="Z620" s="6" t="e">
        <f>COUNTIFS(#REF!,"&gt;=150",#REF!,"&lt;200",#REF!,$B620,#REF!,"&gt;=3.2",#REF!,"&gt;=2.5",#REF!,"&gt;=2.8")</f>
        <v>#REF!</v>
      </c>
      <c r="AA620" s="15" t="e">
        <f>COUNTIFS(#REF!,"&gt;=150",#REF!,"&lt;200",#REF!,$B620,#REF!,"&gt;=3.3",#REF!,"&gt;=2.5",#REF!,"&gt;=2.8")</f>
        <v>#REF!</v>
      </c>
      <c r="AC620" s="9" t="s">
        <v>61</v>
      </c>
      <c r="AD620" s="6"/>
      <c r="AE620" s="6" t="e">
        <f>COUNTIFS(#REF!,"&gt;=200",#REF!,$B620)</f>
        <v>#REF!</v>
      </c>
      <c r="AF620" s="6" t="e">
        <f>COUNTIFS(#REF!,"&gt;=200",#REF!,$B620,#REF!,"&gt;=2.7",#REF!,"&gt;=2.5",#REF!,"&gt;=3")</f>
        <v>#REF!</v>
      </c>
      <c r="AG620" s="6" t="e">
        <f>COUNTIFS(#REF!,"&gt;=200",#REF!,$B620,#REF!,"&gt;=2.9",#REF!,"&gt;=2.5",#REF!,"&gt;=3")</f>
        <v>#REF!</v>
      </c>
      <c r="AH620" s="6" t="e">
        <f>COUNTIFS(#REF!,"&gt;=200",#REF!,$B620,#REF!,"&gt;=3",#REF!,"&gt;=2.5",#REF!,"&gt;=3")</f>
        <v>#REF!</v>
      </c>
      <c r="AI620" s="6" t="e">
        <f>COUNTIFS(#REF!,"&gt;=200",#REF!,$B620,#REF!,"&gt;=3.1",#REF!,"&gt;=2.5",#REF!,"&gt;=3")</f>
        <v>#REF!</v>
      </c>
      <c r="AJ620" s="15" t="e">
        <f>COUNTIFS(#REF!,"&gt;=200",#REF!,$B620,#REF!,"&gt;=3.2",#REF!,"&gt;=2.5",#REF!,"&gt;=3")</f>
        <v>#REF!</v>
      </c>
      <c r="AL620" s="9" t="s">
        <v>61</v>
      </c>
      <c r="AM620" s="6"/>
      <c r="AN620" s="42" t="e">
        <f t="shared" si="174"/>
        <v>#REF!</v>
      </c>
      <c r="AO620" s="42" t="e">
        <f t="shared" si="169"/>
        <v>#REF!</v>
      </c>
      <c r="AP620" s="42" t="e">
        <f t="shared" si="170"/>
        <v>#REF!</v>
      </c>
      <c r="AQ620" s="42" t="e">
        <f t="shared" si="171"/>
        <v>#REF!</v>
      </c>
      <c r="AR620" s="42" t="e">
        <f t="shared" si="172"/>
        <v>#REF!</v>
      </c>
      <c r="AS620" s="42" t="e">
        <f t="shared" si="173"/>
        <v>#REF!</v>
      </c>
    </row>
    <row r="621" spans="2:45" hidden="1" outlineLevel="1" x14ac:dyDescent="0.25">
      <c r="B621" s="9" t="s">
        <v>40</v>
      </c>
      <c r="C621" s="6"/>
      <c r="D621" s="6" t="e">
        <f>COUNTIFS(#REF!,"&lt;100",#REF!,"&gt;=50",#REF!,$B621)</f>
        <v>#REF!</v>
      </c>
      <c r="E621" s="6" t="e">
        <f>COUNTIFS(#REF!,"&lt;100",#REF!,"&gt;=50",#REF!,$B621,#REF!,"&gt;=1.85",#REF!,"&gt;=2.3",#REF!,"&gt;=2.2")</f>
        <v>#REF!</v>
      </c>
      <c r="F621" s="6" t="e">
        <f>COUNTIFS(#REF!,"&lt;100",#REF!,"&gt;=50",#REF!,$B621,#REF!,"&gt;=1.9",#REF!,"&gt;=2.3",#REF!,"&gt;=2.2")</f>
        <v>#REF!</v>
      </c>
      <c r="G621" s="6" t="e">
        <f>COUNTIFS(#REF!,"&lt;100",#REF!,"&gt;=50",#REF!,$B621,#REF!,"&gt;=2",#REF!,"&gt;=2.3",#REF!,"&gt;=2.2")</f>
        <v>#REF!</v>
      </c>
      <c r="H621" s="6" t="e">
        <f>COUNTIFS(#REF!,"&lt;100",#REF!,"&gt;=50",#REF!,$B621,#REF!,"&gt;=2.2",#REF!,"&gt;=2.3",#REF!,"&gt;=2.2")</f>
        <v>#REF!</v>
      </c>
      <c r="I621" s="15" t="e">
        <f>COUNTIFS(#REF!,"&lt;100",#REF!,"&gt;=50",#REF!,$B621,#REF!,"&gt;=2.5",#REF!,"&gt;=2.3",#REF!,"&gt;=2.2")</f>
        <v>#REF!</v>
      </c>
      <c r="K621" s="9" t="s">
        <v>40</v>
      </c>
      <c r="L621" s="6"/>
      <c r="M621" s="6" t="e">
        <f>COUNTIFS(#REF!,"&gt;=100",#REF!,"&lt;150",#REF!,$B621)</f>
        <v>#REF!</v>
      </c>
      <c r="N621" s="6" t="e">
        <f>COUNTIFS(#REF!,"&gt;=100",#REF!,"&lt;150",#REF!,$B621,#REF!,"&gt;=2.3",#REF!,"&gt;=2.4",#REF!,"&gt;=2.4")</f>
        <v>#REF!</v>
      </c>
      <c r="O621" s="6" t="e">
        <f>COUNTIFS(#REF!,"&gt;=100",#REF!,"&lt;150",#REF!,$B621,#REF!,"&gt;=2.4",#REF!,"&gt;=2.4",#REF!,"&gt;=2.4")</f>
        <v>#REF!</v>
      </c>
      <c r="P621" s="6" t="e">
        <f>COUNTIFS(#REF!,"&gt;=100",#REF!,"&lt;150",#REF!,$B621,#REF!,"&gt;=2.5",#REF!,"&gt;=2.4",#REF!,"&gt;=2.4")</f>
        <v>#REF!</v>
      </c>
      <c r="Q621" s="6" t="e">
        <f>COUNTIFS(#REF!,"&gt;=100",#REF!,"&lt;150",#REF!,$B621,#REF!,"&gt;=2.6",#REF!,"&gt;=2.4",#REF!,"&gt;=2.4")</f>
        <v>#REF!</v>
      </c>
      <c r="R621" s="15" t="e">
        <f>COUNTIFS(#REF!,"&gt;=100",#REF!,"&lt;150",#REF!,$B621,#REF!,"&gt;=3",#REF!,"&gt;=2.4",#REF!,"&gt;=2.4")</f>
        <v>#REF!</v>
      </c>
      <c r="T621" s="9" t="s">
        <v>40</v>
      </c>
      <c r="U621" s="6"/>
      <c r="V621" s="6" t="e">
        <f>COUNTIFS(#REF!,"&gt;=150",#REF!,"&lt;200",#REF!,$B621)</f>
        <v>#REF!</v>
      </c>
      <c r="W621" s="6" t="e">
        <f>COUNTIFS(#REF!,"&gt;=150",#REF!,"&lt;200",#REF!,$B621,#REF!,"&gt;=2.5",#REF!,"&gt;=2.5",#REF!,"&gt;=2.8")</f>
        <v>#REF!</v>
      </c>
      <c r="X621" s="6" t="e">
        <f>COUNTIFS(#REF!,"&gt;=150",#REF!,"&lt;200",#REF!,$B621,#REF!,"&gt;=3",#REF!,"&gt;=2.5",#REF!,"&gt;=2.8")</f>
        <v>#REF!</v>
      </c>
      <c r="Y621" s="6" t="e">
        <f>COUNTIFS(#REF!,"&gt;=150",#REF!,"&lt;200",#REF!,$B621,#REF!,"&gt;=3.1",#REF!,"&gt;=2.5",#REF!,"&gt;=2.8")</f>
        <v>#REF!</v>
      </c>
      <c r="Z621" s="6" t="e">
        <f>COUNTIFS(#REF!,"&gt;=150",#REF!,"&lt;200",#REF!,$B621,#REF!,"&gt;=3.2",#REF!,"&gt;=2.5",#REF!,"&gt;=2.8")</f>
        <v>#REF!</v>
      </c>
      <c r="AA621" s="15" t="e">
        <f>COUNTIFS(#REF!,"&gt;=150",#REF!,"&lt;200",#REF!,$B621,#REF!,"&gt;=3.3",#REF!,"&gt;=2.5",#REF!,"&gt;=2.8")</f>
        <v>#REF!</v>
      </c>
      <c r="AC621" s="9" t="s">
        <v>40</v>
      </c>
      <c r="AD621" s="6"/>
      <c r="AE621" s="6" t="e">
        <f>COUNTIFS(#REF!,"&gt;=200",#REF!,$B621)</f>
        <v>#REF!</v>
      </c>
      <c r="AF621" s="6" t="e">
        <f>COUNTIFS(#REF!,"&gt;=200",#REF!,$B621,#REF!,"&gt;=2.7",#REF!,"&gt;=2.5",#REF!,"&gt;=3")</f>
        <v>#REF!</v>
      </c>
      <c r="AG621" s="6" t="e">
        <f>COUNTIFS(#REF!,"&gt;=200",#REF!,$B621,#REF!,"&gt;=2.9",#REF!,"&gt;=2.5",#REF!,"&gt;=3")</f>
        <v>#REF!</v>
      </c>
      <c r="AH621" s="6" t="e">
        <f>COUNTIFS(#REF!,"&gt;=200",#REF!,$B621,#REF!,"&gt;=3",#REF!,"&gt;=2.5",#REF!,"&gt;=3")</f>
        <v>#REF!</v>
      </c>
      <c r="AI621" s="6" t="e">
        <f>COUNTIFS(#REF!,"&gt;=200",#REF!,$B621,#REF!,"&gt;=3.1",#REF!,"&gt;=2.5",#REF!,"&gt;=3")</f>
        <v>#REF!</v>
      </c>
      <c r="AJ621" s="15" t="e">
        <f>COUNTIFS(#REF!,"&gt;=200",#REF!,$B621,#REF!,"&gt;=3.2",#REF!,"&gt;=2.5",#REF!,"&gt;=3")</f>
        <v>#REF!</v>
      </c>
      <c r="AL621" s="9" t="s">
        <v>40</v>
      </c>
      <c r="AM621" s="6"/>
      <c r="AN621" s="42" t="e">
        <f t="shared" si="174"/>
        <v>#REF!</v>
      </c>
      <c r="AO621" s="42" t="e">
        <f t="shared" si="169"/>
        <v>#REF!</v>
      </c>
      <c r="AP621" s="42" t="e">
        <f t="shared" si="170"/>
        <v>#REF!</v>
      </c>
      <c r="AQ621" s="42" t="e">
        <f t="shared" si="171"/>
        <v>#REF!</v>
      </c>
      <c r="AR621" s="42" t="e">
        <f t="shared" si="172"/>
        <v>#REF!</v>
      </c>
      <c r="AS621" s="42" t="e">
        <f t="shared" si="173"/>
        <v>#REF!</v>
      </c>
    </row>
    <row r="622" spans="2:45" hidden="1" outlineLevel="1" x14ac:dyDescent="0.25">
      <c r="B622" s="9" t="s">
        <v>41</v>
      </c>
      <c r="C622" s="6"/>
      <c r="D622" s="6" t="e">
        <f>COUNTIFS(#REF!,"&lt;100",#REF!,"&gt;=50",#REF!,$B622)</f>
        <v>#REF!</v>
      </c>
      <c r="E622" s="6" t="e">
        <f>COUNTIFS(#REF!,"&lt;100",#REF!,"&gt;=50",#REF!,$B622,#REF!,"&gt;=1.85",#REF!,"&gt;=2.3",#REF!,"&gt;=2.2")</f>
        <v>#REF!</v>
      </c>
      <c r="F622" s="6" t="e">
        <f>COUNTIFS(#REF!,"&lt;100",#REF!,"&gt;=50",#REF!,$B622,#REF!,"&gt;=1.9",#REF!,"&gt;=2.3",#REF!,"&gt;=2.2")</f>
        <v>#REF!</v>
      </c>
      <c r="G622" s="6" t="e">
        <f>COUNTIFS(#REF!,"&lt;100",#REF!,"&gt;=50",#REF!,$B622,#REF!,"&gt;=2",#REF!,"&gt;=2.3",#REF!,"&gt;=2.2")</f>
        <v>#REF!</v>
      </c>
      <c r="H622" s="6" t="e">
        <f>COUNTIFS(#REF!,"&lt;100",#REF!,"&gt;=50",#REF!,$B622,#REF!,"&gt;=2.2",#REF!,"&gt;=2.3",#REF!,"&gt;=2.2")</f>
        <v>#REF!</v>
      </c>
      <c r="I622" s="15" t="e">
        <f>COUNTIFS(#REF!,"&lt;100",#REF!,"&gt;=50",#REF!,$B622,#REF!,"&gt;=2.5",#REF!,"&gt;=2.3",#REF!,"&gt;=2.2")</f>
        <v>#REF!</v>
      </c>
      <c r="K622" s="9" t="s">
        <v>41</v>
      </c>
      <c r="L622" s="6"/>
      <c r="M622" s="6" t="e">
        <f>COUNTIFS(#REF!,"&gt;=100",#REF!,"&lt;150",#REF!,$B622)</f>
        <v>#REF!</v>
      </c>
      <c r="N622" s="6" t="e">
        <f>COUNTIFS(#REF!,"&gt;=100",#REF!,"&lt;150",#REF!,$B622,#REF!,"&gt;=2.3",#REF!,"&gt;=2.4",#REF!,"&gt;=2.4")</f>
        <v>#REF!</v>
      </c>
      <c r="O622" s="6" t="e">
        <f>COUNTIFS(#REF!,"&gt;=100",#REF!,"&lt;150",#REF!,$B622,#REF!,"&gt;=2.4",#REF!,"&gt;=2.4",#REF!,"&gt;=2.4")</f>
        <v>#REF!</v>
      </c>
      <c r="P622" s="6" t="e">
        <f>COUNTIFS(#REF!,"&gt;=100",#REF!,"&lt;150",#REF!,$B622,#REF!,"&gt;=2.5",#REF!,"&gt;=2.4",#REF!,"&gt;=2.4")</f>
        <v>#REF!</v>
      </c>
      <c r="Q622" s="6" t="e">
        <f>COUNTIFS(#REF!,"&gt;=100",#REF!,"&lt;150",#REF!,$B622,#REF!,"&gt;=2.6",#REF!,"&gt;=2.4",#REF!,"&gt;=2.4")</f>
        <v>#REF!</v>
      </c>
      <c r="R622" s="15" t="e">
        <f>COUNTIFS(#REF!,"&gt;=100",#REF!,"&lt;150",#REF!,$B622,#REF!,"&gt;=3",#REF!,"&gt;=2.4",#REF!,"&gt;=2.4")</f>
        <v>#REF!</v>
      </c>
      <c r="T622" s="9" t="s">
        <v>41</v>
      </c>
      <c r="U622" s="6"/>
      <c r="V622" s="6" t="e">
        <f>COUNTIFS(#REF!,"&gt;=150",#REF!,"&lt;200",#REF!,$B622)</f>
        <v>#REF!</v>
      </c>
      <c r="W622" s="6" t="e">
        <f>COUNTIFS(#REF!,"&gt;=150",#REF!,"&lt;200",#REF!,$B622,#REF!,"&gt;=2.5",#REF!,"&gt;=2.5",#REF!,"&gt;=2.8")</f>
        <v>#REF!</v>
      </c>
      <c r="X622" s="6" t="e">
        <f>COUNTIFS(#REF!,"&gt;=150",#REF!,"&lt;200",#REF!,$B622,#REF!,"&gt;=3",#REF!,"&gt;=2.5",#REF!,"&gt;=2.8")</f>
        <v>#REF!</v>
      </c>
      <c r="Y622" s="6" t="e">
        <f>COUNTIFS(#REF!,"&gt;=150",#REF!,"&lt;200",#REF!,$B622,#REF!,"&gt;=3.1",#REF!,"&gt;=2.5",#REF!,"&gt;=2.8")</f>
        <v>#REF!</v>
      </c>
      <c r="Z622" s="6" t="e">
        <f>COUNTIFS(#REF!,"&gt;=150",#REF!,"&lt;200",#REF!,$B622,#REF!,"&gt;=3.2",#REF!,"&gt;=2.5",#REF!,"&gt;=2.8")</f>
        <v>#REF!</v>
      </c>
      <c r="AA622" s="15" t="e">
        <f>COUNTIFS(#REF!,"&gt;=150",#REF!,"&lt;200",#REF!,$B622,#REF!,"&gt;=3.3",#REF!,"&gt;=2.5",#REF!,"&gt;=2.8")</f>
        <v>#REF!</v>
      </c>
      <c r="AC622" s="9" t="s">
        <v>41</v>
      </c>
      <c r="AD622" s="6"/>
      <c r="AE622" s="6" t="e">
        <f>COUNTIFS(#REF!,"&gt;=200",#REF!,$B622)</f>
        <v>#REF!</v>
      </c>
      <c r="AF622" s="6" t="e">
        <f>COUNTIFS(#REF!,"&gt;=200",#REF!,$B622,#REF!,"&gt;=2.7",#REF!,"&gt;=2.5",#REF!,"&gt;=3")</f>
        <v>#REF!</v>
      </c>
      <c r="AG622" s="6" t="e">
        <f>COUNTIFS(#REF!,"&gt;=200",#REF!,$B622,#REF!,"&gt;=2.9",#REF!,"&gt;=2.5",#REF!,"&gt;=3")</f>
        <v>#REF!</v>
      </c>
      <c r="AH622" s="6" t="e">
        <f>COUNTIFS(#REF!,"&gt;=200",#REF!,$B622,#REF!,"&gt;=3",#REF!,"&gt;=2.5",#REF!,"&gt;=3")</f>
        <v>#REF!</v>
      </c>
      <c r="AI622" s="6" t="e">
        <f>COUNTIFS(#REF!,"&gt;=200",#REF!,$B622,#REF!,"&gt;=3.1",#REF!,"&gt;=2.5",#REF!,"&gt;=3")</f>
        <v>#REF!</v>
      </c>
      <c r="AJ622" s="15" t="e">
        <f>COUNTIFS(#REF!,"&gt;=200",#REF!,$B622,#REF!,"&gt;=3.2",#REF!,"&gt;=2.5",#REF!,"&gt;=3")</f>
        <v>#REF!</v>
      </c>
      <c r="AL622" s="9" t="s">
        <v>41</v>
      </c>
      <c r="AM622" s="6"/>
      <c r="AN622" s="42" t="e">
        <f t="shared" si="174"/>
        <v>#REF!</v>
      </c>
      <c r="AO622" s="42" t="e">
        <f t="shared" si="169"/>
        <v>#REF!</v>
      </c>
      <c r="AP622" s="42" t="e">
        <f t="shared" si="170"/>
        <v>#REF!</v>
      </c>
      <c r="AQ622" s="42" t="e">
        <f t="shared" si="171"/>
        <v>#REF!</v>
      </c>
      <c r="AR622" s="42" t="e">
        <f t="shared" si="172"/>
        <v>#REF!</v>
      </c>
      <c r="AS622" s="42" t="e">
        <f t="shared" si="173"/>
        <v>#REF!</v>
      </c>
    </row>
    <row r="623" spans="2:45" hidden="1" outlineLevel="1" x14ac:dyDescent="0.25">
      <c r="B623" s="9" t="s">
        <v>45</v>
      </c>
      <c r="C623" s="6"/>
      <c r="D623" s="6" t="e">
        <f>COUNTIFS(#REF!,"&lt;100",#REF!,"&gt;=50",#REF!,$B623)</f>
        <v>#REF!</v>
      </c>
      <c r="E623" s="6" t="e">
        <f>COUNTIFS(#REF!,"&lt;100",#REF!,"&gt;=50",#REF!,$B623,#REF!,"&gt;=1.85",#REF!,"&gt;=2.3",#REF!,"&gt;=2.2")</f>
        <v>#REF!</v>
      </c>
      <c r="F623" s="6" t="e">
        <f>COUNTIFS(#REF!,"&lt;100",#REF!,"&gt;=50",#REF!,$B623,#REF!,"&gt;=1.9",#REF!,"&gt;=2.3",#REF!,"&gt;=2.2")</f>
        <v>#REF!</v>
      </c>
      <c r="G623" s="6" t="e">
        <f>COUNTIFS(#REF!,"&lt;100",#REF!,"&gt;=50",#REF!,$B623,#REF!,"&gt;=2",#REF!,"&gt;=2.3",#REF!,"&gt;=2.2")</f>
        <v>#REF!</v>
      </c>
      <c r="H623" s="6" t="e">
        <f>COUNTIFS(#REF!,"&lt;100",#REF!,"&gt;=50",#REF!,$B623,#REF!,"&gt;=2.2",#REF!,"&gt;=2.3",#REF!,"&gt;=2.2")</f>
        <v>#REF!</v>
      </c>
      <c r="I623" s="15" t="e">
        <f>COUNTIFS(#REF!,"&lt;100",#REF!,"&gt;=50",#REF!,$B623,#REF!,"&gt;=2.5",#REF!,"&gt;=2.3",#REF!,"&gt;=2.2")</f>
        <v>#REF!</v>
      </c>
      <c r="K623" s="9" t="s">
        <v>45</v>
      </c>
      <c r="L623" s="6"/>
      <c r="M623" s="6" t="e">
        <f>COUNTIFS(#REF!,"&gt;=100",#REF!,"&lt;150",#REF!,$B623)</f>
        <v>#REF!</v>
      </c>
      <c r="N623" s="6" t="e">
        <f>COUNTIFS(#REF!,"&gt;=100",#REF!,"&lt;150",#REF!,$B623,#REF!,"&gt;=2.3",#REF!,"&gt;=2.4",#REF!,"&gt;=2.4")</f>
        <v>#REF!</v>
      </c>
      <c r="O623" s="6" t="e">
        <f>COUNTIFS(#REF!,"&gt;=100",#REF!,"&lt;150",#REF!,$B623,#REF!,"&gt;=2.4",#REF!,"&gt;=2.4",#REF!,"&gt;=2.4")</f>
        <v>#REF!</v>
      </c>
      <c r="P623" s="6" t="e">
        <f>COUNTIFS(#REF!,"&gt;=100",#REF!,"&lt;150",#REF!,$B623,#REF!,"&gt;=2.5",#REF!,"&gt;=2.4",#REF!,"&gt;=2.4")</f>
        <v>#REF!</v>
      </c>
      <c r="Q623" s="6" t="e">
        <f>COUNTIFS(#REF!,"&gt;=100",#REF!,"&lt;150",#REF!,$B623,#REF!,"&gt;=2.6",#REF!,"&gt;=2.4",#REF!,"&gt;=2.4")</f>
        <v>#REF!</v>
      </c>
      <c r="R623" s="15" t="e">
        <f>COUNTIFS(#REF!,"&gt;=100",#REF!,"&lt;150",#REF!,$B623,#REF!,"&gt;=3",#REF!,"&gt;=2.4",#REF!,"&gt;=2.4")</f>
        <v>#REF!</v>
      </c>
      <c r="T623" s="9" t="s">
        <v>45</v>
      </c>
      <c r="U623" s="6"/>
      <c r="V623" s="6" t="e">
        <f>COUNTIFS(#REF!,"&gt;=150",#REF!,"&lt;200",#REF!,$B623)</f>
        <v>#REF!</v>
      </c>
      <c r="W623" s="6" t="e">
        <f>COUNTIFS(#REF!,"&gt;=150",#REF!,"&lt;200",#REF!,$B623,#REF!,"&gt;=2.5",#REF!,"&gt;=2.5",#REF!,"&gt;=2.8")</f>
        <v>#REF!</v>
      </c>
      <c r="X623" s="6" t="e">
        <f>COUNTIFS(#REF!,"&gt;=150",#REF!,"&lt;200",#REF!,$B623,#REF!,"&gt;=3",#REF!,"&gt;=2.5",#REF!,"&gt;=2.8")</f>
        <v>#REF!</v>
      </c>
      <c r="Y623" s="6" t="e">
        <f>COUNTIFS(#REF!,"&gt;=150",#REF!,"&lt;200",#REF!,$B623,#REF!,"&gt;=3.1",#REF!,"&gt;=2.5",#REF!,"&gt;=2.8")</f>
        <v>#REF!</v>
      </c>
      <c r="Z623" s="6" t="e">
        <f>COUNTIFS(#REF!,"&gt;=150",#REF!,"&lt;200",#REF!,$B623,#REF!,"&gt;=3.2",#REF!,"&gt;=2.5",#REF!,"&gt;=2.8")</f>
        <v>#REF!</v>
      </c>
      <c r="AA623" s="15" t="e">
        <f>COUNTIFS(#REF!,"&gt;=150",#REF!,"&lt;200",#REF!,$B623,#REF!,"&gt;=3.3",#REF!,"&gt;=2.5",#REF!,"&gt;=2.8")</f>
        <v>#REF!</v>
      </c>
      <c r="AC623" s="9" t="s">
        <v>45</v>
      </c>
      <c r="AD623" s="6"/>
      <c r="AE623" s="6" t="e">
        <f>COUNTIFS(#REF!,"&gt;=200",#REF!,$B623)</f>
        <v>#REF!</v>
      </c>
      <c r="AF623" s="6" t="e">
        <f>COUNTIFS(#REF!,"&gt;=200",#REF!,$B623,#REF!,"&gt;=2.7",#REF!,"&gt;=2.5",#REF!,"&gt;=3")</f>
        <v>#REF!</v>
      </c>
      <c r="AG623" s="6" t="e">
        <f>COUNTIFS(#REF!,"&gt;=200",#REF!,$B623,#REF!,"&gt;=2.9",#REF!,"&gt;=2.5",#REF!,"&gt;=3")</f>
        <v>#REF!</v>
      </c>
      <c r="AH623" s="6" t="e">
        <f>COUNTIFS(#REF!,"&gt;=200",#REF!,$B623,#REF!,"&gt;=3",#REF!,"&gt;=2.5",#REF!,"&gt;=3")</f>
        <v>#REF!</v>
      </c>
      <c r="AI623" s="6" t="e">
        <f>COUNTIFS(#REF!,"&gt;=200",#REF!,$B623,#REF!,"&gt;=3.1",#REF!,"&gt;=2.5",#REF!,"&gt;=3")</f>
        <v>#REF!</v>
      </c>
      <c r="AJ623" s="15" t="e">
        <f>COUNTIFS(#REF!,"&gt;=200",#REF!,$B623,#REF!,"&gt;=3.2",#REF!,"&gt;=2.5",#REF!,"&gt;=3")</f>
        <v>#REF!</v>
      </c>
      <c r="AL623" s="9" t="s">
        <v>45</v>
      </c>
      <c r="AM623" s="6"/>
      <c r="AN623" s="42" t="e">
        <f t="shared" si="174"/>
        <v>#REF!</v>
      </c>
      <c r="AO623" s="42" t="e">
        <f t="shared" si="169"/>
        <v>#REF!</v>
      </c>
      <c r="AP623" s="42" t="e">
        <f t="shared" si="170"/>
        <v>#REF!</v>
      </c>
      <c r="AQ623" s="42" t="e">
        <f t="shared" si="171"/>
        <v>#REF!</v>
      </c>
      <c r="AR623" s="42" t="e">
        <f t="shared" si="172"/>
        <v>#REF!</v>
      </c>
      <c r="AS623" s="42" t="e">
        <f t="shared" si="173"/>
        <v>#REF!</v>
      </c>
    </row>
    <row r="624" spans="2:45" hidden="1" outlineLevel="1" x14ac:dyDescent="0.25">
      <c r="B624" s="9" t="s">
        <v>52</v>
      </c>
      <c r="C624" s="6"/>
      <c r="D624" s="6" t="e">
        <f>COUNTIFS(#REF!,"&lt;100",#REF!,"&gt;=50",#REF!,$B624)</f>
        <v>#REF!</v>
      </c>
      <c r="E624" s="6" t="e">
        <f>COUNTIFS(#REF!,"&lt;100",#REF!,"&gt;=50",#REF!,$B624,#REF!,"&gt;=1.85",#REF!,"&gt;=2.3",#REF!,"&gt;=2.2")</f>
        <v>#REF!</v>
      </c>
      <c r="F624" s="6" t="e">
        <f>COUNTIFS(#REF!,"&lt;100",#REF!,"&gt;=50",#REF!,$B624,#REF!,"&gt;=1.9",#REF!,"&gt;=2.3",#REF!,"&gt;=2.2")</f>
        <v>#REF!</v>
      </c>
      <c r="G624" s="6" t="e">
        <f>COUNTIFS(#REF!,"&lt;100",#REF!,"&gt;=50",#REF!,$B624,#REF!,"&gt;=2",#REF!,"&gt;=2.3",#REF!,"&gt;=2.2")</f>
        <v>#REF!</v>
      </c>
      <c r="H624" s="6" t="e">
        <f>COUNTIFS(#REF!,"&lt;100",#REF!,"&gt;=50",#REF!,$B624,#REF!,"&gt;=2.2",#REF!,"&gt;=2.3",#REF!,"&gt;=2.2")</f>
        <v>#REF!</v>
      </c>
      <c r="I624" s="15" t="e">
        <f>COUNTIFS(#REF!,"&lt;100",#REF!,"&gt;=50",#REF!,$B624,#REF!,"&gt;=2.5",#REF!,"&gt;=2.3",#REF!,"&gt;=2.2")</f>
        <v>#REF!</v>
      </c>
      <c r="K624" s="9" t="s">
        <v>52</v>
      </c>
      <c r="L624" s="6"/>
      <c r="M624" s="6" t="e">
        <f>COUNTIFS(#REF!,"&gt;=100",#REF!,"&lt;150",#REF!,$B624)</f>
        <v>#REF!</v>
      </c>
      <c r="N624" s="6" t="e">
        <f>COUNTIFS(#REF!,"&gt;=100",#REF!,"&lt;150",#REF!,$B624,#REF!,"&gt;=2.3",#REF!,"&gt;=2.4",#REF!,"&gt;=2.4")</f>
        <v>#REF!</v>
      </c>
      <c r="O624" s="6" t="e">
        <f>COUNTIFS(#REF!,"&gt;=100",#REF!,"&lt;150",#REF!,$B624,#REF!,"&gt;=2.4",#REF!,"&gt;=2.4",#REF!,"&gt;=2.4")</f>
        <v>#REF!</v>
      </c>
      <c r="P624" s="6" t="e">
        <f>COUNTIFS(#REF!,"&gt;=100",#REF!,"&lt;150",#REF!,$B624,#REF!,"&gt;=2.5",#REF!,"&gt;=2.4",#REF!,"&gt;=2.4")</f>
        <v>#REF!</v>
      </c>
      <c r="Q624" s="6" t="e">
        <f>COUNTIFS(#REF!,"&gt;=100",#REF!,"&lt;150",#REF!,$B624,#REF!,"&gt;=2.6",#REF!,"&gt;=2.4",#REF!,"&gt;=2.4")</f>
        <v>#REF!</v>
      </c>
      <c r="R624" s="15" t="e">
        <f>COUNTIFS(#REF!,"&gt;=100",#REF!,"&lt;150",#REF!,$B624,#REF!,"&gt;=3",#REF!,"&gt;=2.4",#REF!,"&gt;=2.4")</f>
        <v>#REF!</v>
      </c>
      <c r="T624" s="9" t="s">
        <v>52</v>
      </c>
      <c r="U624" s="6"/>
      <c r="V624" s="6" t="e">
        <f>COUNTIFS(#REF!,"&gt;=150",#REF!,"&lt;200",#REF!,$B624)</f>
        <v>#REF!</v>
      </c>
      <c r="W624" s="6" t="e">
        <f>COUNTIFS(#REF!,"&gt;=150",#REF!,"&lt;200",#REF!,$B624,#REF!,"&gt;=2.5",#REF!,"&gt;=2.5",#REF!,"&gt;=2.8")</f>
        <v>#REF!</v>
      </c>
      <c r="X624" s="6" t="e">
        <f>COUNTIFS(#REF!,"&gt;=150",#REF!,"&lt;200",#REF!,$B624,#REF!,"&gt;=3",#REF!,"&gt;=2.5",#REF!,"&gt;=2.8")</f>
        <v>#REF!</v>
      </c>
      <c r="Y624" s="6" t="e">
        <f>COUNTIFS(#REF!,"&gt;=150",#REF!,"&lt;200",#REF!,$B624,#REF!,"&gt;=3.1",#REF!,"&gt;=2.5",#REF!,"&gt;=2.8")</f>
        <v>#REF!</v>
      </c>
      <c r="Z624" s="6" t="e">
        <f>COUNTIFS(#REF!,"&gt;=150",#REF!,"&lt;200",#REF!,$B624,#REF!,"&gt;=3.2",#REF!,"&gt;=2.5",#REF!,"&gt;=2.8")</f>
        <v>#REF!</v>
      </c>
      <c r="AA624" s="15" t="e">
        <f>COUNTIFS(#REF!,"&gt;=150",#REF!,"&lt;200",#REF!,$B624,#REF!,"&gt;=3.3",#REF!,"&gt;=2.5",#REF!,"&gt;=2.8")</f>
        <v>#REF!</v>
      </c>
      <c r="AC624" s="9" t="s">
        <v>52</v>
      </c>
      <c r="AD624" s="6"/>
      <c r="AE624" s="6" t="e">
        <f>COUNTIFS(#REF!,"&gt;=200",#REF!,$B624)</f>
        <v>#REF!</v>
      </c>
      <c r="AF624" s="6" t="e">
        <f>COUNTIFS(#REF!,"&gt;=200",#REF!,$B624,#REF!,"&gt;=2.7",#REF!,"&gt;=2.5",#REF!,"&gt;=3")</f>
        <v>#REF!</v>
      </c>
      <c r="AG624" s="6" t="e">
        <f>COUNTIFS(#REF!,"&gt;=200",#REF!,$B624,#REF!,"&gt;=2.9",#REF!,"&gt;=2.5",#REF!,"&gt;=3")</f>
        <v>#REF!</v>
      </c>
      <c r="AH624" s="6" t="e">
        <f>COUNTIFS(#REF!,"&gt;=200",#REF!,$B624,#REF!,"&gt;=3",#REF!,"&gt;=2.5",#REF!,"&gt;=3")</f>
        <v>#REF!</v>
      </c>
      <c r="AI624" s="6" t="e">
        <f>COUNTIFS(#REF!,"&gt;=200",#REF!,$B624,#REF!,"&gt;=3.1",#REF!,"&gt;=2.5",#REF!,"&gt;=3")</f>
        <v>#REF!</v>
      </c>
      <c r="AJ624" s="15" t="e">
        <f>COUNTIFS(#REF!,"&gt;=200",#REF!,$B624,#REF!,"&gt;=3.2",#REF!,"&gt;=2.5",#REF!,"&gt;=3")</f>
        <v>#REF!</v>
      </c>
      <c r="AL624" s="9" t="s">
        <v>52</v>
      </c>
      <c r="AM624" s="6"/>
      <c r="AN624" s="42" t="e">
        <f t="shared" si="174"/>
        <v>#REF!</v>
      </c>
      <c r="AO624" s="42" t="e">
        <f t="shared" si="169"/>
        <v>#REF!</v>
      </c>
      <c r="AP624" s="42" t="e">
        <f t="shared" si="170"/>
        <v>#REF!</v>
      </c>
      <c r="AQ624" s="42" t="e">
        <f t="shared" si="171"/>
        <v>#REF!</v>
      </c>
      <c r="AR624" s="42" t="e">
        <f t="shared" si="172"/>
        <v>#REF!</v>
      </c>
      <c r="AS624" s="42" t="e">
        <f t="shared" si="173"/>
        <v>#REF!</v>
      </c>
    </row>
    <row r="625" spans="2:45" hidden="1" outlineLevel="1" x14ac:dyDescent="0.25">
      <c r="B625" s="9" t="s">
        <v>51</v>
      </c>
      <c r="C625" s="6"/>
      <c r="D625" s="6" t="e">
        <f>COUNTIFS(#REF!,"&lt;100",#REF!,"&gt;=50",#REF!,$B625)</f>
        <v>#REF!</v>
      </c>
      <c r="E625" s="6" t="e">
        <f>COUNTIFS(#REF!,"&lt;100",#REF!,"&gt;=50",#REF!,$B625,#REF!,"&gt;=1.85",#REF!,"&gt;=2.3",#REF!,"&gt;=2.2")</f>
        <v>#REF!</v>
      </c>
      <c r="F625" s="6" t="e">
        <f>COUNTIFS(#REF!,"&lt;100",#REF!,"&gt;=50",#REF!,$B625,#REF!,"&gt;=1.9",#REF!,"&gt;=2.3",#REF!,"&gt;=2.2")</f>
        <v>#REF!</v>
      </c>
      <c r="G625" s="6" t="e">
        <f>COUNTIFS(#REF!,"&lt;100",#REF!,"&gt;=50",#REF!,$B625,#REF!,"&gt;=2",#REF!,"&gt;=2.3",#REF!,"&gt;=2.2")</f>
        <v>#REF!</v>
      </c>
      <c r="H625" s="6" t="e">
        <f>COUNTIFS(#REF!,"&lt;100",#REF!,"&gt;=50",#REF!,$B625,#REF!,"&gt;=2.2",#REF!,"&gt;=2.3",#REF!,"&gt;=2.2")</f>
        <v>#REF!</v>
      </c>
      <c r="I625" s="15" t="e">
        <f>COUNTIFS(#REF!,"&lt;100",#REF!,"&gt;=50",#REF!,$B625,#REF!,"&gt;=2.5",#REF!,"&gt;=2.3",#REF!,"&gt;=2.2")</f>
        <v>#REF!</v>
      </c>
      <c r="K625" s="9" t="s">
        <v>51</v>
      </c>
      <c r="L625" s="6"/>
      <c r="M625" s="6" t="e">
        <f>COUNTIFS(#REF!,"&gt;=100",#REF!,"&lt;150",#REF!,$B625)</f>
        <v>#REF!</v>
      </c>
      <c r="N625" s="6" t="e">
        <f>COUNTIFS(#REF!,"&gt;=100",#REF!,"&lt;150",#REF!,$B625,#REF!,"&gt;=2.3",#REF!,"&gt;=2.4",#REF!,"&gt;=2.4")</f>
        <v>#REF!</v>
      </c>
      <c r="O625" s="6" t="e">
        <f>COUNTIFS(#REF!,"&gt;=100",#REF!,"&lt;150",#REF!,$B625,#REF!,"&gt;=2.4",#REF!,"&gt;=2.4",#REF!,"&gt;=2.4")</f>
        <v>#REF!</v>
      </c>
      <c r="P625" s="6" t="e">
        <f>COUNTIFS(#REF!,"&gt;=100",#REF!,"&lt;150",#REF!,$B625,#REF!,"&gt;=2.5",#REF!,"&gt;=2.4",#REF!,"&gt;=2.4")</f>
        <v>#REF!</v>
      </c>
      <c r="Q625" s="6" t="e">
        <f>COUNTIFS(#REF!,"&gt;=100",#REF!,"&lt;150",#REF!,$B625,#REF!,"&gt;=2.6",#REF!,"&gt;=2.4",#REF!,"&gt;=2.4")</f>
        <v>#REF!</v>
      </c>
      <c r="R625" s="15" t="e">
        <f>COUNTIFS(#REF!,"&gt;=100",#REF!,"&lt;150",#REF!,$B625,#REF!,"&gt;=3",#REF!,"&gt;=2.4",#REF!,"&gt;=2.4")</f>
        <v>#REF!</v>
      </c>
      <c r="T625" s="9" t="s">
        <v>51</v>
      </c>
      <c r="U625" s="6"/>
      <c r="V625" s="6" t="e">
        <f>COUNTIFS(#REF!,"&gt;=150",#REF!,"&lt;200",#REF!,$B625)</f>
        <v>#REF!</v>
      </c>
      <c r="W625" s="6" t="e">
        <f>COUNTIFS(#REF!,"&gt;=150",#REF!,"&lt;200",#REF!,$B625,#REF!,"&gt;=2.5",#REF!,"&gt;=2.5",#REF!,"&gt;=2.8")</f>
        <v>#REF!</v>
      </c>
      <c r="X625" s="6" t="e">
        <f>COUNTIFS(#REF!,"&gt;=150",#REF!,"&lt;200",#REF!,$B625,#REF!,"&gt;=3",#REF!,"&gt;=2.5",#REF!,"&gt;=2.8")</f>
        <v>#REF!</v>
      </c>
      <c r="Y625" s="6" t="e">
        <f>COUNTIFS(#REF!,"&gt;=150",#REF!,"&lt;200",#REF!,$B625,#REF!,"&gt;=3.1",#REF!,"&gt;=2.5",#REF!,"&gt;=2.8")</f>
        <v>#REF!</v>
      </c>
      <c r="Z625" s="6" t="e">
        <f>COUNTIFS(#REF!,"&gt;=150",#REF!,"&lt;200",#REF!,$B625,#REF!,"&gt;=3.2",#REF!,"&gt;=2.5",#REF!,"&gt;=2.8")</f>
        <v>#REF!</v>
      </c>
      <c r="AA625" s="15" t="e">
        <f>COUNTIFS(#REF!,"&gt;=150",#REF!,"&lt;200",#REF!,$B625,#REF!,"&gt;=3.3",#REF!,"&gt;=2.5",#REF!,"&gt;=2.8")</f>
        <v>#REF!</v>
      </c>
      <c r="AC625" s="9" t="s">
        <v>51</v>
      </c>
      <c r="AD625" s="6"/>
      <c r="AE625" s="6" t="e">
        <f>COUNTIFS(#REF!,"&gt;=200",#REF!,$B625)</f>
        <v>#REF!</v>
      </c>
      <c r="AF625" s="6" t="e">
        <f>COUNTIFS(#REF!,"&gt;=200",#REF!,$B625,#REF!,"&gt;=2.7",#REF!,"&gt;=2.5",#REF!,"&gt;=3")</f>
        <v>#REF!</v>
      </c>
      <c r="AG625" s="6" t="e">
        <f>COUNTIFS(#REF!,"&gt;=200",#REF!,$B625,#REF!,"&gt;=2.9",#REF!,"&gt;=2.5",#REF!,"&gt;=3")</f>
        <v>#REF!</v>
      </c>
      <c r="AH625" s="6" t="e">
        <f>COUNTIFS(#REF!,"&gt;=200",#REF!,$B625,#REF!,"&gt;=3",#REF!,"&gt;=2.5",#REF!,"&gt;=3")</f>
        <v>#REF!</v>
      </c>
      <c r="AI625" s="6" t="e">
        <f>COUNTIFS(#REF!,"&gt;=200",#REF!,$B625,#REF!,"&gt;=3.1",#REF!,"&gt;=2.5",#REF!,"&gt;=3")</f>
        <v>#REF!</v>
      </c>
      <c r="AJ625" s="15" t="e">
        <f>COUNTIFS(#REF!,"&gt;=200",#REF!,$B625,#REF!,"&gt;=3.2",#REF!,"&gt;=2.5",#REF!,"&gt;=3")</f>
        <v>#REF!</v>
      </c>
      <c r="AL625" s="9" t="s">
        <v>51</v>
      </c>
      <c r="AM625" s="6"/>
      <c r="AN625" s="42" t="e">
        <f t="shared" si="174"/>
        <v>#REF!</v>
      </c>
      <c r="AO625" s="42" t="e">
        <f t="shared" si="169"/>
        <v>#REF!</v>
      </c>
      <c r="AP625" s="42" t="e">
        <f t="shared" si="170"/>
        <v>#REF!</v>
      </c>
      <c r="AQ625" s="42" t="e">
        <f t="shared" si="171"/>
        <v>#REF!</v>
      </c>
      <c r="AR625" s="42" t="e">
        <f t="shared" si="172"/>
        <v>#REF!</v>
      </c>
      <c r="AS625" s="42" t="e">
        <f t="shared" si="173"/>
        <v>#REF!</v>
      </c>
    </row>
    <row r="626" spans="2:45" hidden="1" outlineLevel="1" x14ac:dyDescent="0.25">
      <c r="B626" s="9" t="s">
        <v>39</v>
      </c>
      <c r="C626" s="6"/>
      <c r="D626" s="6" t="e">
        <f>COUNTIFS(#REF!,"&lt;100",#REF!,"&gt;=50",#REF!,$B626)</f>
        <v>#REF!</v>
      </c>
      <c r="E626" s="6" t="e">
        <f>COUNTIFS(#REF!,"&lt;100",#REF!,"&gt;=50",#REF!,$B626,#REF!,"&gt;=1.85",#REF!,"&gt;=2.3",#REF!,"&gt;=2.2")</f>
        <v>#REF!</v>
      </c>
      <c r="F626" s="6" t="e">
        <f>COUNTIFS(#REF!,"&lt;100",#REF!,"&gt;=50",#REF!,$B626,#REF!,"&gt;=1.9",#REF!,"&gt;=2.3",#REF!,"&gt;=2.2")</f>
        <v>#REF!</v>
      </c>
      <c r="G626" s="6" t="e">
        <f>COUNTIFS(#REF!,"&lt;100",#REF!,"&gt;=50",#REF!,$B626,#REF!,"&gt;=2",#REF!,"&gt;=2.3",#REF!,"&gt;=2.2")</f>
        <v>#REF!</v>
      </c>
      <c r="H626" s="6" t="e">
        <f>COUNTIFS(#REF!,"&lt;100",#REF!,"&gt;=50",#REF!,$B626,#REF!,"&gt;=2.2",#REF!,"&gt;=2.3",#REF!,"&gt;=2.2")</f>
        <v>#REF!</v>
      </c>
      <c r="I626" s="15" t="e">
        <f>COUNTIFS(#REF!,"&lt;100",#REF!,"&gt;=50",#REF!,$B626,#REF!,"&gt;=2.5",#REF!,"&gt;=2.3",#REF!,"&gt;=2.2")</f>
        <v>#REF!</v>
      </c>
      <c r="K626" s="9" t="s">
        <v>39</v>
      </c>
      <c r="L626" s="6"/>
      <c r="M626" s="6" t="e">
        <f>COUNTIFS(#REF!,"&gt;=100",#REF!,"&lt;150",#REF!,$B626)</f>
        <v>#REF!</v>
      </c>
      <c r="N626" s="6" t="e">
        <f>COUNTIFS(#REF!,"&gt;=100",#REF!,"&lt;150",#REF!,$B626,#REF!,"&gt;=2.3",#REF!,"&gt;=2.4",#REF!,"&gt;=2.4")</f>
        <v>#REF!</v>
      </c>
      <c r="O626" s="6" t="e">
        <f>COUNTIFS(#REF!,"&gt;=100",#REF!,"&lt;150",#REF!,$B626,#REF!,"&gt;=2.4",#REF!,"&gt;=2.4",#REF!,"&gt;=2.4")</f>
        <v>#REF!</v>
      </c>
      <c r="P626" s="6" t="e">
        <f>COUNTIFS(#REF!,"&gt;=100",#REF!,"&lt;150",#REF!,$B626,#REF!,"&gt;=2.5",#REF!,"&gt;=2.4",#REF!,"&gt;=2.4")</f>
        <v>#REF!</v>
      </c>
      <c r="Q626" s="6" t="e">
        <f>COUNTIFS(#REF!,"&gt;=100",#REF!,"&lt;150",#REF!,$B626,#REF!,"&gt;=2.6",#REF!,"&gt;=2.4",#REF!,"&gt;=2.4")</f>
        <v>#REF!</v>
      </c>
      <c r="R626" s="15" t="e">
        <f>COUNTIFS(#REF!,"&gt;=100",#REF!,"&lt;150",#REF!,$B626,#REF!,"&gt;=3",#REF!,"&gt;=2.4",#REF!,"&gt;=2.4")</f>
        <v>#REF!</v>
      </c>
      <c r="T626" s="9" t="s">
        <v>39</v>
      </c>
      <c r="U626" s="6"/>
      <c r="V626" s="6" t="e">
        <f>COUNTIFS(#REF!,"&gt;=150",#REF!,"&lt;200",#REF!,$B626)</f>
        <v>#REF!</v>
      </c>
      <c r="W626" s="6" t="e">
        <f>COUNTIFS(#REF!,"&gt;=150",#REF!,"&lt;200",#REF!,$B626,#REF!,"&gt;=2.5",#REF!,"&gt;=2.5",#REF!,"&gt;=2.8")</f>
        <v>#REF!</v>
      </c>
      <c r="X626" s="6" t="e">
        <f>COUNTIFS(#REF!,"&gt;=150",#REF!,"&lt;200",#REF!,$B626,#REF!,"&gt;=3",#REF!,"&gt;=2.5",#REF!,"&gt;=2.8")</f>
        <v>#REF!</v>
      </c>
      <c r="Y626" s="6" t="e">
        <f>COUNTIFS(#REF!,"&gt;=150",#REF!,"&lt;200",#REF!,$B626,#REF!,"&gt;=3.1",#REF!,"&gt;=2.5",#REF!,"&gt;=2.8")</f>
        <v>#REF!</v>
      </c>
      <c r="Z626" s="6" t="e">
        <f>COUNTIFS(#REF!,"&gt;=150",#REF!,"&lt;200",#REF!,$B626,#REF!,"&gt;=3.2",#REF!,"&gt;=2.5",#REF!,"&gt;=2.8")</f>
        <v>#REF!</v>
      </c>
      <c r="AA626" s="15" t="e">
        <f>COUNTIFS(#REF!,"&gt;=150",#REF!,"&lt;200",#REF!,$B626,#REF!,"&gt;=3.3",#REF!,"&gt;=2.5",#REF!,"&gt;=2.8")</f>
        <v>#REF!</v>
      </c>
      <c r="AC626" s="9" t="s">
        <v>39</v>
      </c>
      <c r="AD626" s="6"/>
      <c r="AE626" s="6" t="e">
        <f>COUNTIFS(#REF!,"&gt;=200",#REF!,$B626)</f>
        <v>#REF!</v>
      </c>
      <c r="AF626" s="6" t="e">
        <f>COUNTIFS(#REF!,"&gt;=200",#REF!,$B626,#REF!,"&gt;=2.7",#REF!,"&gt;=2.5",#REF!,"&gt;=3")</f>
        <v>#REF!</v>
      </c>
      <c r="AG626" s="6" t="e">
        <f>COUNTIFS(#REF!,"&gt;=200",#REF!,$B626,#REF!,"&gt;=2.9",#REF!,"&gt;=2.5",#REF!,"&gt;=3")</f>
        <v>#REF!</v>
      </c>
      <c r="AH626" s="6" t="e">
        <f>COUNTIFS(#REF!,"&gt;=200",#REF!,$B626,#REF!,"&gt;=3",#REF!,"&gt;=2.5",#REF!,"&gt;=3")</f>
        <v>#REF!</v>
      </c>
      <c r="AI626" s="6" t="e">
        <f>COUNTIFS(#REF!,"&gt;=200",#REF!,$B626,#REF!,"&gt;=3.1",#REF!,"&gt;=2.5",#REF!,"&gt;=3")</f>
        <v>#REF!</v>
      </c>
      <c r="AJ626" s="15" t="e">
        <f>COUNTIFS(#REF!,"&gt;=200",#REF!,$B626,#REF!,"&gt;=3.2",#REF!,"&gt;=2.5",#REF!,"&gt;=3")</f>
        <v>#REF!</v>
      </c>
      <c r="AL626" s="9" t="s">
        <v>39</v>
      </c>
      <c r="AM626" s="6"/>
      <c r="AN626" s="42" t="e">
        <f t="shared" si="174"/>
        <v>#REF!</v>
      </c>
      <c r="AO626" s="42" t="e">
        <f t="shared" si="169"/>
        <v>#REF!</v>
      </c>
      <c r="AP626" s="42" t="e">
        <f t="shared" si="170"/>
        <v>#REF!</v>
      </c>
      <c r="AQ626" s="42" t="e">
        <f t="shared" si="171"/>
        <v>#REF!</v>
      </c>
      <c r="AR626" s="42" t="e">
        <f t="shared" si="172"/>
        <v>#REF!</v>
      </c>
      <c r="AS626" s="42" t="e">
        <f t="shared" si="173"/>
        <v>#REF!</v>
      </c>
    </row>
    <row r="627" spans="2:45" hidden="1" outlineLevel="1" x14ac:dyDescent="0.25">
      <c r="B627" s="9" t="s">
        <v>47</v>
      </c>
      <c r="C627" s="6"/>
      <c r="D627" s="6" t="e">
        <f>COUNTIFS(#REF!,"&lt;100",#REF!,"&gt;=50",#REF!,$B627)</f>
        <v>#REF!</v>
      </c>
      <c r="E627" s="6" t="e">
        <f>COUNTIFS(#REF!,"&lt;100",#REF!,"&gt;=50",#REF!,$B627,#REF!,"&gt;=1.85",#REF!,"&gt;=2.3",#REF!,"&gt;=2.2")</f>
        <v>#REF!</v>
      </c>
      <c r="F627" s="6" t="e">
        <f>COUNTIFS(#REF!,"&lt;100",#REF!,"&gt;=50",#REF!,$B627,#REF!,"&gt;=1.9",#REF!,"&gt;=2.3",#REF!,"&gt;=2.2")</f>
        <v>#REF!</v>
      </c>
      <c r="G627" s="6" t="e">
        <f>COUNTIFS(#REF!,"&lt;100",#REF!,"&gt;=50",#REF!,$B627,#REF!,"&gt;=2",#REF!,"&gt;=2.3",#REF!,"&gt;=2.2")</f>
        <v>#REF!</v>
      </c>
      <c r="H627" s="6" t="e">
        <f>COUNTIFS(#REF!,"&lt;100",#REF!,"&gt;=50",#REF!,$B627,#REF!,"&gt;=2.2",#REF!,"&gt;=2.3",#REF!,"&gt;=2.2")</f>
        <v>#REF!</v>
      </c>
      <c r="I627" s="15" t="e">
        <f>COUNTIFS(#REF!,"&lt;100",#REF!,"&gt;=50",#REF!,$B627,#REF!,"&gt;=2.5",#REF!,"&gt;=2.3",#REF!,"&gt;=2.2")</f>
        <v>#REF!</v>
      </c>
      <c r="K627" s="9" t="s">
        <v>47</v>
      </c>
      <c r="L627" s="6"/>
      <c r="M627" s="6" t="e">
        <f>COUNTIFS(#REF!,"&gt;=100",#REF!,"&lt;150",#REF!,$B627)</f>
        <v>#REF!</v>
      </c>
      <c r="N627" s="6" t="e">
        <f>COUNTIFS(#REF!,"&gt;=100",#REF!,"&lt;150",#REF!,$B627,#REF!,"&gt;=2.3",#REF!,"&gt;=2.4",#REF!,"&gt;=2.4")</f>
        <v>#REF!</v>
      </c>
      <c r="O627" s="6" t="e">
        <f>COUNTIFS(#REF!,"&gt;=100",#REF!,"&lt;150",#REF!,$B627,#REF!,"&gt;=2.4",#REF!,"&gt;=2.4",#REF!,"&gt;=2.4")</f>
        <v>#REF!</v>
      </c>
      <c r="P627" s="6" t="e">
        <f>COUNTIFS(#REF!,"&gt;=100",#REF!,"&lt;150",#REF!,$B627,#REF!,"&gt;=2.5",#REF!,"&gt;=2.4",#REF!,"&gt;=2.4")</f>
        <v>#REF!</v>
      </c>
      <c r="Q627" s="6" t="e">
        <f>COUNTIFS(#REF!,"&gt;=100",#REF!,"&lt;150",#REF!,$B627,#REF!,"&gt;=2.6",#REF!,"&gt;=2.4",#REF!,"&gt;=2.4")</f>
        <v>#REF!</v>
      </c>
      <c r="R627" s="15" t="e">
        <f>COUNTIFS(#REF!,"&gt;=100",#REF!,"&lt;150",#REF!,$B627,#REF!,"&gt;=3",#REF!,"&gt;=2.4",#REF!,"&gt;=2.4")</f>
        <v>#REF!</v>
      </c>
      <c r="T627" s="9" t="s">
        <v>47</v>
      </c>
      <c r="U627" s="6"/>
      <c r="V627" s="6" t="e">
        <f>COUNTIFS(#REF!,"&gt;=150",#REF!,"&lt;200",#REF!,$B627)</f>
        <v>#REF!</v>
      </c>
      <c r="W627" s="6" t="e">
        <f>COUNTIFS(#REF!,"&gt;=150",#REF!,"&lt;200",#REF!,$B627,#REF!,"&gt;=2.5",#REF!,"&gt;=2.5",#REF!,"&gt;=2.8")</f>
        <v>#REF!</v>
      </c>
      <c r="X627" s="6" t="e">
        <f>COUNTIFS(#REF!,"&gt;=150",#REF!,"&lt;200",#REF!,$B627,#REF!,"&gt;=3",#REF!,"&gt;=2.5",#REF!,"&gt;=2.8")</f>
        <v>#REF!</v>
      </c>
      <c r="Y627" s="6" t="e">
        <f>COUNTIFS(#REF!,"&gt;=150",#REF!,"&lt;200",#REF!,$B627,#REF!,"&gt;=3.1",#REF!,"&gt;=2.5",#REF!,"&gt;=2.8")</f>
        <v>#REF!</v>
      </c>
      <c r="Z627" s="6" t="e">
        <f>COUNTIFS(#REF!,"&gt;=150",#REF!,"&lt;200",#REF!,$B627,#REF!,"&gt;=3.2",#REF!,"&gt;=2.5",#REF!,"&gt;=2.8")</f>
        <v>#REF!</v>
      </c>
      <c r="AA627" s="15" t="e">
        <f>COUNTIFS(#REF!,"&gt;=150",#REF!,"&lt;200",#REF!,$B627,#REF!,"&gt;=3.3",#REF!,"&gt;=2.5",#REF!,"&gt;=2.8")</f>
        <v>#REF!</v>
      </c>
      <c r="AC627" s="9" t="s">
        <v>47</v>
      </c>
      <c r="AD627" s="6"/>
      <c r="AE627" s="6" t="e">
        <f>COUNTIFS(#REF!,"&gt;=200",#REF!,$B627)</f>
        <v>#REF!</v>
      </c>
      <c r="AF627" s="6" t="e">
        <f>COUNTIFS(#REF!,"&gt;=200",#REF!,$B627,#REF!,"&gt;=2.7",#REF!,"&gt;=2.5",#REF!,"&gt;=3")</f>
        <v>#REF!</v>
      </c>
      <c r="AG627" s="6" t="e">
        <f>COUNTIFS(#REF!,"&gt;=200",#REF!,$B627,#REF!,"&gt;=2.9",#REF!,"&gt;=2.5",#REF!,"&gt;=3")</f>
        <v>#REF!</v>
      </c>
      <c r="AH627" s="6" t="e">
        <f>COUNTIFS(#REF!,"&gt;=200",#REF!,$B627,#REF!,"&gt;=3",#REF!,"&gt;=2.5",#REF!,"&gt;=3")</f>
        <v>#REF!</v>
      </c>
      <c r="AI627" s="6" t="e">
        <f>COUNTIFS(#REF!,"&gt;=200",#REF!,$B627,#REF!,"&gt;=3.1",#REF!,"&gt;=2.5",#REF!,"&gt;=3")</f>
        <v>#REF!</v>
      </c>
      <c r="AJ627" s="15" t="e">
        <f>COUNTIFS(#REF!,"&gt;=200",#REF!,$B627,#REF!,"&gt;=3.2",#REF!,"&gt;=2.5",#REF!,"&gt;=3")</f>
        <v>#REF!</v>
      </c>
      <c r="AL627" s="9" t="s">
        <v>47</v>
      </c>
      <c r="AM627" s="6"/>
      <c r="AN627" s="42" t="e">
        <f t="shared" si="174"/>
        <v>#REF!</v>
      </c>
      <c r="AO627" s="42" t="e">
        <f t="shared" si="169"/>
        <v>#REF!</v>
      </c>
      <c r="AP627" s="42" t="e">
        <f t="shared" si="170"/>
        <v>#REF!</v>
      </c>
      <c r="AQ627" s="42" t="e">
        <f t="shared" si="171"/>
        <v>#REF!</v>
      </c>
      <c r="AR627" s="42" t="e">
        <f t="shared" si="172"/>
        <v>#REF!</v>
      </c>
      <c r="AS627" s="42" t="e">
        <f t="shared" si="173"/>
        <v>#REF!</v>
      </c>
    </row>
    <row r="628" spans="2:45" hidden="1" outlineLevel="1" x14ac:dyDescent="0.25">
      <c r="B628" s="9" t="s">
        <v>48</v>
      </c>
      <c r="C628" s="6"/>
      <c r="D628" s="6" t="e">
        <f>COUNTIFS(#REF!,"&lt;100",#REF!,"&gt;=50",#REF!,$B628)</f>
        <v>#REF!</v>
      </c>
      <c r="E628" s="6" t="e">
        <f>COUNTIFS(#REF!,"&lt;100",#REF!,"&gt;=50",#REF!,$B628,#REF!,"&gt;=1.85",#REF!,"&gt;=2.3",#REF!,"&gt;=2.2")</f>
        <v>#REF!</v>
      </c>
      <c r="F628" s="6" t="e">
        <f>COUNTIFS(#REF!,"&lt;100",#REF!,"&gt;=50",#REF!,$B628,#REF!,"&gt;=1.9",#REF!,"&gt;=2.3",#REF!,"&gt;=2.2")</f>
        <v>#REF!</v>
      </c>
      <c r="G628" s="6" t="e">
        <f>COUNTIFS(#REF!,"&lt;100",#REF!,"&gt;=50",#REF!,$B628,#REF!,"&gt;=2",#REF!,"&gt;=2.3",#REF!,"&gt;=2.2")</f>
        <v>#REF!</v>
      </c>
      <c r="H628" s="6" t="e">
        <f>COUNTIFS(#REF!,"&lt;100",#REF!,"&gt;=50",#REF!,$B628,#REF!,"&gt;=2.2",#REF!,"&gt;=2.3",#REF!,"&gt;=2.2")</f>
        <v>#REF!</v>
      </c>
      <c r="I628" s="15" t="e">
        <f>COUNTIFS(#REF!,"&lt;100",#REF!,"&gt;=50",#REF!,$B628,#REF!,"&gt;=2.5",#REF!,"&gt;=2.3",#REF!,"&gt;=2.2")</f>
        <v>#REF!</v>
      </c>
      <c r="K628" s="9" t="s">
        <v>48</v>
      </c>
      <c r="L628" s="6"/>
      <c r="M628" s="6" t="e">
        <f>COUNTIFS(#REF!,"&gt;=100",#REF!,"&lt;150",#REF!,$B628)</f>
        <v>#REF!</v>
      </c>
      <c r="N628" s="6" t="e">
        <f>COUNTIFS(#REF!,"&gt;=100",#REF!,"&lt;150",#REF!,$B628,#REF!,"&gt;=2.3",#REF!,"&gt;=2.4",#REF!,"&gt;=2.4")</f>
        <v>#REF!</v>
      </c>
      <c r="O628" s="6" t="e">
        <f>COUNTIFS(#REF!,"&gt;=100",#REF!,"&lt;150",#REF!,$B628,#REF!,"&gt;=2.4",#REF!,"&gt;=2.4",#REF!,"&gt;=2.4")</f>
        <v>#REF!</v>
      </c>
      <c r="P628" s="6" t="e">
        <f>COUNTIFS(#REF!,"&gt;=100",#REF!,"&lt;150",#REF!,$B628,#REF!,"&gt;=2.5",#REF!,"&gt;=2.4",#REF!,"&gt;=2.4")</f>
        <v>#REF!</v>
      </c>
      <c r="Q628" s="6" t="e">
        <f>COUNTIFS(#REF!,"&gt;=100",#REF!,"&lt;150",#REF!,$B628,#REF!,"&gt;=2.6",#REF!,"&gt;=2.4",#REF!,"&gt;=2.4")</f>
        <v>#REF!</v>
      </c>
      <c r="R628" s="15" t="e">
        <f>COUNTIFS(#REF!,"&gt;=100",#REF!,"&lt;150",#REF!,$B628,#REF!,"&gt;=3",#REF!,"&gt;=2.4",#REF!,"&gt;=2.4")</f>
        <v>#REF!</v>
      </c>
      <c r="T628" s="9" t="s">
        <v>48</v>
      </c>
      <c r="U628" s="6"/>
      <c r="V628" s="6" t="e">
        <f>COUNTIFS(#REF!,"&gt;=150",#REF!,"&lt;200",#REF!,$B628)</f>
        <v>#REF!</v>
      </c>
      <c r="W628" s="6" t="e">
        <f>COUNTIFS(#REF!,"&gt;=150",#REF!,"&lt;200",#REF!,$B628,#REF!,"&gt;=2.5",#REF!,"&gt;=2.5",#REF!,"&gt;=2.8")</f>
        <v>#REF!</v>
      </c>
      <c r="X628" s="6" t="e">
        <f>COUNTIFS(#REF!,"&gt;=150",#REF!,"&lt;200",#REF!,$B628,#REF!,"&gt;=3",#REF!,"&gt;=2.5",#REF!,"&gt;=2.8")</f>
        <v>#REF!</v>
      </c>
      <c r="Y628" s="6" t="e">
        <f>COUNTIFS(#REF!,"&gt;=150",#REF!,"&lt;200",#REF!,$B628,#REF!,"&gt;=3.1",#REF!,"&gt;=2.5",#REF!,"&gt;=2.8")</f>
        <v>#REF!</v>
      </c>
      <c r="Z628" s="6" t="e">
        <f>COUNTIFS(#REF!,"&gt;=150",#REF!,"&lt;200",#REF!,$B628,#REF!,"&gt;=3.2",#REF!,"&gt;=2.5",#REF!,"&gt;=2.8")</f>
        <v>#REF!</v>
      </c>
      <c r="AA628" s="15" t="e">
        <f>COUNTIFS(#REF!,"&gt;=150",#REF!,"&lt;200",#REF!,$B628,#REF!,"&gt;=3.3",#REF!,"&gt;=2.5",#REF!,"&gt;=2.8")</f>
        <v>#REF!</v>
      </c>
      <c r="AC628" s="9" t="s">
        <v>48</v>
      </c>
      <c r="AD628" s="6"/>
      <c r="AE628" s="6" t="e">
        <f>COUNTIFS(#REF!,"&gt;=200",#REF!,$B628)</f>
        <v>#REF!</v>
      </c>
      <c r="AF628" s="6" t="e">
        <f>COUNTIFS(#REF!,"&gt;=200",#REF!,$B628,#REF!,"&gt;=2.7",#REF!,"&gt;=2.5",#REF!,"&gt;=3")</f>
        <v>#REF!</v>
      </c>
      <c r="AG628" s="6" t="e">
        <f>COUNTIFS(#REF!,"&gt;=200",#REF!,$B628,#REF!,"&gt;=2.9",#REF!,"&gt;=2.5",#REF!,"&gt;=3")</f>
        <v>#REF!</v>
      </c>
      <c r="AH628" s="6" t="e">
        <f>COUNTIFS(#REF!,"&gt;=200",#REF!,$B628,#REF!,"&gt;=3",#REF!,"&gt;=2.5",#REF!,"&gt;=3")</f>
        <v>#REF!</v>
      </c>
      <c r="AI628" s="6" t="e">
        <f>COUNTIFS(#REF!,"&gt;=200",#REF!,$B628,#REF!,"&gt;=3.1",#REF!,"&gt;=2.5",#REF!,"&gt;=3")</f>
        <v>#REF!</v>
      </c>
      <c r="AJ628" s="15" t="e">
        <f>COUNTIFS(#REF!,"&gt;=200",#REF!,$B628,#REF!,"&gt;=3.2",#REF!,"&gt;=2.5",#REF!,"&gt;=3")</f>
        <v>#REF!</v>
      </c>
      <c r="AL628" s="9" t="s">
        <v>48</v>
      </c>
      <c r="AM628" s="6"/>
      <c r="AN628" s="42" t="e">
        <f t="shared" si="174"/>
        <v>#REF!</v>
      </c>
      <c r="AO628" s="42" t="e">
        <f t="shared" si="169"/>
        <v>#REF!</v>
      </c>
      <c r="AP628" s="42" t="e">
        <f t="shared" si="170"/>
        <v>#REF!</v>
      </c>
      <c r="AQ628" s="42" t="e">
        <f t="shared" si="171"/>
        <v>#REF!</v>
      </c>
      <c r="AR628" s="42" t="e">
        <f t="shared" si="172"/>
        <v>#REF!</v>
      </c>
      <c r="AS628" s="42" t="e">
        <f t="shared" si="173"/>
        <v>#REF!</v>
      </c>
    </row>
    <row r="629" spans="2:45" hidden="1" outlineLevel="1" x14ac:dyDescent="0.25">
      <c r="B629" s="9" t="s">
        <v>33</v>
      </c>
      <c r="C629" s="6"/>
      <c r="D629" s="6" t="e">
        <f>COUNTIFS(#REF!,"&lt;100",#REF!,"&gt;=50",#REF!,$B629)</f>
        <v>#REF!</v>
      </c>
      <c r="E629" s="6" t="e">
        <f>COUNTIFS(#REF!,"&lt;100",#REF!,"&gt;=50",#REF!,$B629,#REF!,"&gt;=1.85",#REF!,"&gt;=2.3",#REF!,"&gt;=2.2")</f>
        <v>#REF!</v>
      </c>
      <c r="F629" s="6" t="e">
        <f>COUNTIFS(#REF!,"&lt;100",#REF!,"&gt;=50",#REF!,$B629,#REF!,"&gt;=1.9",#REF!,"&gt;=2.3",#REF!,"&gt;=2.2")</f>
        <v>#REF!</v>
      </c>
      <c r="G629" s="6" t="e">
        <f>COUNTIFS(#REF!,"&lt;100",#REF!,"&gt;=50",#REF!,$B629,#REF!,"&gt;=2",#REF!,"&gt;=2.3",#REF!,"&gt;=2.2")</f>
        <v>#REF!</v>
      </c>
      <c r="H629" s="6" t="e">
        <f>COUNTIFS(#REF!,"&lt;100",#REF!,"&gt;=50",#REF!,$B629,#REF!,"&gt;=2.2",#REF!,"&gt;=2.3",#REF!,"&gt;=2.2")</f>
        <v>#REF!</v>
      </c>
      <c r="I629" s="15" t="e">
        <f>COUNTIFS(#REF!,"&lt;100",#REF!,"&gt;=50",#REF!,$B629,#REF!,"&gt;=2.5",#REF!,"&gt;=2.3",#REF!,"&gt;=2.2")</f>
        <v>#REF!</v>
      </c>
      <c r="K629" s="9" t="s">
        <v>33</v>
      </c>
      <c r="L629" s="6"/>
      <c r="M629" s="6" t="e">
        <f>COUNTIFS(#REF!,"&gt;=100",#REF!,"&lt;150",#REF!,$B629)</f>
        <v>#REF!</v>
      </c>
      <c r="N629" s="6" t="e">
        <f>COUNTIFS(#REF!,"&gt;=100",#REF!,"&lt;150",#REF!,$B629,#REF!,"&gt;=2.3",#REF!,"&gt;=2.4",#REF!,"&gt;=2.4")</f>
        <v>#REF!</v>
      </c>
      <c r="O629" s="6" t="e">
        <f>COUNTIFS(#REF!,"&gt;=100",#REF!,"&lt;150",#REF!,$B629,#REF!,"&gt;=2.4",#REF!,"&gt;=2.4",#REF!,"&gt;=2.4")</f>
        <v>#REF!</v>
      </c>
      <c r="P629" s="6" t="e">
        <f>COUNTIFS(#REF!,"&gt;=100",#REF!,"&lt;150",#REF!,$B629,#REF!,"&gt;=2.5",#REF!,"&gt;=2.4",#REF!,"&gt;=2.4")</f>
        <v>#REF!</v>
      </c>
      <c r="Q629" s="6" t="e">
        <f>COUNTIFS(#REF!,"&gt;=100",#REF!,"&lt;150",#REF!,$B629,#REF!,"&gt;=2.6",#REF!,"&gt;=2.4",#REF!,"&gt;=2.4")</f>
        <v>#REF!</v>
      </c>
      <c r="R629" s="15" t="e">
        <f>COUNTIFS(#REF!,"&gt;=100",#REF!,"&lt;150",#REF!,$B629,#REF!,"&gt;=3",#REF!,"&gt;=2.4",#REF!,"&gt;=2.4")</f>
        <v>#REF!</v>
      </c>
      <c r="T629" s="9" t="s">
        <v>33</v>
      </c>
      <c r="U629" s="6"/>
      <c r="V629" s="6" t="e">
        <f>COUNTIFS(#REF!,"&gt;=150",#REF!,"&lt;200",#REF!,$B629)</f>
        <v>#REF!</v>
      </c>
      <c r="W629" s="6" t="e">
        <f>COUNTIFS(#REF!,"&gt;=150",#REF!,"&lt;200",#REF!,$B629,#REF!,"&gt;=2.5",#REF!,"&gt;=2.5",#REF!,"&gt;=2.8")</f>
        <v>#REF!</v>
      </c>
      <c r="X629" s="6" t="e">
        <f>COUNTIFS(#REF!,"&gt;=150",#REF!,"&lt;200",#REF!,$B629,#REF!,"&gt;=3",#REF!,"&gt;=2.5",#REF!,"&gt;=2.8")</f>
        <v>#REF!</v>
      </c>
      <c r="Y629" s="6" t="e">
        <f>COUNTIFS(#REF!,"&gt;=150",#REF!,"&lt;200",#REF!,$B629,#REF!,"&gt;=3.1",#REF!,"&gt;=2.5",#REF!,"&gt;=2.8")</f>
        <v>#REF!</v>
      </c>
      <c r="Z629" s="6" t="e">
        <f>COUNTIFS(#REF!,"&gt;=150",#REF!,"&lt;200",#REF!,$B629,#REF!,"&gt;=3.2",#REF!,"&gt;=2.5",#REF!,"&gt;=2.8")</f>
        <v>#REF!</v>
      </c>
      <c r="AA629" s="15" t="e">
        <f>COUNTIFS(#REF!,"&gt;=150",#REF!,"&lt;200",#REF!,$B629,#REF!,"&gt;=3.3",#REF!,"&gt;=2.5",#REF!,"&gt;=2.8")</f>
        <v>#REF!</v>
      </c>
      <c r="AC629" s="9" t="s">
        <v>33</v>
      </c>
      <c r="AD629" s="6"/>
      <c r="AE629" s="6" t="e">
        <f>COUNTIFS(#REF!,"&gt;=200",#REF!,$B629)</f>
        <v>#REF!</v>
      </c>
      <c r="AF629" s="6" t="e">
        <f>COUNTIFS(#REF!,"&gt;=200",#REF!,$B629,#REF!,"&gt;=2.7",#REF!,"&gt;=2.5",#REF!,"&gt;=3")</f>
        <v>#REF!</v>
      </c>
      <c r="AG629" s="6" t="e">
        <f>COUNTIFS(#REF!,"&gt;=200",#REF!,$B629,#REF!,"&gt;=2.9",#REF!,"&gt;=2.5",#REF!,"&gt;=3")</f>
        <v>#REF!</v>
      </c>
      <c r="AH629" s="6" t="e">
        <f>COUNTIFS(#REF!,"&gt;=200",#REF!,$B629,#REF!,"&gt;=3",#REF!,"&gt;=2.5",#REF!,"&gt;=3")</f>
        <v>#REF!</v>
      </c>
      <c r="AI629" s="6" t="e">
        <f>COUNTIFS(#REF!,"&gt;=200",#REF!,$B629,#REF!,"&gt;=3.1",#REF!,"&gt;=2.5",#REF!,"&gt;=3")</f>
        <v>#REF!</v>
      </c>
      <c r="AJ629" s="15" t="e">
        <f>COUNTIFS(#REF!,"&gt;=200",#REF!,$B629,#REF!,"&gt;=3.2",#REF!,"&gt;=2.5",#REF!,"&gt;=3")</f>
        <v>#REF!</v>
      </c>
      <c r="AL629" s="9" t="s">
        <v>33</v>
      </c>
      <c r="AM629" s="6"/>
      <c r="AN629" s="42" t="e">
        <f t="shared" si="174"/>
        <v>#REF!</v>
      </c>
      <c r="AO629" s="42" t="e">
        <f t="shared" si="169"/>
        <v>#REF!</v>
      </c>
      <c r="AP629" s="42" t="e">
        <f t="shared" si="170"/>
        <v>#REF!</v>
      </c>
      <c r="AQ629" s="42" t="e">
        <f t="shared" si="171"/>
        <v>#REF!</v>
      </c>
      <c r="AR629" s="42" t="e">
        <f t="shared" si="172"/>
        <v>#REF!</v>
      </c>
      <c r="AS629" s="42" t="e">
        <f t="shared" si="173"/>
        <v>#REF!</v>
      </c>
    </row>
    <row r="630" spans="2:45" hidden="1" outlineLevel="1" x14ac:dyDescent="0.25">
      <c r="B630" s="9" t="s">
        <v>43</v>
      </c>
      <c r="C630" s="6"/>
      <c r="D630" s="6" t="e">
        <f>COUNTIFS(#REF!,"&lt;100",#REF!,"&gt;=50",#REF!,$B630)</f>
        <v>#REF!</v>
      </c>
      <c r="E630" s="6" t="e">
        <f>COUNTIFS(#REF!,"&lt;100",#REF!,"&gt;=50",#REF!,$B630,#REF!,"&gt;=1.85",#REF!,"&gt;=2.3",#REF!,"&gt;=2.2")</f>
        <v>#REF!</v>
      </c>
      <c r="F630" s="6" t="e">
        <f>COUNTIFS(#REF!,"&lt;100",#REF!,"&gt;=50",#REF!,$B630,#REF!,"&gt;=1.9",#REF!,"&gt;=2.3",#REF!,"&gt;=2.2")</f>
        <v>#REF!</v>
      </c>
      <c r="G630" s="6" t="e">
        <f>COUNTIFS(#REF!,"&lt;100",#REF!,"&gt;=50",#REF!,$B630,#REF!,"&gt;=2",#REF!,"&gt;=2.3",#REF!,"&gt;=2.2")</f>
        <v>#REF!</v>
      </c>
      <c r="H630" s="6" t="e">
        <f>COUNTIFS(#REF!,"&lt;100",#REF!,"&gt;=50",#REF!,$B630,#REF!,"&gt;=2.2",#REF!,"&gt;=2.3",#REF!,"&gt;=2.2")</f>
        <v>#REF!</v>
      </c>
      <c r="I630" s="15" t="e">
        <f>COUNTIFS(#REF!,"&lt;100",#REF!,"&gt;=50",#REF!,$B630,#REF!,"&gt;=2.5",#REF!,"&gt;=2.3",#REF!,"&gt;=2.2")</f>
        <v>#REF!</v>
      </c>
      <c r="K630" s="9" t="s">
        <v>43</v>
      </c>
      <c r="L630" s="6"/>
      <c r="M630" s="6" t="e">
        <f>COUNTIFS(#REF!,"&gt;=100",#REF!,"&lt;150",#REF!,$B630)</f>
        <v>#REF!</v>
      </c>
      <c r="N630" s="6" t="e">
        <f>COUNTIFS(#REF!,"&gt;=100",#REF!,"&lt;150",#REF!,$B630,#REF!,"&gt;=2.3",#REF!,"&gt;=2.4",#REF!,"&gt;=2.4")</f>
        <v>#REF!</v>
      </c>
      <c r="O630" s="6" t="e">
        <f>COUNTIFS(#REF!,"&gt;=100",#REF!,"&lt;150",#REF!,$B630,#REF!,"&gt;=2.4",#REF!,"&gt;=2.4",#REF!,"&gt;=2.4")</f>
        <v>#REF!</v>
      </c>
      <c r="P630" s="6" t="e">
        <f>COUNTIFS(#REF!,"&gt;=100",#REF!,"&lt;150",#REF!,$B630,#REF!,"&gt;=2.5",#REF!,"&gt;=2.4",#REF!,"&gt;=2.4")</f>
        <v>#REF!</v>
      </c>
      <c r="Q630" s="6" t="e">
        <f>COUNTIFS(#REF!,"&gt;=100",#REF!,"&lt;150",#REF!,$B630,#REF!,"&gt;=2.6",#REF!,"&gt;=2.4",#REF!,"&gt;=2.4")</f>
        <v>#REF!</v>
      </c>
      <c r="R630" s="15" t="e">
        <f>COUNTIFS(#REF!,"&gt;=100",#REF!,"&lt;150",#REF!,$B630,#REF!,"&gt;=3",#REF!,"&gt;=2.4",#REF!,"&gt;=2.4")</f>
        <v>#REF!</v>
      </c>
      <c r="T630" s="9" t="s">
        <v>43</v>
      </c>
      <c r="U630" s="6"/>
      <c r="V630" s="6" t="e">
        <f>COUNTIFS(#REF!,"&gt;=150",#REF!,"&lt;200",#REF!,$B630)</f>
        <v>#REF!</v>
      </c>
      <c r="W630" s="6" t="e">
        <f>COUNTIFS(#REF!,"&gt;=150",#REF!,"&lt;200",#REF!,$B630,#REF!,"&gt;=2.5",#REF!,"&gt;=2.5",#REF!,"&gt;=2.8")</f>
        <v>#REF!</v>
      </c>
      <c r="X630" s="6" t="e">
        <f>COUNTIFS(#REF!,"&gt;=150",#REF!,"&lt;200",#REF!,$B630,#REF!,"&gt;=3",#REF!,"&gt;=2.5",#REF!,"&gt;=2.8")</f>
        <v>#REF!</v>
      </c>
      <c r="Y630" s="6" t="e">
        <f>COUNTIFS(#REF!,"&gt;=150",#REF!,"&lt;200",#REF!,$B630,#REF!,"&gt;=3.1",#REF!,"&gt;=2.5",#REF!,"&gt;=2.8")</f>
        <v>#REF!</v>
      </c>
      <c r="Z630" s="6" t="e">
        <f>COUNTIFS(#REF!,"&gt;=150",#REF!,"&lt;200",#REF!,$B630,#REF!,"&gt;=3.2",#REF!,"&gt;=2.5",#REF!,"&gt;=2.8")</f>
        <v>#REF!</v>
      </c>
      <c r="AA630" s="15" t="e">
        <f>COUNTIFS(#REF!,"&gt;=150",#REF!,"&lt;200",#REF!,$B630,#REF!,"&gt;=3.3",#REF!,"&gt;=2.5",#REF!,"&gt;=2.8")</f>
        <v>#REF!</v>
      </c>
      <c r="AC630" s="9" t="s">
        <v>43</v>
      </c>
      <c r="AD630" s="6"/>
      <c r="AE630" s="6" t="e">
        <f>COUNTIFS(#REF!,"&gt;=200",#REF!,$B630)</f>
        <v>#REF!</v>
      </c>
      <c r="AF630" s="6" t="e">
        <f>COUNTIFS(#REF!,"&gt;=200",#REF!,$B630,#REF!,"&gt;=2.7",#REF!,"&gt;=2.5",#REF!,"&gt;=3")</f>
        <v>#REF!</v>
      </c>
      <c r="AG630" s="6" t="e">
        <f>COUNTIFS(#REF!,"&gt;=200",#REF!,$B630,#REF!,"&gt;=2.9",#REF!,"&gt;=2.5",#REF!,"&gt;=3")</f>
        <v>#REF!</v>
      </c>
      <c r="AH630" s="6" t="e">
        <f>COUNTIFS(#REF!,"&gt;=200",#REF!,$B630,#REF!,"&gt;=3",#REF!,"&gt;=2.5",#REF!,"&gt;=3")</f>
        <v>#REF!</v>
      </c>
      <c r="AI630" s="6" t="e">
        <f>COUNTIFS(#REF!,"&gt;=200",#REF!,$B630,#REF!,"&gt;=3.1",#REF!,"&gt;=2.5",#REF!,"&gt;=3")</f>
        <v>#REF!</v>
      </c>
      <c r="AJ630" s="15" t="e">
        <f>COUNTIFS(#REF!,"&gt;=200",#REF!,$B630,#REF!,"&gt;=3.2",#REF!,"&gt;=2.5",#REF!,"&gt;=3")</f>
        <v>#REF!</v>
      </c>
      <c r="AL630" s="9" t="s">
        <v>43</v>
      </c>
      <c r="AM630" s="6"/>
      <c r="AN630" s="42" t="e">
        <f t="shared" si="174"/>
        <v>#REF!</v>
      </c>
      <c r="AO630" s="42" t="e">
        <f t="shared" si="169"/>
        <v>#REF!</v>
      </c>
      <c r="AP630" s="42" t="e">
        <f t="shared" si="170"/>
        <v>#REF!</v>
      </c>
      <c r="AQ630" s="42" t="e">
        <f t="shared" si="171"/>
        <v>#REF!</v>
      </c>
      <c r="AR630" s="42" t="e">
        <f t="shared" si="172"/>
        <v>#REF!</v>
      </c>
      <c r="AS630" s="42" t="e">
        <f t="shared" si="173"/>
        <v>#REF!</v>
      </c>
    </row>
    <row r="631" spans="2:45" hidden="1" outlineLevel="1" x14ac:dyDescent="0.25">
      <c r="B631" s="9" t="s">
        <v>46</v>
      </c>
      <c r="C631" s="6"/>
      <c r="D631" s="6" t="e">
        <f>COUNTIFS(#REF!,"&lt;100",#REF!,"&gt;=50",#REF!,$B631)</f>
        <v>#REF!</v>
      </c>
      <c r="E631" s="6" t="e">
        <f>COUNTIFS(#REF!,"&lt;100",#REF!,"&gt;=50",#REF!,$B631,#REF!,"&gt;=1.85",#REF!,"&gt;=2.3",#REF!,"&gt;=2.2")</f>
        <v>#REF!</v>
      </c>
      <c r="F631" s="6" t="e">
        <f>COUNTIFS(#REF!,"&lt;100",#REF!,"&gt;=50",#REF!,$B631,#REF!,"&gt;=1.9",#REF!,"&gt;=2.3",#REF!,"&gt;=2.2")</f>
        <v>#REF!</v>
      </c>
      <c r="G631" s="6" t="e">
        <f>COUNTIFS(#REF!,"&lt;100",#REF!,"&gt;=50",#REF!,$B631,#REF!,"&gt;=2",#REF!,"&gt;=2.3",#REF!,"&gt;=2.2")</f>
        <v>#REF!</v>
      </c>
      <c r="H631" s="6" t="e">
        <f>COUNTIFS(#REF!,"&lt;100",#REF!,"&gt;=50",#REF!,$B631,#REF!,"&gt;=2.2",#REF!,"&gt;=2.3",#REF!,"&gt;=2.2")</f>
        <v>#REF!</v>
      </c>
      <c r="I631" s="15" t="e">
        <f>COUNTIFS(#REF!,"&lt;100",#REF!,"&gt;=50",#REF!,$B631,#REF!,"&gt;=2.5",#REF!,"&gt;=2.3",#REF!,"&gt;=2.2")</f>
        <v>#REF!</v>
      </c>
      <c r="K631" s="9" t="s">
        <v>46</v>
      </c>
      <c r="L631" s="6"/>
      <c r="M631" s="6" t="e">
        <f>COUNTIFS(#REF!,"&gt;=100",#REF!,"&lt;150",#REF!,$B631)</f>
        <v>#REF!</v>
      </c>
      <c r="N631" s="6" t="e">
        <f>COUNTIFS(#REF!,"&gt;=100",#REF!,"&lt;150",#REF!,$B631,#REF!,"&gt;=2.3",#REF!,"&gt;=2.4",#REF!,"&gt;=2.4")</f>
        <v>#REF!</v>
      </c>
      <c r="O631" s="6" t="e">
        <f>COUNTIFS(#REF!,"&gt;=100",#REF!,"&lt;150",#REF!,$B631,#REF!,"&gt;=2.4",#REF!,"&gt;=2.4",#REF!,"&gt;=2.4")</f>
        <v>#REF!</v>
      </c>
      <c r="P631" s="6" t="e">
        <f>COUNTIFS(#REF!,"&gt;=100",#REF!,"&lt;150",#REF!,$B631,#REF!,"&gt;=2.5",#REF!,"&gt;=2.4",#REF!,"&gt;=2.4")</f>
        <v>#REF!</v>
      </c>
      <c r="Q631" s="6" t="e">
        <f>COUNTIFS(#REF!,"&gt;=100",#REF!,"&lt;150",#REF!,$B631,#REF!,"&gt;=2.6",#REF!,"&gt;=2.4",#REF!,"&gt;=2.4")</f>
        <v>#REF!</v>
      </c>
      <c r="R631" s="15" t="e">
        <f>COUNTIFS(#REF!,"&gt;=100",#REF!,"&lt;150",#REF!,$B631,#REF!,"&gt;=3",#REF!,"&gt;=2.4",#REF!,"&gt;=2.4")</f>
        <v>#REF!</v>
      </c>
      <c r="T631" s="9" t="s">
        <v>46</v>
      </c>
      <c r="U631" s="6"/>
      <c r="V631" s="6" t="e">
        <f>COUNTIFS(#REF!,"&gt;=150",#REF!,"&lt;200",#REF!,$B631)</f>
        <v>#REF!</v>
      </c>
      <c r="W631" s="6" t="e">
        <f>COUNTIFS(#REF!,"&gt;=150",#REF!,"&lt;200",#REF!,$B631,#REF!,"&gt;=2.5",#REF!,"&gt;=2.5",#REF!,"&gt;=2.8")</f>
        <v>#REF!</v>
      </c>
      <c r="X631" s="6" t="e">
        <f>COUNTIFS(#REF!,"&gt;=150",#REF!,"&lt;200",#REF!,$B631,#REF!,"&gt;=3",#REF!,"&gt;=2.5",#REF!,"&gt;=2.8")</f>
        <v>#REF!</v>
      </c>
      <c r="Y631" s="6" t="e">
        <f>COUNTIFS(#REF!,"&gt;=150",#REF!,"&lt;200",#REF!,$B631,#REF!,"&gt;=3.1",#REF!,"&gt;=2.5",#REF!,"&gt;=2.8")</f>
        <v>#REF!</v>
      </c>
      <c r="Z631" s="6" t="e">
        <f>COUNTIFS(#REF!,"&gt;=150",#REF!,"&lt;200",#REF!,$B631,#REF!,"&gt;=3.2",#REF!,"&gt;=2.5",#REF!,"&gt;=2.8")</f>
        <v>#REF!</v>
      </c>
      <c r="AA631" s="15" t="e">
        <f>COUNTIFS(#REF!,"&gt;=150",#REF!,"&lt;200",#REF!,$B631,#REF!,"&gt;=3.3",#REF!,"&gt;=2.5",#REF!,"&gt;=2.8")</f>
        <v>#REF!</v>
      </c>
      <c r="AC631" s="9" t="s">
        <v>46</v>
      </c>
      <c r="AD631" s="6"/>
      <c r="AE631" s="6" t="e">
        <f>COUNTIFS(#REF!,"&gt;=200",#REF!,$B631)</f>
        <v>#REF!</v>
      </c>
      <c r="AF631" s="6" t="e">
        <f>COUNTIFS(#REF!,"&gt;=200",#REF!,$B631,#REF!,"&gt;=2.7",#REF!,"&gt;=2.5",#REF!,"&gt;=3")</f>
        <v>#REF!</v>
      </c>
      <c r="AG631" s="6" t="e">
        <f>COUNTIFS(#REF!,"&gt;=200",#REF!,$B631,#REF!,"&gt;=2.9",#REF!,"&gt;=2.5",#REF!,"&gt;=3")</f>
        <v>#REF!</v>
      </c>
      <c r="AH631" s="6" t="e">
        <f>COUNTIFS(#REF!,"&gt;=200",#REF!,$B631,#REF!,"&gt;=3",#REF!,"&gt;=2.5",#REF!,"&gt;=3")</f>
        <v>#REF!</v>
      </c>
      <c r="AI631" s="6" t="e">
        <f>COUNTIFS(#REF!,"&gt;=200",#REF!,$B631,#REF!,"&gt;=3.1",#REF!,"&gt;=2.5",#REF!,"&gt;=3")</f>
        <v>#REF!</v>
      </c>
      <c r="AJ631" s="15" t="e">
        <f>COUNTIFS(#REF!,"&gt;=200",#REF!,$B631,#REF!,"&gt;=3.2",#REF!,"&gt;=2.5",#REF!,"&gt;=3")</f>
        <v>#REF!</v>
      </c>
      <c r="AL631" s="9" t="s">
        <v>46</v>
      </c>
      <c r="AM631" s="6"/>
      <c r="AN631" s="42" t="e">
        <f t="shared" si="174"/>
        <v>#REF!</v>
      </c>
      <c r="AO631" s="42" t="e">
        <f t="shared" si="169"/>
        <v>#REF!</v>
      </c>
      <c r="AP631" s="42" t="e">
        <f t="shared" si="170"/>
        <v>#REF!</v>
      </c>
      <c r="AQ631" s="42" t="e">
        <f t="shared" si="171"/>
        <v>#REF!</v>
      </c>
      <c r="AR631" s="42" t="e">
        <f t="shared" si="172"/>
        <v>#REF!</v>
      </c>
      <c r="AS631" s="42" t="e">
        <f t="shared" si="173"/>
        <v>#REF!</v>
      </c>
    </row>
    <row r="632" spans="2:45" hidden="1" outlineLevel="1" x14ac:dyDescent="0.25">
      <c r="B632" s="9" t="s">
        <v>53</v>
      </c>
      <c r="C632" s="6"/>
      <c r="D632" s="6" t="e">
        <f>COUNTIFS(#REF!,"&lt;100",#REF!,"&gt;=50",#REF!,$B632)</f>
        <v>#REF!</v>
      </c>
      <c r="E632" s="6" t="e">
        <f>COUNTIFS(#REF!,"&lt;100",#REF!,"&gt;=50",#REF!,$B632,#REF!,"&gt;=1.85",#REF!,"&gt;=2.3",#REF!,"&gt;=2.2")</f>
        <v>#REF!</v>
      </c>
      <c r="F632" s="6" t="e">
        <f>COUNTIFS(#REF!,"&lt;100",#REF!,"&gt;=50",#REF!,$B632,#REF!,"&gt;=1.9",#REF!,"&gt;=2.3",#REF!,"&gt;=2.2")</f>
        <v>#REF!</v>
      </c>
      <c r="G632" s="6" t="e">
        <f>COUNTIFS(#REF!,"&lt;100",#REF!,"&gt;=50",#REF!,$B632,#REF!,"&gt;=2",#REF!,"&gt;=2.3",#REF!,"&gt;=2.2")</f>
        <v>#REF!</v>
      </c>
      <c r="H632" s="6" t="e">
        <f>COUNTIFS(#REF!,"&lt;100",#REF!,"&gt;=50",#REF!,$B632,#REF!,"&gt;=2.2",#REF!,"&gt;=2.3",#REF!,"&gt;=2.2")</f>
        <v>#REF!</v>
      </c>
      <c r="I632" s="15" t="e">
        <f>COUNTIFS(#REF!,"&lt;100",#REF!,"&gt;=50",#REF!,$B632,#REF!,"&gt;=2.5",#REF!,"&gt;=2.3",#REF!,"&gt;=2.2")</f>
        <v>#REF!</v>
      </c>
      <c r="K632" s="9" t="s">
        <v>53</v>
      </c>
      <c r="L632" s="6"/>
      <c r="M632" s="6" t="e">
        <f>COUNTIFS(#REF!,"&gt;=100",#REF!,"&lt;150",#REF!,$B632)</f>
        <v>#REF!</v>
      </c>
      <c r="N632" s="6" t="e">
        <f>COUNTIFS(#REF!,"&gt;=100",#REF!,"&lt;150",#REF!,$B632,#REF!,"&gt;=2.3",#REF!,"&gt;=2.4",#REF!,"&gt;=2.4")</f>
        <v>#REF!</v>
      </c>
      <c r="O632" s="6" t="e">
        <f>COUNTIFS(#REF!,"&gt;=100",#REF!,"&lt;150",#REF!,$B632,#REF!,"&gt;=2.4",#REF!,"&gt;=2.4",#REF!,"&gt;=2.4")</f>
        <v>#REF!</v>
      </c>
      <c r="P632" s="6" t="e">
        <f>COUNTIFS(#REF!,"&gt;=100",#REF!,"&lt;150",#REF!,$B632,#REF!,"&gt;=2.5",#REF!,"&gt;=2.4",#REF!,"&gt;=2.4")</f>
        <v>#REF!</v>
      </c>
      <c r="Q632" s="6" t="e">
        <f>COUNTIFS(#REF!,"&gt;=100",#REF!,"&lt;150",#REF!,$B632,#REF!,"&gt;=2.6",#REF!,"&gt;=2.4",#REF!,"&gt;=2.4")</f>
        <v>#REF!</v>
      </c>
      <c r="R632" s="15" t="e">
        <f>COUNTIFS(#REF!,"&gt;=100",#REF!,"&lt;150",#REF!,$B632,#REF!,"&gt;=3",#REF!,"&gt;=2.4",#REF!,"&gt;=2.4")</f>
        <v>#REF!</v>
      </c>
      <c r="T632" s="9" t="s">
        <v>53</v>
      </c>
      <c r="U632" s="6"/>
      <c r="V632" s="6" t="e">
        <f>COUNTIFS(#REF!,"&gt;=150",#REF!,"&lt;200",#REF!,$B632)</f>
        <v>#REF!</v>
      </c>
      <c r="W632" s="6" t="e">
        <f>COUNTIFS(#REF!,"&gt;=150",#REF!,"&lt;200",#REF!,$B632,#REF!,"&gt;=2.5",#REF!,"&gt;=2.5",#REF!,"&gt;=2.8")</f>
        <v>#REF!</v>
      </c>
      <c r="X632" s="6" t="e">
        <f>COUNTIFS(#REF!,"&gt;=150",#REF!,"&lt;200",#REF!,$B632,#REF!,"&gt;=3",#REF!,"&gt;=2.5",#REF!,"&gt;=2.8")</f>
        <v>#REF!</v>
      </c>
      <c r="Y632" s="6" t="e">
        <f>COUNTIFS(#REF!,"&gt;=150",#REF!,"&lt;200",#REF!,$B632,#REF!,"&gt;=3.1",#REF!,"&gt;=2.5",#REF!,"&gt;=2.8")</f>
        <v>#REF!</v>
      </c>
      <c r="Z632" s="6" t="e">
        <f>COUNTIFS(#REF!,"&gt;=150",#REF!,"&lt;200",#REF!,$B632,#REF!,"&gt;=3.2",#REF!,"&gt;=2.5",#REF!,"&gt;=2.8")</f>
        <v>#REF!</v>
      </c>
      <c r="AA632" s="15" t="e">
        <f>COUNTIFS(#REF!,"&gt;=150",#REF!,"&lt;200",#REF!,$B632,#REF!,"&gt;=3.3",#REF!,"&gt;=2.5",#REF!,"&gt;=2.8")</f>
        <v>#REF!</v>
      </c>
      <c r="AC632" s="9" t="s">
        <v>53</v>
      </c>
      <c r="AD632" s="6"/>
      <c r="AE632" s="6" t="e">
        <f>COUNTIFS(#REF!,"&gt;=200",#REF!,$B632)</f>
        <v>#REF!</v>
      </c>
      <c r="AF632" s="6" t="e">
        <f>COUNTIFS(#REF!,"&gt;=200",#REF!,$B632,#REF!,"&gt;=2.7",#REF!,"&gt;=2.5",#REF!,"&gt;=3")</f>
        <v>#REF!</v>
      </c>
      <c r="AG632" s="6" t="e">
        <f>COUNTIFS(#REF!,"&gt;=200",#REF!,$B632,#REF!,"&gt;=2.9",#REF!,"&gt;=2.5",#REF!,"&gt;=3")</f>
        <v>#REF!</v>
      </c>
      <c r="AH632" s="6" t="e">
        <f>COUNTIFS(#REF!,"&gt;=200",#REF!,$B632,#REF!,"&gt;=3",#REF!,"&gt;=2.5",#REF!,"&gt;=3")</f>
        <v>#REF!</v>
      </c>
      <c r="AI632" s="6" t="e">
        <f>COUNTIFS(#REF!,"&gt;=200",#REF!,$B632,#REF!,"&gt;=3.1",#REF!,"&gt;=2.5",#REF!,"&gt;=3")</f>
        <v>#REF!</v>
      </c>
      <c r="AJ632" s="15" t="e">
        <f>COUNTIFS(#REF!,"&gt;=200",#REF!,$B632,#REF!,"&gt;=3.2",#REF!,"&gt;=2.5",#REF!,"&gt;=3")</f>
        <v>#REF!</v>
      </c>
      <c r="AL632" s="9" t="s">
        <v>53</v>
      </c>
      <c r="AM632" s="6"/>
      <c r="AN632" s="42" t="e">
        <f t="shared" si="174"/>
        <v>#REF!</v>
      </c>
      <c r="AO632" s="42" t="e">
        <f t="shared" si="169"/>
        <v>#REF!</v>
      </c>
      <c r="AP632" s="42" t="e">
        <f t="shared" si="170"/>
        <v>#REF!</v>
      </c>
      <c r="AQ632" s="42" t="e">
        <f t="shared" si="171"/>
        <v>#REF!</v>
      </c>
      <c r="AR632" s="42" t="e">
        <f t="shared" si="172"/>
        <v>#REF!</v>
      </c>
      <c r="AS632" s="42" t="e">
        <f t="shared" si="173"/>
        <v>#REF!</v>
      </c>
    </row>
    <row r="633" spans="2:45" hidden="1" outlineLevel="1" x14ac:dyDescent="0.25">
      <c r="B633" s="9" t="s">
        <v>49</v>
      </c>
      <c r="C633" s="6"/>
      <c r="D633" s="6" t="e">
        <f>COUNTIFS(#REF!,"&lt;100",#REF!,"&gt;=50",#REF!,$B633)</f>
        <v>#REF!</v>
      </c>
      <c r="E633" s="6" t="e">
        <f>COUNTIFS(#REF!,"&lt;100",#REF!,"&gt;=50",#REF!,$B633,#REF!,"&gt;=1.85",#REF!,"&gt;=2.3",#REF!,"&gt;=2.2")</f>
        <v>#REF!</v>
      </c>
      <c r="F633" s="6" t="e">
        <f>COUNTIFS(#REF!,"&lt;100",#REF!,"&gt;=50",#REF!,$B633,#REF!,"&gt;=1.9",#REF!,"&gt;=2.3",#REF!,"&gt;=2.2")</f>
        <v>#REF!</v>
      </c>
      <c r="G633" s="6" t="e">
        <f>COUNTIFS(#REF!,"&lt;100",#REF!,"&gt;=50",#REF!,$B633,#REF!,"&gt;=2",#REF!,"&gt;=2.3",#REF!,"&gt;=2.2")</f>
        <v>#REF!</v>
      </c>
      <c r="H633" s="6" t="e">
        <f>COUNTIFS(#REF!,"&lt;100",#REF!,"&gt;=50",#REF!,$B633,#REF!,"&gt;=2.2",#REF!,"&gt;=2.3",#REF!,"&gt;=2.2")</f>
        <v>#REF!</v>
      </c>
      <c r="I633" s="15" t="e">
        <f>COUNTIFS(#REF!,"&lt;100",#REF!,"&gt;=50",#REF!,$B633,#REF!,"&gt;=2.5",#REF!,"&gt;=2.3",#REF!,"&gt;=2.2")</f>
        <v>#REF!</v>
      </c>
      <c r="K633" s="9" t="s">
        <v>49</v>
      </c>
      <c r="L633" s="6"/>
      <c r="M633" s="6" t="e">
        <f>COUNTIFS(#REF!,"&gt;=100",#REF!,"&lt;150",#REF!,$B633)</f>
        <v>#REF!</v>
      </c>
      <c r="N633" s="6" t="e">
        <f>COUNTIFS(#REF!,"&gt;=100",#REF!,"&lt;150",#REF!,$B633,#REF!,"&gt;=2.3",#REF!,"&gt;=2.4",#REF!,"&gt;=2.4")</f>
        <v>#REF!</v>
      </c>
      <c r="O633" s="6" t="e">
        <f>COUNTIFS(#REF!,"&gt;=100",#REF!,"&lt;150",#REF!,$B633,#REF!,"&gt;=2.4",#REF!,"&gt;=2.4",#REF!,"&gt;=2.4")</f>
        <v>#REF!</v>
      </c>
      <c r="P633" s="6" t="e">
        <f>COUNTIFS(#REF!,"&gt;=100",#REF!,"&lt;150",#REF!,$B633,#REF!,"&gt;=2.5",#REF!,"&gt;=2.4",#REF!,"&gt;=2.4")</f>
        <v>#REF!</v>
      </c>
      <c r="Q633" s="6" t="e">
        <f>COUNTIFS(#REF!,"&gt;=100",#REF!,"&lt;150",#REF!,$B633,#REF!,"&gt;=2.6",#REF!,"&gt;=2.4",#REF!,"&gt;=2.4")</f>
        <v>#REF!</v>
      </c>
      <c r="R633" s="15" t="e">
        <f>COUNTIFS(#REF!,"&gt;=100",#REF!,"&lt;150",#REF!,$B633,#REF!,"&gt;=3",#REF!,"&gt;=2.4",#REF!,"&gt;=2.4")</f>
        <v>#REF!</v>
      </c>
      <c r="T633" s="9" t="s">
        <v>49</v>
      </c>
      <c r="U633" s="6"/>
      <c r="V633" s="6" t="e">
        <f>COUNTIFS(#REF!,"&gt;=150",#REF!,"&lt;200",#REF!,$B633)</f>
        <v>#REF!</v>
      </c>
      <c r="W633" s="6" t="e">
        <f>COUNTIFS(#REF!,"&gt;=150",#REF!,"&lt;200",#REF!,$B633,#REF!,"&gt;=2.5",#REF!,"&gt;=2.5",#REF!,"&gt;=2.8")</f>
        <v>#REF!</v>
      </c>
      <c r="X633" s="6" t="e">
        <f>COUNTIFS(#REF!,"&gt;=150",#REF!,"&lt;200",#REF!,$B633,#REF!,"&gt;=3",#REF!,"&gt;=2.5",#REF!,"&gt;=2.8")</f>
        <v>#REF!</v>
      </c>
      <c r="Y633" s="6" t="e">
        <f>COUNTIFS(#REF!,"&gt;=150",#REF!,"&lt;200",#REF!,$B633,#REF!,"&gt;=3.1",#REF!,"&gt;=2.5",#REF!,"&gt;=2.8")</f>
        <v>#REF!</v>
      </c>
      <c r="Z633" s="6" t="e">
        <f>COUNTIFS(#REF!,"&gt;=150",#REF!,"&lt;200",#REF!,$B633,#REF!,"&gt;=3.2",#REF!,"&gt;=2.5",#REF!,"&gt;=2.8")</f>
        <v>#REF!</v>
      </c>
      <c r="AA633" s="15" t="e">
        <f>COUNTIFS(#REF!,"&gt;=150",#REF!,"&lt;200",#REF!,$B633,#REF!,"&gt;=3.3",#REF!,"&gt;=2.5",#REF!,"&gt;=2.8")</f>
        <v>#REF!</v>
      </c>
      <c r="AC633" s="9" t="s">
        <v>49</v>
      </c>
      <c r="AD633" s="6"/>
      <c r="AE633" s="6" t="e">
        <f>COUNTIFS(#REF!,"&gt;=200",#REF!,$B633)</f>
        <v>#REF!</v>
      </c>
      <c r="AF633" s="6" t="e">
        <f>COUNTIFS(#REF!,"&gt;=200",#REF!,$B633,#REF!,"&gt;=2.7",#REF!,"&gt;=2.5",#REF!,"&gt;=3")</f>
        <v>#REF!</v>
      </c>
      <c r="AG633" s="6" t="e">
        <f>COUNTIFS(#REF!,"&gt;=200",#REF!,$B633,#REF!,"&gt;=2.9",#REF!,"&gt;=2.5",#REF!,"&gt;=3")</f>
        <v>#REF!</v>
      </c>
      <c r="AH633" s="6" t="e">
        <f>COUNTIFS(#REF!,"&gt;=200",#REF!,$B633,#REF!,"&gt;=3",#REF!,"&gt;=2.5",#REF!,"&gt;=3")</f>
        <v>#REF!</v>
      </c>
      <c r="AI633" s="6" t="e">
        <f>COUNTIFS(#REF!,"&gt;=200",#REF!,$B633,#REF!,"&gt;=3.1",#REF!,"&gt;=2.5",#REF!,"&gt;=3")</f>
        <v>#REF!</v>
      </c>
      <c r="AJ633" s="15" t="e">
        <f>COUNTIFS(#REF!,"&gt;=200",#REF!,$B633,#REF!,"&gt;=3.2",#REF!,"&gt;=2.5",#REF!,"&gt;=3")</f>
        <v>#REF!</v>
      </c>
      <c r="AL633" s="9" t="s">
        <v>49</v>
      </c>
      <c r="AM633" s="6"/>
      <c r="AN633" s="42" t="e">
        <f t="shared" si="174"/>
        <v>#REF!</v>
      </c>
      <c r="AO633" s="42" t="e">
        <f t="shared" si="169"/>
        <v>#REF!</v>
      </c>
      <c r="AP633" s="42" t="e">
        <f t="shared" si="170"/>
        <v>#REF!</v>
      </c>
      <c r="AQ633" s="42" t="e">
        <f t="shared" si="171"/>
        <v>#REF!</v>
      </c>
      <c r="AR633" s="42" t="e">
        <f t="shared" si="172"/>
        <v>#REF!</v>
      </c>
      <c r="AS633" s="42" t="e">
        <f t="shared" si="173"/>
        <v>#REF!</v>
      </c>
    </row>
    <row r="634" spans="2:45" hidden="1" outlineLevel="1" x14ac:dyDescent="0.25">
      <c r="B634" s="9" t="s">
        <v>50</v>
      </c>
      <c r="C634" s="6"/>
      <c r="D634" s="6" t="e">
        <f>COUNTIFS(#REF!,"&lt;100",#REF!,"&gt;=50",#REF!,$B634)</f>
        <v>#REF!</v>
      </c>
      <c r="E634" s="6" t="e">
        <f>COUNTIFS(#REF!,"&lt;100",#REF!,"&gt;=50",#REF!,$B634,#REF!,"&gt;=1.85",#REF!,"&gt;=2.3",#REF!,"&gt;=2.2")</f>
        <v>#REF!</v>
      </c>
      <c r="F634" s="6" t="e">
        <f>COUNTIFS(#REF!,"&lt;100",#REF!,"&gt;=50",#REF!,$B634,#REF!,"&gt;=1.9",#REF!,"&gt;=2.3",#REF!,"&gt;=2.2")</f>
        <v>#REF!</v>
      </c>
      <c r="G634" s="6" t="e">
        <f>COUNTIFS(#REF!,"&lt;100",#REF!,"&gt;=50",#REF!,$B634,#REF!,"&gt;=2",#REF!,"&gt;=2.3",#REF!,"&gt;=2.2")</f>
        <v>#REF!</v>
      </c>
      <c r="H634" s="6" t="e">
        <f>COUNTIFS(#REF!,"&lt;100",#REF!,"&gt;=50",#REF!,$B634,#REF!,"&gt;=2.2",#REF!,"&gt;=2.3",#REF!,"&gt;=2.2")</f>
        <v>#REF!</v>
      </c>
      <c r="I634" s="15" t="e">
        <f>COUNTIFS(#REF!,"&lt;100",#REF!,"&gt;=50",#REF!,$B634,#REF!,"&gt;=2.5",#REF!,"&gt;=2.3",#REF!,"&gt;=2.2")</f>
        <v>#REF!</v>
      </c>
      <c r="K634" s="9" t="s">
        <v>50</v>
      </c>
      <c r="L634" s="6"/>
      <c r="M634" s="6" t="e">
        <f>COUNTIFS(#REF!,"&gt;=100",#REF!,"&lt;150",#REF!,$B634)</f>
        <v>#REF!</v>
      </c>
      <c r="N634" s="6" t="e">
        <f>COUNTIFS(#REF!,"&gt;=100",#REF!,"&lt;150",#REF!,$B634,#REF!,"&gt;=2.3",#REF!,"&gt;=2.4",#REF!,"&gt;=2.4")</f>
        <v>#REF!</v>
      </c>
      <c r="O634" s="6" t="e">
        <f>COUNTIFS(#REF!,"&gt;=100",#REF!,"&lt;150",#REF!,$B634,#REF!,"&gt;=2.4",#REF!,"&gt;=2.4",#REF!,"&gt;=2.4")</f>
        <v>#REF!</v>
      </c>
      <c r="P634" s="6" t="e">
        <f>COUNTIFS(#REF!,"&gt;=100",#REF!,"&lt;150",#REF!,$B634,#REF!,"&gt;=2.5",#REF!,"&gt;=2.4",#REF!,"&gt;=2.4")</f>
        <v>#REF!</v>
      </c>
      <c r="Q634" s="6" t="e">
        <f>COUNTIFS(#REF!,"&gt;=100",#REF!,"&lt;150",#REF!,$B634,#REF!,"&gt;=2.6",#REF!,"&gt;=2.4",#REF!,"&gt;=2.4")</f>
        <v>#REF!</v>
      </c>
      <c r="R634" s="15" t="e">
        <f>COUNTIFS(#REF!,"&gt;=100",#REF!,"&lt;150",#REF!,$B634,#REF!,"&gt;=3",#REF!,"&gt;=2.4",#REF!,"&gt;=2.4")</f>
        <v>#REF!</v>
      </c>
      <c r="T634" s="9" t="s">
        <v>50</v>
      </c>
      <c r="U634" s="6"/>
      <c r="V634" s="6" t="e">
        <f>COUNTIFS(#REF!,"&gt;=150",#REF!,"&lt;200",#REF!,$B634)</f>
        <v>#REF!</v>
      </c>
      <c r="W634" s="6" t="e">
        <f>COUNTIFS(#REF!,"&gt;=150",#REF!,"&lt;200",#REF!,$B634,#REF!,"&gt;=2.5",#REF!,"&gt;=2.5",#REF!,"&gt;=2.8")</f>
        <v>#REF!</v>
      </c>
      <c r="X634" s="6" t="e">
        <f>COUNTIFS(#REF!,"&gt;=150",#REF!,"&lt;200",#REF!,$B634,#REF!,"&gt;=3",#REF!,"&gt;=2.5",#REF!,"&gt;=2.8")</f>
        <v>#REF!</v>
      </c>
      <c r="Y634" s="6" t="e">
        <f>COUNTIFS(#REF!,"&gt;=150",#REF!,"&lt;200",#REF!,$B634,#REF!,"&gt;=3.1",#REF!,"&gt;=2.5",#REF!,"&gt;=2.8")</f>
        <v>#REF!</v>
      </c>
      <c r="Z634" s="6" t="e">
        <f>COUNTIFS(#REF!,"&gt;=150",#REF!,"&lt;200",#REF!,$B634,#REF!,"&gt;=3.2",#REF!,"&gt;=2.5",#REF!,"&gt;=2.8")</f>
        <v>#REF!</v>
      </c>
      <c r="AA634" s="15" t="e">
        <f>COUNTIFS(#REF!,"&gt;=150",#REF!,"&lt;200",#REF!,$B634,#REF!,"&gt;=3.3",#REF!,"&gt;=2.5",#REF!,"&gt;=2.8")</f>
        <v>#REF!</v>
      </c>
      <c r="AC634" s="9" t="s">
        <v>50</v>
      </c>
      <c r="AD634" s="6"/>
      <c r="AE634" s="6" t="e">
        <f>COUNTIFS(#REF!,"&gt;=200",#REF!,$B634)</f>
        <v>#REF!</v>
      </c>
      <c r="AF634" s="6" t="e">
        <f>COUNTIFS(#REF!,"&gt;=200",#REF!,$B634,#REF!,"&gt;=2.7",#REF!,"&gt;=2.5",#REF!,"&gt;=3")</f>
        <v>#REF!</v>
      </c>
      <c r="AG634" s="6" t="e">
        <f>COUNTIFS(#REF!,"&gt;=200",#REF!,$B634,#REF!,"&gt;=2.9",#REF!,"&gt;=2.5",#REF!,"&gt;=3")</f>
        <v>#REF!</v>
      </c>
      <c r="AH634" s="6" t="e">
        <f>COUNTIFS(#REF!,"&gt;=200",#REF!,$B634,#REF!,"&gt;=3",#REF!,"&gt;=2.5",#REF!,"&gt;=3")</f>
        <v>#REF!</v>
      </c>
      <c r="AI634" s="6" t="e">
        <f>COUNTIFS(#REF!,"&gt;=200",#REF!,$B634,#REF!,"&gt;=3.1",#REF!,"&gt;=2.5",#REF!,"&gt;=3")</f>
        <v>#REF!</v>
      </c>
      <c r="AJ634" s="15" t="e">
        <f>COUNTIFS(#REF!,"&gt;=200",#REF!,$B634,#REF!,"&gt;=3.2",#REF!,"&gt;=2.5",#REF!,"&gt;=3")</f>
        <v>#REF!</v>
      </c>
      <c r="AL634" s="9" t="s">
        <v>50</v>
      </c>
      <c r="AM634" s="6"/>
      <c r="AN634" s="42" t="e">
        <f t="shared" si="174"/>
        <v>#REF!</v>
      </c>
      <c r="AO634" s="42" t="e">
        <f t="shared" si="169"/>
        <v>#REF!</v>
      </c>
      <c r="AP634" s="42" t="e">
        <f t="shared" si="170"/>
        <v>#REF!</v>
      </c>
      <c r="AQ634" s="42" t="e">
        <f t="shared" si="171"/>
        <v>#REF!</v>
      </c>
      <c r="AR634" s="42" t="e">
        <f t="shared" si="172"/>
        <v>#REF!</v>
      </c>
      <c r="AS634" s="42" t="e">
        <f t="shared" si="173"/>
        <v>#REF!</v>
      </c>
    </row>
    <row r="635" spans="2:45" hidden="1" outlineLevel="1" x14ac:dyDescent="0.25">
      <c r="B635" s="9" t="s">
        <v>18</v>
      </c>
      <c r="C635" s="6"/>
      <c r="D635" s="6" t="e">
        <f>COUNTIFS(#REF!,"&lt;100",#REF!,"&gt;=50",#REF!,$B635)</f>
        <v>#REF!</v>
      </c>
      <c r="E635" s="6" t="e">
        <f>COUNTIFS(#REF!,"&lt;100",#REF!,"&gt;=50",#REF!,$B635,#REF!,"&gt;=1.85",#REF!,"&gt;=2.3",#REF!,"&gt;=2.2")</f>
        <v>#REF!</v>
      </c>
      <c r="F635" s="6" t="e">
        <f>COUNTIFS(#REF!,"&lt;100",#REF!,"&gt;=50",#REF!,$B635,#REF!,"&gt;=1.9",#REF!,"&gt;=2.3",#REF!,"&gt;=2.2")</f>
        <v>#REF!</v>
      </c>
      <c r="G635" s="6" t="e">
        <f>COUNTIFS(#REF!,"&lt;100",#REF!,"&gt;=50",#REF!,$B635,#REF!,"&gt;=2",#REF!,"&gt;=2.3",#REF!,"&gt;=2.2")</f>
        <v>#REF!</v>
      </c>
      <c r="H635" s="6" t="e">
        <f>COUNTIFS(#REF!,"&lt;100",#REF!,"&gt;=50",#REF!,$B635,#REF!,"&gt;=2.2",#REF!,"&gt;=2.3",#REF!,"&gt;=2.2")</f>
        <v>#REF!</v>
      </c>
      <c r="I635" s="15" t="e">
        <f>COUNTIFS(#REF!,"&lt;100",#REF!,"&gt;=50",#REF!,$B635,#REF!,"&gt;=2.5",#REF!,"&gt;=2.3",#REF!,"&gt;=2.2")</f>
        <v>#REF!</v>
      </c>
      <c r="K635" s="9" t="s">
        <v>18</v>
      </c>
      <c r="L635" s="6"/>
      <c r="M635" s="6" t="e">
        <f>COUNTIFS(#REF!,"&gt;=100",#REF!,"&lt;150",#REF!,$B635)</f>
        <v>#REF!</v>
      </c>
      <c r="N635" s="6" t="e">
        <f>COUNTIFS(#REF!,"&gt;=100",#REF!,"&lt;150",#REF!,$B635,#REF!,"&gt;=2.3",#REF!,"&gt;=2.4",#REF!,"&gt;=2.4")</f>
        <v>#REF!</v>
      </c>
      <c r="O635" s="6" t="e">
        <f>COUNTIFS(#REF!,"&gt;=100",#REF!,"&lt;150",#REF!,$B635,#REF!,"&gt;=2.4",#REF!,"&gt;=2.4",#REF!,"&gt;=2.4")</f>
        <v>#REF!</v>
      </c>
      <c r="P635" s="6" t="e">
        <f>COUNTIFS(#REF!,"&gt;=100",#REF!,"&lt;150",#REF!,$B635,#REF!,"&gt;=2.5",#REF!,"&gt;=2.4",#REF!,"&gt;=2.4")</f>
        <v>#REF!</v>
      </c>
      <c r="Q635" s="6" t="e">
        <f>COUNTIFS(#REF!,"&gt;=100",#REF!,"&lt;150",#REF!,$B635,#REF!,"&gt;=2.6",#REF!,"&gt;=2.4",#REF!,"&gt;=2.4")</f>
        <v>#REF!</v>
      </c>
      <c r="R635" s="15" t="e">
        <f>COUNTIFS(#REF!,"&gt;=100",#REF!,"&lt;150",#REF!,$B635,#REF!,"&gt;=3",#REF!,"&gt;=2.4",#REF!,"&gt;=2.4")</f>
        <v>#REF!</v>
      </c>
      <c r="T635" s="9" t="s">
        <v>18</v>
      </c>
      <c r="U635" s="6"/>
      <c r="V635" s="6" t="e">
        <f>COUNTIFS(#REF!,"&gt;=150",#REF!,"&lt;200",#REF!,$B635)</f>
        <v>#REF!</v>
      </c>
      <c r="W635" s="6" t="e">
        <f>COUNTIFS(#REF!,"&gt;=150",#REF!,"&lt;200",#REF!,$B635,#REF!,"&gt;=2.5",#REF!,"&gt;=2.5",#REF!,"&gt;=2.8")</f>
        <v>#REF!</v>
      </c>
      <c r="X635" s="6" t="e">
        <f>COUNTIFS(#REF!,"&gt;=150",#REF!,"&lt;200",#REF!,$B635,#REF!,"&gt;=3",#REF!,"&gt;=2.5",#REF!,"&gt;=2.8")</f>
        <v>#REF!</v>
      </c>
      <c r="Y635" s="6" t="e">
        <f>COUNTIFS(#REF!,"&gt;=150",#REF!,"&lt;200",#REF!,$B635,#REF!,"&gt;=3.1",#REF!,"&gt;=2.5",#REF!,"&gt;=2.8")</f>
        <v>#REF!</v>
      </c>
      <c r="Z635" s="6" t="e">
        <f>COUNTIFS(#REF!,"&gt;=150",#REF!,"&lt;200",#REF!,$B635,#REF!,"&gt;=3.2",#REF!,"&gt;=2.5",#REF!,"&gt;=2.8")</f>
        <v>#REF!</v>
      </c>
      <c r="AA635" s="15" t="e">
        <f>COUNTIFS(#REF!,"&gt;=150",#REF!,"&lt;200",#REF!,$B635,#REF!,"&gt;=3.3",#REF!,"&gt;=2.5",#REF!,"&gt;=2.8")</f>
        <v>#REF!</v>
      </c>
      <c r="AC635" s="9" t="s">
        <v>18</v>
      </c>
      <c r="AD635" s="6"/>
      <c r="AE635" s="6" t="e">
        <f>COUNTIFS(#REF!,"&gt;=200",#REF!,$B635)</f>
        <v>#REF!</v>
      </c>
      <c r="AF635" s="6" t="e">
        <f>COUNTIFS(#REF!,"&gt;=200",#REF!,$B635,#REF!,"&gt;=2.7",#REF!,"&gt;=2.5",#REF!,"&gt;=3")</f>
        <v>#REF!</v>
      </c>
      <c r="AG635" s="6" t="e">
        <f>COUNTIFS(#REF!,"&gt;=200",#REF!,$B635,#REF!,"&gt;=2.9",#REF!,"&gt;=2.5",#REF!,"&gt;=3")</f>
        <v>#REF!</v>
      </c>
      <c r="AH635" s="6" t="e">
        <f>COUNTIFS(#REF!,"&gt;=200",#REF!,$B635,#REF!,"&gt;=3",#REF!,"&gt;=2.5",#REF!,"&gt;=3")</f>
        <v>#REF!</v>
      </c>
      <c r="AI635" s="6" t="e">
        <f>COUNTIFS(#REF!,"&gt;=200",#REF!,$B635,#REF!,"&gt;=3.1",#REF!,"&gt;=2.5",#REF!,"&gt;=3")</f>
        <v>#REF!</v>
      </c>
      <c r="AJ635" s="15" t="e">
        <f>COUNTIFS(#REF!,"&gt;=200",#REF!,$B635,#REF!,"&gt;=3.2",#REF!,"&gt;=2.5",#REF!,"&gt;=3")</f>
        <v>#REF!</v>
      </c>
      <c r="AL635" s="9" t="s">
        <v>18</v>
      </c>
      <c r="AM635" s="6"/>
      <c r="AN635" s="42" t="e">
        <f t="shared" si="174"/>
        <v>#REF!</v>
      </c>
      <c r="AO635" s="42" t="e">
        <f t="shared" si="169"/>
        <v>#REF!</v>
      </c>
      <c r="AP635" s="42" t="e">
        <f t="shared" si="170"/>
        <v>#REF!</v>
      </c>
      <c r="AQ635" s="42" t="e">
        <f t="shared" si="171"/>
        <v>#REF!</v>
      </c>
      <c r="AR635" s="42" t="e">
        <f t="shared" si="172"/>
        <v>#REF!</v>
      </c>
      <c r="AS635" s="42" t="e">
        <f t="shared" si="173"/>
        <v>#REF!</v>
      </c>
    </row>
    <row r="636" spans="2:45" hidden="1" outlineLevel="1" x14ac:dyDescent="0.25">
      <c r="B636" s="9" t="s">
        <v>20</v>
      </c>
      <c r="C636" s="6"/>
      <c r="D636" s="6" t="e">
        <f>COUNTIFS(#REF!,"&lt;100",#REF!,"&gt;=50",#REF!,$B636)</f>
        <v>#REF!</v>
      </c>
      <c r="E636" s="6" t="e">
        <f>COUNTIFS(#REF!,"&lt;100",#REF!,"&gt;=50",#REF!,$B636,#REF!,"&gt;=1.85",#REF!,"&gt;=2.3",#REF!,"&gt;=2.2")</f>
        <v>#REF!</v>
      </c>
      <c r="F636" s="6" t="e">
        <f>COUNTIFS(#REF!,"&lt;100",#REF!,"&gt;=50",#REF!,$B636,#REF!,"&gt;=1.9",#REF!,"&gt;=2.3",#REF!,"&gt;=2.2")</f>
        <v>#REF!</v>
      </c>
      <c r="G636" s="6" t="e">
        <f>COUNTIFS(#REF!,"&lt;100",#REF!,"&gt;=50",#REF!,$B636,#REF!,"&gt;=2",#REF!,"&gt;=2.3",#REF!,"&gt;=2.2")</f>
        <v>#REF!</v>
      </c>
      <c r="H636" s="6" t="e">
        <f>COUNTIFS(#REF!,"&lt;100",#REF!,"&gt;=50",#REF!,$B636,#REF!,"&gt;=2.2",#REF!,"&gt;=2.3",#REF!,"&gt;=2.2")</f>
        <v>#REF!</v>
      </c>
      <c r="I636" s="15" t="e">
        <f>COUNTIFS(#REF!,"&lt;100",#REF!,"&gt;=50",#REF!,$B636,#REF!,"&gt;=2.5",#REF!,"&gt;=2.3",#REF!,"&gt;=2.2")</f>
        <v>#REF!</v>
      </c>
      <c r="K636" s="9" t="s">
        <v>20</v>
      </c>
      <c r="L636" s="6"/>
      <c r="M636" s="6" t="e">
        <f>COUNTIFS(#REF!,"&gt;=100",#REF!,"&lt;150",#REF!,$B636)</f>
        <v>#REF!</v>
      </c>
      <c r="N636" s="6" t="e">
        <f>COUNTIFS(#REF!,"&gt;=100",#REF!,"&lt;150",#REF!,$B636,#REF!,"&gt;=2.3",#REF!,"&gt;=2.4",#REF!,"&gt;=2.4")</f>
        <v>#REF!</v>
      </c>
      <c r="O636" s="6" t="e">
        <f>COUNTIFS(#REF!,"&gt;=100",#REF!,"&lt;150",#REF!,$B636,#REF!,"&gt;=2.4",#REF!,"&gt;=2.4",#REF!,"&gt;=2.4")</f>
        <v>#REF!</v>
      </c>
      <c r="P636" s="6" t="e">
        <f>COUNTIFS(#REF!,"&gt;=100",#REF!,"&lt;150",#REF!,$B636,#REF!,"&gt;=2.5",#REF!,"&gt;=2.4",#REF!,"&gt;=2.4")</f>
        <v>#REF!</v>
      </c>
      <c r="Q636" s="6" t="e">
        <f>COUNTIFS(#REF!,"&gt;=100",#REF!,"&lt;150",#REF!,$B636,#REF!,"&gt;=2.6",#REF!,"&gt;=2.4",#REF!,"&gt;=2.4")</f>
        <v>#REF!</v>
      </c>
      <c r="R636" s="15" t="e">
        <f>COUNTIFS(#REF!,"&gt;=100",#REF!,"&lt;150",#REF!,$B636,#REF!,"&gt;=3",#REF!,"&gt;=2.4",#REF!,"&gt;=2.4")</f>
        <v>#REF!</v>
      </c>
      <c r="T636" s="9" t="s">
        <v>20</v>
      </c>
      <c r="U636" s="6"/>
      <c r="V636" s="6" t="e">
        <f>COUNTIFS(#REF!,"&gt;=150",#REF!,"&lt;200",#REF!,$B636)</f>
        <v>#REF!</v>
      </c>
      <c r="W636" s="6" t="e">
        <f>COUNTIFS(#REF!,"&gt;=150",#REF!,"&lt;200",#REF!,$B636,#REF!,"&gt;=2.5",#REF!,"&gt;=2.5",#REF!,"&gt;=2.8")</f>
        <v>#REF!</v>
      </c>
      <c r="X636" s="6" t="e">
        <f>COUNTIFS(#REF!,"&gt;=150",#REF!,"&lt;200",#REF!,$B636,#REF!,"&gt;=3",#REF!,"&gt;=2.5",#REF!,"&gt;=2.8")</f>
        <v>#REF!</v>
      </c>
      <c r="Y636" s="6" t="e">
        <f>COUNTIFS(#REF!,"&gt;=150",#REF!,"&lt;200",#REF!,$B636,#REF!,"&gt;=3.1",#REF!,"&gt;=2.5",#REF!,"&gt;=2.8")</f>
        <v>#REF!</v>
      </c>
      <c r="Z636" s="6" t="e">
        <f>COUNTIFS(#REF!,"&gt;=150",#REF!,"&lt;200",#REF!,$B636,#REF!,"&gt;=3.2",#REF!,"&gt;=2.5",#REF!,"&gt;=2.8")</f>
        <v>#REF!</v>
      </c>
      <c r="AA636" s="15" t="e">
        <f>COUNTIFS(#REF!,"&gt;=150",#REF!,"&lt;200",#REF!,$B636,#REF!,"&gt;=3.3",#REF!,"&gt;=2.5",#REF!,"&gt;=2.8")</f>
        <v>#REF!</v>
      </c>
      <c r="AC636" s="9" t="s">
        <v>20</v>
      </c>
      <c r="AD636" s="6"/>
      <c r="AE636" s="6" t="e">
        <f>COUNTIFS(#REF!,"&gt;=200",#REF!,$B636)</f>
        <v>#REF!</v>
      </c>
      <c r="AF636" s="6" t="e">
        <f>COUNTIFS(#REF!,"&gt;=200",#REF!,$B636,#REF!,"&gt;=2.7",#REF!,"&gt;=2.5",#REF!,"&gt;=3")</f>
        <v>#REF!</v>
      </c>
      <c r="AG636" s="6" t="e">
        <f>COUNTIFS(#REF!,"&gt;=200",#REF!,$B636,#REF!,"&gt;=2.9",#REF!,"&gt;=2.5",#REF!,"&gt;=3")</f>
        <v>#REF!</v>
      </c>
      <c r="AH636" s="6" t="e">
        <f>COUNTIFS(#REF!,"&gt;=200",#REF!,$B636,#REF!,"&gt;=3",#REF!,"&gt;=2.5",#REF!,"&gt;=3")</f>
        <v>#REF!</v>
      </c>
      <c r="AI636" s="6" t="e">
        <f>COUNTIFS(#REF!,"&gt;=200",#REF!,$B636,#REF!,"&gt;=3.1",#REF!,"&gt;=2.5",#REF!,"&gt;=3")</f>
        <v>#REF!</v>
      </c>
      <c r="AJ636" s="15" t="e">
        <f>COUNTIFS(#REF!,"&gt;=200",#REF!,$B636,#REF!,"&gt;=3.2",#REF!,"&gt;=2.5",#REF!,"&gt;=3")</f>
        <v>#REF!</v>
      </c>
      <c r="AL636" s="9" t="s">
        <v>20</v>
      </c>
      <c r="AM636" s="6"/>
      <c r="AN636" s="42" t="e">
        <f t="shared" si="174"/>
        <v>#REF!</v>
      </c>
      <c r="AO636" s="42" t="e">
        <f t="shared" si="169"/>
        <v>#REF!</v>
      </c>
      <c r="AP636" s="42" t="e">
        <f t="shared" si="170"/>
        <v>#REF!</v>
      </c>
      <c r="AQ636" s="42" t="e">
        <f t="shared" si="171"/>
        <v>#REF!</v>
      </c>
      <c r="AR636" s="42" t="e">
        <f t="shared" si="172"/>
        <v>#REF!</v>
      </c>
      <c r="AS636" s="42" t="e">
        <f t="shared" si="173"/>
        <v>#REF!</v>
      </c>
    </row>
    <row r="637" spans="2:45" hidden="1" outlineLevel="1" x14ac:dyDescent="0.25">
      <c r="B637" s="9" t="s">
        <v>21</v>
      </c>
      <c r="C637" s="6"/>
      <c r="D637" s="6" t="e">
        <f>COUNTIFS(#REF!,"&lt;100",#REF!,"&gt;=50",#REF!,$B637)</f>
        <v>#REF!</v>
      </c>
      <c r="E637" s="6" t="e">
        <f>COUNTIFS(#REF!,"&lt;100",#REF!,"&gt;=50",#REF!,$B637,#REF!,"&gt;=1.85",#REF!,"&gt;=2.3",#REF!,"&gt;=2.2")</f>
        <v>#REF!</v>
      </c>
      <c r="F637" s="6" t="e">
        <f>COUNTIFS(#REF!,"&lt;100",#REF!,"&gt;=50",#REF!,$B637,#REF!,"&gt;=1.9",#REF!,"&gt;=2.3",#REF!,"&gt;=2.2")</f>
        <v>#REF!</v>
      </c>
      <c r="G637" s="6" t="e">
        <f>COUNTIFS(#REF!,"&lt;100",#REF!,"&gt;=50",#REF!,$B637,#REF!,"&gt;=2",#REF!,"&gt;=2.3",#REF!,"&gt;=2.2")</f>
        <v>#REF!</v>
      </c>
      <c r="H637" s="6" t="e">
        <f>COUNTIFS(#REF!,"&lt;100",#REF!,"&gt;=50",#REF!,$B637,#REF!,"&gt;=2.2",#REF!,"&gt;=2.3",#REF!,"&gt;=2.2")</f>
        <v>#REF!</v>
      </c>
      <c r="I637" s="15" t="e">
        <f>COUNTIFS(#REF!,"&lt;100",#REF!,"&gt;=50",#REF!,$B637,#REF!,"&gt;=2.5",#REF!,"&gt;=2.3",#REF!,"&gt;=2.2")</f>
        <v>#REF!</v>
      </c>
      <c r="K637" s="9" t="s">
        <v>21</v>
      </c>
      <c r="L637" s="6"/>
      <c r="M637" s="6" t="e">
        <f>COUNTIFS(#REF!,"&gt;=100",#REF!,"&lt;150",#REF!,$B637)</f>
        <v>#REF!</v>
      </c>
      <c r="N637" s="6" t="e">
        <f>COUNTIFS(#REF!,"&gt;=100",#REF!,"&lt;150",#REF!,$B637,#REF!,"&gt;=2.3",#REF!,"&gt;=2.4",#REF!,"&gt;=2.4")</f>
        <v>#REF!</v>
      </c>
      <c r="O637" s="6" t="e">
        <f>COUNTIFS(#REF!,"&gt;=100",#REF!,"&lt;150",#REF!,$B637,#REF!,"&gt;=2.4",#REF!,"&gt;=2.4",#REF!,"&gt;=2.4")</f>
        <v>#REF!</v>
      </c>
      <c r="P637" s="6" t="e">
        <f>COUNTIFS(#REF!,"&gt;=100",#REF!,"&lt;150",#REF!,$B637,#REF!,"&gt;=2.5",#REF!,"&gt;=2.4",#REF!,"&gt;=2.4")</f>
        <v>#REF!</v>
      </c>
      <c r="Q637" s="6" t="e">
        <f>COUNTIFS(#REF!,"&gt;=100",#REF!,"&lt;150",#REF!,$B637,#REF!,"&gt;=2.6",#REF!,"&gt;=2.4",#REF!,"&gt;=2.4")</f>
        <v>#REF!</v>
      </c>
      <c r="R637" s="15" t="e">
        <f>COUNTIFS(#REF!,"&gt;=100",#REF!,"&lt;150",#REF!,$B637,#REF!,"&gt;=3",#REF!,"&gt;=2.4",#REF!,"&gt;=2.4")</f>
        <v>#REF!</v>
      </c>
      <c r="T637" s="9" t="s">
        <v>21</v>
      </c>
      <c r="U637" s="6"/>
      <c r="V637" s="6" t="e">
        <f>COUNTIFS(#REF!,"&gt;=150",#REF!,"&lt;200",#REF!,$B637)</f>
        <v>#REF!</v>
      </c>
      <c r="W637" s="6" t="e">
        <f>COUNTIFS(#REF!,"&gt;=150",#REF!,"&lt;200",#REF!,$B637,#REF!,"&gt;=2.5",#REF!,"&gt;=2.5",#REF!,"&gt;=2.8")</f>
        <v>#REF!</v>
      </c>
      <c r="X637" s="6" t="e">
        <f>COUNTIFS(#REF!,"&gt;=150",#REF!,"&lt;200",#REF!,$B637,#REF!,"&gt;=3",#REF!,"&gt;=2.5",#REF!,"&gt;=2.8")</f>
        <v>#REF!</v>
      </c>
      <c r="Y637" s="6" t="e">
        <f>COUNTIFS(#REF!,"&gt;=150",#REF!,"&lt;200",#REF!,$B637,#REF!,"&gt;=3.1",#REF!,"&gt;=2.5",#REF!,"&gt;=2.8")</f>
        <v>#REF!</v>
      </c>
      <c r="Z637" s="6" t="e">
        <f>COUNTIFS(#REF!,"&gt;=150",#REF!,"&lt;200",#REF!,$B637,#REF!,"&gt;=3.2",#REF!,"&gt;=2.5",#REF!,"&gt;=2.8")</f>
        <v>#REF!</v>
      </c>
      <c r="AA637" s="15" t="e">
        <f>COUNTIFS(#REF!,"&gt;=150",#REF!,"&lt;200",#REF!,$B637,#REF!,"&gt;=3.3",#REF!,"&gt;=2.5",#REF!,"&gt;=2.8")</f>
        <v>#REF!</v>
      </c>
      <c r="AC637" s="9" t="s">
        <v>21</v>
      </c>
      <c r="AD637" s="6"/>
      <c r="AE637" s="6" t="e">
        <f>COUNTIFS(#REF!,"&gt;=200",#REF!,$B637)</f>
        <v>#REF!</v>
      </c>
      <c r="AF637" s="6" t="e">
        <f>COUNTIFS(#REF!,"&gt;=200",#REF!,$B637,#REF!,"&gt;=2.7",#REF!,"&gt;=2.5",#REF!,"&gt;=3")</f>
        <v>#REF!</v>
      </c>
      <c r="AG637" s="6" t="e">
        <f>COUNTIFS(#REF!,"&gt;=200",#REF!,$B637,#REF!,"&gt;=2.9",#REF!,"&gt;=2.5",#REF!,"&gt;=3")</f>
        <v>#REF!</v>
      </c>
      <c r="AH637" s="6" t="e">
        <f>COUNTIFS(#REF!,"&gt;=200",#REF!,$B637,#REF!,"&gt;=3",#REF!,"&gt;=2.5",#REF!,"&gt;=3")</f>
        <v>#REF!</v>
      </c>
      <c r="AI637" s="6" t="e">
        <f>COUNTIFS(#REF!,"&gt;=200",#REF!,$B637,#REF!,"&gt;=3.1",#REF!,"&gt;=2.5",#REF!,"&gt;=3")</f>
        <v>#REF!</v>
      </c>
      <c r="AJ637" s="15" t="e">
        <f>COUNTIFS(#REF!,"&gt;=200",#REF!,$B637,#REF!,"&gt;=3.2",#REF!,"&gt;=2.5",#REF!,"&gt;=3")</f>
        <v>#REF!</v>
      </c>
      <c r="AL637" s="9" t="s">
        <v>21</v>
      </c>
      <c r="AM637" s="6"/>
      <c r="AN637" s="42" t="e">
        <f t="shared" si="174"/>
        <v>#REF!</v>
      </c>
      <c r="AO637" s="42" t="e">
        <f t="shared" si="169"/>
        <v>#REF!</v>
      </c>
      <c r="AP637" s="42" t="e">
        <f t="shared" si="170"/>
        <v>#REF!</v>
      </c>
      <c r="AQ637" s="42" t="e">
        <f t="shared" si="171"/>
        <v>#REF!</v>
      </c>
      <c r="AR637" s="42" t="e">
        <f t="shared" si="172"/>
        <v>#REF!</v>
      </c>
      <c r="AS637" s="42" t="e">
        <f t="shared" si="173"/>
        <v>#REF!</v>
      </c>
    </row>
    <row r="638" spans="2:45" hidden="1" outlineLevel="1" x14ac:dyDescent="0.25">
      <c r="B638" s="9" t="s">
        <v>16</v>
      </c>
      <c r="C638" s="6"/>
      <c r="D638" s="6" t="e">
        <f>COUNTIFS(#REF!,"&lt;100",#REF!,"&gt;=50",#REF!,$B638)</f>
        <v>#REF!</v>
      </c>
      <c r="E638" s="6" t="e">
        <f>COUNTIFS(#REF!,"&lt;100",#REF!,"&gt;=50",#REF!,$B638,#REF!,"&gt;=1.85",#REF!,"&gt;=2.3",#REF!,"&gt;=2.2")</f>
        <v>#REF!</v>
      </c>
      <c r="F638" s="6" t="e">
        <f>COUNTIFS(#REF!,"&lt;100",#REF!,"&gt;=50",#REF!,$B638,#REF!,"&gt;=1.9",#REF!,"&gt;=2.3",#REF!,"&gt;=2.2")</f>
        <v>#REF!</v>
      </c>
      <c r="G638" s="6" t="e">
        <f>COUNTIFS(#REF!,"&lt;100",#REF!,"&gt;=50",#REF!,$B638,#REF!,"&gt;=2",#REF!,"&gt;=2.3",#REF!,"&gt;=2.2")</f>
        <v>#REF!</v>
      </c>
      <c r="H638" s="6" t="e">
        <f>COUNTIFS(#REF!,"&lt;100",#REF!,"&gt;=50",#REF!,$B638,#REF!,"&gt;=2.2",#REF!,"&gt;=2.3",#REF!,"&gt;=2.2")</f>
        <v>#REF!</v>
      </c>
      <c r="I638" s="15" t="e">
        <f>COUNTIFS(#REF!,"&lt;100",#REF!,"&gt;=50",#REF!,$B638,#REF!,"&gt;=2.5",#REF!,"&gt;=2.3",#REF!,"&gt;=2.2")</f>
        <v>#REF!</v>
      </c>
      <c r="K638" s="9" t="s">
        <v>16</v>
      </c>
      <c r="L638" s="6"/>
      <c r="M638" s="6" t="e">
        <f>COUNTIFS(#REF!,"&gt;=100",#REF!,"&lt;150",#REF!,$B638)</f>
        <v>#REF!</v>
      </c>
      <c r="N638" s="6" t="e">
        <f>COUNTIFS(#REF!,"&gt;=100",#REF!,"&lt;150",#REF!,$B638,#REF!,"&gt;=2.3",#REF!,"&gt;=2.4",#REF!,"&gt;=2.4")</f>
        <v>#REF!</v>
      </c>
      <c r="O638" s="6" t="e">
        <f>COUNTIFS(#REF!,"&gt;=100",#REF!,"&lt;150",#REF!,$B638,#REF!,"&gt;=2.4",#REF!,"&gt;=2.4",#REF!,"&gt;=2.4")</f>
        <v>#REF!</v>
      </c>
      <c r="P638" s="6" t="e">
        <f>COUNTIFS(#REF!,"&gt;=100",#REF!,"&lt;150",#REF!,$B638,#REF!,"&gt;=2.5",#REF!,"&gt;=2.4",#REF!,"&gt;=2.4")</f>
        <v>#REF!</v>
      </c>
      <c r="Q638" s="6" t="e">
        <f>COUNTIFS(#REF!,"&gt;=100",#REF!,"&lt;150",#REF!,$B638,#REF!,"&gt;=2.6",#REF!,"&gt;=2.4",#REF!,"&gt;=2.4")</f>
        <v>#REF!</v>
      </c>
      <c r="R638" s="15" t="e">
        <f>COUNTIFS(#REF!,"&gt;=100",#REF!,"&lt;150",#REF!,$B638,#REF!,"&gt;=3",#REF!,"&gt;=2.4",#REF!,"&gt;=2.4")</f>
        <v>#REF!</v>
      </c>
      <c r="T638" s="9" t="s">
        <v>16</v>
      </c>
      <c r="U638" s="6"/>
      <c r="V638" s="6" t="e">
        <f>COUNTIFS(#REF!,"&gt;=150",#REF!,"&lt;200",#REF!,$B638)</f>
        <v>#REF!</v>
      </c>
      <c r="W638" s="6" t="e">
        <f>COUNTIFS(#REF!,"&gt;=150",#REF!,"&lt;200",#REF!,$B638,#REF!,"&gt;=2.5",#REF!,"&gt;=2.5",#REF!,"&gt;=2.8")</f>
        <v>#REF!</v>
      </c>
      <c r="X638" s="6" t="e">
        <f>COUNTIFS(#REF!,"&gt;=150",#REF!,"&lt;200",#REF!,$B638,#REF!,"&gt;=3",#REF!,"&gt;=2.5",#REF!,"&gt;=2.8")</f>
        <v>#REF!</v>
      </c>
      <c r="Y638" s="6" t="e">
        <f>COUNTIFS(#REF!,"&gt;=150",#REF!,"&lt;200",#REF!,$B638,#REF!,"&gt;=3.1",#REF!,"&gt;=2.5",#REF!,"&gt;=2.8")</f>
        <v>#REF!</v>
      </c>
      <c r="Z638" s="6" t="e">
        <f>COUNTIFS(#REF!,"&gt;=150",#REF!,"&lt;200",#REF!,$B638,#REF!,"&gt;=3.2",#REF!,"&gt;=2.5",#REF!,"&gt;=2.8")</f>
        <v>#REF!</v>
      </c>
      <c r="AA638" s="15" t="e">
        <f>COUNTIFS(#REF!,"&gt;=150",#REF!,"&lt;200",#REF!,$B638,#REF!,"&gt;=3.3",#REF!,"&gt;=2.5",#REF!,"&gt;=2.8")</f>
        <v>#REF!</v>
      </c>
      <c r="AC638" s="9" t="s">
        <v>16</v>
      </c>
      <c r="AD638" s="6"/>
      <c r="AE638" s="6" t="e">
        <f>COUNTIFS(#REF!,"&gt;=200",#REF!,$B638)</f>
        <v>#REF!</v>
      </c>
      <c r="AF638" s="6" t="e">
        <f>COUNTIFS(#REF!,"&gt;=200",#REF!,$B638,#REF!,"&gt;=2.7",#REF!,"&gt;=2.5",#REF!,"&gt;=3")</f>
        <v>#REF!</v>
      </c>
      <c r="AG638" s="6" t="e">
        <f>COUNTIFS(#REF!,"&gt;=200",#REF!,$B638,#REF!,"&gt;=2.9",#REF!,"&gt;=2.5",#REF!,"&gt;=3")</f>
        <v>#REF!</v>
      </c>
      <c r="AH638" s="6" t="e">
        <f>COUNTIFS(#REF!,"&gt;=200",#REF!,$B638,#REF!,"&gt;=3",#REF!,"&gt;=2.5",#REF!,"&gt;=3")</f>
        <v>#REF!</v>
      </c>
      <c r="AI638" s="6" t="e">
        <f>COUNTIFS(#REF!,"&gt;=200",#REF!,$B638,#REF!,"&gt;=3.1",#REF!,"&gt;=2.5",#REF!,"&gt;=3")</f>
        <v>#REF!</v>
      </c>
      <c r="AJ638" s="15" t="e">
        <f>COUNTIFS(#REF!,"&gt;=200",#REF!,$B638,#REF!,"&gt;=3.2",#REF!,"&gt;=2.5",#REF!,"&gt;=3")</f>
        <v>#REF!</v>
      </c>
      <c r="AL638" s="9" t="s">
        <v>16</v>
      </c>
      <c r="AM638" s="6"/>
      <c r="AN638" s="42" t="e">
        <f t="shared" si="174"/>
        <v>#REF!</v>
      </c>
      <c r="AO638" s="42" t="e">
        <f t="shared" si="169"/>
        <v>#REF!</v>
      </c>
      <c r="AP638" s="42" t="e">
        <f t="shared" si="170"/>
        <v>#REF!</v>
      </c>
      <c r="AQ638" s="42" t="e">
        <f t="shared" si="171"/>
        <v>#REF!</v>
      </c>
      <c r="AR638" s="42" t="e">
        <f t="shared" si="172"/>
        <v>#REF!</v>
      </c>
      <c r="AS638" s="42" t="e">
        <f t="shared" si="173"/>
        <v>#REF!</v>
      </c>
    </row>
    <row r="639" spans="2:45" hidden="1" outlineLevel="1" x14ac:dyDescent="0.25">
      <c r="B639" s="9" t="s">
        <v>54</v>
      </c>
      <c r="C639" s="6"/>
      <c r="D639" s="6" t="e">
        <f>COUNTIFS(#REF!,"&lt;100",#REF!,"&gt;=50",#REF!,$B639)</f>
        <v>#REF!</v>
      </c>
      <c r="E639" s="6" t="e">
        <f>COUNTIFS(#REF!,"&lt;100",#REF!,"&gt;=50",#REF!,$B639,#REF!,"&gt;=1.85",#REF!,"&gt;=2.3",#REF!,"&gt;=2.2")</f>
        <v>#REF!</v>
      </c>
      <c r="F639" s="6" t="e">
        <f>COUNTIFS(#REF!,"&lt;100",#REF!,"&gt;=50",#REF!,$B639,#REF!,"&gt;=1.9",#REF!,"&gt;=2.3",#REF!,"&gt;=2.2")</f>
        <v>#REF!</v>
      </c>
      <c r="G639" s="6" t="e">
        <f>COUNTIFS(#REF!,"&lt;100",#REF!,"&gt;=50",#REF!,$B639,#REF!,"&gt;=2",#REF!,"&gt;=2.3",#REF!,"&gt;=2.2")</f>
        <v>#REF!</v>
      </c>
      <c r="H639" s="6" t="e">
        <f>COUNTIFS(#REF!,"&lt;100",#REF!,"&gt;=50",#REF!,$B639,#REF!,"&gt;=2.2",#REF!,"&gt;=2.3",#REF!,"&gt;=2.2")</f>
        <v>#REF!</v>
      </c>
      <c r="I639" s="15" t="e">
        <f>COUNTIFS(#REF!,"&lt;100",#REF!,"&gt;=50",#REF!,$B639,#REF!,"&gt;=2.5",#REF!,"&gt;=2.3",#REF!,"&gt;=2.2")</f>
        <v>#REF!</v>
      </c>
      <c r="K639" s="9" t="s">
        <v>54</v>
      </c>
      <c r="L639" s="6"/>
      <c r="M639" s="6" t="e">
        <f>COUNTIFS(#REF!,"&gt;=100",#REF!,"&lt;150",#REF!,$B639)</f>
        <v>#REF!</v>
      </c>
      <c r="N639" s="6" t="e">
        <f>COUNTIFS(#REF!,"&gt;=100",#REF!,"&lt;150",#REF!,$B639,#REF!,"&gt;=2.3",#REF!,"&gt;=2.4",#REF!,"&gt;=2.4")</f>
        <v>#REF!</v>
      </c>
      <c r="O639" s="6" t="e">
        <f>COUNTIFS(#REF!,"&gt;=100",#REF!,"&lt;150",#REF!,$B639,#REF!,"&gt;=2.4",#REF!,"&gt;=2.4",#REF!,"&gt;=2.4")</f>
        <v>#REF!</v>
      </c>
      <c r="P639" s="6" t="e">
        <f>COUNTIFS(#REF!,"&gt;=100",#REF!,"&lt;150",#REF!,$B639,#REF!,"&gt;=2.5",#REF!,"&gt;=2.4",#REF!,"&gt;=2.4")</f>
        <v>#REF!</v>
      </c>
      <c r="Q639" s="6" t="e">
        <f>COUNTIFS(#REF!,"&gt;=100",#REF!,"&lt;150",#REF!,$B639,#REF!,"&gt;=2.6",#REF!,"&gt;=2.4",#REF!,"&gt;=2.4")</f>
        <v>#REF!</v>
      </c>
      <c r="R639" s="15" t="e">
        <f>COUNTIFS(#REF!,"&gt;=100",#REF!,"&lt;150",#REF!,$B639,#REF!,"&gt;=3",#REF!,"&gt;=2.4",#REF!,"&gt;=2.4")</f>
        <v>#REF!</v>
      </c>
      <c r="T639" s="9" t="s">
        <v>54</v>
      </c>
      <c r="U639" s="6"/>
      <c r="V639" s="6" t="e">
        <f>COUNTIFS(#REF!,"&gt;=150",#REF!,"&lt;200",#REF!,$B639)</f>
        <v>#REF!</v>
      </c>
      <c r="W639" s="6" t="e">
        <f>COUNTIFS(#REF!,"&gt;=150",#REF!,"&lt;200",#REF!,$B639,#REF!,"&gt;=2.5",#REF!,"&gt;=2.5",#REF!,"&gt;=2.8")</f>
        <v>#REF!</v>
      </c>
      <c r="X639" s="6" t="e">
        <f>COUNTIFS(#REF!,"&gt;=150",#REF!,"&lt;200",#REF!,$B639,#REF!,"&gt;=3",#REF!,"&gt;=2.5",#REF!,"&gt;=2.8")</f>
        <v>#REF!</v>
      </c>
      <c r="Y639" s="6" t="e">
        <f>COUNTIFS(#REF!,"&gt;=150",#REF!,"&lt;200",#REF!,$B639,#REF!,"&gt;=3.1",#REF!,"&gt;=2.5",#REF!,"&gt;=2.8")</f>
        <v>#REF!</v>
      </c>
      <c r="Z639" s="6" t="e">
        <f>COUNTIFS(#REF!,"&gt;=150",#REF!,"&lt;200",#REF!,$B639,#REF!,"&gt;=3.2",#REF!,"&gt;=2.5",#REF!,"&gt;=2.8")</f>
        <v>#REF!</v>
      </c>
      <c r="AA639" s="15" t="e">
        <f>COUNTIFS(#REF!,"&gt;=150",#REF!,"&lt;200",#REF!,$B639,#REF!,"&gt;=3.3",#REF!,"&gt;=2.5",#REF!,"&gt;=2.8")</f>
        <v>#REF!</v>
      </c>
      <c r="AC639" s="9" t="s">
        <v>54</v>
      </c>
      <c r="AD639" s="6"/>
      <c r="AE639" s="6" t="e">
        <f>COUNTIFS(#REF!,"&gt;=200",#REF!,$B639)</f>
        <v>#REF!</v>
      </c>
      <c r="AF639" s="6" t="e">
        <f>COUNTIFS(#REF!,"&gt;=200",#REF!,$B639,#REF!,"&gt;=2.7",#REF!,"&gt;=2.5",#REF!,"&gt;=3")</f>
        <v>#REF!</v>
      </c>
      <c r="AG639" s="6" t="e">
        <f>COUNTIFS(#REF!,"&gt;=200",#REF!,$B639,#REF!,"&gt;=2.9",#REF!,"&gt;=2.5",#REF!,"&gt;=3")</f>
        <v>#REF!</v>
      </c>
      <c r="AH639" s="6" t="e">
        <f>COUNTIFS(#REF!,"&gt;=200",#REF!,$B639,#REF!,"&gt;=3",#REF!,"&gt;=2.5",#REF!,"&gt;=3")</f>
        <v>#REF!</v>
      </c>
      <c r="AI639" s="6" t="e">
        <f>COUNTIFS(#REF!,"&gt;=200",#REF!,$B639,#REF!,"&gt;=3.1",#REF!,"&gt;=2.5",#REF!,"&gt;=3")</f>
        <v>#REF!</v>
      </c>
      <c r="AJ639" s="15" t="e">
        <f>COUNTIFS(#REF!,"&gt;=200",#REF!,$B639,#REF!,"&gt;=3.2",#REF!,"&gt;=2.5",#REF!,"&gt;=3")</f>
        <v>#REF!</v>
      </c>
      <c r="AL639" s="9" t="s">
        <v>54</v>
      </c>
      <c r="AM639" s="6"/>
      <c r="AN639" s="42" t="e">
        <f t="shared" si="174"/>
        <v>#REF!</v>
      </c>
      <c r="AO639" s="42" t="e">
        <f t="shared" si="169"/>
        <v>#REF!</v>
      </c>
      <c r="AP639" s="42" t="e">
        <f t="shared" si="170"/>
        <v>#REF!</v>
      </c>
      <c r="AQ639" s="42" t="e">
        <f t="shared" si="171"/>
        <v>#REF!</v>
      </c>
      <c r="AR639" s="42" t="e">
        <f t="shared" si="172"/>
        <v>#REF!</v>
      </c>
      <c r="AS639" s="42" t="e">
        <f t="shared" si="173"/>
        <v>#REF!</v>
      </c>
    </row>
    <row r="640" spans="2:45" hidden="1" outlineLevel="1" x14ac:dyDescent="0.25">
      <c r="B640" s="9" t="s">
        <v>55</v>
      </c>
      <c r="C640" s="6"/>
      <c r="D640" s="6" t="e">
        <f>COUNTIFS(#REF!,"&lt;100",#REF!,"&gt;=50",#REF!,$B640)</f>
        <v>#REF!</v>
      </c>
      <c r="E640" s="6" t="e">
        <f>COUNTIFS(#REF!,"&lt;100",#REF!,"&gt;=50",#REF!,$B640,#REF!,"&gt;=1.85",#REF!,"&gt;=2.3",#REF!,"&gt;=2.2")</f>
        <v>#REF!</v>
      </c>
      <c r="F640" s="6" t="e">
        <f>COUNTIFS(#REF!,"&lt;100",#REF!,"&gt;=50",#REF!,$B640,#REF!,"&gt;=1.9",#REF!,"&gt;=2.3",#REF!,"&gt;=2.2")</f>
        <v>#REF!</v>
      </c>
      <c r="G640" s="6" t="e">
        <f>COUNTIFS(#REF!,"&lt;100",#REF!,"&gt;=50",#REF!,$B640,#REF!,"&gt;=2",#REF!,"&gt;=2.3",#REF!,"&gt;=2.2")</f>
        <v>#REF!</v>
      </c>
      <c r="H640" s="6" t="e">
        <f>COUNTIFS(#REF!,"&lt;100",#REF!,"&gt;=50",#REF!,$B640,#REF!,"&gt;=2.2",#REF!,"&gt;=2.3",#REF!,"&gt;=2.2")</f>
        <v>#REF!</v>
      </c>
      <c r="I640" s="15" t="e">
        <f>COUNTIFS(#REF!,"&lt;100",#REF!,"&gt;=50",#REF!,$B640,#REF!,"&gt;=2.5",#REF!,"&gt;=2.3",#REF!,"&gt;=2.2")</f>
        <v>#REF!</v>
      </c>
      <c r="K640" s="9" t="s">
        <v>55</v>
      </c>
      <c r="L640" s="6"/>
      <c r="M640" s="6" t="e">
        <f>COUNTIFS(#REF!,"&gt;=100",#REF!,"&lt;150",#REF!,$B640)</f>
        <v>#REF!</v>
      </c>
      <c r="N640" s="6" t="e">
        <f>COUNTIFS(#REF!,"&gt;=100",#REF!,"&lt;150",#REF!,$B640,#REF!,"&gt;=2.3",#REF!,"&gt;=2.4",#REF!,"&gt;=2.4")</f>
        <v>#REF!</v>
      </c>
      <c r="O640" s="6" t="e">
        <f>COUNTIFS(#REF!,"&gt;=100",#REF!,"&lt;150",#REF!,$B640,#REF!,"&gt;=2.4",#REF!,"&gt;=2.4",#REF!,"&gt;=2.4")</f>
        <v>#REF!</v>
      </c>
      <c r="P640" s="6" t="e">
        <f>COUNTIFS(#REF!,"&gt;=100",#REF!,"&lt;150",#REF!,$B640,#REF!,"&gt;=2.5",#REF!,"&gt;=2.4",#REF!,"&gt;=2.4")</f>
        <v>#REF!</v>
      </c>
      <c r="Q640" s="6" t="e">
        <f>COUNTIFS(#REF!,"&gt;=100",#REF!,"&lt;150",#REF!,$B640,#REF!,"&gt;=2.6",#REF!,"&gt;=2.4",#REF!,"&gt;=2.4")</f>
        <v>#REF!</v>
      </c>
      <c r="R640" s="15" t="e">
        <f>COUNTIFS(#REF!,"&gt;=100",#REF!,"&lt;150",#REF!,$B640,#REF!,"&gt;=3",#REF!,"&gt;=2.4",#REF!,"&gt;=2.4")</f>
        <v>#REF!</v>
      </c>
      <c r="T640" s="9" t="s">
        <v>55</v>
      </c>
      <c r="U640" s="6"/>
      <c r="V640" s="6" t="e">
        <f>COUNTIFS(#REF!,"&gt;=150",#REF!,"&lt;200",#REF!,$B640)</f>
        <v>#REF!</v>
      </c>
      <c r="W640" s="6" t="e">
        <f>COUNTIFS(#REF!,"&gt;=150",#REF!,"&lt;200",#REF!,$B640,#REF!,"&gt;=2.5",#REF!,"&gt;=2.5",#REF!,"&gt;=2.8")</f>
        <v>#REF!</v>
      </c>
      <c r="X640" s="6" t="e">
        <f>COUNTIFS(#REF!,"&gt;=150",#REF!,"&lt;200",#REF!,$B640,#REF!,"&gt;=3",#REF!,"&gt;=2.5",#REF!,"&gt;=2.8")</f>
        <v>#REF!</v>
      </c>
      <c r="Y640" s="6" t="e">
        <f>COUNTIFS(#REF!,"&gt;=150",#REF!,"&lt;200",#REF!,$B640,#REF!,"&gt;=3.1",#REF!,"&gt;=2.5",#REF!,"&gt;=2.8")</f>
        <v>#REF!</v>
      </c>
      <c r="Z640" s="6" t="e">
        <f>COUNTIFS(#REF!,"&gt;=150",#REF!,"&lt;200",#REF!,$B640,#REF!,"&gt;=3.2",#REF!,"&gt;=2.5",#REF!,"&gt;=2.8")</f>
        <v>#REF!</v>
      </c>
      <c r="AA640" s="15" t="e">
        <f>COUNTIFS(#REF!,"&gt;=150",#REF!,"&lt;200",#REF!,$B640,#REF!,"&gt;=3.3",#REF!,"&gt;=2.5",#REF!,"&gt;=2.8")</f>
        <v>#REF!</v>
      </c>
      <c r="AC640" s="9" t="s">
        <v>55</v>
      </c>
      <c r="AD640" s="6"/>
      <c r="AE640" s="6" t="e">
        <f>COUNTIFS(#REF!,"&gt;=200",#REF!,$B640)</f>
        <v>#REF!</v>
      </c>
      <c r="AF640" s="6" t="e">
        <f>COUNTIFS(#REF!,"&gt;=200",#REF!,$B640,#REF!,"&gt;=2.7",#REF!,"&gt;=2.5",#REF!,"&gt;=3")</f>
        <v>#REF!</v>
      </c>
      <c r="AG640" s="6" t="e">
        <f>COUNTIFS(#REF!,"&gt;=200",#REF!,$B640,#REF!,"&gt;=2.9",#REF!,"&gt;=2.5",#REF!,"&gt;=3")</f>
        <v>#REF!</v>
      </c>
      <c r="AH640" s="6" t="e">
        <f>COUNTIFS(#REF!,"&gt;=200",#REF!,$B640,#REF!,"&gt;=3",#REF!,"&gt;=2.5",#REF!,"&gt;=3")</f>
        <v>#REF!</v>
      </c>
      <c r="AI640" s="6" t="e">
        <f>COUNTIFS(#REF!,"&gt;=200",#REF!,$B640,#REF!,"&gt;=3.1",#REF!,"&gt;=2.5",#REF!,"&gt;=3")</f>
        <v>#REF!</v>
      </c>
      <c r="AJ640" s="15" t="e">
        <f>COUNTIFS(#REF!,"&gt;=200",#REF!,$B640,#REF!,"&gt;=3.2",#REF!,"&gt;=2.5",#REF!,"&gt;=3")</f>
        <v>#REF!</v>
      </c>
      <c r="AL640" s="9" t="s">
        <v>55</v>
      </c>
      <c r="AM640" s="6"/>
      <c r="AN640" s="42" t="e">
        <f t="shared" si="174"/>
        <v>#REF!</v>
      </c>
      <c r="AO640" s="42" t="e">
        <f t="shared" si="169"/>
        <v>#REF!</v>
      </c>
      <c r="AP640" s="42" t="e">
        <f t="shared" si="170"/>
        <v>#REF!</v>
      </c>
      <c r="AQ640" s="42" t="e">
        <f t="shared" si="171"/>
        <v>#REF!</v>
      </c>
      <c r="AR640" s="42" t="e">
        <f t="shared" si="172"/>
        <v>#REF!</v>
      </c>
      <c r="AS640" s="42" t="e">
        <f t="shared" si="173"/>
        <v>#REF!</v>
      </c>
    </row>
    <row r="641" spans="2:45" hidden="1" outlineLevel="1" x14ac:dyDescent="0.25">
      <c r="B641" s="9" t="s">
        <v>57</v>
      </c>
      <c r="C641" s="6"/>
      <c r="D641" s="6" t="e">
        <f>COUNTIFS(#REF!,"&lt;100",#REF!,"&gt;=50",#REF!,$B641)</f>
        <v>#REF!</v>
      </c>
      <c r="E641" s="6" t="e">
        <f>COUNTIFS(#REF!,"&lt;100",#REF!,"&gt;=50",#REF!,$B641,#REF!,"&gt;=1.85",#REF!,"&gt;=2.3",#REF!,"&gt;=2.2")</f>
        <v>#REF!</v>
      </c>
      <c r="F641" s="6" t="e">
        <f>COUNTIFS(#REF!,"&lt;100",#REF!,"&gt;=50",#REF!,$B641,#REF!,"&gt;=1.9",#REF!,"&gt;=2.3",#REF!,"&gt;=2.2")</f>
        <v>#REF!</v>
      </c>
      <c r="G641" s="6" t="e">
        <f>COUNTIFS(#REF!,"&lt;100",#REF!,"&gt;=50",#REF!,$B641,#REF!,"&gt;=2",#REF!,"&gt;=2.3",#REF!,"&gt;=2.2")</f>
        <v>#REF!</v>
      </c>
      <c r="H641" s="6" t="e">
        <f>COUNTIFS(#REF!,"&lt;100",#REF!,"&gt;=50",#REF!,$B641,#REF!,"&gt;=2.2",#REF!,"&gt;=2.3",#REF!,"&gt;=2.2")</f>
        <v>#REF!</v>
      </c>
      <c r="I641" s="15" t="e">
        <f>COUNTIFS(#REF!,"&lt;100",#REF!,"&gt;=50",#REF!,$B641,#REF!,"&gt;=2.5",#REF!,"&gt;=2.3",#REF!,"&gt;=2.2")</f>
        <v>#REF!</v>
      </c>
      <c r="K641" s="9" t="s">
        <v>57</v>
      </c>
      <c r="L641" s="6"/>
      <c r="M641" s="6" t="e">
        <f>COUNTIFS(#REF!,"&gt;=100",#REF!,"&lt;150",#REF!,$B641)</f>
        <v>#REF!</v>
      </c>
      <c r="N641" s="6" t="e">
        <f>COUNTIFS(#REF!,"&gt;=100",#REF!,"&lt;150",#REF!,$B641,#REF!,"&gt;=2.3",#REF!,"&gt;=2.4",#REF!,"&gt;=2.4")</f>
        <v>#REF!</v>
      </c>
      <c r="O641" s="6" t="e">
        <f>COUNTIFS(#REF!,"&gt;=100",#REF!,"&lt;150",#REF!,$B641,#REF!,"&gt;=2.4",#REF!,"&gt;=2.4",#REF!,"&gt;=2.4")</f>
        <v>#REF!</v>
      </c>
      <c r="P641" s="6" t="e">
        <f>COUNTIFS(#REF!,"&gt;=100",#REF!,"&lt;150",#REF!,$B641,#REF!,"&gt;=2.5",#REF!,"&gt;=2.4",#REF!,"&gt;=2.4")</f>
        <v>#REF!</v>
      </c>
      <c r="Q641" s="6" t="e">
        <f>COUNTIFS(#REF!,"&gt;=100",#REF!,"&lt;150",#REF!,$B641,#REF!,"&gt;=2.6",#REF!,"&gt;=2.4",#REF!,"&gt;=2.4")</f>
        <v>#REF!</v>
      </c>
      <c r="R641" s="15" t="e">
        <f>COUNTIFS(#REF!,"&gt;=100",#REF!,"&lt;150",#REF!,$B641,#REF!,"&gt;=3",#REF!,"&gt;=2.4",#REF!,"&gt;=2.4")</f>
        <v>#REF!</v>
      </c>
      <c r="T641" s="9" t="s">
        <v>57</v>
      </c>
      <c r="U641" s="6"/>
      <c r="V641" s="6" t="e">
        <f>COUNTIFS(#REF!,"&gt;=150",#REF!,"&lt;200",#REF!,$B641)</f>
        <v>#REF!</v>
      </c>
      <c r="W641" s="6" t="e">
        <f>COUNTIFS(#REF!,"&gt;=150",#REF!,"&lt;200",#REF!,$B641,#REF!,"&gt;=2.5",#REF!,"&gt;=2.5",#REF!,"&gt;=2.8")</f>
        <v>#REF!</v>
      </c>
      <c r="X641" s="6" t="e">
        <f>COUNTIFS(#REF!,"&gt;=150",#REF!,"&lt;200",#REF!,$B641,#REF!,"&gt;=3",#REF!,"&gt;=2.5",#REF!,"&gt;=2.8")</f>
        <v>#REF!</v>
      </c>
      <c r="Y641" s="6" t="e">
        <f>COUNTIFS(#REF!,"&gt;=150",#REF!,"&lt;200",#REF!,$B641,#REF!,"&gt;=3.1",#REF!,"&gt;=2.5",#REF!,"&gt;=2.8")</f>
        <v>#REF!</v>
      </c>
      <c r="Z641" s="6" t="e">
        <f>COUNTIFS(#REF!,"&gt;=150",#REF!,"&lt;200",#REF!,$B641,#REF!,"&gt;=3.2",#REF!,"&gt;=2.5",#REF!,"&gt;=2.8")</f>
        <v>#REF!</v>
      </c>
      <c r="AA641" s="15" t="e">
        <f>COUNTIFS(#REF!,"&gt;=150",#REF!,"&lt;200",#REF!,$B641,#REF!,"&gt;=3.3",#REF!,"&gt;=2.5",#REF!,"&gt;=2.8")</f>
        <v>#REF!</v>
      </c>
      <c r="AC641" s="9" t="s">
        <v>57</v>
      </c>
      <c r="AD641" s="6"/>
      <c r="AE641" s="6" t="e">
        <f>COUNTIFS(#REF!,"&gt;=200",#REF!,$B641)</f>
        <v>#REF!</v>
      </c>
      <c r="AF641" s="6" t="e">
        <f>COUNTIFS(#REF!,"&gt;=200",#REF!,$B641,#REF!,"&gt;=2.7",#REF!,"&gt;=2.5",#REF!,"&gt;=3")</f>
        <v>#REF!</v>
      </c>
      <c r="AG641" s="6" t="e">
        <f>COUNTIFS(#REF!,"&gt;=200",#REF!,$B641,#REF!,"&gt;=2.9",#REF!,"&gt;=2.5",#REF!,"&gt;=3")</f>
        <v>#REF!</v>
      </c>
      <c r="AH641" s="6" t="e">
        <f>COUNTIFS(#REF!,"&gt;=200",#REF!,$B641,#REF!,"&gt;=3",#REF!,"&gt;=2.5",#REF!,"&gt;=3")</f>
        <v>#REF!</v>
      </c>
      <c r="AI641" s="6" t="e">
        <f>COUNTIFS(#REF!,"&gt;=200",#REF!,$B641,#REF!,"&gt;=3.1",#REF!,"&gt;=2.5",#REF!,"&gt;=3")</f>
        <v>#REF!</v>
      </c>
      <c r="AJ641" s="15" t="e">
        <f>COUNTIFS(#REF!,"&gt;=200",#REF!,$B641,#REF!,"&gt;=3.2",#REF!,"&gt;=2.5",#REF!,"&gt;=3")</f>
        <v>#REF!</v>
      </c>
      <c r="AL641" s="9" t="s">
        <v>57</v>
      </c>
      <c r="AM641" s="6"/>
      <c r="AN641" s="42" t="e">
        <f t="shared" si="174"/>
        <v>#REF!</v>
      </c>
      <c r="AO641" s="42" t="e">
        <f t="shared" si="169"/>
        <v>#REF!</v>
      </c>
      <c r="AP641" s="42" t="e">
        <f t="shared" si="170"/>
        <v>#REF!</v>
      </c>
      <c r="AQ641" s="42" t="e">
        <f t="shared" si="171"/>
        <v>#REF!</v>
      </c>
      <c r="AR641" s="42" t="e">
        <f t="shared" si="172"/>
        <v>#REF!</v>
      </c>
      <c r="AS641" s="42" t="e">
        <f t="shared" si="173"/>
        <v>#REF!</v>
      </c>
    </row>
    <row r="642" spans="2:45" hidden="1" outlineLevel="1" x14ac:dyDescent="0.25">
      <c r="B642" s="9" t="s">
        <v>67</v>
      </c>
      <c r="C642" s="6"/>
      <c r="D642" s="6" t="e">
        <f>COUNTIFS(#REF!,"&lt;100",#REF!,"&gt;=50",#REF!,$B642)</f>
        <v>#REF!</v>
      </c>
      <c r="E642" s="6" t="e">
        <f>COUNTIFS(#REF!,"&lt;100",#REF!,"&gt;=50",#REF!,$B642,#REF!,"&gt;=1.85",#REF!,"&gt;=2.3",#REF!,"&gt;=2.2")</f>
        <v>#REF!</v>
      </c>
      <c r="F642" s="6" t="e">
        <f>COUNTIFS(#REF!,"&lt;100",#REF!,"&gt;=50",#REF!,$B642,#REF!,"&gt;=1.9",#REF!,"&gt;=2.3",#REF!,"&gt;=2.2")</f>
        <v>#REF!</v>
      </c>
      <c r="G642" s="6" t="e">
        <f>COUNTIFS(#REF!,"&lt;100",#REF!,"&gt;=50",#REF!,$B642,#REF!,"&gt;=2",#REF!,"&gt;=2.3",#REF!,"&gt;=2.2")</f>
        <v>#REF!</v>
      </c>
      <c r="H642" s="6" t="e">
        <f>COUNTIFS(#REF!,"&lt;100",#REF!,"&gt;=50",#REF!,$B642,#REF!,"&gt;=2.2",#REF!,"&gt;=2.3",#REF!,"&gt;=2.2")</f>
        <v>#REF!</v>
      </c>
      <c r="I642" s="15" t="e">
        <f>COUNTIFS(#REF!,"&lt;100",#REF!,"&gt;=50",#REF!,$B642,#REF!,"&gt;=2.5",#REF!,"&gt;=2.3",#REF!,"&gt;=2.2")</f>
        <v>#REF!</v>
      </c>
      <c r="K642" s="9" t="s">
        <v>67</v>
      </c>
      <c r="L642" s="6"/>
      <c r="M642" s="6" t="e">
        <f>COUNTIFS(#REF!,"&gt;=100",#REF!,"&lt;150",#REF!,$B642)</f>
        <v>#REF!</v>
      </c>
      <c r="N642" s="6" t="e">
        <f>COUNTIFS(#REF!,"&gt;=100",#REF!,"&lt;150",#REF!,$B642,#REF!,"&gt;=2.3",#REF!,"&gt;=2.4",#REF!,"&gt;=2.4")</f>
        <v>#REF!</v>
      </c>
      <c r="O642" s="6" t="e">
        <f>COUNTIFS(#REF!,"&gt;=100",#REF!,"&lt;150",#REF!,$B642,#REF!,"&gt;=2.4",#REF!,"&gt;=2.4",#REF!,"&gt;=2.4")</f>
        <v>#REF!</v>
      </c>
      <c r="P642" s="6" t="e">
        <f>COUNTIFS(#REF!,"&gt;=100",#REF!,"&lt;150",#REF!,$B642,#REF!,"&gt;=2.5",#REF!,"&gt;=2.4",#REF!,"&gt;=2.4")</f>
        <v>#REF!</v>
      </c>
      <c r="Q642" s="6" t="e">
        <f>COUNTIFS(#REF!,"&gt;=100",#REF!,"&lt;150",#REF!,$B642,#REF!,"&gt;=2.6",#REF!,"&gt;=2.4",#REF!,"&gt;=2.4")</f>
        <v>#REF!</v>
      </c>
      <c r="R642" s="15" t="e">
        <f>COUNTIFS(#REF!,"&gt;=100",#REF!,"&lt;150",#REF!,$B642,#REF!,"&gt;=3",#REF!,"&gt;=2.4",#REF!,"&gt;=2.4")</f>
        <v>#REF!</v>
      </c>
      <c r="T642" s="9" t="s">
        <v>67</v>
      </c>
      <c r="U642" s="6"/>
      <c r="V642" s="6" t="e">
        <f>COUNTIFS(#REF!,"&gt;=150",#REF!,"&lt;200",#REF!,$B642)</f>
        <v>#REF!</v>
      </c>
      <c r="W642" s="6" t="e">
        <f>COUNTIFS(#REF!,"&gt;=150",#REF!,"&lt;200",#REF!,$B642,#REF!,"&gt;=2.5",#REF!,"&gt;=2.5",#REF!,"&gt;=2.8")</f>
        <v>#REF!</v>
      </c>
      <c r="X642" s="6" t="e">
        <f>COUNTIFS(#REF!,"&gt;=150",#REF!,"&lt;200",#REF!,$B642,#REF!,"&gt;=3",#REF!,"&gt;=2.5",#REF!,"&gt;=2.8")</f>
        <v>#REF!</v>
      </c>
      <c r="Y642" s="6" t="e">
        <f>COUNTIFS(#REF!,"&gt;=150",#REF!,"&lt;200",#REF!,$B642,#REF!,"&gt;=3.1",#REF!,"&gt;=2.5",#REF!,"&gt;=2.8")</f>
        <v>#REF!</v>
      </c>
      <c r="Z642" s="6" t="e">
        <f>COUNTIFS(#REF!,"&gt;=150",#REF!,"&lt;200",#REF!,$B642,#REF!,"&gt;=3.2",#REF!,"&gt;=2.5",#REF!,"&gt;=2.8")</f>
        <v>#REF!</v>
      </c>
      <c r="AA642" s="15" t="e">
        <f>COUNTIFS(#REF!,"&gt;=150",#REF!,"&lt;200",#REF!,$B642,#REF!,"&gt;=3.3",#REF!,"&gt;=2.5",#REF!,"&gt;=2.8")</f>
        <v>#REF!</v>
      </c>
      <c r="AC642" s="9" t="s">
        <v>67</v>
      </c>
      <c r="AD642" s="6"/>
      <c r="AE642" s="6" t="e">
        <f>COUNTIFS(#REF!,"&gt;=200",#REF!,$B642)</f>
        <v>#REF!</v>
      </c>
      <c r="AF642" s="6" t="e">
        <f>COUNTIFS(#REF!,"&gt;=200",#REF!,$B642,#REF!,"&gt;=2.7",#REF!,"&gt;=2.5",#REF!,"&gt;=3")</f>
        <v>#REF!</v>
      </c>
      <c r="AG642" s="6" t="e">
        <f>COUNTIFS(#REF!,"&gt;=200",#REF!,$B642,#REF!,"&gt;=2.9",#REF!,"&gt;=2.5",#REF!,"&gt;=3")</f>
        <v>#REF!</v>
      </c>
      <c r="AH642" s="6" t="e">
        <f>COUNTIFS(#REF!,"&gt;=200",#REF!,$B642,#REF!,"&gt;=3",#REF!,"&gt;=2.5",#REF!,"&gt;=3")</f>
        <v>#REF!</v>
      </c>
      <c r="AI642" s="6" t="e">
        <f>COUNTIFS(#REF!,"&gt;=200",#REF!,$B642,#REF!,"&gt;=3.1",#REF!,"&gt;=2.5",#REF!,"&gt;=3")</f>
        <v>#REF!</v>
      </c>
      <c r="AJ642" s="15" t="e">
        <f>COUNTIFS(#REF!,"&gt;=200",#REF!,$B642,#REF!,"&gt;=3.2",#REF!,"&gt;=2.5",#REF!,"&gt;=3")</f>
        <v>#REF!</v>
      </c>
      <c r="AL642" s="9" t="s">
        <v>67</v>
      </c>
      <c r="AM642" s="6"/>
      <c r="AN642" s="42" t="e">
        <f t="shared" si="174"/>
        <v>#REF!</v>
      </c>
      <c r="AO642" s="42" t="e">
        <f t="shared" si="169"/>
        <v>#REF!</v>
      </c>
      <c r="AP642" s="42" t="e">
        <f t="shared" si="170"/>
        <v>#REF!</v>
      </c>
      <c r="AQ642" s="42" t="e">
        <f t="shared" si="171"/>
        <v>#REF!</v>
      </c>
      <c r="AR642" s="42" t="e">
        <f t="shared" si="172"/>
        <v>#REF!</v>
      </c>
      <c r="AS642" s="42" t="e">
        <f t="shared" si="173"/>
        <v>#REF!</v>
      </c>
    </row>
    <row r="643" spans="2:45" hidden="1" outlineLevel="1" x14ac:dyDescent="0.25">
      <c r="B643" s="9" t="s">
        <v>24</v>
      </c>
      <c r="C643" s="6"/>
      <c r="D643" s="6" t="e">
        <f>COUNTIFS(#REF!,"&lt;100",#REF!,"&gt;=50",#REF!,$B643)</f>
        <v>#REF!</v>
      </c>
      <c r="E643" s="6" t="e">
        <f>COUNTIFS(#REF!,"&lt;100",#REF!,"&gt;=50",#REF!,$B643,#REF!,"&gt;=1.85",#REF!,"&gt;=2.3",#REF!,"&gt;=2.2")</f>
        <v>#REF!</v>
      </c>
      <c r="F643" s="6" t="e">
        <f>COUNTIFS(#REF!,"&lt;100",#REF!,"&gt;=50",#REF!,$B643,#REF!,"&gt;=1.9",#REF!,"&gt;=2.3",#REF!,"&gt;=2.2")</f>
        <v>#REF!</v>
      </c>
      <c r="G643" s="6" t="e">
        <f>COUNTIFS(#REF!,"&lt;100",#REF!,"&gt;=50",#REF!,$B643,#REF!,"&gt;=2",#REF!,"&gt;=2.3",#REF!,"&gt;=2.2")</f>
        <v>#REF!</v>
      </c>
      <c r="H643" s="6" t="e">
        <f>COUNTIFS(#REF!,"&lt;100",#REF!,"&gt;=50",#REF!,$B643,#REF!,"&gt;=2.2",#REF!,"&gt;=2.3",#REF!,"&gt;=2.2")</f>
        <v>#REF!</v>
      </c>
      <c r="I643" s="15" t="e">
        <f>COUNTIFS(#REF!,"&lt;100",#REF!,"&gt;=50",#REF!,$B643,#REF!,"&gt;=2.5",#REF!,"&gt;=2.3",#REF!,"&gt;=2.2")</f>
        <v>#REF!</v>
      </c>
      <c r="K643" s="9" t="s">
        <v>24</v>
      </c>
      <c r="L643" s="6"/>
      <c r="M643" s="6" t="e">
        <f>COUNTIFS(#REF!,"&gt;=100",#REF!,"&lt;150",#REF!,$B643)</f>
        <v>#REF!</v>
      </c>
      <c r="N643" s="6" t="e">
        <f>COUNTIFS(#REF!,"&gt;=100",#REF!,"&lt;150",#REF!,$B643,#REF!,"&gt;=2.3",#REF!,"&gt;=2.4",#REF!,"&gt;=2.4")</f>
        <v>#REF!</v>
      </c>
      <c r="O643" s="6" t="e">
        <f>COUNTIFS(#REF!,"&gt;=100",#REF!,"&lt;150",#REF!,$B643,#REF!,"&gt;=2.4",#REF!,"&gt;=2.4",#REF!,"&gt;=2.4")</f>
        <v>#REF!</v>
      </c>
      <c r="P643" s="6" t="e">
        <f>COUNTIFS(#REF!,"&gt;=100",#REF!,"&lt;150",#REF!,$B643,#REF!,"&gt;=2.5",#REF!,"&gt;=2.4",#REF!,"&gt;=2.4")</f>
        <v>#REF!</v>
      </c>
      <c r="Q643" s="6" t="e">
        <f>COUNTIFS(#REF!,"&gt;=100",#REF!,"&lt;150",#REF!,$B643,#REF!,"&gt;=2.6",#REF!,"&gt;=2.4",#REF!,"&gt;=2.4")</f>
        <v>#REF!</v>
      </c>
      <c r="R643" s="15" t="e">
        <f>COUNTIFS(#REF!,"&gt;=100",#REF!,"&lt;150",#REF!,$B643,#REF!,"&gt;=3",#REF!,"&gt;=2.4",#REF!,"&gt;=2.4")</f>
        <v>#REF!</v>
      </c>
      <c r="T643" s="9" t="s">
        <v>24</v>
      </c>
      <c r="U643" s="6"/>
      <c r="V643" s="6" t="e">
        <f>COUNTIFS(#REF!,"&gt;=150",#REF!,"&lt;200",#REF!,$B643)</f>
        <v>#REF!</v>
      </c>
      <c r="W643" s="6" t="e">
        <f>COUNTIFS(#REF!,"&gt;=150",#REF!,"&lt;200",#REF!,$B643,#REF!,"&gt;=2.5",#REF!,"&gt;=2.5",#REF!,"&gt;=2.8")</f>
        <v>#REF!</v>
      </c>
      <c r="X643" s="6" t="e">
        <f>COUNTIFS(#REF!,"&gt;=150",#REF!,"&lt;200",#REF!,$B643,#REF!,"&gt;=3",#REF!,"&gt;=2.5",#REF!,"&gt;=2.8")</f>
        <v>#REF!</v>
      </c>
      <c r="Y643" s="6" t="e">
        <f>COUNTIFS(#REF!,"&gt;=150",#REF!,"&lt;200",#REF!,$B643,#REF!,"&gt;=3.1",#REF!,"&gt;=2.5",#REF!,"&gt;=2.8")</f>
        <v>#REF!</v>
      </c>
      <c r="Z643" s="6" t="e">
        <f>COUNTIFS(#REF!,"&gt;=150",#REF!,"&lt;200",#REF!,$B643,#REF!,"&gt;=3.2",#REF!,"&gt;=2.5",#REF!,"&gt;=2.8")</f>
        <v>#REF!</v>
      </c>
      <c r="AA643" s="15" t="e">
        <f>COUNTIFS(#REF!,"&gt;=150",#REF!,"&lt;200",#REF!,$B643,#REF!,"&gt;=3.3",#REF!,"&gt;=2.5",#REF!,"&gt;=2.8")</f>
        <v>#REF!</v>
      </c>
      <c r="AC643" s="9" t="s">
        <v>24</v>
      </c>
      <c r="AD643" s="6"/>
      <c r="AE643" s="6" t="e">
        <f>COUNTIFS(#REF!,"&gt;=200",#REF!,$B643)</f>
        <v>#REF!</v>
      </c>
      <c r="AF643" s="6" t="e">
        <f>COUNTIFS(#REF!,"&gt;=200",#REF!,$B643,#REF!,"&gt;=2.7",#REF!,"&gt;=2.5",#REF!,"&gt;=3")</f>
        <v>#REF!</v>
      </c>
      <c r="AG643" s="6" t="e">
        <f>COUNTIFS(#REF!,"&gt;=200",#REF!,$B643,#REF!,"&gt;=2.9",#REF!,"&gt;=2.5",#REF!,"&gt;=3")</f>
        <v>#REF!</v>
      </c>
      <c r="AH643" s="6" t="e">
        <f>COUNTIFS(#REF!,"&gt;=200",#REF!,$B643,#REF!,"&gt;=3",#REF!,"&gt;=2.5",#REF!,"&gt;=3")</f>
        <v>#REF!</v>
      </c>
      <c r="AI643" s="6" t="e">
        <f>COUNTIFS(#REF!,"&gt;=200",#REF!,$B643,#REF!,"&gt;=3.1",#REF!,"&gt;=2.5",#REF!,"&gt;=3")</f>
        <v>#REF!</v>
      </c>
      <c r="AJ643" s="15" t="e">
        <f>COUNTIFS(#REF!,"&gt;=200",#REF!,$B643,#REF!,"&gt;=3.2",#REF!,"&gt;=2.5",#REF!,"&gt;=3")</f>
        <v>#REF!</v>
      </c>
      <c r="AL643" s="9" t="s">
        <v>24</v>
      </c>
      <c r="AM643" s="6"/>
      <c r="AN643" s="42" t="e">
        <f t="shared" si="174"/>
        <v>#REF!</v>
      </c>
      <c r="AO643" s="42" t="e">
        <f t="shared" si="169"/>
        <v>#REF!</v>
      </c>
      <c r="AP643" s="42" t="e">
        <f t="shared" si="170"/>
        <v>#REF!</v>
      </c>
      <c r="AQ643" s="42" t="e">
        <f t="shared" si="171"/>
        <v>#REF!</v>
      </c>
      <c r="AR643" s="42" t="e">
        <f t="shared" si="172"/>
        <v>#REF!</v>
      </c>
      <c r="AS643" s="42" t="e">
        <f t="shared" si="173"/>
        <v>#REF!</v>
      </c>
    </row>
    <row r="644" spans="2:45" hidden="1" outlineLevel="1" x14ac:dyDescent="0.25">
      <c r="B644" s="9" t="s">
        <v>74</v>
      </c>
      <c r="C644" s="6"/>
      <c r="D644" s="6" t="e">
        <f>COUNTIFS(#REF!,"&lt;100",#REF!,"&gt;=50",#REF!,$B644)</f>
        <v>#REF!</v>
      </c>
      <c r="E644" s="6" t="e">
        <f>COUNTIFS(#REF!,"&lt;100",#REF!,"&gt;=50",#REF!,$B644,#REF!,"&gt;=1.85",#REF!,"&gt;=2.3",#REF!,"&gt;=2.2")</f>
        <v>#REF!</v>
      </c>
      <c r="F644" s="6" t="e">
        <f>COUNTIFS(#REF!,"&lt;100",#REF!,"&gt;=50",#REF!,$B644,#REF!,"&gt;=1.9",#REF!,"&gt;=2.3",#REF!,"&gt;=2.2")</f>
        <v>#REF!</v>
      </c>
      <c r="G644" s="6" t="e">
        <f>COUNTIFS(#REF!,"&lt;100",#REF!,"&gt;=50",#REF!,$B644,#REF!,"&gt;=2",#REF!,"&gt;=2.3",#REF!,"&gt;=2.2")</f>
        <v>#REF!</v>
      </c>
      <c r="H644" s="6" t="e">
        <f>COUNTIFS(#REF!,"&lt;100",#REF!,"&gt;=50",#REF!,$B644,#REF!,"&gt;=2.2",#REF!,"&gt;=2.3",#REF!,"&gt;=2.2")</f>
        <v>#REF!</v>
      </c>
      <c r="I644" s="15" t="e">
        <f>COUNTIFS(#REF!,"&lt;100",#REF!,"&gt;=50",#REF!,$B644,#REF!,"&gt;=2.5",#REF!,"&gt;=2.3",#REF!,"&gt;=2.2")</f>
        <v>#REF!</v>
      </c>
      <c r="K644" s="9" t="s">
        <v>74</v>
      </c>
      <c r="L644" s="6"/>
      <c r="M644" s="6" t="e">
        <f>COUNTIFS(#REF!,"&gt;=100",#REF!,"&lt;150",#REF!,$B644)</f>
        <v>#REF!</v>
      </c>
      <c r="N644" s="6" t="e">
        <f>COUNTIFS(#REF!,"&gt;=100",#REF!,"&lt;150",#REF!,$B644,#REF!,"&gt;=2.3",#REF!,"&gt;=2.4",#REF!,"&gt;=2.4")</f>
        <v>#REF!</v>
      </c>
      <c r="O644" s="6" t="e">
        <f>COUNTIFS(#REF!,"&gt;=100",#REF!,"&lt;150",#REF!,$B644,#REF!,"&gt;=2.4",#REF!,"&gt;=2.4",#REF!,"&gt;=2.4")</f>
        <v>#REF!</v>
      </c>
      <c r="P644" s="6" t="e">
        <f>COUNTIFS(#REF!,"&gt;=100",#REF!,"&lt;150",#REF!,$B644,#REF!,"&gt;=2.5",#REF!,"&gt;=2.4",#REF!,"&gt;=2.4")</f>
        <v>#REF!</v>
      </c>
      <c r="Q644" s="6" t="e">
        <f>COUNTIFS(#REF!,"&gt;=100",#REF!,"&lt;150",#REF!,$B644,#REF!,"&gt;=2.6",#REF!,"&gt;=2.4",#REF!,"&gt;=2.4")</f>
        <v>#REF!</v>
      </c>
      <c r="R644" s="15" t="e">
        <f>COUNTIFS(#REF!,"&gt;=100",#REF!,"&lt;150",#REF!,$B644,#REF!,"&gt;=3",#REF!,"&gt;=2.4",#REF!,"&gt;=2.4")</f>
        <v>#REF!</v>
      </c>
      <c r="T644" s="9" t="s">
        <v>74</v>
      </c>
      <c r="U644" s="6"/>
      <c r="V644" s="6" t="e">
        <f>COUNTIFS(#REF!,"&gt;=150",#REF!,"&lt;200",#REF!,$B644)</f>
        <v>#REF!</v>
      </c>
      <c r="W644" s="6" t="e">
        <f>COUNTIFS(#REF!,"&gt;=150",#REF!,"&lt;200",#REF!,$B644,#REF!,"&gt;=2.5",#REF!,"&gt;=2.5",#REF!,"&gt;=2.8")</f>
        <v>#REF!</v>
      </c>
      <c r="X644" s="6" t="e">
        <f>COUNTIFS(#REF!,"&gt;=150",#REF!,"&lt;200",#REF!,$B644,#REF!,"&gt;=3",#REF!,"&gt;=2.5",#REF!,"&gt;=2.8")</f>
        <v>#REF!</v>
      </c>
      <c r="Y644" s="6" t="e">
        <f>COUNTIFS(#REF!,"&gt;=150",#REF!,"&lt;200",#REF!,$B644,#REF!,"&gt;=3.1",#REF!,"&gt;=2.5",#REF!,"&gt;=2.8")</f>
        <v>#REF!</v>
      </c>
      <c r="Z644" s="6" t="e">
        <f>COUNTIFS(#REF!,"&gt;=150",#REF!,"&lt;200",#REF!,$B644,#REF!,"&gt;=3.2",#REF!,"&gt;=2.5",#REF!,"&gt;=2.8")</f>
        <v>#REF!</v>
      </c>
      <c r="AA644" s="15" t="e">
        <f>COUNTIFS(#REF!,"&gt;=150",#REF!,"&lt;200",#REF!,$B644,#REF!,"&gt;=3.3",#REF!,"&gt;=2.5",#REF!,"&gt;=2.8")</f>
        <v>#REF!</v>
      </c>
      <c r="AC644" s="9" t="s">
        <v>74</v>
      </c>
      <c r="AD644" s="6"/>
      <c r="AE644" s="6" t="e">
        <f>COUNTIFS(#REF!,"&gt;=200",#REF!,$B644)</f>
        <v>#REF!</v>
      </c>
      <c r="AF644" s="6" t="e">
        <f>COUNTIFS(#REF!,"&gt;=200",#REF!,$B644,#REF!,"&gt;=2.7",#REF!,"&gt;=2.5",#REF!,"&gt;=3")</f>
        <v>#REF!</v>
      </c>
      <c r="AG644" s="6" t="e">
        <f>COUNTIFS(#REF!,"&gt;=200",#REF!,$B644,#REF!,"&gt;=2.9",#REF!,"&gt;=2.5",#REF!,"&gt;=3")</f>
        <v>#REF!</v>
      </c>
      <c r="AH644" s="6" t="e">
        <f>COUNTIFS(#REF!,"&gt;=200",#REF!,$B644,#REF!,"&gt;=3",#REF!,"&gt;=2.5",#REF!,"&gt;=3")</f>
        <v>#REF!</v>
      </c>
      <c r="AI644" s="6" t="e">
        <f>COUNTIFS(#REF!,"&gt;=200",#REF!,$B644,#REF!,"&gt;=3.1",#REF!,"&gt;=2.5",#REF!,"&gt;=3")</f>
        <v>#REF!</v>
      </c>
      <c r="AJ644" s="15" t="e">
        <f>COUNTIFS(#REF!,"&gt;=200",#REF!,$B644,#REF!,"&gt;=3.2",#REF!,"&gt;=2.5",#REF!,"&gt;=3")</f>
        <v>#REF!</v>
      </c>
      <c r="AL644" s="9" t="s">
        <v>74</v>
      </c>
      <c r="AM644" s="6"/>
      <c r="AN644" s="42" t="e">
        <f t="shared" si="174"/>
        <v>#REF!</v>
      </c>
      <c r="AO644" s="42" t="e">
        <f t="shared" si="169"/>
        <v>#REF!</v>
      </c>
      <c r="AP644" s="42" t="e">
        <f t="shared" si="170"/>
        <v>#REF!</v>
      </c>
      <c r="AQ644" s="42" t="e">
        <f t="shared" si="171"/>
        <v>#REF!</v>
      </c>
      <c r="AR644" s="42" t="e">
        <f t="shared" si="172"/>
        <v>#REF!</v>
      </c>
      <c r="AS644" s="42" t="e">
        <f t="shared" si="173"/>
        <v>#REF!</v>
      </c>
    </row>
    <row r="645" spans="2:45" hidden="1" outlineLevel="1" x14ac:dyDescent="0.25">
      <c r="B645" s="9" t="s">
        <v>56</v>
      </c>
      <c r="C645" s="6"/>
      <c r="D645" s="6" t="e">
        <f>COUNTIFS(#REF!,"&lt;100",#REF!,"&gt;=50",#REF!,$B645)</f>
        <v>#REF!</v>
      </c>
      <c r="E645" s="6" t="e">
        <f>COUNTIFS(#REF!,"&lt;100",#REF!,"&gt;=50",#REF!,$B645,#REF!,"&gt;=1.85",#REF!,"&gt;=2.3",#REF!,"&gt;=2.2")</f>
        <v>#REF!</v>
      </c>
      <c r="F645" s="6" t="e">
        <f>COUNTIFS(#REF!,"&lt;100",#REF!,"&gt;=50",#REF!,$B645,#REF!,"&gt;=1.9",#REF!,"&gt;=2.3",#REF!,"&gt;=2.2")</f>
        <v>#REF!</v>
      </c>
      <c r="G645" s="6" t="e">
        <f>COUNTIFS(#REF!,"&lt;100",#REF!,"&gt;=50",#REF!,$B645,#REF!,"&gt;=2",#REF!,"&gt;=2.3",#REF!,"&gt;=2.2")</f>
        <v>#REF!</v>
      </c>
      <c r="H645" s="6" t="e">
        <f>COUNTIFS(#REF!,"&lt;100",#REF!,"&gt;=50",#REF!,$B645,#REF!,"&gt;=2.2",#REF!,"&gt;=2.3",#REF!,"&gt;=2.2")</f>
        <v>#REF!</v>
      </c>
      <c r="I645" s="15" t="e">
        <f>COUNTIFS(#REF!,"&lt;100",#REF!,"&gt;=50",#REF!,$B645,#REF!,"&gt;=2.5",#REF!,"&gt;=2.3",#REF!,"&gt;=2.2")</f>
        <v>#REF!</v>
      </c>
      <c r="K645" s="9" t="s">
        <v>56</v>
      </c>
      <c r="L645" s="6"/>
      <c r="M645" s="6" t="e">
        <f>COUNTIFS(#REF!,"&gt;=100",#REF!,"&lt;150",#REF!,$B645)</f>
        <v>#REF!</v>
      </c>
      <c r="N645" s="6" t="e">
        <f>COUNTIFS(#REF!,"&gt;=100",#REF!,"&lt;150",#REF!,$B645,#REF!,"&gt;=2.3",#REF!,"&gt;=2.4",#REF!,"&gt;=2.4")</f>
        <v>#REF!</v>
      </c>
      <c r="O645" s="6" t="e">
        <f>COUNTIFS(#REF!,"&gt;=100",#REF!,"&lt;150",#REF!,$B645,#REF!,"&gt;=2.4",#REF!,"&gt;=2.4",#REF!,"&gt;=2.4")</f>
        <v>#REF!</v>
      </c>
      <c r="P645" s="6" t="e">
        <f>COUNTIFS(#REF!,"&gt;=100",#REF!,"&lt;150",#REF!,$B645,#REF!,"&gt;=2.5",#REF!,"&gt;=2.4",#REF!,"&gt;=2.4")</f>
        <v>#REF!</v>
      </c>
      <c r="Q645" s="6" t="e">
        <f>COUNTIFS(#REF!,"&gt;=100",#REF!,"&lt;150",#REF!,$B645,#REF!,"&gt;=2.6",#REF!,"&gt;=2.4",#REF!,"&gt;=2.4")</f>
        <v>#REF!</v>
      </c>
      <c r="R645" s="15" t="e">
        <f>COUNTIFS(#REF!,"&gt;=100",#REF!,"&lt;150",#REF!,$B645,#REF!,"&gt;=3",#REF!,"&gt;=2.4",#REF!,"&gt;=2.4")</f>
        <v>#REF!</v>
      </c>
      <c r="T645" s="9" t="s">
        <v>56</v>
      </c>
      <c r="U645" s="6"/>
      <c r="V645" s="6" t="e">
        <f>COUNTIFS(#REF!,"&gt;=150",#REF!,"&lt;200",#REF!,$B645)</f>
        <v>#REF!</v>
      </c>
      <c r="W645" s="6" t="e">
        <f>COUNTIFS(#REF!,"&gt;=150",#REF!,"&lt;200",#REF!,$B645,#REF!,"&gt;=2.5",#REF!,"&gt;=2.5",#REF!,"&gt;=2.8")</f>
        <v>#REF!</v>
      </c>
      <c r="X645" s="6" t="e">
        <f>COUNTIFS(#REF!,"&gt;=150",#REF!,"&lt;200",#REF!,$B645,#REF!,"&gt;=3",#REF!,"&gt;=2.5",#REF!,"&gt;=2.8")</f>
        <v>#REF!</v>
      </c>
      <c r="Y645" s="6" t="e">
        <f>COUNTIFS(#REF!,"&gt;=150",#REF!,"&lt;200",#REF!,$B645,#REF!,"&gt;=3.1",#REF!,"&gt;=2.5",#REF!,"&gt;=2.8")</f>
        <v>#REF!</v>
      </c>
      <c r="Z645" s="6" t="e">
        <f>COUNTIFS(#REF!,"&gt;=150",#REF!,"&lt;200",#REF!,$B645,#REF!,"&gt;=3.2",#REF!,"&gt;=2.5",#REF!,"&gt;=2.8")</f>
        <v>#REF!</v>
      </c>
      <c r="AA645" s="15" t="e">
        <f>COUNTIFS(#REF!,"&gt;=150",#REF!,"&lt;200",#REF!,$B645,#REF!,"&gt;=3.3",#REF!,"&gt;=2.5",#REF!,"&gt;=2.8")</f>
        <v>#REF!</v>
      </c>
      <c r="AC645" s="9" t="s">
        <v>56</v>
      </c>
      <c r="AD645" s="6"/>
      <c r="AE645" s="6" t="e">
        <f>COUNTIFS(#REF!,"&gt;=200",#REF!,$B645)</f>
        <v>#REF!</v>
      </c>
      <c r="AF645" s="6" t="e">
        <f>COUNTIFS(#REF!,"&gt;=200",#REF!,$B645,#REF!,"&gt;=2.7",#REF!,"&gt;=2.5",#REF!,"&gt;=3")</f>
        <v>#REF!</v>
      </c>
      <c r="AG645" s="6" t="e">
        <f>COUNTIFS(#REF!,"&gt;=200",#REF!,$B645,#REF!,"&gt;=2.9",#REF!,"&gt;=2.5",#REF!,"&gt;=3")</f>
        <v>#REF!</v>
      </c>
      <c r="AH645" s="6" t="e">
        <f>COUNTIFS(#REF!,"&gt;=200",#REF!,$B645,#REF!,"&gt;=3",#REF!,"&gt;=2.5",#REF!,"&gt;=3")</f>
        <v>#REF!</v>
      </c>
      <c r="AI645" s="6" t="e">
        <f>COUNTIFS(#REF!,"&gt;=200",#REF!,$B645,#REF!,"&gt;=3.1",#REF!,"&gt;=2.5",#REF!,"&gt;=3")</f>
        <v>#REF!</v>
      </c>
      <c r="AJ645" s="15" t="e">
        <f>COUNTIFS(#REF!,"&gt;=200",#REF!,$B645,#REF!,"&gt;=3.2",#REF!,"&gt;=2.5",#REF!,"&gt;=3")</f>
        <v>#REF!</v>
      </c>
      <c r="AL645" s="9" t="s">
        <v>56</v>
      </c>
      <c r="AM645" s="6"/>
      <c r="AN645" s="42" t="e">
        <f t="shared" si="174"/>
        <v>#REF!</v>
      </c>
      <c r="AO645" s="42" t="e">
        <f t="shared" si="169"/>
        <v>#REF!</v>
      </c>
      <c r="AP645" s="42" t="e">
        <f t="shared" si="170"/>
        <v>#REF!</v>
      </c>
      <c r="AQ645" s="42" t="e">
        <f t="shared" si="171"/>
        <v>#REF!</v>
      </c>
      <c r="AR645" s="42" t="e">
        <f t="shared" si="172"/>
        <v>#REF!</v>
      </c>
      <c r="AS645" s="42" t="e">
        <f t="shared" si="173"/>
        <v>#REF!</v>
      </c>
    </row>
    <row r="646" spans="2:45" hidden="1" outlineLevel="1" x14ac:dyDescent="0.25">
      <c r="B646" s="9" t="s">
        <v>25</v>
      </c>
      <c r="C646" s="6"/>
      <c r="D646" s="6" t="e">
        <f>COUNTIFS(#REF!,"&lt;100",#REF!,"&gt;=50",#REF!,$B646)</f>
        <v>#REF!</v>
      </c>
      <c r="E646" s="6" t="e">
        <f>COUNTIFS(#REF!,"&lt;100",#REF!,"&gt;=50",#REF!,$B646,#REF!,"&gt;=1.85",#REF!,"&gt;=2.3",#REF!,"&gt;=2.2")</f>
        <v>#REF!</v>
      </c>
      <c r="F646" s="6" t="e">
        <f>COUNTIFS(#REF!,"&lt;100",#REF!,"&gt;=50",#REF!,$B646,#REF!,"&gt;=1.9",#REF!,"&gt;=2.3",#REF!,"&gt;=2.2")</f>
        <v>#REF!</v>
      </c>
      <c r="G646" s="6" t="e">
        <f>COUNTIFS(#REF!,"&lt;100",#REF!,"&gt;=50",#REF!,$B646,#REF!,"&gt;=2",#REF!,"&gt;=2.3",#REF!,"&gt;=2.2")</f>
        <v>#REF!</v>
      </c>
      <c r="H646" s="6" t="e">
        <f>COUNTIFS(#REF!,"&lt;100",#REF!,"&gt;=50",#REF!,$B646,#REF!,"&gt;=2.2",#REF!,"&gt;=2.3",#REF!,"&gt;=2.2")</f>
        <v>#REF!</v>
      </c>
      <c r="I646" s="15" t="e">
        <f>COUNTIFS(#REF!,"&lt;100",#REF!,"&gt;=50",#REF!,$B646,#REF!,"&gt;=2.5",#REF!,"&gt;=2.3",#REF!,"&gt;=2.2")</f>
        <v>#REF!</v>
      </c>
      <c r="K646" s="9" t="s">
        <v>25</v>
      </c>
      <c r="L646" s="6"/>
      <c r="M646" s="6" t="e">
        <f>COUNTIFS(#REF!,"&gt;=100",#REF!,"&lt;150",#REF!,$B646)</f>
        <v>#REF!</v>
      </c>
      <c r="N646" s="6" t="e">
        <f>COUNTIFS(#REF!,"&gt;=100",#REF!,"&lt;150",#REF!,$B646,#REF!,"&gt;=2.3",#REF!,"&gt;=2.4",#REF!,"&gt;=2.4")</f>
        <v>#REF!</v>
      </c>
      <c r="O646" s="6" t="e">
        <f>COUNTIFS(#REF!,"&gt;=100",#REF!,"&lt;150",#REF!,$B646,#REF!,"&gt;=2.4",#REF!,"&gt;=2.4",#REF!,"&gt;=2.4")</f>
        <v>#REF!</v>
      </c>
      <c r="P646" s="6" t="e">
        <f>COUNTIFS(#REF!,"&gt;=100",#REF!,"&lt;150",#REF!,$B646,#REF!,"&gt;=2.5",#REF!,"&gt;=2.4",#REF!,"&gt;=2.4")</f>
        <v>#REF!</v>
      </c>
      <c r="Q646" s="6" t="e">
        <f>COUNTIFS(#REF!,"&gt;=100",#REF!,"&lt;150",#REF!,$B646,#REF!,"&gt;=2.6",#REF!,"&gt;=2.4",#REF!,"&gt;=2.4")</f>
        <v>#REF!</v>
      </c>
      <c r="R646" s="15" t="e">
        <f>COUNTIFS(#REF!,"&gt;=100",#REF!,"&lt;150",#REF!,$B646,#REF!,"&gt;=3",#REF!,"&gt;=2.4",#REF!,"&gt;=2.4")</f>
        <v>#REF!</v>
      </c>
      <c r="T646" s="9" t="s">
        <v>25</v>
      </c>
      <c r="U646" s="6"/>
      <c r="V646" s="6" t="e">
        <f>COUNTIFS(#REF!,"&gt;=150",#REF!,"&lt;200",#REF!,$B646)</f>
        <v>#REF!</v>
      </c>
      <c r="W646" s="6" t="e">
        <f>COUNTIFS(#REF!,"&gt;=150",#REF!,"&lt;200",#REF!,$B646,#REF!,"&gt;=2.5",#REF!,"&gt;=2.5",#REF!,"&gt;=2.8")</f>
        <v>#REF!</v>
      </c>
      <c r="X646" s="6" t="e">
        <f>COUNTIFS(#REF!,"&gt;=150",#REF!,"&lt;200",#REF!,$B646,#REF!,"&gt;=3",#REF!,"&gt;=2.5",#REF!,"&gt;=2.8")</f>
        <v>#REF!</v>
      </c>
      <c r="Y646" s="6" t="e">
        <f>COUNTIFS(#REF!,"&gt;=150",#REF!,"&lt;200",#REF!,$B646,#REF!,"&gt;=3.1",#REF!,"&gt;=2.5",#REF!,"&gt;=2.8")</f>
        <v>#REF!</v>
      </c>
      <c r="Z646" s="6" t="e">
        <f>COUNTIFS(#REF!,"&gt;=150",#REF!,"&lt;200",#REF!,$B646,#REF!,"&gt;=3.2",#REF!,"&gt;=2.5",#REF!,"&gt;=2.8")</f>
        <v>#REF!</v>
      </c>
      <c r="AA646" s="15" t="e">
        <f>COUNTIFS(#REF!,"&gt;=150",#REF!,"&lt;200",#REF!,$B646,#REF!,"&gt;=3.3",#REF!,"&gt;=2.5",#REF!,"&gt;=2.8")</f>
        <v>#REF!</v>
      </c>
      <c r="AC646" s="9" t="s">
        <v>25</v>
      </c>
      <c r="AD646" s="6"/>
      <c r="AE646" s="6" t="e">
        <f>COUNTIFS(#REF!,"&gt;=200",#REF!,$B646)</f>
        <v>#REF!</v>
      </c>
      <c r="AF646" s="6" t="e">
        <f>COUNTIFS(#REF!,"&gt;=200",#REF!,$B646,#REF!,"&gt;=2.7",#REF!,"&gt;=2.5",#REF!,"&gt;=3")</f>
        <v>#REF!</v>
      </c>
      <c r="AG646" s="6" t="e">
        <f>COUNTIFS(#REF!,"&gt;=200",#REF!,$B646,#REF!,"&gt;=2.9",#REF!,"&gt;=2.5",#REF!,"&gt;=3")</f>
        <v>#REF!</v>
      </c>
      <c r="AH646" s="6" t="e">
        <f>COUNTIFS(#REF!,"&gt;=200",#REF!,$B646,#REF!,"&gt;=3",#REF!,"&gt;=2.5",#REF!,"&gt;=3")</f>
        <v>#REF!</v>
      </c>
      <c r="AI646" s="6" t="e">
        <f>COUNTIFS(#REF!,"&gt;=200",#REF!,$B646,#REF!,"&gt;=3.1",#REF!,"&gt;=2.5",#REF!,"&gt;=3")</f>
        <v>#REF!</v>
      </c>
      <c r="AJ646" s="15" t="e">
        <f>COUNTIFS(#REF!,"&gt;=200",#REF!,$B646,#REF!,"&gt;=3.2",#REF!,"&gt;=2.5",#REF!,"&gt;=3")</f>
        <v>#REF!</v>
      </c>
      <c r="AL646" s="9" t="s">
        <v>25</v>
      </c>
      <c r="AM646" s="6"/>
      <c r="AN646" s="42" t="e">
        <f t="shared" si="174"/>
        <v>#REF!</v>
      </c>
      <c r="AO646" s="42" t="e">
        <f t="shared" si="169"/>
        <v>#REF!</v>
      </c>
      <c r="AP646" s="42" t="e">
        <f t="shared" si="170"/>
        <v>#REF!</v>
      </c>
      <c r="AQ646" s="42" t="e">
        <f t="shared" si="171"/>
        <v>#REF!</v>
      </c>
      <c r="AR646" s="42" t="e">
        <f t="shared" si="172"/>
        <v>#REF!</v>
      </c>
      <c r="AS646" s="42" t="e">
        <f t="shared" si="173"/>
        <v>#REF!</v>
      </c>
    </row>
    <row r="647" spans="2:45" hidden="1" outlineLevel="1" x14ac:dyDescent="0.25">
      <c r="B647" s="9" t="s">
        <v>37</v>
      </c>
      <c r="C647" s="6"/>
      <c r="D647" s="6" t="e">
        <f>COUNTIFS(#REF!,"&lt;100",#REF!,"&gt;=50",#REF!,$B647)</f>
        <v>#REF!</v>
      </c>
      <c r="E647" s="6" t="e">
        <f>COUNTIFS(#REF!,"&lt;100",#REF!,"&gt;=50",#REF!,$B647,#REF!,"&gt;=1.85",#REF!,"&gt;=2.3",#REF!,"&gt;=2.2")</f>
        <v>#REF!</v>
      </c>
      <c r="F647" s="6" t="e">
        <f>COUNTIFS(#REF!,"&lt;100",#REF!,"&gt;=50",#REF!,$B647,#REF!,"&gt;=1.9",#REF!,"&gt;=2.3",#REF!,"&gt;=2.2")</f>
        <v>#REF!</v>
      </c>
      <c r="G647" s="6" t="e">
        <f>COUNTIFS(#REF!,"&lt;100",#REF!,"&gt;=50",#REF!,$B647,#REF!,"&gt;=2",#REF!,"&gt;=2.3",#REF!,"&gt;=2.2")</f>
        <v>#REF!</v>
      </c>
      <c r="H647" s="6" t="e">
        <f>COUNTIFS(#REF!,"&lt;100",#REF!,"&gt;=50",#REF!,$B647,#REF!,"&gt;=2.2",#REF!,"&gt;=2.3",#REF!,"&gt;=2.2")</f>
        <v>#REF!</v>
      </c>
      <c r="I647" s="15" t="e">
        <f>COUNTIFS(#REF!,"&lt;100",#REF!,"&gt;=50",#REF!,$B647,#REF!,"&gt;=2.5",#REF!,"&gt;=2.3",#REF!,"&gt;=2.2")</f>
        <v>#REF!</v>
      </c>
      <c r="K647" s="9" t="s">
        <v>37</v>
      </c>
      <c r="L647" s="6"/>
      <c r="M647" s="6" t="e">
        <f>COUNTIFS(#REF!,"&gt;=100",#REF!,"&lt;150",#REF!,$B647)</f>
        <v>#REF!</v>
      </c>
      <c r="N647" s="6" t="e">
        <f>COUNTIFS(#REF!,"&gt;=100",#REF!,"&lt;150",#REF!,$B647,#REF!,"&gt;=2.3",#REF!,"&gt;=2.4",#REF!,"&gt;=2.4")</f>
        <v>#REF!</v>
      </c>
      <c r="O647" s="6" t="e">
        <f>COUNTIFS(#REF!,"&gt;=100",#REF!,"&lt;150",#REF!,$B647,#REF!,"&gt;=2.4",#REF!,"&gt;=2.4",#REF!,"&gt;=2.4")</f>
        <v>#REF!</v>
      </c>
      <c r="P647" s="6" t="e">
        <f>COUNTIFS(#REF!,"&gt;=100",#REF!,"&lt;150",#REF!,$B647,#REF!,"&gt;=2.5",#REF!,"&gt;=2.4",#REF!,"&gt;=2.4")</f>
        <v>#REF!</v>
      </c>
      <c r="Q647" s="6" t="e">
        <f>COUNTIFS(#REF!,"&gt;=100",#REF!,"&lt;150",#REF!,$B647,#REF!,"&gt;=2.6",#REF!,"&gt;=2.4",#REF!,"&gt;=2.4")</f>
        <v>#REF!</v>
      </c>
      <c r="R647" s="15" t="e">
        <f>COUNTIFS(#REF!,"&gt;=100",#REF!,"&lt;150",#REF!,$B647,#REF!,"&gt;=3",#REF!,"&gt;=2.4",#REF!,"&gt;=2.4")</f>
        <v>#REF!</v>
      </c>
      <c r="T647" s="9" t="s">
        <v>37</v>
      </c>
      <c r="U647" s="6"/>
      <c r="V647" s="6" t="e">
        <f>COUNTIFS(#REF!,"&gt;=150",#REF!,"&lt;200",#REF!,$B647)</f>
        <v>#REF!</v>
      </c>
      <c r="W647" s="6" t="e">
        <f>COUNTIFS(#REF!,"&gt;=150",#REF!,"&lt;200",#REF!,$B647,#REF!,"&gt;=2.5",#REF!,"&gt;=2.5",#REF!,"&gt;=2.8")</f>
        <v>#REF!</v>
      </c>
      <c r="X647" s="6" t="e">
        <f>COUNTIFS(#REF!,"&gt;=150",#REF!,"&lt;200",#REF!,$B647,#REF!,"&gt;=3",#REF!,"&gt;=2.5",#REF!,"&gt;=2.8")</f>
        <v>#REF!</v>
      </c>
      <c r="Y647" s="6" t="e">
        <f>COUNTIFS(#REF!,"&gt;=150",#REF!,"&lt;200",#REF!,$B647,#REF!,"&gt;=3.1",#REF!,"&gt;=2.5",#REF!,"&gt;=2.8")</f>
        <v>#REF!</v>
      </c>
      <c r="Z647" s="6" t="e">
        <f>COUNTIFS(#REF!,"&gt;=150",#REF!,"&lt;200",#REF!,$B647,#REF!,"&gt;=3.2",#REF!,"&gt;=2.5",#REF!,"&gt;=2.8")</f>
        <v>#REF!</v>
      </c>
      <c r="AA647" s="15" t="e">
        <f>COUNTIFS(#REF!,"&gt;=150",#REF!,"&lt;200",#REF!,$B647,#REF!,"&gt;=3.3",#REF!,"&gt;=2.5",#REF!,"&gt;=2.8")</f>
        <v>#REF!</v>
      </c>
      <c r="AC647" s="9" t="s">
        <v>37</v>
      </c>
      <c r="AD647" s="6"/>
      <c r="AE647" s="6" t="e">
        <f>COUNTIFS(#REF!,"&gt;=200",#REF!,$B647)</f>
        <v>#REF!</v>
      </c>
      <c r="AF647" s="6" t="e">
        <f>COUNTIFS(#REF!,"&gt;=200",#REF!,$B647,#REF!,"&gt;=2.7",#REF!,"&gt;=2.5",#REF!,"&gt;=3")</f>
        <v>#REF!</v>
      </c>
      <c r="AG647" s="6" t="e">
        <f>COUNTIFS(#REF!,"&gt;=200",#REF!,$B647,#REF!,"&gt;=2.9",#REF!,"&gt;=2.5",#REF!,"&gt;=3")</f>
        <v>#REF!</v>
      </c>
      <c r="AH647" s="6" t="e">
        <f>COUNTIFS(#REF!,"&gt;=200",#REF!,$B647,#REF!,"&gt;=3",#REF!,"&gt;=2.5",#REF!,"&gt;=3")</f>
        <v>#REF!</v>
      </c>
      <c r="AI647" s="6" t="e">
        <f>COUNTIFS(#REF!,"&gt;=200",#REF!,$B647,#REF!,"&gt;=3.1",#REF!,"&gt;=2.5",#REF!,"&gt;=3")</f>
        <v>#REF!</v>
      </c>
      <c r="AJ647" s="15" t="e">
        <f>COUNTIFS(#REF!,"&gt;=200",#REF!,$B647,#REF!,"&gt;=3.2",#REF!,"&gt;=2.5",#REF!,"&gt;=3")</f>
        <v>#REF!</v>
      </c>
      <c r="AL647" s="9" t="s">
        <v>37</v>
      </c>
      <c r="AM647" s="6"/>
      <c r="AN647" s="42" t="e">
        <f t="shared" si="174"/>
        <v>#REF!</v>
      </c>
      <c r="AO647" s="42" t="e">
        <f t="shared" si="169"/>
        <v>#REF!</v>
      </c>
      <c r="AP647" s="42" t="e">
        <f t="shared" si="170"/>
        <v>#REF!</v>
      </c>
      <c r="AQ647" s="42" t="e">
        <f t="shared" si="171"/>
        <v>#REF!</v>
      </c>
      <c r="AR647" s="42" t="e">
        <f t="shared" si="172"/>
        <v>#REF!</v>
      </c>
      <c r="AS647" s="42" t="e">
        <f t="shared" si="173"/>
        <v>#REF!</v>
      </c>
    </row>
    <row r="648" spans="2:45" hidden="1" outlineLevel="1" x14ac:dyDescent="0.25">
      <c r="B648" s="9" t="s">
        <v>58</v>
      </c>
      <c r="C648" s="6"/>
      <c r="D648" s="6" t="e">
        <f>COUNTIFS(#REF!,"&lt;100",#REF!,"&gt;=50",#REF!,$B648)</f>
        <v>#REF!</v>
      </c>
      <c r="E648" s="6" t="e">
        <f>COUNTIFS(#REF!,"&lt;100",#REF!,"&gt;=50",#REF!,$B648,#REF!,"&gt;=1.85",#REF!,"&gt;=2.3",#REF!,"&gt;=2.2")</f>
        <v>#REF!</v>
      </c>
      <c r="F648" s="6" t="e">
        <f>COUNTIFS(#REF!,"&lt;100",#REF!,"&gt;=50",#REF!,$B648,#REF!,"&gt;=1.9",#REF!,"&gt;=2.3",#REF!,"&gt;=2.2")</f>
        <v>#REF!</v>
      </c>
      <c r="G648" s="6" t="e">
        <f>COUNTIFS(#REF!,"&lt;100",#REF!,"&gt;=50",#REF!,$B648,#REF!,"&gt;=2",#REF!,"&gt;=2.3",#REF!,"&gt;=2.2")</f>
        <v>#REF!</v>
      </c>
      <c r="H648" s="6" t="e">
        <f>COUNTIFS(#REF!,"&lt;100",#REF!,"&gt;=50",#REF!,$B648,#REF!,"&gt;=2.2",#REF!,"&gt;=2.3",#REF!,"&gt;=2.2")</f>
        <v>#REF!</v>
      </c>
      <c r="I648" s="15" t="e">
        <f>COUNTIFS(#REF!,"&lt;100",#REF!,"&gt;=50",#REF!,$B648,#REF!,"&gt;=2.5",#REF!,"&gt;=2.3",#REF!,"&gt;=2.2")</f>
        <v>#REF!</v>
      </c>
      <c r="K648" s="9" t="s">
        <v>58</v>
      </c>
      <c r="L648" s="6"/>
      <c r="M648" s="6" t="e">
        <f>COUNTIFS(#REF!,"&gt;=100",#REF!,"&lt;150",#REF!,$B648)</f>
        <v>#REF!</v>
      </c>
      <c r="N648" s="6" t="e">
        <f>COUNTIFS(#REF!,"&gt;=100",#REF!,"&lt;150",#REF!,$B648,#REF!,"&gt;=2.3",#REF!,"&gt;=2.4",#REF!,"&gt;=2.4")</f>
        <v>#REF!</v>
      </c>
      <c r="O648" s="6" t="e">
        <f>COUNTIFS(#REF!,"&gt;=100",#REF!,"&lt;150",#REF!,$B648,#REF!,"&gt;=2.4",#REF!,"&gt;=2.4",#REF!,"&gt;=2.4")</f>
        <v>#REF!</v>
      </c>
      <c r="P648" s="6" t="e">
        <f>COUNTIFS(#REF!,"&gt;=100",#REF!,"&lt;150",#REF!,$B648,#REF!,"&gt;=2.5",#REF!,"&gt;=2.4",#REF!,"&gt;=2.4")</f>
        <v>#REF!</v>
      </c>
      <c r="Q648" s="6" t="e">
        <f>COUNTIFS(#REF!,"&gt;=100",#REF!,"&lt;150",#REF!,$B648,#REF!,"&gt;=2.6",#REF!,"&gt;=2.4",#REF!,"&gt;=2.4")</f>
        <v>#REF!</v>
      </c>
      <c r="R648" s="15" t="e">
        <f>COUNTIFS(#REF!,"&gt;=100",#REF!,"&lt;150",#REF!,$B648,#REF!,"&gt;=3",#REF!,"&gt;=2.4",#REF!,"&gt;=2.4")</f>
        <v>#REF!</v>
      </c>
      <c r="T648" s="9" t="s">
        <v>58</v>
      </c>
      <c r="U648" s="6"/>
      <c r="V648" s="6" t="e">
        <f>COUNTIFS(#REF!,"&gt;=150",#REF!,"&lt;200",#REF!,$B648)</f>
        <v>#REF!</v>
      </c>
      <c r="W648" s="6" t="e">
        <f>COUNTIFS(#REF!,"&gt;=150",#REF!,"&lt;200",#REF!,$B648,#REF!,"&gt;=2.5",#REF!,"&gt;=2.5",#REF!,"&gt;=2.8")</f>
        <v>#REF!</v>
      </c>
      <c r="X648" s="6" t="e">
        <f>COUNTIFS(#REF!,"&gt;=150",#REF!,"&lt;200",#REF!,$B648,#REF!,"&gt;=3",#REF!,"&gt;=2.5",#REF!,"&gt;=2.8")</f>
        <v>#REF!</v>
      </c>
      <c r="Y648" s="6" t="e">
        <f>COUNTIFS(#REF!,"&gt;=150",#REF!,"&lt;200",#REF!,$B648,#REF!,"&gt;=3.1",#REF!,"&gt;=2.5",#REF!,"&gt;=2.8")</f>
        <v>#REF!</v>
      </c>
      <c r="Z648" s="6" t="e">
        <f>COUNTIFS(#REF!,"&gt;=150",#REF!,"&lt;200",#REF!,$B648,#REF!,"&gt;=3.2",#REF!,"&gt;=2.5",#REF!,"&gt;=2.8")</f>
        <v>#REF!</v>
      </c>
      <c r="AA648" s="15" t="e">
        <f>COUNTIFS(#REF!,"&gt;=150",#REF!,"&lt;200",#REF!,$B648,#REF!,"&gt;=3.3",#REF!,"&gt;=2.5",#REF!,"&gt;=2.8")</f>
        <v>#REF!</v>
      </c>
      <c r="AC648" s="9" t="s">
        <v>58</v>
      </c>
      <c r="AD648" s="6"/>
      <c r="AE648" s="6" t="e">
        <f>COUNTIFS(#REF!,"&gt;=200",#REF!,$B648)</f>
        <v>#REF!</v>
      </c>
      <c r="AF648" s="6" t="e">
        <f>COUNTIFS(#REF!,"&gt;=200",#REF!,$B648,#REF!,"&gt;=2.7",#REF!,"&gt;=2.5",#REF!,"&gt;=3")</f>
        <v>#REF!</v>
      </c>
      <c r="AG648" s="6" t="e">
        <f>COUNTIFS(#REF!,"&gt;=200",#REF!,$B648,#REF!,"&gt;=2.9",#REF!,"&gt;=2.5",#REF!,"&gt;=3")</f>
        <v>#REF!</v>
      </c>
      <c r="AH648" s="6" t="e">
        <f>COUNTIFS(#REF!,"&gt;=200",#REF!,$B648,#REF!,"&gt;=3",#REF!,"&gt;=2.5",#REF!,"&gt;=3")</f>
        <v>#REF!</v>
      </c>
      <c r="AI648" s="6" t="e">
        <f>COUNTIFS(#REF!,"&gt;=200",#REF!,$B648,#REF!,"&gt;=3.1",#REF!,"&gt;=2.5",#REF!,"&gt;=3")</f>
        <v>#REF!</v>
      </c>
      <c r="AJ648" s="15" t="e">
        <f>COUNTIFS(#REF!,"&gt;=200",#REF!,$B648,#REF!,"&gt;=3.2",#REF!,"&gt;=2.5",#REF!,"&gt;=3")</f>
        <v>#REF!</v>
      </c>
      <c r="AL648" s="9" t="s">
        <v>58</v>
      </c>
      <c r="AM648" s="6"/>
      <c r="AN648" s="42" t="e">
        <f t="shared" si="174"/>
        <v>#REF!</v>
      </c>
      <c r="AO648" s="42" t="e">
        <f t="shared" si="169"/>
        <v>#REF!</v>
      </c>
      <c r="AP648" s="42" t="e">
        <f t="shared" si="170"/>
        <v>#REF!</v>
      </c>
      <c r="AQ648" s="42" t="e">
        <f t="shared" si="171"/>
        <v>#REF!</v>
      </c>
      <c r="AR648" s="42" t="e">
        <f t="shared" si="172"/>
        <v>#REF!</v>
      </c>
      <c r="AS648" s="42" t="e">
        <f t="shared" si="173"/>
        <v>#REF!</v>
      </c>
    </row>
    <row r="649" spans="2:45" hidden="1" outlineLevel="1" x14ac:dyDescent="0.25">
      <c r="B649" s="9" t="s">
        <v>59</v>
      </c>
      <c r="C649" s="6"/>
      <c r="D649" s="6" t="e">
        <f>COUNTIFS(#REF!,"&lt;100",#REF!,"&gt;=50",#REF!,$B649)</f>
        <v>#REF!</v>
      </c>
      <c r="E649" s="6" t="e">
        <f>COUNTIFS(#REF!,"&lt;100",#REF!,"&gt;=50",#REF!,$B649,#REF!,"&gt;=1.85",#REF!,"&gt;=2.3",#REF!,"&gt;=2.2")</f>
        <v>#REF!</v>
      </c>
      <c r="F649" s="6" t="e">
        <f>COUNTIFS(#REF!,"&lt;100",#REF!,"&gt;=50",#REF!,$B649,#REF!,"&gt;=1.9",#REF!,"&gt;=2.3",#REF!,"&gt;=2.2")</f>
        <v>#REF!</v>
      </c>
      <c r="G649" s="6" t="e">
        <f>COUNTIFS(#REF!,"&lt;100",#REF!,"&gt;=50",#REF!,$B649,#REF!,"&gt;=2",#REF!,"&gt;=2.3",#REF!,"&gt;=2.2")</f>
        <v>#REF!</v>
      </c>
      <c r="H649" s="6" t="e">
        <f>COUNTIFS(#REF!,"&lt;100",#REF!,"&gt;=50",#REF!,$B649,#REF!,"&gt;=2.2",#REF!,"&gt;=2.3",#REF!,"&gt;=2.2")</f>
        <v>#REF!</v>
      </c>
      <c r="I649" s="15" t="e">
        <f>COUNTIFS(#REF!,"&lt;100",#REF!,"&gt;=50",#REF!,$B649,#REF!,"&gt;=2.5",#REF!,"&gt;=2.3",#REF!,"&gt;=2.2")</f>
        <v>#REF!</v>
      </c>
      <c r="K649" s="9" t="s">
        <v>59</v>
      </c>
      <c r="L649" s="6"/>
      <c r="M649" s="6" t="e">
        <f>COUNTIFS(#REF!,"&gt;=100",#REF!,"&lt;150",#REF!,$B649)</f>
        <v>#REF!</v>
      </c>
      <c r="N649" s="6" t="e">
        <f>COUNTIFS(#REF!,"&gt;=100",#REF!,"&lt;150",#REF!,$B649,#REF!,"&gt;=2.3",#REF!,"&gt;=2.4",#REF!,"&gt;=2.4")</f>
        <v>#REF!</v>
      </c>
      <c r="O649" s="6" t="e">
        <f>COUNTIFS(#REF!,"&gt;=100",#REF!,"&lt;150",#REF!,$B649,#REF!,"&gt;=2.4",#REF!,"&gt;=2.4",#REF!,"&gt;=2.4")</f>
        <v>#REF!</v>
      </c>
      <c r="P649" s="6" t="e">
        <f>COUNTIFS(#REF!,"&gt;=100",#REF!,"&lt;150",#REF!,$B649,#REF!,"&gt;=2.5",#REF!,"&gt;=2.4",#REF!,"&gt;=2.4")</f>
        <v>#REF!</v>
      </c>
      <c r="Q649" s="6" t="e">
        <f>COUNTIFS(#REF!,"&gt;=100",#REF!,"&lt;150",#REF!,$B649,#REF!,"&gt;=2.6",#REF!,"&gt;=2.4",#REF!,"&gt;=2.4")</f>
        <v>#REF!</v>
      </c>
      <c r="R649" s="15" t="e">
        <f>COUNTIFS(#REF!,"&gt;=100",#REF!,"&lt;150",#REF!,$B649,#REF!,"&gt;=3",#REF!,"&gt;=2.4",#REF!,"&gt;=2.4")</f>
        <v>#REF!</v>
      </c>
      <c r="T649" s="9" t="s">
        <v>59</v>
      </c>
      <c r="U649" s="6"/>
      <c r="V649" s="6" t="e">
        <f>COUNTIFS(#REF!,"&gt;=150",#REF!,"&lt;200",#REF!,$B649)</f>
        <v>#REF!</v>
      </c>
      <c r="W649" s="6" t="e">
        <f>COUNTIFS(#REF!,"&gt;=150",#REF!,"&lt;200",#REF!,$B649,#REF!,"&gt;=2.5",#REF!,"&gt;=2.5",#REF!,"&gt;=2.8")</f>
        <v>#REF!</v>
      </c>
      <c r="X649" s="6" t="e">
        <f>COUNTIFS(#REF!,"&gt;=150",#REF!,"&lt;200",#REF!,$B649,#REF!,"&gt;=3",#REF!,"&gt;=2.5",#REF!,"&gt;=2.8")</f>
        <v>#REF!</v>
      </c>
      <c r="Y649" s="6" t="e">
        <f>COUNTIFS(#REF!,"&gt;=150",#REF!,"&lt;200",#REF!,$B649,#REF!,"&gt;=3.1",#REF!,"&gt;=2.5",#REF!,"&gt;=2.8")</f>
        <v>#REF!</v>
      </c>
      <c r="Z649" s="6" t="e">
        <f>COUNTIFS(#REF!,"&gt;=150",#REF!,"&lt;200",#REF!,$B649,#REF!,"&gt;=3.2",#REF!,"&gt;=2.5",#REF!,"&gt;=2.8")</f>
        <v>#REF!</v>
      </c>
      <c r="AA649" s="15" t="e">
        <f>COUNTIFS(#REF!,"&gt;=150",#REF!,"&lt;200",#REF!,$B649,#REF!,"&gt;=3.3",#REF!,"&gt;=2.5",#REF!,"&gt;=2.8")</f>
        <v>#REF!</v>
      </c>
      <c r="AC649" s="9" t="s">
        <v>59</v>
      </c>
      <c r="AD649" s="6"/>
      <c r="AE649" s="6" t="e">
        <f>COUNTIFS(#REF!,"&gt;=200",#REF!,$B649)</f>
        <v>#REF!</v>
      </c>
      <c r="AF649" s="6" t="e">
        <f>COUNTIFS(#REF!,"&gt;=200",#REF!,$B649,#REF!,"&gt;=2.7",#REF!,"&gt;=2.5",#REF!,"&gt;=3")</f>
        <v>#REF!</v>
      </c>
      <c r="AG649" s="6" t="e">
        <f>COUNTIFS(#REF!,"&gt;=200",#REF!,$B649,#REF!,"&gt;=2.9",#REF!,"&gt;=2.5",#REF!,"&gt;=3")</f>
        <v>#REF!</v>
      </c>
      <c r="AH649" s="6" t="e">
        <f>COUNTIFS(#REF!,"&gt;=200",#REF!,$B649,#REF!,"&gt;=3",#REF!,"&gt;=2.5",#REF!,"&gt;=3")</f>
        <v>#REF!</v>
      </c>
      <c r="AI649" s="6" t="e">
        <f>COUNTIFS(#REF!,"&gt;=200",#REF!,$B649,#REF!,"&gt;=3.1",#REF!,"&gt;=2.5",#REF!,"&gt;=3")</f>
        <v>#REF!</v>
      </c>
      <c r="AJ649" s="15" t="e">
        <f>COUNTIFS(#REF!,"&gt;=200",#REF!,$B649,#REF!,"&gt;=3.2",#REF!,"&gt;=2.5",#REF!,"&gt;=3")</f>
        <v>#REF!</v>
      </c>
      <c r="AL649" s="9" t="s">
        <v>59</v>
      </c>
      <c r="AM649" s="6"/>
      <c r="AN649" s="42" t="e">
        <f t="shared" si="174"/>
        <v>#REF!</v>
      </c>
      <c r="AO649" s="42" t="e">
        <f t="shared" si="169"/>
        <v>#REF!</v>
      </c>
      <c r="AP649" s="42" t="e">
        <f t="shared" si="170"/>
        <v>#REF!</v>
      </c>
      <c r="AQ649" s="42" t="e">
        <f t="shared" si="171"/>
        <v>#REF!</v>
      </c>
      <c r="AR649" s="42" t="e">
        <f t="shared" si="172"/>
        <v>#REF!</v>
      </c>
      <c r="AS649" s="42" t="e">
        <f t="shared" si="173"/>
        <v>#REF!</v>
      </c>
    </row>
    <row r="650" spans="2:45" hidden="1" outlineLevel="1" x14ac:dyDescent="0.25">
      <c r="B650" s="9" t="s">
        <v>34</v>
      </c>
      <c r="C650" s="6"/>
      <c r="D650" s="6" t="e">
        <f>COUNTIFS(#REF!,"&lt;100",#REF!,"&gt;=50",#REF!,$B650)</f>
        <v>#REF!</v>
      </c>
      <c r="E650" s="6" t="e">
        <f>COUNTIFS(#REF!,"&lt;100",#REF!,"&gt;=50",#REF!,$B650,#REF!,"&gt;=1.85",#REF!,"&gt;=2.3",#REF!,"&gt;=2.2")</f>
        <v>#REF!</v>
      </c>
      <c r="F650" s="6" t="e">
        <f>COUNTIFS(#REF!,"&lt;100",#REF!,"&gt;=50",#REF!,$B650,#REF!,"&gt;=1.9",#REF!,"&gt;=2.3",#REF!,"&gt;=2.2")</f>
        <v>#REF!</v>
      </c>
      <c r="G650" s="6" t="e">
        <f>COUNTIFS(#REF!,"&lt;100",#REF!,"&gt;=50",#REF!,$B650,#REF!,"&gt;=2",#REF!,"&gt;=2.3",#REF!,"&gt;=2.2")</f>
        <v>#REF!</v>
      </c>
      <c r="H650" s="6" t="e">
        <f>COUNTIFS(#REF!,"&lt;100",#REF!,"&gt;=50",#REF!,$B650,#REF!,"&gt;=2.2",#REF!,"&gt;=2.3",#REF!,"&gt;=2.2")</f>
        <v>#REF!</v>
      </c>
      <c r="I650" s="15" t="e">
        <f>COUNTIFS(#REF!,"&lt;100",#REF!,"&gt;=50",#REF!,$B650,#REF!,"&gt;=2.5",#REF!,"&gt;=2.3",#REF!,"&gt;=2.2")</f>
        <v>#REF!</v>
      </c>
      <c r="K650" s="9" t="s">
        <v>34</v>
      </c>
      <c r="L650" s="6"/>
      <c r="M650" s="6" t="e">
        <f>COUNTIFS(#REF!,"&gt;=100",#REF!,"&lt;150",#REF!,$B650)</f>
        <v>#REF!</v>
      </c>
      <c r="N650" s="6" t="e">
        <f>COUNTIFS(#REF!,"&gt;=100",#REF!,"&lt;150",#REF!,$B650,#REF!,"&gt;=2.3",#REF!,"&gt;=2.4",#REF!,"&gt;=2.4")</f>
        <v>#REF!</v>
      </c>
      <c r="O650" s="6" t="e">
        <f>COUNTIFS(#REF!,"&gt;=100",#REF!,"&lt;150",#REF!,$B650,#REF!,"&gt;=2.4",#REF!,"&gt;=2.4",#REF!,"&gt;=2.4")</f>
        <v>#REF!</v>
      </c>
      <c r="P650" s="6" t="e">
        <f>COUNTIFS(#REF!,"&gt;=100",#REF!,"&lt;150",#REF!,$B650,#REF!,"&gt;=2.5",#REF!,"&gt;=2.4",#REF!,"&gt;=2.4")</f>
        <v>#REF!</v>
      </c>
      <c r="Q650" s="6" t="e">
        <f>COUNTIFS(#REF!,"&gt;=100",#REF!,"&lt;150",#REF!,$B650,#REF!,"&gt;=2.6",#REF!,"&gt;=2.4",#REF!,"&gt;=2.4")</f>
        <v>#REF!</v>
      </c>
      <c r="R650" s="15" t="e">
        <f>COUNTIFS(#REF!,"&gt;=100",#REF!,"&lt;150",#REF!,$B650,#REF!,"&gt;=3",#REF!,"&gt;=2.4",#REF!,"&gt;=2.4")</f>
        <v>#REF!</v>
      </c>
      <c r="T650" s="9" t="s">
        <v>34</v>
      </c>
      <c r="U650" s="6"/>
      <c r="V650" s="6" t="e">
        <f>COUNTIFS(#REF!,"&gt;=150",#REF!,"&lt;200",#REF!,$B650)</f>
        <v>#REF!</v>
      </c>
      <c r="W650" s="6" t="e">
        <f>COUNTIFS(#REF!,"&gt;=150",#REF!,"&lt;200",#REF!,$B650,#REF!,"&gt;=2.5",#REF!,"&gt;=2.5",#REF!,"&gt;=2.8")</f>
        <v>#REF!</v>
      </c>
      <c r="X650" s="6" t="e">
        <f>COUNTIFS(#REF!,"&gt;=150",#REF!,"&lt;200",#REF!,$B650,#REF!,"&gt;=3",#REF!,"&gt;=2.5",#REF!,"&gt;=2.8")</f>
        <v>#REF!</v>
      </c>
      <c r="Y650" s="6" t="e">
        <f>COUNTIFS(#REF!,"&gt;=150",#REF!,"&lt;200",#REF!,$B650,#REF!,"&gt;=3.1",#REF!,"&gt;=2.5",#REF!,"&gt;=2.8")</f>
        <v>#REF!</v>
      </c>
      <c r="Z650" s="6" t="e">
        <f>COUNTIFS(#REF!,"&gt;=150",#REF!,"&lt;200",#REF!,$B650,#REF!,"&gt;=3.2",#REF!,"&gt;=2.5",#REF!,"&gt;=2.8")</f>
        <v>#REF!</v>
      </c>
      <c r="AA650" s="15" t="e">
        <f>COUNTIFS(#REF!,"&gt;=150",#REF!,"&lt;200",#REF!,$B650,#REF!,"&gt;=3.3",#REF!,"&gt;=2.5",#REF!,"&gt;=2.8")</f>
        <v>#REF!</v>
      </c>
      <c r="AC650" s="9" t="s">
        <v>34</v>
      </c>
      <c r="AD650" s="6"/>
      <c r="AE650" s="6" t="e">
        <f>COUNTIFS(#REF!,"&gt;=200",#REF!,$B650)</f>
        <v>#REF!</v>
      </c>
      <c r="AF650" s="6" t="e">
        <f>COUNTIFS(#REF!,"&gt;=200",#REF!,$B650,#REF!,"&gt;=2.7",#REF!,"&gt;=2.5",#REF!,"&gt;=3")</f>
        <v>#REF!</v>
      </c>
      <c r="AG650" s="6" t="e">
        <f>COUNTIFS(#REF!,"&gt;=200",#REF!,$B650,#REF!,"&gt;=2.9",#REF!,"&gt;=2.5",#REF!,"&gt;=3")</f>
        <v>#REF!</v>
      </c>
      <c r="AH650" s="6" t="e">
        <f>COUNTIFS(#REF!,"&gt;=200",#REF!,$B650,#REF!,"&gt;=3",#REF!,"&gt;=2.5",#REF!,"&gt;=3")</f>
        <v>#REF!</v>
      </c>
      <c r="AI650" s="6" t="e">
        <f>COUNTIFS(#REF!,"&gt;=200",#REF!,$B650,#REF!,"&gt;=3.1",#REF!,"&gt;=2.5",#REF!,"&gt;=3")</f>
        <v>#REF!</v>
      </c>
      <c r="AJ650" s="15" t="e">
        <f>COUNTIFS(#REF!,"&gt;=200",#REF!,$B650,#REF!,"&gt;=3.2",#REF!,"&gt;=2.5",#REF!,"&gt;=3")</f>
        <v>#REF!</v>
      </c>
      <c r="AL650" s="9" t="s">
        <v>34</v>
      </c>
      <c r="AM650" s="6"/>
      <c r="AN650" s="42" t="e">
        <f t="shared" si="174"/>
        <v>#REF!</v>
      </c>
      <c r="AO650" s="42" t="e">
        <f t="shared" si="169"/>
        <v>#REF!</v>
      </c>
      <c r="AP650" s="42" t="e">
        <f t="shared" si="170"/>
        <v>#REF!</v>
      </c>
      <c r="AQ650" s="42" t="e">
        <f t="shared" si="171"/>
        <v>#REF!</v>
      </c>
      <c r="AR650" s="42" t="e">
        <f t="shared" si="172"/>
        <v>#REF!</v>
      </c>
      <c r="AS650" s="42" t="e">
        <f t="shared" si="173"/>
        <v>#REF!</v>
      </c>
    </row>
    <row r="651" spans="2:45" hidden="1" outlineLevel="1" x14ac:dyDescent="0.25">
      <c r="B651" s="9" t="s">
        <v>17</v>
      </c>
      <c r="C651" s="6"/>
      <c r="D651" s="6" t="e">
        <f>COUNTIFS(#REF!,"&lt;100",#REF!,"&gt;=50",#REF!,$B651)</f>
        <v>#REF!</v>
      </c>
      <c r="E651" s="6" t="e">
        <f>COUNTIFS(#REF!,"&lt;100",#REF!,"&gt;=50",#REF!,$B651,#REF!,"&gt;=1.85",#REF!,"&gt;=2.3",#REF!,"&gt;=2.2")</f>
        <v>#REF!</v>
      </c>
      <c r="F651" s="6" t="e">
        <f>COUNTIFS(#REF!,"&lt;100",#REF!,"&gt;=50",#REF!,$B651,#REF!,"&gt;=1.9",#REF!,"&gt;=2.3",#REF!,"&gt;=2.2")</f>
        <v>#REF!</v>
      </c>
      <c r="G651" s="6" t="e">
        <f>COUNTIFS(#REF!,"&lt;100",#REF!,"&gt;=50",#REF!,$B651,#REF!,"&gt;=2",#REF!,"&gt;=2.3",#REF!,"&gt;=2.2")</f>
        <v>#REF!</v>
      </c>
      <c r="H651" s="6" t="e">
        <f>COUNTIFS(#REF!,"&lt;100",#REF!,"&gt;=50",#REF!,$B651,#REF!,"&gt;=2.2",#REF!,"&gt;=2.3",#REF!,"&gt;=2.2")</f>
        <v>#REF!</v>
      </c>
      <c r="I651" s="15" t="e">
        <f>COUNTIFS(#REF!,"&lt;100",#REF!,"&gt;=50",#REF!,$B651,#REF!,"&gt;=2.5",#REF!,"&gt;=2.3",#REF!,"&gt;=2.2")</f>
        <v>#REF!</v>
      </c>
      <c r="K651" s="9" t="s">
        <v>17</v>
      </c>
      <c r="L651" s="6"/>
      <c r="M651" s="6" t="e">
        <f>COUNTIFS(#REF!,"&gt;=100",#REF!,"&lt;150",#REF!,$B651)</f>
        <v>#REF!</v>
      </c>
      <c r="N651" s="6" t="e">
        <f>COUNTIFS(#REF!,"&gt;=100",#REF!,"&lt;150",#REF!,$B651,#REF!,"&gt;=2.3",#REF!,"&gt;=2.4",#REF!,"&gt;=2.4")</f>
        <v>#REF!</v>
      </c>
      <c r="O651" s="6" t="e">
        <f>COUNTIFS(#REF!,"&gt;=100",#REF!,"&lt;150",#REF!,$B651,#REF!,"&gt;=2.4",#REF!,"&gt;=2.4",#REF!,"&gt;=2.4")</f>
        <v>#REF!</v>
      </c>
      <c r="P651" s="6" t="e">
        <f>COUNTIFS(#REF!,"&gt;=100",#REF!,"&lt;150",#REF!,$B651,#REF!,"&gt;=2.5",#REF!,"&gt;=2.4",#REF!,"&gt;=2.4")</f>
        <v>#REF!</v>
      </c>
      <c r="Q651" s="6" t="e">
        <f>COUNTIFS(#REF!,"&gt;=100",#REF!,"&lt;150",#REF!,$B651,#REF!,"&gt;=2.6",#REF!,"&gt;=2.4",#REF!,"&gt;=2.4")</f>
        <v>#REF!</v>
      </c>
      <c r="R651" s="15" t="e">
        <f>COUNTIFS(#REF!,"&gt;=100",#REF!,"&lt;150",#REF!,$B651,#REF!,"&gt;=3",#REF!,"&gt;=2.4",#REF!,"&gt;=2.4")</f>
        <v>#REF!</v>
      </c>
      <c r="T651" s="9" t="s">
        <v>17</v>
      </c>
      <c r="U651" s="6"/>
      <c r="V651" s="6" t="e">
        <f>COUNTIFS(#REF!,"&gt;=150",#REF!,"&lt;200",#REF!,$B651)</f>
        <v>#REF!</v>
      </c>
      <c r="W651" s="6" t="e">
        <f>COUNTIFS(#REF!,"&gt;=150",#REF!,"&lt;200",#REF!,$B651,#REF!,"&gt;=2.5",#REF!,"&gt;=2.5",#REF!,"&gt;=2.8")</f>
        <v>#REF!</v>
      </c>
      <c r="X651" s="6" t="e">
        <f>COUNTIFS(#REF!,"&gt;=150",#REF!,"&lt;200",#REF!,$B651,#REF!,"&gt;=3",#REF!,"&gt;=2.5",#REF!,"&gt;=2.8")</f>
        <v>#REF!</v>
      </c>
      <c r="Y651" s="6" t="e">
        <f>COUNTIFS(#REF!,"&gt;=150",#REF!,"&lt;200",#REF!,$B651,#REF!,"&gt;=3.1",#REF!,"&gt;=2.5",#REF!,"&gt;=2.8")</f>
        <v>#REF!</v>
      </c>
      <c r="Z651" s="6" t="e">
        <f>COUNTIFS(#REF!,"&gt;=150",#REF!,"&lt;200",#REF!,$B651,#REF!,"&gt;=3.2",#REF!,"&gt;=2.5",#REF!,"&gt;=2.8")</f>
        <v>#REF!</v>
      </c>
      <c r="AA651" s="15" t="e">
        <f>COUNTIFS(#REF!,"&gt;=150",#REF!,"&lt;200",#REF!,$B651,#REF!,"&gt;=3.3",#REF!,"&gt;=2.5",#REF!,"&gt;=2.8")</f>
        <v>#REF!</v>
      </c>
      <c r="AC651" s="9" t="s">
        <v>17</v>
      </c>
      <c r="AD651" s="6"/>
      <c r="AE651" s="6" t="e">
        <f>COUNTIFS(#REF!,"&gt;=200",#REF!,$B651)</f>
        <v>#REF!</v>
      </c>
      <c r="AF651" s="6" t="e">
        <f>COUNTIFS(#REF!,"&gt;=200",#REF!,$B651,#REF!,"&gt;=2.7",#REF!,"&gt;=2.5",#REF!,"&gt;=3")</f>
        <v>#REF!</v>
      </c>
      <c r="AG651" s="6" t="e">
        <f>COUNTIFS(#REF!,"&gt;=200",#REF!,$B651,#REF!,"&gt;=2.9",#REF!,"&gt;=2.5",#REF!,"&gt;=3")</f>
        <v>#REF!</v>
      </c>
      <c r="AH651" s="6" t="e">
        <f>COUNTIFS(#REF!,"&gt;=200",#REF!,$B651,#REF!,"&gt;=3",#REF!,"&gt;=2.5",#REF!,"&gt;=3")</f>
        <v>#REF!</v>
      </c>
      <c r="AI651" s="6" t="e">
        <f>COUNTIFS(#REF!,"&gt;=200",#REF!,$B651,#REF!,"&gt;=3.1",#REF!,"&gt;=2.5",#REF!,"&gt;=3")</f>
        <v>#REF!</v>
      </c>
      <c r="AJ651" s="15" t="e">
        <f>COUNTIFS(#REF!,"&gt;=200",#REF!,$B651,#REF!,"&gt;=3.2",#REF!,"&gt;=2.5",#REF!,"&gt;=3")</f>
        <v>#REF!</v>
      </c>
      <c r="AL651" s="9" t="s">
        <v>17</v>
      </c>
      <c r="AM651" s="6"/>
      <c r="AN651" s="42" t="e">
        <f t="shared" si="174"/>
        <v>#REF!</v>
      </c>
      <c r="AO651" s="42" t="e">
        <f t="shared" si="169"/>
        <v>#REF!</v>
      </c>
      <c r="AP651" s="42" t="e">
        <f t="shared" si="170"/>
        <v>#REF!</v>
      </c>
      <c r="AQ651" s="42" t="e">
        <f t="shared" si="171"/>
        <v>#REF!</v>
      </c>
      <c r="AR651" s="42" t="e">
        <f t="shared" si="172"/>
        <v>#REF!</v>
      </c>
      <c r="AS651" s="42" t="e">
        <f t="shared" si="173"/>
        <v>#REF!</v>
      </c>
    </row>
    <row r="652" spans="2:45" hidden="1" outlineLevel="1" x14ac:dyDescent="0.25">
      <c r="B652" s="9" t="s">
        <v>63</v>
      </c>
      <c r="C652" s="6"/>
      <c r="D652" s="6" t="e">
        <f>COUNTIFS(#REF!,"&lt;100",#REF!,"&gt;=50",#REF!,$B652)</f>
        <v>#REF!</v>
      </c>
      <c r="E652" s="6" t="e">
        <f>COUNTIFS(#REF!,"&lt;100",#REF!,"&gt;=50",#REF!,$B652,#REF!,"&gt;=1.85",#REF!,"&gt;=2.3",#REF!,"&gt;=2.2")</f>
        <v>#REF!</v>
      </c>
      <c r="F652" s="6" t="e">
        <f>COUNTIFS(#REF!,"&lt;100",#REF!,"&gt;=50",#REF!,$B652,#REF!,"&gt;=1.9",#REF!,"&gt;=2.3",#REF!,"&gt;=2.2")</f>
        <v>#REF!</v>
      </c>
      <c r="G652" s="6" t="e">
        <f>COUNTIFS(#REF!,"&lt;100",#REF!,"&gt;=50",#REF!,$B652,#REF!,"&gt;=2",#REF!,"&gt;=2.3",#REF!,"&gt;=2.2")</f>
        <v>#REF!</v>
      </c>
      <c r="H652" s="6" t="e">
        <f>COUNTIFS(#REF!,"&lt;100",#REF!,"&gt;=50",#REF!,$B652,#REF!,"&gt;=2.2",#REF!,"&gt;=2.3",#REF!,"&gt;=2.2")</f>
        <v>#REF!</v>
      </c>
      <c r="I652" s="15" t="e">
        <f>COUNTIFS(#REF!,"&lt;100",#REF!,"&gt;=50",#REF!,$B652,#REF!,"&gt;=2.5",#REF!,"&gt;=2.3",#REF!,"&gt;=2.2")</f>
        <v>#REF!</v>
      </c>
      <c r="K652" s="9" t="s">
        <v>63</v>
      </c>
      <c r="L652" s="6"/>
      <c r="M652" s="6" t="e">
        <f>COUNTIFS(#REF!,"&gt;=100",#REF!,"&lt;150",#REF!,$B652)</f>
        <v>#REF!</v>
      </c>
      <c r="N652" s="6" t="e">
        <f>COUNTIFS(#REF!,"&gt;=100",#REF!,"&lt;150",#REF!,$B652,#REF!,"&gt;=2.3",#REF!,"&gt;=2.4",#REF!,"&gt;=2.4")</f>
        <v>#REF!</v>
      </c>
      <c r="O652" s="6" t="e">
        <f>COUNTIFS(#REF!,"&gt;=100",#REF!,"&lt;150",#REF!,$B652,#REF!,"&gt;=2.4",#REF!,"&gt;=2.4",#REF!,"&gt;=2.4")</f>
        <v>#REF!</v>
      </c>
      <c r="P652" s="6" t="e">
        <f>COUNTIFS(#REF!,"&gt;=100",#REF!,"&lt;150",#REF!,$B652,#REF!,"&gt;=2.5",#REF!,"&gt;=2.4",#REF!,"&gt;=2.4")</f>
        <v>#REF!</v>
      </c>
      <c r="Q652" s="6" t="e">
        <f>COUNTIFS(#REF!,"&gt;=100",#REF!,"&lt;150",#REF!,$B652,#REF!,"&gt;=2.6",#REF!,"&gt;=2.4",#REF!,"&gt;=2.4")</f>
        <v>#REF!</v>
      </c>
      <c r="R652" s="15" t="e">
        <f>COUNTIFS(#REF!,"&gt;=100",#REF!,"&lt;150",#REF!,$B652,#REF!,"&gt;=3",#REF!,"&gt;=2.4",#REF!,"&gt;=2.4")</f>
        <v>#REF!</v>
      </c>
      <c r="T652" s="9" t="s">
        <v>63</v>
      </c>
      <c r="U652" s="6"/>
      <c r="V652" s="6" t="e">
        <f>COUNTIFS(#REF!,"&gt;=150",#REF!,"&lt;200",#REF!,$B652)</f>
        <v>#REF!</v>
      </c>
      <c r="W652" s="6" t="e">
        <f>COUNTIFS(#REF!,"&gt;=150",#REF!,"&lt;200",#REF!,$B652,#REF!,"&gt;=2.5",#REF!,"&gt;=2.5",#REF!,"&gt;=2.8")</f>
        <v>#REF!</v>
      </c>
      <c r="X652" s="6" t="e">
        <f>COUNTIFS(#REF!,"&gt;=150",#REF!,"&lt;200",#REF!,$B652,#REF!,"&gt;=3",#REF!,"&gt;=2.5",#REF!,"&gt;=2.8")</f>
        <v>#REF!</v>
      </c>
      <c r="Y652" s="6" t="e">
        <f>COUNTIFS(#REF!,"&gt;=150",#REF!,"&lt;200",#REF!,$B652,#REF!,"&gt;=3.1",#REF!,"&gt;=2.5",#REF!,"&gt;=2.8")</f>
        <v>#REF!</v>
      </c>
      <c r="Z652" s="6" t="e">
        <f>COUNTIFS(#REF!,"&gt;=150",#REF!,"&lt;200",#REF!,$B652,#REF!,"&gt;=3.2",#REF!,"&gt;=2.5",#REF!,"&gt;=2.8")</f>
        <v>#REF!</v>
      </c>
      <c r="AA652" s="15" t="e">
        <f>COUNTIFS(#REF!,"&gt;=150",#REF!,"&lt;200",#REF!,$B652,#REF!,"&gt;=3.3",#REF!,"&gt;=2.5",#REF!,"&gt;=2.8")</f>
        <v>#REF!</v>
      </c>
      <c r="AC652" s="9" t="s">
        <v>63</v>
      </c>
      <c r="AD652" s="6"/>
      <c r="AE652" s="6" t="e">
        <f>COUNTIFS(#REF!,"&gt;=200",#REF!,$B652)</f>
        <v>#REF!</v>
      </c>
      <c r="AF652" s="6" t="e">
        <f>COUNTIFS(#REF!,"&gt;=200",#REF!,$B652,#REF!,"&gt;=2.7",#REF!,"&gt;=2.5",#REF!,"&gt;=3")</f>
        <v>#REF!</v>
      </c>
      <c r="AG652" s="6" t="e">
        <f>COUNTIFS(#REF!,"&gt;=200",#REF!,$B652,#REF!,"&gt;=2.9",#REF!,"&gt;=2.5",#REF!,"&gt;=3")</f>
        <v>#REF!</v>
      </c>
      <c r="AH652" s="6" t="e">
        <f>COUNTIFS(#REF!,"&gt;=200",#REF!,$B652,#REF!,"&gt;=3",#REF!,"&gt;=2.5",#REF!,"&gt;=3")</f>
        <v>#REF!</v>
      </c>
      <c r="AI652" s="6" t="e">
        <f>COUNTIFS(#REF!,"&gt;=200",#REF!,$B652,#REF!,"&gt;=3.1",#REF!,"&gt;=2.5",#REF!,"&gt;=3")</f>
        <v>#REF!</v>
      </c>
      <c r="AJ652" s="15" t="e">
        <f>COUNTIFS(#REF!,"&gt;=200",#REF!,$B652,#REF!,"&gt;=3.2",#REF!,"&gt;=2.5",#REF!,"&gt;=3")</f>
        <v>#REF!</v>
      </c>
      <c r="AL652" s="9" t="s">
        <v>63</v>
      </c>
      <c r="AM652" s="6"/>
      <c r="AN652" s="42" t="e">
        <f t="shared" si="174"/>
        <v>#REF!</v>
      </c>
      <c r="AO652" s="42" t="e">
        <f t="shared" si="169"/>
        <v>#REF!</v>
      </c>
      <c r="AP652" s="42" t="e">
        <f t="shared" si="170"/>
        <v>#REF!</v>
      </c>
      <c r="AQ652" s="42" t="e">
        <f t="shared" si="171"/>
        <v>#REF!</v>
      </c>
      <c r="AR652" s="42" t="e">
        <f t="shared" si="172"/>
        <v>#REF!</v>
      </c>
      <c r="AS652" s="42" t="e">
        <f t="shared" si="173"/>
        <v>#REF!</v>
      </c>
    </row>
    <row r="653" spans="2:45" hidden="1" outlineLevel="1" x14ac:dyDescent="0.25">
      <c r="B653" s="9" t="s">
        <v>62</v>
      </c>
      <c r="C653" s="6"/>
      <c r="D653" s="6" t="e">
        <f>COUNTIFS(#REF!,"&lt;100",#REF!,"&gt;=50",#REF!,$B653)</f>
        <v>#REF!</v>
      </c>
      <c r="E653" s="6" t="e">
        <f>COUNTIFS(#REF!,"&lt;100",#REF!,"&gt;=50",#REF!,$B653,#REF!,"&gt;=1.85",#REF!,"&gt;=2.3",#REF!,"&gt;=2.2")</f>
        <v>#REF!</v>
      </c>
      <c r="F653" s="6" t="e">
        <f>COUNTIFS(#REF!,"&lt;100",#REF!,"&gt;=50",#REF!,$B653,#REF!,"&gt;=1.9",#REF!,"&gt;=2.3",#REF!,"&gt;=2.2")</f>
        <v>#REF!</v>
      </c>
      <c r="G653" s="6" t="e">
        <f>COUNTIFS(#REF!,"&lt;100",#REF!,"&gt;=50",#REF!,$B653,#REF!,"&gt;=2",#REF!,"&gt;=2.3",#REF!,"&gt;=2.2")</f>
        <v>#REF!</v>
      </c>
      <c r="H653" s="6" t="e">
        <f>COUNTIFS(#REF!,"&lt;100",#REF!,"&gt;=50",#REF!,$B653,#REF!,"&gt;=2.2",#REF!,"&gt;=2.3",#REF!,"&gt;=2.2")</f>
        <v>#REF!</v>
      </c>
      <c r="I653" s="15" t="e">
        <f>COUNTIFS(#REF!,"&lt;100",#REF!,"&gt;=50",#REF!,$B653,#REF!,"&gt;=2.5",#REF!,"&gt;=2.3",#REF!,"&gt;=2.2")</f>
        <v>#REF!</v>
      </c>
      <c r="K653" s="9" t="s">
        <v>62</v>
      </c>
      <c r="L653" s="6"/>
      <c r="M653" s="6" t="e">
        <f>COUNTIFS(#REF!,"&gt;=100",#REF!,"&lt;150",#REF!,$B653)</f>
        <v>#REF!</v>
      </c>
      <c r="N653" s="6" t="e">
        <f>COUNTIFS(#REF!,"&gt;=100",#REF!,"&lt;150",#REF!,$B653,#REF!,"&gt;=2.3",#REF!,"&gt;=2.4",#REF!,"&gt;=2.4")</f>
        <v>#REF!</v>
      </c>
      <c r="O653" s="6" t="e">
        <f>COUNTIFS(#REF!,"&gt;=100",#REF!,"&lt;150",#REF!,$B653,#REF!,"&gt;=2.4",#REF!,"&gt;=2.4",#REF!,"&gt;=2.4")</f>
        <v>#REF!</v>
      </c>
      <c r="P653" s="6" t="e">
        <f>COUNTIFS(#REF!,"&gt;=100",#REF!,"&lt;150",#REF!,$B653,#REF!,"&gt;=2.5",#REF!,"&gt;=2.4",#REF!,"&gt;=2.4")</f>
        <v>#REF!</v>
      </c>
      <c r="Q653" s="6" t="e">
        <f>COUNTIFS(#REF!,"&gt;=100",#REF!,"&lt;150",#REF!,$B653,#REF!,"&gt;=2.6",#REF!,"&gt;=2.4",#REF!,"&gt;=2.4")</f>
        <v>#REF!</v>
      </c>
      <c r="R653" s="15" t="e">
        <f>COUNTIFS(#REF!,"&gt;=100",#REF!,"&lt;150",#REF!,$B653,#REF!,"&gt;=3",#REF!,"&gt;=2.4",#REF!,"&gt;=2.4")</f>
        <v>#REF!</v>
      </c>
      <c r="T653" s="9" t="s">
        <v>62</v>
      </c>
      <c r="U653" s="6"/>
      <c r="V653" s="6" t="e">
        <f>COUNTIFS(#REF!,"&gt;=150",#REF!,"&lt;200",#REF!,$B653)</f>
        <v>#REF!</v>
      </c>
      <c r="W653" s="6" t="e">
        <f>COUNTIFS(#REF!,"&gt;=150",#REF!,"&lt;200",#REF!,$B653,#REF!,"&gt;=2.5",#REF!,"&gt;=2.5",#REF!,"&gt;=2.8")</f>
        <v>#REF!</v>
      </c>
      <c r="X653" s="6" t="e">
        <f>COUNTIFS(#REF!,"&gt;=150",#REF!,"&lt;200",#REF!,$B653,#REF!,"&gt;=3",#REF!,"&gt;=2.5",#REF!,"&gt;=2.8")</f>
        <v>#REF!</v>
      </c>
      <c r="Y653" s="6" t="e">
        <f>COUNTIFS(#REF!,"&gt;=150",#REF!,"&lt;200",#REF!,$B653,#REF!,"&gt;=3.1",#REF!,"&gt;=2.5",#REF!,"&gt;=2.8")</f>
        <v>#REF!</v>
      </c>
      <c r="Z653" s="6" t="e">
        <f>COUNTIFS(#REF!,"&gt;=150",#REF!,"&lt;200",#REF!,$B653,#REF!,"&gt;=3.2",#REF!,"&gt;=2.5",#REF!,"&gt;=2.8")</f>
        <v>#REF!</v>
      </c>
      <c r="AA653" s="15" t="e">
        <f>COUNTIFS(#REF!,"&gt;=150",#REF!,"&lt;200",#REF!,$B653,#REF!,"&gt;=3.3",#REF!,"&gt;=2.5",#REF!,"&gt;=2.8")</f>
        <v>#REF!</v>
      </c>
      <c r="AC653" s="9" t="s">
        <v>62</v>
      </c>
      <c r="AD653" s="6"/>
      <c r="AE653" s="6" t="e">
        <f>COUNTIFS(#REF!,"&gt;=200",#REF!,$B653)</f>
        <v>#REF!</v>
      </c>
      <c r="AF653" s="6" t="e">
        <f>COUNTIFS(#REF!,"&gt;=200",#REF!,$B653,#REF!,"&gt;=2.7",#REF!,"&gt;=2.5",#REF!,"&gt;=3")</f>
        <v>#REF!</v>
      </c>
      <c r="AG653" s="6" t="e">
        <f>COUNTIFS(#REF!,"&gt;=200",#REF!,$B653,#REF!,"&gt;=2.9",#REF!,"&gt;=2.5",#REF!,"&gt;=3")</f>
        <v>#REF!</v>
      </c>
      <c r="AH653" s="6" t="e">
        <f>COUNTIFS(#REF!,"&gt;=200",#REF!,$B653,#REF!,"&gt;=3",#REF!,"&gt;=2.5",#REF!,"&gt;=3")</f>
        <v>#REF!</v>
      </c>
      <c r="AI653" s="6" t="e">
        <f>COUNTIFS(#REF!,"&gt;=200",#REF!,$B653,#REF!,"&gt;=3.1",#REF!,"&gt;=2.5",#REF!,"&gt;=3")</f>
        <v>#REF!</v>
      </c>
      <c r="AJ653" s="15" t="e">
        <f>COUNTIFS(#REF!,"&gt;=200",#REF!,$B653,#REF!,"&gt;=3.2",#REF!,"&gt;=2.5",#REF!,"&gt;=3")</f>
        <v>#REF!</v>
      </c>
      <c r="AL653" s="9" t="s">
        <v>62</v>
      </c>
      <c r="AM653" s="6"/>
      <c r="AN653" s="42" t="e">
        <f t="shared" si="174"/>
        <v>#REF!</v>
      </c>
      <c r="AO653" s="42" t="e">
        <f t="shared" si="169"/>
        <v>#REF!</v>
      </c>
      <c r="AP653" s="42" t="e">
        <f t="shared" si="170"/>
        <v>#REF!</v>
      </c>
      <c r="AQ653" s="42" t="e">
        <f t="shared" si="171"/>
        <v>#REF!</v>
      </c>
      <c r="AR653" s="42" t="e">
        <f t="shared" si="172"/>
        <v>#REF!</v>
      </c>
      <c r="AS653" s="42" t="e">
        <f t="shared" si="173"/>
        <v>#REF!</v>
      </c>
    </row>
    <row r="654" spans="2:45" hidden="1" outlineLevel="1" x14ac:dyDescent="0.25">
      <c r="B654" s="9"/>
      <c r="C654" s="6"/>
      <c r="D654" s="6"/>
      <c r="E654" s="6"/>
      <c r="F654" s="6"/>
      <c r="G654" s="6"/>
      <c r="H654" s="6"/>
      <c r="I654" s="15"/>
      <c r="K654" s="9"/>
      <c r="L654" s="6"/>
      <c r="M654" s="6"/>
      <c r="N654" s="6"/>
      <c r="O654" s="6"/>
      <c r="P654" s="6"/>
      <c r="Q654" s="6"/>
      <c r="R654" s="15"/>
      <c r="T654" s="9"/>
      <c r="U654" s="6"/>
      <c r="V654" s="6"/>
      <c r="W654" s="6"/>
      <c r="X654" s="6"/>
      <c r="Y654" s="6"/>
      <c r="Z654" s="6"/>
      <c r="AA654" s="15"/>
      <c r="AC654" s="9"/>
      <c r="AD654" s="6"/>
      <c r="AE654" s="6"/>
      <c r="AF654" s="6"/>
      <c r="AG654" s="6"/>
      <c r="AH654" s="6"/>
      <c r="AI654" s="6"/>
      <c r="AJ654" s="15"/>
      <c r="AL654" s="9"/>
      <c r="AM654" s="6"/>
      <c r="AN654" s="6"/>
      <c r="AO654" s="6"/>
      <c r="AP654" s="1"/>
      <c r="AQ654" s="6"/>
      <c r="AR654" s="6"/>
      <c r="AS654" s="15"/>
    </row>
    <row r="655" spans="2:45" hidden="1" outlineLevel="1" x14ac:dyDescent="0.25">
      <c r="B655" s="9" t="s">
        <v>77</v>
      </c>
      <c r="C655" s="6" t="e">
        <f>ROUND((D656/D657)-D656,0)</f>
        <v>#REF!</v>
      </c>
      <c r="D655" s="6" t="e">
        <f>COUNTIFS(#REF!,"&lt;100",#REF!,"&gt;=50",#REF!,$B655)</f>
        <v>#REF!</v>
      </c>
      <c r="E655" s="6" t="e">
        <f>COUNTIFS(#REF!,"&lt;100",#REF!,"&gt;=50",#REF!,$B655,#REF!,"&gt;=1.8")</f>
        <v>#REF!</v>
      </c>
      <c r="F655" s="6" t="e">
        <f>COUNTIFS(#REF!,"&lt;100",#REF!,"&gt;=50",#REF!,$B655,#REF!,"&gt;=2.5")</f>
        <v>#REF!</v>
      </c>
      <c r="G655" s="6" t="e">
        <f>COUNTIFS(#REF!,"&lt;100",#REF!,"&gt;=50",#REF!,$B655,#REF!,"&gt;=3")</f>
        <v>#REF!</v>
      </c>
      <c r="H655" s="6" t="e">
        <f>COUNTIFS(#REF!,"&lt;100",#REF!,"&gt;=50",#REF!,$B655,#REF!,"&gt;=3.5")</f>
        <v>#REF!</v>
      </c>
      <c r="I655" s="15" t="e">
        <f>COUNTIFS(#REF!,"&lt;100",#REF!,"&gt;=50",#REF!,$B655,#REF!,"&gt;=4")</f>
        <v>#REF!</v>
      </c>
      <c r="K655" s="9" t="s">
        <v>77</v>
      </c>
      <c r="L655" s="6" t="e">
        <f>ROUND((M656/M657)-M656,0)</f>
        <v>#REF!</v>
      </c>
      <c r="M655" s="6" t="e">
        <f>COUNTIFS(#REF!,"&gt;=100",#REF!,"&lt;150",#REF!,$B655)</f>
        <v>#REF!</v>
      </c>
      <c r="N655" s="6" t="e">
        <f>COUNTIFS(#REF!,"&gt;=100",#REF!,"&lt;150",#REF!,$B655,#REF!,"&gt;=2.2")</f>
        <v>#REF!</v>
      </c>
      <c r="O655" s="6" t="e">
        <f>COUNTIFS(#REF!,"&gt;=100",#REF!,"&lt;150",#REF!,$B655,#REF!,"&gt;=2.3")</f>
        <v>#REF!</v>
      </c>
      <c r="P655" s="6" t="e">
        <f>COUNTIFS(#REF!,"&gt;=100",#REF!,"&lt;150",#REF!,$B655,#REF!,"&gt;=2.4")</f>
        <v>#REF!</v>
      </c>
      <c r="Q655" s="6" t="e">
        <f>COUNTIFS(#REF!,"&gt;=100",#REF!,"&lt;150",#REF!,$B655,#REF!,"&gt;=2.5")</f>
        <v>#REF!</v>
      </c>
      <c r="R655" s="15" t="e">
        <f>COUNTIFS(#REF!,"&gt;=100",#REF!,"&lt;150",#REF!,$B655,#REF!,"&gt;=4")</f>
        <v>#REF!</v>
      </c>
      <c r="T655" s="9" t="s">
        <v>77</v>
      </c>
      <c r="U655" s="6" t="e">
        <f>ROUND((V656/V657)-V656,0)</f>
        <v>#REF!</v>
      </c>
      <c r="V655" s="6" t="e">
        <f>COUNTIFS(#REF!,"&gt;=100",#REF!,"&lt;=150",#REF!,$B655)</f>
        <v>#REF!</v>
      </c>
      <c r="W655" s="6" t="e">
        <f>COUNTIFS(#REF!,"&gt;=100",#REF!,"&lt;=150",#REF!,$B655,#REF!,"&gt;=2.2")</f>
        <v>#REF!</v>
      </c>
      <c r="X655" s="6" t="e">
        <f>COUNTIFS(#REF!,"&gt;=100",#REF!,"&lt;=150",#REF!,$B655,#REF!,"&gt;=2.5")</f>
        <v>#REF!</v>
      </c>
      <c r="Y655" s="6" t="e">
        <f>COUNTIFS(#REF!,"&gt;=100",#REF!,"&lt;=150",#REF!,$B655,#REF!,"&gt;=3")</f>
        <v>#REF!</v>
      </c>
      <c r="Z655" s="6" t="e">
        <f>COUNTIFS(#REF!,"&gt;=100",#REF!,"&lt;=150",#REF!,$B655,#REF!,"&gt;=3.5")</f>
        <v>#REF!</v>
      </c>
      <c r="AA655" s="15" t="e">
        <f>COUNTIFS(#REF!,"&gt;=100",#REF!,"&lt;=150",#REF!,$B655,#REF!,"&gt;=4")</f>
        <v>#REF!</v>
      </c>
      <c r="AC655" s="9" t="s">
        <v>77</v>
      </c>
      <c r="AD655" s="6" t="e">
        <f>ROUND((AE656/AE657)-AE656,0)</f>
        <v>#REF!</v>
      </c>
      <c r="AE655" s="6" t="e">
        <f>COUNTIFS(#REF!,"&gt;=100",#REF!,"&lt;=150",#REF!,$B655)</f>
        <v>#REF!</v>
      </c>
      <c r="AF655" s="6" t="e">
        <f>COUNTIFS(#REF!,"&gt;=100",#REF!,"&lt;=150",#REF!,$B655,#REF!,"&gt;=2.2")</f>
        <v>#REF!</v>
      </c>
      <c r="AG655" s="6" t="e">
        <f>COUNTIFS(#REF!,"&gt;=100",#REF!,"&lt;=150",#REF!,$B655,#REF!,"&gt;=2.5")</f>
        <v>#REF!</v>
      </c>
      <c r="AH655" s="6" t="e">
        <f>COUNTIFS(#REF!,"&gt;=100",#REF!,"&lt;=150",#REF!,$B655,#REF!,"&gt;=3")</f>
        <v>#REF!</v>
      </c>
      <c r="AI655" s="6" t="e">
        <f>COUNTIFS(#REF!,"&gt;=100",#REF!,"&lt;=150",#REF!,$B655,#REF!,"&gt;=3.5")</f>
        <v>#REF!</v>
      </c>
      <c r="AJ655" s="15" t="e">
        <f>COUNTIFS(#REF!,"&gt;=100",#REF!,"&lt;=150",#REF!,$B655,#REF!,"&gt;=4")</f>
        <v>#REF!</v>
      </c>
      <c r="AL655" s="9" t="s">
        <v>77</v>
      </c>
      <c r="AM655" s="6" t="e">
        <f>ROUND((AN656/AN657)-AN656,0)</f>
        <v>#REF!</v>
      </c>
      <c r="AN655" s="6" t="e">
        <f>COUNTIFS(#REF!,"&gt;=50",#REF!,$B655)</f>
        <v>#REF!</v>
      </c>
      <c r="AO655" s="6" t="e">
        <f>COUNTIFS(#REF!,"&gt;=50",#REF!,$B655,#REF!,"&gt;=2.2")</f>
        <v>#REF!</v>
      </c>
      <c r="AP655" s="1" t="e">
        <f>COUNTIFS(#REF!,"&gt;=50",#REF!,$B655,#REF!,"&gt;=2.5")</f>
        <v>#REF!</v>
      </c>
      <c r="AQ655" s="6" t="e">
        <f>COUNTIFS(#REF!,"&gt;=50",#REF!,$B655,#REF!,"&gt;=3")</f>
        <v>#REF!</v>
      </c>
      <c r="AR655" s="6" t="e">
        <f>COUNTIFS(#REF!,"&gt;=50",#REF!,$B655,#REF!,"&gt;=3.5")</f>
        <v>#REF!</v>
      </c>
      <c r="AS655" s="15" t="e">
        <f>COUNTIFS(#REF!,"&gt;=50",#REF!,$B655,#REF!,"&gt;=4")</f>
        <v>#REF!</v>
      </c>
    </row>
    <row r="656" spans="2:45" collapsed="1" x14ac:dyDescent="0.25">
      <c r="B656" s="8" t="s">
        <v>75</v>
      </c>
      <c r="C656" s="10" t="e">
        <f>ROUND(D656*(1/D657),0)</f>
        <v>#REF!</v>
      </c>
      <c r="D656" s="10" t="e">
        <f t="shared" ref="D656:I656" si="175">SUM(D597:D655)</f>
        <v>#REF!</v>
      </c>
      <c r="E656" s="10" t="e">
        <f t="shared" si="175"/>
        <v>#REF!</v>
      </c>
      <c r="F656" s="10" t="e">
        <f t="shared" si="175"/>
        <v>#REF!</v>
      </c>
      <c r="G656" s="10" t="e">
        <f t="shared" si="175"/>
        <v>#REF!</v>
      </c>
      <c r="H656" s="10" t="e">
        <f t="shared" si="175"/>
        <v>#REF!</v>
      </c>
      <c r="I656" s="16" t="e">
        <f t="shared" si="175"/>
        <v>#REF!</v>
      </c>
      <c r="K656" s="8" t="s">
        <v>75</v>
      </c>
      <c r="L656" s="10" t="e">
        <f>ROUND(M656*(1/M657),0)</f>
        <v>#REF!</v>
      </c>
      <c r="M656" s="10" t="e">
        <f t="shared" ref="M656:R656" si="176">SUM(M597:M655)</f>
        <v>#REF!</v>
      </c>
      <c r="N656" s="10" t="e">
        <f t="shared" si="176"/>
        <v>#REF!</v>
      </c>
      <c r="O656" s="10" t="e">
        <f t="shared" si="176"/>
        <v>#REF!</v>
      </c>
      <c r="P656" s="10" t="e">
        <f t="shared" si="176"/>
        <v>#REF!</v>
      </c>
      <c r="Q656" s="10" t="e">
        <f t="shared" si="176"/>
        <v>#REF!</v>
      </c>
      <c r="R656" s="16" t="e">
        <f t="shared" si="176"/>
        <v>#REF!</v>
      </c>
      <c r="T656" s="8" t="s">
        <v>75</v>
      </c>
      <c r="U656" s="10" t="e">
        <f>ROUND(V656*(1/V657),0)</f>
        <v>#REF!</v>
      </c>
      <c r="V656" s="10" t="e">
        <f t="shared" ref="V656:AA656" si="177">SUM(V597:V655)</f>
        <v>#REF!</v>
      </c>
      <c r="W656" s="10" t="e">
        <f t="shared" si="177"/>
        <v>#REF!</v>
      </c>
      <c r="X656" s="10" t="e">
        <f t="shared" si="177"/>
        <v>#REF!</v>
      </c>
      <c r="Y656" s="10" t="e">
        <f t="shared" si="177"/>
        <v>#REF!</v>
      </c>
      <c r="Z656" s="10" t="e">
        <f t="shared" si="177"/>
        <v>#REF!</v>
      </c>
      <c r="AA656" s="16" t="e">
        <f t="shared" si="177"/>
        <v>#REF!</v>
      </c>
      <c r="AC656" s="8" t="s">
        <v>75</v>
      </c>
      <c r="AD656" s="10" t="e">
        <f>ROUND(AE656*(1/AE657),0)</f>
        <v>#REF!</v>
      </c>
      <c r="AE656" s="10" t="e">
        <f t="shared" ref="AE656:AJ656" si="178">SUM(AE597:AE655)</f>
        <v>#REF!</v>
      </c>
      <c r="AF656" s="10" t="e">
        <f t="shared" si="178"/>
        <v>#REF!</v>
      </c>
      <c r="AG656" s="10" t="e">
        <f t="shared" si="178"/>
        <v>#REF!</v>
      </c>
      <c r="AH656" s="10" t="e">
        <f t="shared" si="178"/>
        <v>#REF!</v>
      </c>
      <c r="AI656" s="10" t="e">
        <f t="shared" si="178"/>
        <v>#REF!</v>
      </c>
      <c r="AJ656" s="16" t="e">
        <f t="shared" si="178"/>
        <v>#REF!</v>
      </c>
      <c r="AL656" s="8" t="s">
        <v>75</v>
      </c>
      <c r="AM656" s="10" t="e">
        <f>ROUND(AN656*(1/AN657),0)</f>
        <v>#REF!</v>
      </c>
      <c r="AN656" s="10" t="e">
        <f t="shared" ref="AN656:AS656" si="179">SUM(AN597:AN655)</f>
        <v>#REF!</v>
      </c>
      <c r="AO656" s="10" t="e">
        <f t="shared" si="179"/>
        <v>#REF!</v>
      </c>
      <c r="AP656" s="37" t="e">
        <f t="shared" si="179"/>
        <v>#REF!</v>
      </c>
      <c r="AQ656" s="10" t="e">
        <f t="shared" si="179"/>
        <v>#REF!</v>
      </c>
      <c r="AR656" s="10" t="e">
        <f t="shared" si="179"/>
        <v>#REF!</v>
      </c>
      <c r="AS656" s="16" t="e">
        <f t="shared" si="179"/>
        <v>#REF!</v>
      </c>
    </row>
    <row r="657" spans="2:45" ht="14.5" x14ac:dyDescent="0.35">
      <c r="B657" s="9" t="s">
        <v>134</v>
      </c>
      <c r="C657" s="11"/>
      <c r="D657" s="33" t="e">
        <f>#REF!</f>
        <v>#REF!</v>
      </c>
      <c r="E657" s="12" t="e">
        <f>E656/C656</f>
        <v>#REF!</v>
      </c>
      <c r="F657" s="23" t="e">
        <f>F656/C656</f>
        <v>#REF!</v>
      </c>
      <c r="G657" s="12" t="e">
        <f>G656/C656</f>
        <v>#REF!</v>
      </c>
      <c r="H657" s="12" t="e">
        <f>H656/C656</f>
        <v>#REF!</v>
      </c>
      <c r="I657" s="17" t="e">
        <f>I656/C656</f>
        <v>#REF!</v>
      </c>
      <c r="K657" s="9" t="s">
        <v>134</v>
      </c>
      <c r="L657" s="11"/>
      <c r="M657" s="33" t="e">
        <f>#REF!</f>
        <v>#REF!</v>
      </c>
      <c r="N657" s="12" t="e">
        <f>N656/L656</f>
        <v>#REF!</v>
      </c>
      <c r="O657" s="23" t="e">
        <f>O656/L656</f>
        <v>#REF!</v>
      </c>
      <c r="P657" s="12" t="e">
        <f>P656/L656</f>
        <v>#REF!</v>
      </c>
      <c r="Q657" s="12" t="e">
        <f>Q656/L656</f>
        <v>#REF!</v>
      </c>
      <c r="R657" s="17" t="e">
        <f>R656/L656</f>
        <v>#REF!</v>
      </c>
      <c r="T657" s="9" t="s">
        <v>134</v>
      </c>
      <c r="U657" s="11"/>
      <c r="V657" s="33" t="e">
        <f>#REF!</f>
        <v>#REF!</v>
      </c>
      <c r="W657" s="12" t="e">
        <f>W656/U656</f>
        <v>#REF!</v>
      </c>
      <c r="X657" s="23" t="e">
        <f>X656/U656</f>
        <v>#REF!</v>
      </c>
      <c r="Y657" s="12" t="e">
        <f>Y656/U656</f>
        <v>#REF!</v>
      </c>
      <c r="Z657" s="12" t="e">
        <f>Z656/U656</f>
        <v>#REF!</v>
      </c>
      <c r="AA657" s="17" t="e">
        <f>AA656/U656</f>
        <v>#REF!</v>
      </c>
      <c r="AC657" s="9" t="s">
        <v>134</v>
      </c>
      <c r="AD657" s="11"/>
      <c r="AE657" s="33" t="e">
        <f>#REF!</f>
        <v>#REF!</v>
      </c>
      <c r="AF657" s="12" t="e">
        <f>AF656/AD656</f>
        <v>#REF!</v>
      </c>
      <c r="AG657" s="23" t="e">
        <f>AG656/AD656</f>
        <v>#REF!</v>
      </c>
      <c r="AH657" s="12" t="e">
        <f>AH656/AD656</f>
        <v>#REF!</v>
      </c>
      <c r="AI657" s="12" t="e">
        <f>AI656/AD656</f>
        <v>#REF!</v>
      </c>
      <c r="AJ657" s="17" t="e">
        <f>AJ656/AD656</f>
        <v>#REF!</v>
      </c>
      <c r="AL657" s="9" t="s">
        <v>134</v>
      </c>
      <c r="AM657" s="11"/>
      <c r="AN657" s="33" t="e">
        <f>#REF!</f>
        <v>#REF!</v>
      </c>
      <c r="AO657" s="12" t="e">
        <f>AO656/AM656</f>
        <v>#REF!</v>
      </c>
      <c r="AP657" s="23" t="e">
        <f>AP656/AM656</f>
        <v>#REF!</v>
      </c>
      <c r="AQ657" s="12" t="e">
        <f>AQ656/AM656</f>
        <v>#REF!</v>
      </c>
      <c r="AR657" s="12" t="e">
        <f>AR656/AM656</f>
        <v>#REF!</v>
      </c>
      <c r="AS657" s="17" t="e">
        <f>AS656/AM656</f>
        <v>#REF!</v>
      </c>
    </row>
    <row r="658" spans="2:45" ht="15" thickBot="1" x14ac:dyDescent="0.4">
      <c r="B658" s="18" t="s">
        <v>76</v>
      </c>
      <c r="C658" s="19"/>
      <c r="D658" s="20">
        <f t="shared" ref="D658:I658" si="180">COUNTIF(D597:D653,"&gt;0")</f>
        <v>0</v>
      </c>
      <c r="E658" s="20">
        <f t="shared" si="180"/>
        <v>0</v>
      </c>
      <c r="F658" s="20">
        <f t="shared" si="180"/>
        <v>0</v>
      </c>
      <c r="G658" s="20">
        <f t="shared" si="180"/>
        <v>0</v>
      </c>
      <c r="H658" s="20">
        <f t="shared" si="180"/>
        <v>0</v>
      </c>
      <c r="I658" s="21">
        <f t="shared" si="180"/>
        <v>0</v>
      </c>
      <c r="K658" s="18" t="s">
        <v>76</v>
      </c>
      <c r="L658" s="19"/>
      <c r="M658" s="20">
        <f t="shared" ref="M658:R658" si="181">COUNTIF(M597:M653,"&gt;0")</f>
        <v>0</v>
      </c>
      <c r="N658" s="20">
        <f t="shared" si="181"/>
        <v>0</v>
      </c>
      <c r="O658" s="20">
        <f t="shared" si="181"/>
        <v>0</v>
      </c>
      <c r="P658" s="20">
        <f t="shared" si="181"/>
        <v>0</v>
      </c>
      <c r="Q658" s="20">
        <f t="shared" si="181"/>
        <v>0</v>
      </c>
      <c r="R658" s="21">
        <f t="shared" si="181"/>
        <v>0</v>
      </c>
      <c r="T658" s="18" t="s">
        <v>76</v>
      </c>
      <c r="U658" s="19"/>
      <c r="V658" s="20">
        <f t="shared" ref="V658:AA658" si="182">COUNTIF(V597:V653,"&gt;0")</f>
        <v>0</v>
      </c>
      <c r="W658" s="20">
        <f t="shared" si="182"/>
        <v>0</v>
      </c>
      <c r="X658" s="20">
        <f t="shared" si="182"/>
        <v>0</v>
      </c>
      <c r="Y658" s="20">
        <f t="shared" si="182"/>
        <v>0</v>
      </c>
      <c r="Z658" s="20">
        <f t="shared" si="182"/>
        <v>0</v>
      </c>
      <c r="AA658" s="21">
        <f t="shared" si="182"/>
        <v>0</v>
      </c>
      <c r="AC658" s="18" t="s">
        <v>76</v>
      </c>
      <c r="AD658" s="19"/>
      <c r="AE658" s="20">
        <f t="shared" ref="AE658:AJ658" si="183">COUNTIF(AE597:AE653,"&gt;0")</f>
        <v>0</v>
      </c>
      <c r="AF658" s="20">
        <f t="shared" si="183"/>
        <v>0</v>
      </c>
      <c r="AG658" s="20">
        <f t="shared" si="183"/>
        <v>0</v>
      </c>
      <c r="AH658" s="20">
        <f t="shared" si="183"/>
        <v>0</v>
      </c>
      <c r="AI658" s="20">
        <f t="shared" si="183"/>
        <v>0</v>
      </c>
      <c r="AJ658" s="21">
        <f t="shared" si="183"/>
        <v>0</v>
      </c>
      <c r="AL658" s="18" t="s">
        <v>76</v>
      </c>
      <c r="AM658" s="19"/>
      <c r="AN658" s="20">
        <f t="shared" ref="AN658:AS658" si="184">COUNTIF(AN597:AN653,"&gt;0")</f>
        <v>0</v>
      </c>
      <c r="AO658" s="20">
        <f t="shared" si="184"/>
        <v>0</v>
      </c>
      <c r="AP658" s="20">
        <f t="shared" si="184"/>
        <v>0</v>
      </c>
      <c r="AQ658" s="20">
        <f t="shared" si="184"/>
        <v>0</v>
      </c>
      <c r="AR658" s="20">
        <f t="shared" si="184"/>
        <v>0</v>
      </c>
      <c r="AS658" s="21">
        <f t="shared" si="184"/>
        <v>0</v>
      </c>
    </row>
  </sheetData>
  <mergeCells count="50">
    <mergeCell ref="B398:I398"/>
    <mergeCell ref="K398:R398"/>
    <mergeCell ref="T398:AA398"/>
    <mergeCell ref="AC398:AJ398"/>
    <mergeCell ref="AL398:AS398"/>
    <mergeCell ref="B464:I464"/>
    <mergeCell ref="K464:R464"/>
    <mergeCell ref="T464:AA464"/>
    <mergeCell ref="AC464:AJ464"/>
    <mergeCell ref="AL464:AS464"/>
    <mergeCell ref="B266:I266"/>
    <mergeCell ref="K266:R266"/>
    <mergeCell ref="T266:AA266"/>
    <mergeCell ref="AC266:AJ266"/>
    <mergeCell ref="AL266:AS266"/>
    <mergeCell ref="B332:I332"/>
    <mergeCell ref="K332:R332"/>
    <mergeCell ref="T332:AA332"/>
    <mergeCell ref="AC332:AJ332"/>
    <mergeCell ref="AL332:AS332"/>
    <mergeCell ref="B134:I134"/>
    <mergeCell ref="K134:R134"/>
    <mergeCell ref="T134:AA134"/>
    <mergeCell ref="AC134:AJ134"/>
    <mergeCell ref="AL134:AS134"/>
    <mergeCell ref="B200:I200"/>
    <mergeCell ref="K200:R200"/>
    <mergeCell ref="T200:AA200"/>
    <mergeCell ref="AC200:AJ200"/>
    <mergeCell ref="AL200:AS200"/>
    <mergeCell ref="B2:I2"/>
    <mergeCell ref="K2:R2"/>
    <mergeCell ref="T2:AA2"/>
    <mergeCell ref="AC2:AJ2"/>
    <mergeCell ref="AL2:AS2"/>
    <mergeCell ref="B68:I68"/>
    <mergeCell ref="K68:R68"/>
    <mergeCell ref="T68:AA68"/>
    <mergeCell ref="AC68:AJ68"/>
    <mergeCell ref="AL68:AS68"/>
    <mergeCell ref="B529:I529"/>
    <mergeCell ref="K529:R529"/>
    <mergeCell ref="T529:AA529"/>
    <mergeCell ref="AC529:AJ529"/>
    <mergeCell ref="AL529:AS529"/>
    <mergeCell ref="B595:I595"/>
    <mergeCell ref="K595:R595"/>
    <mergeCell ref="T595:AA595"/>
    <mergeCell ref="AC595:AJ595"/>
    <mergeCell ref="AL595:AS59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AS527"/>
  <sheetViews>
    <sheetView topLeftCell="A398" workbookViewId="0"/>
  </sheetViews>
  <sheetFormatPr defaultColWidth="9.1796875" defaultRowHeight="12.5" outlineLevelRow="1" x14ac:dyDescent="0.25"/>
  <cols>
    <col min="1" max="1" width="2.81640625" style="2" customWidth="1"/>
    <col min="2" max="2" width="16.81640625" style="2" bestFit="1" customWidth="1"/>
    <col min="3" max="9" width="9.1796875" style="2"/>
    <col min="10" max="10" width="2.81640625" style="2" customWidth="1"/>
    <col min="11" max="11" width="16.81640625" style="2" bestFit="1" customWidth="1"/>
    <col min="12" max="18" width="9.1796875" style="2"/>
    <col min="19" max="19" width="2.81640625" style="2" customWidth="1"/>
    <col min="20" max="20" width="16.81640625" style="2" bestFit="1" customWidth="1"/>
    <col min="21" max="27" width="9.1796875" style="2"/>
    <col min="28" max="28" width="2.81640625" style="2" customWidth="1"/>
    <col min="29" max="29" width="16.81640625" style="2" bestFit="1" customWidth="1"/>
    <col min="30" max="36" width="9.1796875" style="2"/>
    <col min="37" max="37" width="2.81640625" style="2" customWidth="1"/>
    <col min="38" max="38" width="16.81640625" style="2" bestFit="1" customWidth="1"/>
    <col min="39" max="16384" width="9.1796875" style="2"/>
  </cols>
  <sheetData>
    <row r="1" spans="2:45" ht="15" thickBot="1" x14ac:dyDescent="0.4">
      <c r="B1" s="3" t="s">
        <v>88</v>
      </c>
      <c r="C1" s="4"/>
      <c r="D1" s="4"/>
      <c r="E1" s="4"/>
      <c r="F1" s="4"/>
      <c r="G1" s="4"/>
      <c r="H1" s="4"/>
      <c r="I1" s="4"/>
      <c r="K1" s="3" t="str">
        <f>$B1</f>
        <v>Smoke CADR/W (Consistant Proposal Levels)</v>
      </c>
      <c r="L1" s="4"/>
      <c r="M1" s="4"/>
      <c r="N1" s="4"/>
      <c r="O1" s="4"/>
      <c r="P1" s="4"/>
      <c r="Q1" s="4"/>
      <c r="R1" s="4"/>
      <c r="T1" s="3" t="str">
        <f>$B1</f>
        <v>Smoke CADR/W (Consistant Proposal Levels)</v>
      </c>
      <c r="U1" s="4"/>
      <c r="V1" s="4"/>
      <c r="W1" s="4"/>
      <c r="X1" s="4"/>
      <c r="Y1" s="4"/>
      <c r="Z1" s="4"/>
      <c r="AA1" s="4"/>
      <c r="AC1" s="3" t="str">
        <f>$B1</f>
        <v>Smoke CADR/W (Consistant Proposal Levels)</v>
      </c>
      <c r="AD1" s="4"/>
      <c r="AE1" s="4"/>
      <c r="AF1" s="4"/>
      <c r="AG1" s="4"/>
      <c r="AH1" s="4"/>
      <c r="AI1" s="4"/>
      <c r="AJ1" s="4"/>
      <c r="AL1" s="3" t="str">
        <f>$B1</f>
        <v>Smoke CADR/W (Consistant Proposal Levels)</v>
      </c>
      <c r="AM1" s="4"/>
      <c r="AN1" s="4"/>
      <c r="AO1" s="4"/>
      <c r="AP1" s="4"/>
      <c r="AQ1" s="4"/>
      <c r="AR1" s="4"/>
      <c r="AS1" s="4"/>
    </row>
    <row r="2" spans="2:45" ht="14.5" x14ac:dyDescent="0.35">
      <c r="B2" s="143" t="s">
        <v>78</v>
      </c>
      <c r="C2" s="144"/>
      <c r="D2" s="144"/>
      <c r="E2" s="144"/>
      <c r="F2" s="144"/>
      <c r="G2" s="144"/>
      <c r="H2" s="144"/>
      <c r="I2" s="145"/>
      <c r="K2" s="143" t="s">
        <v>83</v>
      </c>
      <c r="L2" s="144"/>
      <c r="M2" s="144"/>
      <c r="N2" s="144"/>
      <c r="O2" s="144"/>
      <c r="P2" s="144"/>
      <c r="Q2" s="144"/>
      <c r="R2" s="145"/>
      <c r="T2" s="143" t="s">
        <v>84</v>
      </c>
      <c r="U2" s="144"/>
      <c r="V2" s="144"/>
      <c r="W2" s="144"/>
      <c r="X2" s="144"/>
      <c r="Y2" s="144"/>
      <c r="Z2" s="144"/>
      <c r="AA2" s="145"/>
      <c r="AC2" s="143" t="s">
        <v>85</v>
      </c>
      <c r="AD2" s="144"/>
      <c r="AE2" s="144"/>
      <c r="AF2" s="144"/>
      <c r="AG2" s="144"/>
      <c r="AH2" s="144"/>
      <c r="AI2" s="144"/>
      <c r="AJ2" s="145"/>
      <c r="AL2" s="143" t="s">
        <v>86</v>
      </c>
      <c r="AM2" s="144"/>
      <c r="AN2" s="144"/>
      <c r="AO2" s="144"/>
      <c r="AP2" s="144"/>
      <c r="AQ2" s="144"/>
      <c r="AR2" s="144"/>
      <c r="AS2" s="145"/>
    </row>
    <row r="3" spans="2:45" ht="50" x14ac:dyDescent="0.25">
      <c r="B3" s="5" t="s">
        <v>70</v>
      </c>
      <c r="C3" s="13" t="s">
        <v>73</v>
      </c>
      <c r="D3" s="13" t="s">
        <v>69</v>
      </c>
      <c r="E3" s="24" t="s">
        <v>130</v>
      </c>
      <c r="F3" s="25" t="s">
        <v>131</v>
      </c>
      <c r="G3" s="24" t="s">
        <v>132</v>
      </c>
      <c r="H3" s="24" t="s">
        <v>103</v>
      </c>
      <c r="I3" s="26" t="s">
        <v>133</v>
      </c>
      <c r="K3" s="5" t="s">
        <v>70</v>
      </c>
      <c r="L3" s="13" t="s">
        <v>73</v>
      </c>
      <c r="M3" s="13" t="s">
        <v>69</v>
      </c>
      <c r="N3" s="24" t="s">
        <v>130</v>
      </c>
      <c r="O3" s="25" t="s">
        <v>131</v>
      </c>
      <c r="P3" s="24" t="s">
        <v>132</v>
      </c>
      <c r="Q3" s="24" t="s">
        <v>103</v>
      </c>
      <c r="R3" s="26" t="s">
        <v>133</v>
      </c>
      <c r="T3" s="5" t="s">
        <v>70</v>
      </c>
      <c r="U3" s="13" t="s">
        <v>73</v>
      </c>
      <c r="V3" s="13" t="s">
        <v>69</v>
      </c>
      <c r="W3" s="24" t="s">
        <v>130</v>
      </c>
      <c r="X3" s="25" t="s">
        <v>131</v>
      </c>
      <c r="Y3" s="24" t="s">
        <v>132</v>
      </c>
      <c r="Z3" s="24" t="s">
        <v>103</v>
      </c>
      <c r="AA3" s="26" t="s">
        <v>133</v>
      </c>
      <c r="AC3" s="5" t="s">
        <v>70</v>
      </c>
      <c r="AD3" s="13" t="s">
        <v>73</v>
      </c>
      <c r="AE3" s="13" t="s">
        <v>69</v>
      </c>
      <c r="AF3" s="24" t="s">
        <v>130</v>
      </c>
      <c r="AG3" s="25" t="s">
        <v>131</v>
      </c>
      <c r="AH3" s="24" t="s">
        <v>132</v>
      </c>
      <c r="AI3" s="24" t="s">
        <v>103</v>
      </c>
      <c r="AJ3" s="26" t="s">
        <v>133</v>
      </c>
      <c r="AL3" s="5" t="s">
        <v>70</v>
      </c>
      <c r="AM3" s="13" t="s">
        <v>73</v>
      </c>
      <c r="AN3" s="13" t="s">
        <v>69</v>
      </c>
      <c r="AO3" s="24" t="s">
        <v>130</v>
      </c>
      <c r="AP3" s="25" t="s">
        <v>131</v>
      </c>
      <c r="AQ3" s="24" t="s">
        <v>132</v>
      </c>
      <c r="AR3" s="24" t="s">
        <v>103</v>
      </c>
      <c r="AS3" s="26" t="s">
        <v>133</v>
      </c>
    </row>
    <row r="4" spans="2:45" hidden="1" outlineLevel="1" x14ac:dyDescent="0.25">
      <c r="B4" s="9" t="s">
        <v>10</v>
      </c>
      <c r="C4" s="6"/>
      <c r="D4" s="6" t="e">
        <f>COUNTIFS(#REF!,"&lt;100",#REF!,"&gt;=50",#REF!,$B4)</f>
        <v>#REF!</v>
      </c>
      <c r="E4" s="6" t="e">
        <f>COUNTIFS(#REF!,"&lt;=1",#REF!,"&lt;100",#REF!,"&gt;=50",#REF!,$B4,#REF!,"&gt;=2.0")</f>
        <v>#REF!</v>
      </c>
      <c r="F4" s="6" t="e">
        <f>COUNTIFS(#REF!,"&lt;=1",#REF!,"&lt;100",#REF!,"&gt;=50",#REF!,$B4,#REF!,"&gt;=2.1")</f>
        <v>#REF!</v>
      </c>
      <c r="G4" s="6" t="e">
        <f>COUNTIFS(#REF!,"&lt;=1",#REF!,"&lt;100",#REF!,"&gt;=50",#REF!,$B4,#REF!,"&gt;=2.3")</f>
        <v>#REF!</v>
      </c>
      <c r="H4" s="6" t="e">
        <f>COUNTIFS(#REF!,"&lt;=1",#REF!,"&lt;100",#REF!,"&gt;=50",#REF!,$B4,#REF!,"&gt;=2.5")</f>
        <v>#REF!</v>
      </c>
      <c r="I4" s="15" t="e">
        <f>COUNTIFS(#REF!,"&lt;=1",#REF!,"&lt;100",#REF!,"&gt;=50",#REF!,$B4,#REF!,"&gt;=3")</f>
        <v>#REF!</v>
      </c>
      <c r="K4" s="9" t="s">
        <v>10</v>
      </c>
      <c r="L4" s="6"/>
      <c r="M4" s="6" t="e">
        <f>COUNTIFS(#REF!,"&gt;=100",#REF!,"&lt;150",#REF!,$B4)</f>
        <v>#REF!</v>
      </c>
      <c r="N4" s="6" t="e">
        <f>COUNTIFS(#REF!,"&lt;=1",#REF!,"&gt;=100",#REF!,"&lt;150",#REF!,$B4,#REF!,"&gt;=2.0")</f>
        <v>#REF!</v>
      </c>
      <c r="O4" s="6" t="e">
        <f>COUNTIFS(#REF!,"&lt;=1",#REF!,"&gt;=100",#REF!,"&lt;150",#REF!,$B4,#REF!,"&gt;=2.1")</f>
        <v>#REF!</v>
      </c>
      <c r="P4" s="6" t="e">
        <f>COUNTIFS(#REF!,"&lt;=1",#REF!,"&gt;=100",#REF!,"&lt;150",#REF!,$B4,#REF!,"&gt;=2.3")</f>
        <v>#REF!</v>
      </c>
      <c r="Q4" s="6" t="e">
        <f>COUNTIFS(#REF!,"&lt;=1",#REF!,"&gt;=100",#REF!,"&lt;150",#REF!,$B4,#REF!,"&gt;=2.5")</f>
        <v>#REF!</v>
      </c>
      <c r="R4" s="15" t="e">
        <f>COUNTIFS(#REF!,"&lt;=1",#REF!,"&gt;=100",#REF!,"&lt;150",#REF!,$B4,#REF!,"&gt;=3")</f>
        <v>#REF!</v>
      </c>
      <c r="T4" s="9" t="s">
        <v>10</v>
      </c>
      <c r="U4" s="6"/>
      <c r="V4" s="6" t="e">
        <f>COUNTIFS(#REF!,"&gt;=150",#REF!,"&lt;200",#REF!,$B4)</f>
        <v>#REF!</v>
      </c>
      <c r="W4" s="6" t="e">
        <f>COUNTIFS(#REF!,"&lt;=1",#REF!,"&gt;=150",#REF!,"&lt;200",#REF!,$B4,#REF!,"&gt;=2.0")</f>
        <v>#REF!</v>
      </c>
      <c r="X4" s="6" t="e">
        <f>COUNTIFS(#REF!,"&lt;=1",#REF!,"&gt;=150",#REF!,"&lt;200",#REF!,$B4,#REF!,"&gt;=2.1")</f>
        <v>#REF!</v>
      </c>
      <c r="Y4" s="6" t="e">
        <f>COUNTIFS(#REF!,"&lt;=1",#REF!,"&gt;=150",#REF!,"&lt;200",#REF!,$B4,#REF!,"&gt;=2.3")</f>
        <v>#REF!</v>
      </c>
      <c r="Z4" s="6" t="e">
        <f>COUNTIFS(#REF!,"&lt;=1",#REF!,"&gt;=150",#REF!,"&lt;200",#REF!,$B4,#REF!,"&gt;=2.5")</f>
        <v>#REF!</v>
      </c>
      <c r="AA4" s="15" t="e">
        <f>COUNTIFS(#REF!,"&lt;=1",#REF!,"&gt;=150",#REF!,"&lt;200",#REF!,$B4,#REF!,"&gt;=3")</f>
        <v>#REF!</v>
      </c>
      <c r="AC4" s="9" t="s">
        <v>10</v>
      </c>
      <c r="AD4" s="6"/>
      <c r="AE4" s="6" t="e">
        <f>COUNTIFS(#REF!,"&gt;=200",#REF!,$B4)</f>
        <v>#REF!</v>
      </c>
      <c r="AF4" s="6" t="e">
        <f>COUNTIFS(#REF!,"&lt;=1",#REF!,"&gt;=200",#REF!,$B4,#REF!,"&gt;=2.0")</f>
        <v>#REF!</v>
      </c>
      <c r="AG4" s="6" t="e">
        <f>COUNTIFS(#REF!,"&lt;=1",#REF!,"&gt;=200",#REF!,$B4,#REF!,"&gt;=2.1")</f>
        <v>#REF!</v>
      </c>
      <c r="AH4" s="6" t="e">
        <f>COUNTIFS(#REF!,"&lt;=1",#REF!,"&gt;=200",#REF!,$B4,#REF!,"&gt;=2.3")</f>
        <v>#REF!</v>
      </c>
      <c r="AI4" s="6" t="e">
        <f>COUNTIFS(#REF!,"&lt;=1",#REF!,"&gt;=200",#REF!,$B4,#REF!,"&gt;=2.5")</f>
        <v>#REF!</v>
      </c>
      <c r="AJ4" s="15" t="e">
        <f>COUNTIFS(#REF!,"&lt;=1",#REF!,"&gt;=200",#REF!,$B4,#REF!,"&gt;=3")</f>
        <v>#REF!</v>
      </c>
      <c r="AL4" s="9" t="s">
        <v>10</v>
      </c>
      <c r="AM4" s="6"/>
      <c r="AN4" s="6" t="e">
        <f>COUNTIFS(#REF!,"&gt;=50",#REF!,$B4)</f>
        <v>#REF!</v>
      </c>
      <c r="AO4" s="6" t="e">
        <f>COUNTIFS(#REF!,"&lt;=1",#REF!,"&gt;=50",#REF!,$B4,#REF!,"&gt;=2.0")</f>
        <v>#REF!</v>
      </c>
      <c r="AP4" s="6" t="e">
        <f>COUNTIFS(#REF!,"&lt;=1",#REF!,"&gt;=50",#REF!,$B4,#REF!,"&gt;=2.1")</f>
        <v>#REF!</v>
      </c>
      <c r="AQ4" s="6" t="e">
        <f>COUNTIFS(#REF!,"&lt;=1",#REF!,"&gt;=50",#REF!,$B4,#REF!,"&gt;=2.3")</f>
        <v>#REF!</v>
      </c>
      <c r="AR4" s="6" t="e">
        <f>COUNTIFS(#REF!,"&lt;=1",#REF!,"&gt;=50",#REF!,$B4,#REF!,"&gt;=2.5")</f>
        <v>#REF!</v>
      </c>
      <c r="AS4" s="15" t="e">
        <f>COUNTIFS(#REF!,"&lt;=1",#REF!,"&gt;=50",#REF!,$B4,#REF!,"&gt;=3")</f>
        <v>#REF!</v>
      </c>
    </row>
    <row r="5" spans="2:45" hidden="1" outlineLevel="1" x14ac:dyDescent="0.25">
      <c r="B5" s="9" t="s">
        <v>12</v>
      </c>
      <c r="C5" s="6"/>
      <c r="D5" s="6" t="e">
        <f>COUNTIFS(#REF!,"&lt;100",#REF!,"&gt;=50",#REF!,$B5)</f>
        <v>#REF!</v>
      </c>
      <c r="E5" s="6" t="e">
        <f>COUNTIFS(#REF!,"&lt;=1",#REF!,"&lt;100",#REF!,"&gt;=50",#REF!,$B5,#REF!,"&gt;=2.0")</f>
        <v>#REF!</v>
      </c>
      <c r="F5" s="6" t="e">
        <f>COUNTIFS(#REF!,"&lt;=1",#REF!,"&lt;100",#REF!,"&gt;=50",#REF!,$B5,#REF!,"&gt;=2.1")</f>
        <v>#REF!</v>
      </c>
      <c r="G5" s="6" t="e">
        <f>COUNTIFS(#REF!,"&lt;=1",#REF!,"&lt;100",#REF!,"&gt;=50",#REF!,$B5,#REF!,"&gt;=2.3")</f>
        <v>#REF!</v>
      </c>
      <c r="H5" s="6" t="e">
        <f>COUNTIFS(#REF!,"&lt;=1",#REF!,"&lt;100",#REF!,"&gt;=50",#REF!,$B5,#REF!,"&gt;=2.5")</f>
        <v>#REF!</v>
      </c>
      <c r="I5" s="15" t="e">
        <f>COUNTIFS(#REF!,"&lt;=1",#REF!,"&lt;100",#REF!,"&gt;=50",#REF!,$B5,#REF!,"&gt;=3")</f>
        <v>#REF!</v>
      </c>
      <c r="K5" s="9" t="s">
        <v>12</v>
      </c>
      <c r="L5" s="6"/>
      <c r="M5" s="6" t="e">
        <f>COUNTIFS(#REF!,"&gt;=100",#REF!,"&lt;150",#REF!,$B5)</f>
        <v>#REF!</v>
      </c>
      <c r="N5" s="6" t="e">
        <f>COUNTIFS(#REF!,"&lt;=1",#REF!,"&gt;=100",#REF!,"&lt;150",#REF!,$B5,#REF!,"&gt;=2.0")</f>
        <v>#REF!</v>
      </c>
      <c r="O5" s="6" t="e">
        <f>COUNTIFS(#REF!,"&lt;=1",#REF!,"&gt;=100",#REF!,"&lt;150",#REF!,$B5,#REF!,"&gt;=2.1")</f>
        <v>#REF!</v>
      </c>
      <c r="P5" s="6" t="e">
        <f>COUNTIFS(#REF!,"&lt;=1",#REF!,"&gt;=100",#REF!,"&lt;150",#REF!,$B5,#REF!,"&gt;=2.3")</f>
        <v>#REF!</v>
      </c>
      <c r="Q5" s="6" t="e">
        <f>COUNTIFS(#REF!,"&lt;=1",#REF!,"&gt;=100",#REF!,"&lt;150",#REF!,$B5,#REF!,"&gt;=2.5")</f>
        <v>#REF!</v>
      </c>
      <c r="R5" s="15" t="e">
        <f>COUNTIFS(#REF!,"&lt;=1",#REF!,"&gt;=100",#REF!,"&lt;150",#REF!,$B5,#REF!,"&gt;=3")</f>
        <v>#REF!</v>
      </c>
      <c r="T5" s="9" t="s">
        <v>12</v>
      </c>
      <c r="U5" s="6"/>
      <c r="V5" s="6" t="e">
        <f>COUNTIFS(#REF!,"&gt;=150",#REF!,"&lt;200",#REF!,$B5)</f>
        <v>#REF!</v>
      </c>
      <c r="W5" s="6" t="e">
        <f>COUNTIFS(#REF!,"&lt;=1",#REF!,"&gt;=150",#REF!,"&lt;200",#REF!,$B5,#REF!,"&gt;=2.0")</f>
        <v>#REF!</v>
      </c>
      <c r="X5" s="6" t="e">
        <f>COUNTIFS(#REF!,"&lt;=1",#REF!,"&gt;=150",#REF!,"&lt;200",#REF!,$B5,#REF!,"&gt;=2.1")</f>
        <v>#REF!</v>
      </c>
      <c r="Y5" s="6" t="e">
        <f>COUNTIFS(#REF!,"&lt;=1",#REF!,"&gt;=150",#REF!,"&lt;200",#REF!,$B5,#REF!,"&gt;=2.3")</f>
        <v>#REF!</v>
      </c>
      <c r="Z5" s="6" t="e">
        <f>COUNTIFS(#REF!,"&lt;=1",#REF!,"&gt;=150",#REF!,"&lt;200",#REF!,$B5,#REF!,"&gt;=2.5")</f>
        <v>#REF!</v>
      </c>
      <c r="AA5" s="15" t="e">
        <f>COUNTIFS(#REF!,"&lt;=1",#REF!,"&gt;=150",#REF!,"&lt;200",#REF!,$B5,#REF!,"&gt;=3")</f>
        <v>#REF!</v>
      </c>
      <c r="AC5" s="9" t="s">
        <v>12</v>
      </c>
      <c r="AD5" s="6"/>
      <c r="AE5" s="6" t="e">
        <f>COUNTIFS(#REF!,"&gt;=200",#REF!,$B5)</f>
        <v>#REF!</v>
      </c>
      <c r="AF5" s="6" t="e">
        <f>COUNTIFS(#REF!,"&lt;=1",#REF!,"&gt;=200",#REF!,$B5,#REF!,"&gt;=2.0")</f>
        <v>#REF!</v>
      </c>
      <c r="AG5" s="6" t="e">
        <f>COUNTIFS(#REF!,"&lt;=1",#REF!,"&gt;=200",#REF!,$B5,#REF!,"&gt;=2.1")</f>
        <v>#REF!</v>
      </c>
      <c r="AH5" s="6" t="e">
        <f>COUNTIFS(#REF!,"&lt;=1",#REF!,"&gt;=200",#REF!,$B5,#REF!,"&gt;=2.3")</f>
        <v>#REF!</v>
      </c>
      <c r="AI5" s="6" t="e">
        <f>COUNTIFS(#REF!,"&lt;=1",#REF!,"&gt;=200",#REF!,$B5,#REF!,"&gt;=2.5")</f>
        <v>#REF!</v>
      </c>
      <c r="AJ5" s="15" t="e">
        <f>COUNTIFS(#REF!,"&lt;=1",#REF!,"&gt;=200",#REF!,$B5,#REF!,"&gt;=3")</f>
        <v>#REF!</v>
      </c>
      <c r="AL5" s="9" t="s">
        <v>12</v>
      </c>
      <c r="AM5" s="6"/>
      <c r="AN5" s="6" t="e">
        <f>COUNTIFS(#REF!,"&gt;=50",#REF!,$B5)</f>
        <v>#REF!</v>
      </c>
      <c r="AO5" s="6" t="e">
        <f>COUNTIFS(#REF!,"&lt;=1",#REF!,"&gt;=50",#REF!,$B5,#REF!,"&gt;=2.0")</f>
        <v>#REF!</v>
      </c>
      <c r="AP5" s="6" t="e">
        <f>COUNTIFS(#REF!,"&lt;=1",#REF!,"&gt;=50",#REF!,$B5,#REF!,"&gt;=2.1")</f>
        <v>#REF!</v>
      </c>
      <c r="AQ5" s="6" t="e">
        <f>COUNTIFS(#REF!,"&lt;=1",#REF!,"&gt;=50",#REF!,$B5,#REF!,"&gt;=2.3")</f>
        <v>#REF!</v>
      </c>
      <c r="AR5" s="6" t="e">
        <f>COUNTIFS(#REF!,"&lt;=1",#REF!,"&gt;=50",#REF!,$B5,#REF!,"&gt;=2.5")</f>
        <v>#REF!</v>
      </c>
      <c r="AS5" s="15" t="e">
        <f>COUNTIFS(#REF!,"&lt;=1",#REF!,"&gt;=50",#REF!,$B5,#REF!,"&gt;=3")</f>
        <v>#REF!</v>
      </c>
    </row>
    <row r="6" spans="2:45" hidden="1" outlineLevel="1" x14ac:dyDescent="0.25">
      <c r="B6" s="9" t="s">
        <v>26</v>
      </c>
      <c r="C6" s="6"/>
      <c r="D6" s="6" t="e">
        <f>COUNTIFS(#REF!,"&lt;100",#REF!,"&gt;=50",#REF!,$B6)</f>
        <v>#REF!</v>
      </c>
      <c r="E6" s="6" t="e">
        <f>COUNTIFS(#REF!,"&lt;=1",#REF!,"&lt;100",#REF!,"&gt;=50",#REF!,$B6,#REF!,"&gt;=2.0")</f>
        <v>#REF!</v>
      </c>
      <c r="F6" s="6" t="e">
        <f>COUNTIFS(#REF!,"&lt;=1",#REF!,"&lt;100",#REF!,"&gt;=50",#REF!,$B6,#REF!,"&gt;=2.1")</f>
        <v>#REF!</v>
      </c>
      <c r="G6" s="6" t="e">
        <f>COUNTIFS(#REF!,"&lt;=1",#REF!,"&lt;100",#REF!,"&gt;=50",#REF!,$B6,#REF!,"&gt;=2.3")</f>
        <v>#REF!</v>
      </c>
      <c r="H6" s="6" t="e">
        <f>COUNTIFS(#REF!,"&lt;=1",#REF!,"&lt;100",#REF!,"&gt;=50",#REF!,$B6,#REF!,"&gt;=2.5")</f>
        <v>#REF!</v>
      </c>
      <c r="I6" s="15" t="e">
        <f>COUNTIFS(#REF!,"&lt;=1",#REF!,"&lt;100",#REF!,"&gt;=50",#REF!,$B6,#REF!,"&gt;=3")</f>
        <v>#REF!</v>
      </c>
      <c r="K6" s="9" t="s">
        <v>26</v>
      </c>
      <c r="L6" s="6"/>
      <c r="M6" s="6" t="e">
        <f>COUNTIFS(#REF!,"&gt;=100",#REF!,"&lt;150",#REF!,$B6)</f>
        <v>#REF!</v>
      </c>
      <c r="N6" s="6" t="e">
        <f>COUNTIFS(#REF!,"&lt;=1",#REF!,"&gt;=100",#REF!,"&lt;150",#REF!,$B6,#REF!,"&gt;=2.0")</f>
        <v>#REF!</v>
      </c>
      <c r="O6" s="6" t="e">
        <f>COUNTIFS(#REF!,"&lt;=1",#REF!,"&gt;=100",#REF!,"&lt;150",#REF!,$B6,#REF!,"&gt;=2.1")</f>
        <v>#REF!</v>
      </c>
      <c r="P6" s="6" t="e">
        <f>COUNTIFS(#REF!,"&lt;=1",#REF!,"&gt;=100",#REF!,"&lt;150",#REF!,$B6,#REF!,"&gt;=2.3")</f>
        <v>#REF!</v>
      </c>
      <c r="Q6" s="6" t="e">
        <f>COUNTIFS(#REF!,"&lt;=1",#REF!,"&gt;=100",#REF!,"&lt;150",#REF!,$B6,#REF!,"&gt;=2.5")</f>
        <v>#REF!</v>
      </c>
      <c r="R6" s="15" t="e">
        <f>COUNTIFS(#REF!,"&lt;=1",#REF!,"&gt;=100",#REF!,"&lt;150",#REF!,$B6,#REF!,"&gt;=3")</f>
        <v>#REF!</v>
      </c>
      <c r="T6" s="9" t="s">
        <v>26</v>
      </c>
      <c r="U6" s="6"/>
      <c r="V6" s="6" t="e">
        <f>COUNTIFS(#REF!,"&gt;=150",#REF!,"&lt;200",#REF!,$B6)</f>
        <v>#REF!</v>
      </c>
      <c r="W6" s="6" t="e">
        <f>COUNTIFS(#REF!,"&lt;=1",#REF!,"&gt;=150",#REF!,"&lt;200",#REF!,$B6,#REF!,"&gt;=2.0")</f>
        <v>#REF!</v>
      </c>
      <c r="X6" s="6" t="e">
        <f>COUNTIFS(#REF!,"&lt;=1",#REF!,"&gt;=150",#REF!,"&lt;200",#REF!,$B6,#REF!,"&gt;=2.1")</f>
        <v>#REF!</v>
      </c>
      <c r="Y6" s="6" t="e">
        <f>COUNTIFS(#REF!,"&lt;=1",#REF!,"&gt;=150",#REF!,"&lt;200",#REF!,$B6,#REF!,"&gt;=2.3")</f>
        <v>#REF!</v>
      </c>
      <c r="Z6" s="6" t="e">
        <f>COUNTIFS(#REF!,"&lt;=1",#REF!,"&gt;=150",#REF!,"&lt;200",#REF!,$B6,#REF!,"&gt;=2.5")</f>
        <v>#REF!</v>
      </c>
      <c r="AA6" s="15" t="e">
        <f>COUNTIFS(#REF!,"&lt;=1",#REF!,"&gt;=150",#REF!,"&lt;200",#REF!,$B6,#REF!,"&gt;=3")</f>
        <v>#REF!</v>
      </c>
      <c r="AC6" s="9" t="s">
        <v>26</v>
      </c>
      <c r="AD6" s="6"/>
      <c r="AE6" s="6" t="e">
        <f>COUNTIFS(#REF!,"&gt;=200",#REF!,$B6)</f>
        <v>#REF!</v>
      </c>
      <c r="AF6" s="6" t="e">
        <f>COUNTIFS(#REF!,"&lt;=1",#REF!,"&gt;=200",#REF!,$B6,#REF!,"&gt;=2.0")</f>
        <v>#REF!</v>
      </c>
      <c r="AG6" s="6" t="e">
        <f>COUNTIFS(#REF!,"&lt;=1",#REF!,"&gt;=200",#REF!,$B6,#REF!,"&gt;=2.1")</f>
        <v>#REF!</v>
      </c>
      <c r="AH6" s="6" t="e">
        <f>COUNTIFS(#REF!,"&lt;=1",#REF!,"&gt;=200",#REF!,$B6,#REF!,"&gt;=2.3")</f>
        <v>#REF!</v>
      </c>
      <c r="AI6" s="6" t="e">
        <f>COUNTIFS(#REF!,"&lt;=1",#REF!,"&gt;=200",#REF!,$B6,#REF!,"&gt;=2.5")</f>
        <v>#REF!</v>
      </c>
      <c r="AJ6" s="15" t="e">
        <f>COUNTIFS(#REF!,"&lt;=1",#REF!,"&gt;=200",#REF!,$B6,#REF!,"&gt;=3")</f>
        <v>#REF!</v>
      </c>
      <c r="AL6" s="9" t="s">
        <v>26</v>
      </c>
      <c r="AM6" s="6"/>
      <c r="AN6" s="6" t="e">
        <f>COUNTIFS(#REF!,"&gt;=50",#REF!,$B6)</f>
        <v>#REF!</v>
      </c>
      <c r="AO6" s="6" t="e">
        <f>COUNTIFS(#REF!,"&lt;=1",#REF!,"&gt;=50",#REF!,$B6,#REF!,"&gt;=2.0")</f>
        <v>#REF!</v>
      </c>
      <c r="AP6" s="6" t="e">
        <f>COUNTIFS(#REF!,"&lt;=1",#REF!,"&gt;=50",#REF!,$B6,#REF!,"&gt;=2.1")</f>
        <v>#REF!</v>
      </c>
      <c r="AQ6" s="6" t="e">
        <f>COUNTIFS(#REF!,"&lt;=1",#REF!,"&gt;=50",#REF!,$B6,#REF!,"&gt;=2.3")</f>
        <v>#REF!</v>
      </c>
      <c r="AR6" s="6" t="e">
        <f>COUNTIFS(#REF!,"&lt;=1",#REF!,"&gt;=50",#REF!,$B6,#REF!,"&gt;=2.5")</f>
        <v>#REF!</v>
      </c>
      <c r="AS6" s="15" t="e">
        <f>COUNTIFS(#REF!,"&lt;=1",#REF!,"&gt;=50",#REF!,$B6,#REF!,"&gt;=3")</f>
        <v>#REF!</v>
      </c>
    </row>
    <row r="7" spans="2:45" hidden="1" outlineLevel="1" x14ac:dyDescent="0.25">
      <c r="B7" s="9" t="s">
        <v>15</v>
      </c>
      <c r="C7" s="6"/>
      <c r="D7" s="6" t="e">
        <f>COUNTIFS(#REF!,"&lt;100",#REF!,"&gt;=50",#REF!,$B7)</f>
        <v>#REF!</v>
      </c>
      <c r="E7" s="6" t="e">
        <f>COUNTIFS(#REF!,"&lt;=1",#REF!,"&lt;100",#REF!,"&gt;=50",#REF!,$B7,#REF!,"&gt;=2.0")</f>
        <v>#REF!</v>
      </c>
      <c r="F7" s="6" t="e">
        <f>COUNTIFS(#REF!,"&lt;=1",#REF!,"&lt;100",#REF!,"&gt;=50",#REF!,$B7,#REF!,"&gt;=2.1")</f>
        <v>#REF!</v>
      </c>
      <c r="G7" s="6" t="e">
        <f>COUNTIFS(#REF!,"&lt;=1",#REF!,"&lt;100",#REF!,"&gt;=50",#REF!,$B7,#REF!,"&gt;=2.3")</f>
        <v>#REF!</v>
      </c>
      <c r="H7" s="6" t="e">
        <f>COUNTIFS(#REF!,"&lt;=1",#REF!,"&lt;100",#REF!,"&gt;=50",#REF!,$B7,#REF!,"&gt;=2.5")</f>
        <v>#REF!</v>
      </c>
      <c r="I7" s="15" t="e">
        <f>COUNTIFS(#REF!,"&lt;=1",#REF!,"&lt;100",#REF!,"&gt;=50",#REF!,$B7,#REF!,"&gt;=3")</f>
        <v>#REF!</v>
      </c>
      <c r="K7" s="9" t="s">
        <v>15</v>
      </c>
      <c r="L7" s="6"/>
      <c r="M7" s="6" t="e">
        <f>COUNTIFS(#REF!,"&gt;=100",#REF!,"&lt;150",#REF!,$B7)</f>
        <v>#REF!</v>
      </c>
      <c r="N7" s="6" t="e">
        <f>COUNTIFS(#REF!,"&lt;=1",#REF!,"&gt;=100",#REF!,"&lt;150",#REF!,$B7,#REF!,"&gt;=2.0")</f>
        <v>#REF!</v>
      </c>
      <c r="O7" s="6" t="e">
        <f>COUNTIFS(#REF!,"&lt;=1",#REF!,"&gt;=100",#REF!,"&lt;150",#REF!,$B7,#REF!,"&gt;=2.1")</f>
        <v>#REF!</v>
      </c>
      <c r="P7" s="6" t="e">
        <f>COUNTIFS(#REF!,"&lt;=1",#REF!,"&gt;=100",#REF!,"&lt;150",#REF!,$B7,#REF!,"&gt;=2.3")</f>
        <v>#REF!</v>
      </c>
      <c r="Q7" s="6" t="e">
        <f>COUNTIFS(#REF!,"&lt;=1",#REF!,"&gt;=100",#REF!,"&lt;150",#REF!,$B7,#REF!,"&gt;=2.5")</f>
        <v>#REF!</v>
      </c>
      <c r="R7" s="15" t="e">
        <f>COUNTIFS(#REF!,"&lt;=1",#REF!,"&gt;=100",#REF!,"&lt;150",#REF!,$B7,#REF!,"&gt;=3")</f>
        <v>#REF!</v>
      </c>
      <c r="T7" s="9" t="s">
        <v>15</v>
      </c>
      <c r="U7" s="6"/>
      <c r="V7" s="6" t="e">
        <f>COUNTIFS(#REF!,"&gt;=150",#REF!,"&lt;200",#REF!,$B7)</f>
        <v>#REF!</v>
      </c>
      <c r="W7" s="6" t="e">
        <f>COUNTIFS(#REF!,"&lt;=1",#REF!,"&gt;=150",#REF!,"&lt;200",#REF!,$B7,#REF!,"&gt;=2.0")</f>
        <v>#REF!</v>
      </c>
      <c r="X7" s="6" t="e">
        <f>COUNTIFS(#REF!,"&lt;=1",#REF!,"&gt;=150",#REF!,"&lt;200",#REF!,$B7,#REF!,"&gt;=2.1")</f>
        <v>#REF!</v>
      </c>
      <c r="Y7" s="6" t="e">
        <f>COUNTIFS(#REF!,"&lt;=1",#REF!,"&gt;=150",#REF!,"&lt;200",#REF!,$B7,#REF!,"&gt;=2.3")</f>
        <v>#REF!</v>
      </c>
      <c r="Z7" s="6" t="e">
        <f>COUNTIFS(#REF!,"&lt;=1",#REF!,"&gt;=150",#REF!,"&lt;200",#REF!,$B7,#REF!,"&gt;=2.5")</f>
        <v>#REF!</v>
      </c>
      <c r="AA7" s="15" t="e">
        <f>COUNTIFS(#REF!,"&lt;=1",#REF!,"&gt;=150",#REF!,"&lt;200",#REF!,$B7,#REF!,"&gt;=3")</f>
        <v>#REF!</v>
      </c>
      <c r="AC7" s="9" t="s">
        <v>15</v>
      </c>
      <c r="AD7" s="6"/>
      <c r="AE7" s="6" t="e">
        <f>COUNTIFS(#REF!,"&gt;=200",#REF!,$B7)</f>
        <v>#REF!</v>
      </c>
      <c r="AF7" s="6" t="e">
        <f>COUNTIFS(#REF!,"&lt;=1",#REF!,"&gt;=200",#REF!,$B7,#REF!,"&gt;=2.0")</f>
        <v>#REF!</v>
      </c>
      <c r="AG7" s="6" t="e">
        <f>COUNTIFS(#REF!,"&lt;=1",#REF!,"&gt;=200",#REF!,$B7,#REF!,"&gt;=2.1")</f>
        <v>#REF!</v>
      </c>
      <c r="AH7" s="6" t="e">
        <f>COUNTIFS(#REF!,"&lt;=1",#REF!,"&gt;=200",#REF!,$B7,#REF!,"&gt;=2.3")</f>
        <v>#REF!</v>
      </c>
      <c r="AI7" s="6" t="e">
        <f>COUNTIFS(#REF!,"&lt;=1",#REF!,"&gt;=200",#REF!,$B7,#REF!,"&gt;=2.5")</f>
        <v>#REF!</v>
      </c>
      <c r="AJ7" s="15" t="e">
        <f>COUNTIFS(#REF!,"&lt;=1",#REF!,"&gt;=200",#REF!,$B7,#REF!,"&gt;=3")</f>
        <v>#REF!</v>
      </c>
      <c r="AL7" s="9" t="s">
        <v>15</v>
      </c>
      <c r="AM7" s="6"/>
      <c r="AN7" s="6" t="e">
        <f>COUNTIFS(#REF!,"&gt;=50",#REF!,$B7)</f>
        <v>#REF!</v>
      </c>
      <c r="AO7" s="6" t="e">
        <f>COUNTIFS(#REF!,"&lt;=1",#REF!,"&gt;=50",#REF!,$B7,#REF!,"&gt;=2.0")</f>
        <v>#REF!</v>
      </c>
      <c r="AP7" s="6" t="e">
        <f>COUNTIFS(#REF!,"&lt;=1",#REF!,"&gt;=50",#REF!,$B7,#REF!,"&gt;=2.1")</f>
        <v>#REF!</v>
      </c>
      <c r="AQ7" s="6" t="e">
        <f>COUNTIFS(#REF!,"&lt;=1",#REF!,"&gt;=50",#REF!,$B7,#REF!,"&gt;=2.3")</f>
        <v>#REF!</v>
      </c>
      <c r="AR7" s="6" t="e">
        <f>COUNTIFS(#REF!,"&lt;=1",#REF!,"&gt;=50",#REF!,$B7,#REF!,"&gt;=2.5")</f>
        <v>#REF!</v>
      </c>
      <c r="AS7" s="15" t="e">
        <f>COUNTIFS(#REF!,"&lt;=1",#REF!,"&gt;=50",#REF!,$B7,#REF!,"&gt;=3")</f>
        <v>#REF!</v>
      </c>
    </row>
    <row r="8" spans="2:45" hidden="1" outlineLevel="1" x14ac:dyDescent="0.25">
      <c r="B8" s="9" t="s">
        <v>31</v>
      </c>
      <c r="C8" s="6"/>
      <c r="D8" s="6" t="e">
        <f>COUNTIFS(#REF!,"&lt;100",#REF!,"&gt;=50",#REF!,$B8)</f>
        <v>#REF!</v>
      </c>
      <c r="E8" s="6" t="e">
        <f>COUNTIFS(#REF!,"&lt;=1",#REF!,"&lt;100",#REF!,"&gt;=50",#REF!,$B8,#REF!,"&gt;=2.0")</f>
        <v>#REF!</v>
      </c>
      <c r="F8" s="6" t="e">
        <f>COUNTIFS(#REF!,"&lt;=1",#REF!,"&lt;100",#REF!,"&gt;=50",#REF!,$B8,#REF!,"&gt;=2.1")</f>
        <v>#REF!</v>
      </c>
      <c r="G8" s="6" t="e">
        <f>COUNTIFS(#REF!,"&lt;=1",#REF!,"&lt;100",#REF!,"&gt;=50",#REF!,$B8,#REF!,"&gt;=2.3")</f>
        <v>#REF!</v>
      </c>
      <c r="H8" s="6" t="e">
        <f>COUNTIFS(#REF!,"&lt;=1",#REF!,"&lt;100",#REF!,"&gt;=50",#REF!,$B8,#REF!,"&gt;=2.5")</f>
        <v>#REF!</v>
      </c>
      <c r="I8" s="15" t="e">
        <f>COUNTIFS(#REF!,"&lt;=1",#REF!,"&lt;100",#REF!,"&gt;=50",#REF!,$B8,#REF!,"&gt;=3")</f>
        <v>#REF!</v>
      </c>
      <c r="K8" s="9" t="s">
        <v>31</v>
      </c>
      <c r="L8" s="6"/>
      <c r="M8" s="6" t="e">
        <f>COUNTIFS(#REF!,"&gt;=100",#REF!,"&lt;150",#REF!,$B8)</f>
        <v>#REF!</v>
      </c>
      <c r="N8" s="6" t="e">
        <f>COUNTIFS(#REF!,"&lt;=1",#REF!,"&gt;=100",#REF!,"&lt;150",#REF!,$B8,#REF!,"&gt;=2.0")</f>
        <v>#REF!</v>
      </c>
      <c r="O8" s="6" t="e">
        <f>COUNTIFS(#REF!,"&lt;=1",#REF!,"&gt;=100",#REF!,"&lt;150",#REF!,$B8,#REF!,"&gt;=2.1")</f>
        <v>#REF!</v>
      </c>
      <c r="P8" s="6" t="e">
        <f>COUNTIFS(#REF!,"&lt;=1",#REF!,"&gt;=100",#REF!,"&lt;150",#REF!,$B8,#REF!,"&gt;=2.3")</f>
        <v>#REF!</v>
      </c>
      <c r="Q8" s="6" t="e">
        <f>COUNTIFS(#REF!,"&lt;=1",#REF!,"&gt;=100",#REF!,"&lt;150",#REF!,$B8,#REF!,"&gt;=2.5")</f>
        <v>#REF!</v>
      </c>
      <c r="R8" s="15" t="e">
        <f>COUNTIFS(#REF!,"&lt;=1",#REF!,"&gt;=100",#REF!,"&lt;150",#REF!,$B8,#REF!,"&gt;=3")</f>
        <v>#REF!</v>
      </c>
      <c r="T8" s="9" t="s">
        <v>31</v>
      </c>
      <c r="U8" s="6"/>
      <c r="V8" s="6" t="e">
        <f>COUNTIFS(#REF!,"&gt;=150",#REF!,"&lt;200",#REF!,$B8)</f>
        <v>#REF!</v>
      </c>
      <c r="W8" s="6" t="e">
        <f>COUNTIFS(#REF!,"&lt;=1",#REF!,"&gt;=150",#REF!,"&lt;200",#REF!,$B8,#REF!,"&gt;=2.0")</f>
        <v>#REF!</v>
      </c>
      <c r="X8" s="6" t="e">
        <f>COUNTIFS(#REF!,"&lt;=1",#REF!,"&gt;=150",#REF!,"&lt;200",#REF!,$B8,#REF!,"&gt;=2.1")</f>
        <v>#REF!</v>
      </c>
      <c r="Y8" s="6" t="e">
        <f>COUNTIFS(#REF!,"&lt;=1",#REF!,"&gt;=150",#REF!,"&lt;200",#REF!,$B8,#REF!,"&gt;=2.3")</f>
        <v>#REF!</v>
      </c>
      <c r="Z8" s="6" t="e">
        <f>COUNTIFS(#REF!,"&lt;=1",#REF!,"&gt;=150",#REF!,"&lt;200",#REF!,$B8,#REF!,"&gt;=2.5")</f>
        <v>#REF!</v>
      </c>
      <c r="AA8" s="15" t="e">
        <f>COUNTIFS(#REF!,"&lt;=1",#REF!,"&gt;=150",#REF!,"&lt;200",#REF!,$B8,#REF!,"&gt;=3")</f>
        <v>#REF!</v>
      </c>
      <c r="AC8" s="9" t="s">
        <v>31</v>
      </c>
      <c r="AD8" s="6"/>
      <c r="AE8" s="6" t="e">
        <f>COUNTIFS(#REF!,"&gt;=200",#REF!,$B8)</f>
        <v>#REF!</v>
      </c>
      <c r="AF8" s="6" t="e">
        <f>COUNTIFS(#REF!,"&lt;=1",#REF!,"&gt;=200",#REF!,$B8,#REF!,"&gt;=2.0")</f>
        <v>#REF!</v>
      </c>
      <c r="AG8" s="6" t="e">
        <f>COUNTIFS(#REF!,"&lt;=1",#REF!,"&gt;=200",#REF!,$B8,#REF!,"&gt;=2.1")</f>
        <v>#REF!</v>
      </c>
      <c r="AH8" s="6" t="e">
        <f>COUNTIFS(#REF!,"&lt;=1",#REF!,"&gt;=200",#REF!,$B8,#REF!,"&gt;=2.3")</f>
        <v>#REF!</v>
      </c>
      <c r="AI8" s="6" t="e">
        <f>COUNTIFS(#REF!,"&lt;=1",#REF!,"&gt;=200",#REF!,$B8,#REF!,"&gt;=2.5")</f>
        <v>#REF!</v>
      </c>
      <c r="AJ8" s="15" t="e">
        <f>COUNTIFS(#REF!,"&lt;=1",#REF!,"&gt;=200",#REF!,$B8,#REF!,"&gt;=3")</f>
        <v>#REF!</v>
      </c>
      <c r="AL8" s="9" t="s">
        <v>31</v>
      </c>
      <c r="AM8" s="6"/>
      <c r="AN8" s="6" t="e">
        <f>COUNTIFS(#REF!,"&gt;=50",#REF!,$B8)</f>
        <v>#REF!</v>
      </c>
      <c r="AO8" s="6" t="e">
        <f>COUNTIFS(#REF!,"&lt;=1",#REF!,"&gt;=50",#REF!,$B8,#REF!,"&gt;=2.0")</f>
        <v>#REF!</v>
      </c>
      <c r="AP8" s="6" t="e">
        <f>COUNTIFS(#REF!,"&lt;=1",#REF!,"&gt;=50",#REF!,$B8,#REF!,"&gt;=2.1")</f>
        <v>#REF!</v>
      </c>
      <c r="AQ8" s="6" t="e">
        <f>COUNTIFS(#REF!,"&lt;=1",#REF!,"&gt;=50",#REF!,$B8,#REF!,"&gt;=2.3")</f>
        <v>#REF!</v>
      </c>
      <c r="AR8" s="6" t="e">
        <f>COUNTIFS(#REF!,"&lt;=1",#REF!,"&gt;=50",#REF!,$B8,#REF!,"&gt;=2.5")</f>
        <v>#REF!</v>
      </c>
      <c r="AS8" s="15" t="e">
        <f>COUNTIFS(#REF!,"&lt;=1",#REF!,"&gt;=50",#REF!,$B8,#REF!,"&gt;=3")</f>
        <v>#REF!</v>
      </c>
    </row>
    <row r="9" spans="2:45" hidden="1" outlineLevel="1" x14ac:dyDescent="0.25">
      <c r="B9" s="9" t="s">
        <v>9</v>
      </c>
      <c r="C9" s="6"/>
      <c r="D9" s="6" t="e">
        <f>COUNTIFS(#REF!,"&lt;100",#REF!,"&gt;=50",#REF!,$B9)</f>
        <v>#REF!</v>
      </c>
      <c r="E9" s="6" t="e">
        <f>COUNTIFS(#REF!,"&lt;=1",#REF!,"&lt;100",#REF!,"&gt;=50",#REF!,$B9,#REF!,"&gt;=2.0")</f>
        <v>#REF!</v>
      </c>
      <c r="F9" s="6" t="e">
        <f>COUNTIFS(#REF!,"&lt;=1",#REF!,"&lt;100",#REF!,"&gt;=50",#REF!,$B9,#REF!,"&gt;=2.1")</f>
        <v>#REF!</v>
      </c>
      <c r="G9" s="6" t="e">
        <f>COUNTIFS(#REF!,"&lt;=1",#REF!,"&lt;100",#REF!,"&gt;=50",#REF!,$B9,#REF!,"&gt;=2.3")</f>
        <v>#REF!</v>
      </c>
      <c r="H9" s="6" t="e">
        <f>COUNTIFS(#REF!,"&lt;=1",#REF!,"&lt;100",#REF!,"&gt;=50",#REF!,$B9,#REF!,"&gt;=2.5")</f>
        <v>#REF!</v>
      </c>
      <c r="I9" s="15" t="e">
        <f>COUNTIFS(#REF!,"&lt;=1",#REF!,"&lt;100",#REF!,"&gt;=50",#REF!,$B9,#REF!,"&gt;=3")</f>
        <v>#REF!</v>
      </c>
      <c r="K9" s="9" t="s">
        <v>9</v>
      </c>
      <c r="L9" s="6"/>
      <c r="M9" s="6" t="e">
        <f>COUNTIFS(#REF!,"&gt;=100",#REF!,"&lt;150",#REF!,$B9)</f>
        <v>#REF!</v>
      </c>
      <c r="N9" s="6" t="e">
        <f>COUNTIFS(#REF!,"&lt;=1",#REF!,"&gt;=100",#REF!,"&lt;150",#REF!,$B9,#REF!,"&gt;=2.0")</f>
        <v>#REF!</v>
      </c>
      <c r="O9" s="6" t="e">
        <f>COUNTIFS(#REF!,"&lt;=1",#REF!,"&gt;=100",#REF!,"&lt;150",#REF!,$B9,#REF!,"&gt;=2.1")</f>
        <v>#REF!</v>
      </c>
      <c r="P9" s="6" t="e">
        <f>COUNTIFS(#REF!,"&lt;=1",#REF!,"&gt;=100",#REF!,"&lt;150",#REF!,$B9,#REF!,"&gt;=2.3")</f>
        <v>#REF!</v>
      </c>
      <c r="Q9" s="6" t="e">
        <f>COUNTIFS(#REF!,"&lt;=1",#REF!,"&gt;=100",#REF!,"&lt;150",#REF!,$B9,#REF!,"&gt;=2.5")</f>
        <v>#REF!</v>
      </c>
      <c r="R9" s="15" t="e">
        <f>COUNTIFS(#REF!,"&lt;=1",#REF!,"&gt;=100",#REF!,"&lt;150",#REF!,$B9,#REF!,"&gt;=3")</f>
        <v>#REF!</v>
      </c>
      <c r="T9" s="9" t="s">
        <v>9</v>
      </c>
      <c r="U9" s="6"/>
      <c r="V9" s="6" t="e">
        <f>COUNTIFS(#REF!,"&gt;=150",#REF!,"&lt;200",#REF!,$B9)</f>
        <v>#REF!</v>
      </c>
      <c r="W9" s="6" t="e">
        <f>COUNTIFS(#REF!,"&lt;=1",#REF!,"&gt;=150",#REF!,"&lt;200",#REF!,$B9,#REF!,"&gt;=2.0")</f>
        <v>#REF!</v>
      </c>
      <c r="X9" s="6" t="e">
        <f>COUNTIFS(#REF!,"&lt;=1",#REF!,"&gt;=150",#REF!,"&lt;200",#REF!,$B9,#REF!,"&gt;=2.1")</f>
        <v>#REF!</v>
      </c>
      <c r="Y9" s="6" t="e">
        <f>COUNTIFS(#REF!,"&lt;=1",#REF!,"&gt;=150",#REF!,"&lt;200",#REF!,$B9,#REF!,"&gt;=2.3")</f>
        <v>#REF!</v>
      </c>
      <c r="Z9" s="6" t="e">
        <f>COUNTIFS(#REF!,"&lt;=1",#REF!,"&gt;=150",#REF!,"&lt;200",#REF!,$B9,#REF!,"&gt;=2.5")</f>
        <v>#REF!</v>
      </c>
      <c r="AA9" s="15" t="e">
        <f>COUNTIFS(#REF!,"&lt;=1",#REF!,"&gt;=150",#REF!,"&lt;200",#REF!,$B9,#REF!,"&gt;=3")</f>
        <v>#REF!</v>
      </c>
      <c r="AC9" s="9" t="s">
        <v>9</v>
      </c>
      <c r="AD9" s="6"/>
      <c r="AE9" s="6" t="e">
        <f>COUNTIFS(#REF!,"&gt;=200",#REF!,$B9)</f>
        <v>#REF!</v>
      </c>
      <c r="AF9" s="6" t="e">
        <f>COUNTIFS(#REF!,"&lt;=1",#REF!,"&gt;=200",#REF!,$B9,#REF!,"&gt;=2.0")</f>
        <v>#REF!</v>
      </c>
      <c r="AG9" s="6" t="e">
        <f>COUNTIFS(#REF!,"&lt;=1",#REF!,"&gt;=200",#REF!,$B9,#REF!,"&gt;=2.1")</f>
        <v>#REF!</v>
      </c>
      <c r="AH9" s="6" t="e">
        <f>COUNTIFS(#REF!,"&lt;=1",#REF!,"&gt;=200",#REF!,$B9,#REF!,"&gt;=2.3")</f>
        <v>#REF!</v>
      </c>
      <c r="AI9" s="6" t="e">
        <f>COUNTIFS(#REF!,"&lt;=1",#REF!,"&gt;=200",#REF!,$B9,#REF!,"&gt;=2.5")</f>
        <v>#REF!</v>
      </c>
      <c r="AJ9" s="15" t="e">
        <f>COUNTIFS(#REF!,"&lt;=1",#REF!,"&gt;=200",#REF!,$B9,#REF!,"&gt;=3")</f>
        <v>#REF!</v>
      </c>
      <c r="AL9" s="9" t="s">
        <v>9</v>
      </c>
      <c r="AM9" s="6"/>
      <c r="AN9" s="6" t="e">
        <f>COUNTIFS(#REF!,"&gt;=50",#REF!,$B9)</f>
        <v>#REF!</v>
      </c>
      <c r="AO9" s="6" t="e">
        <f>COUNTIFS(#REF!,"&lt;=1",#REF!,"&gt;=50",#REF!,$B9,#REF!,"&gt;=2.0")</f>
        <v>#REF!</v>
      </c>
      <c r="AP9" s="6" t="e">
        <f>COUNTIFS(#REF!,"&lt;=1",#REF!,"&gt;=50",#REF!,$B9,#REF!,"&gt;=2.1")</f>
        <v>#REF!</v>
      </c>
      <c r="AQ9" s="6" t="e">
        <f>COUNTIFS(#REF!,"&lt;=1",#REF!,"&gt;=50",#REF!,$B9,#REF!,"&gt;=2.3")</f>
        <v>#REF!</v>
      </c>
      <c r="AR9" s="6" t="e">
        <f>COUNTIFS(#REF!,"&lt;=1",#REF!,"&gt;=50",#REF!,$B9,#REF!,"&gt;=2.5")</f>
        <v>#REF!</v>
      </c>
      <c r="AS9" s="15" t="e">
        <f>COUNTIFS(#REF!,"&lt;=1",#REF!,"&gt;=50",#REF!,$B9,#REF!,"&gt;=3")</f>
        <v>#REF!</v>
      </c>
    </row>
    <row r="10" spans="2:45" hidden="1" outlineLevel="1" x14ac:dyDescent="0.25">
      <c r="B10" s="9" t="s">
        <v>42</v>
      </c>
      <c r="C10" s="6"/>
      <c r="D10" s="6" t="e">
        <f>COUNTIFS(#REF!,"&lt;100",#REF!,"&gt;=50",#REF!,$B10)</f>
        <v>#REF!</v>
      </c>
      <c r="E10" s="6" t="e">
        <f>COUNTIFS(#REF!,"&lt;=1",#REF!,"&lt;100",#REF!,"&gt;=50",#REF!,$B10,#REF!,"&gt;=2.0")</f>
        <v>#REF!</v>
      </c>
      <c r="F10" s="6" t="e">
        <f>COUNTIFS(#REF!,"&lt;=1",#REF!,"&lt;100",#REF!,"&gt;=50",#REF!,$B10,#REF!,"&gt;=2.1")</f>
        <v>#REF!</v>
      </c>
      <c r="G10" s="6" t="e">
        <f>COUNTIFS(#REF!,"&lt;=1",#REF!,"&lt;100",#REF!,"&gt;=50",#REF!,$B10,#REF!,"&gt;=2.3")</f>
        <v>#REF!</v>
      </c>
      <c r="H10" s="6" t="e">
        <f>COUNTIFS(#REF!,"&lt;=1",#REF!,"&lt;100",#REF!,"&gt;=50",#REF!,$B10,#REF!,"&gt;=2.5")</f>
        <v>#REF!</v>
      </c>
      <c r="I10" s="15" t="e">
        <f>COUNTIFS(#REF!,"&lt;=1",#REF!,"&lt;100",#REF!,"&gt;=50",#REF!,$B10,#REF!,"&gt;=3")</f>
        <v>#REF!</v>
      </c>
      <c r="K10" s="9" t="s">
        <v>42</v>
      </c>
      <c r="L10" s="6"/>
      <c r="M10" s="6" t="e">
        <f>COUNTIFS(#REF!,"&gt;=100",#REF!,"&lt;150",#REF!,$B10)</f>
        <v>#REF!</v>
      </c>
      <c r="N10" s="6" t="e">
        <f>COUNTIFS(#REF!,"&lt;=1",#REF!,"&gt;=100",#REF!,"&lt;150",#REF!,$B10,#REF!,"&gt;=2.0")</f>
        <v>#REF!</v>
      </c>
      <c r="O10" s="6" t="e">
        <f>COUNTIFS(#REF!,"&lt;=1",#REF!,"&gt;=100",#REF!,"&lt;150",#REF!,$B10,#REF!,"&gt;=2.1")</f>
        <v>#REF!</v>
      </c>
      <c r="P10" s="6" t="e">
        <f>COUNTIFS(#REF!,"&lt;=1",#REF!,"&gt;=100",#REF!,"&lt;150",#REF!,$B10,#REF!,"&gt;=2.3")</f>
        <v>#REF!</v>
      </c>
      <c r="Q10" s="6" t="e">
        <f>COUNTIFS(#REF!,"&lt;=1",#REF!,"&gt;=100",#REF!,"&lt;150",#REF!,$B10,#REF!,"&gt;=2.5")</f>
        <v>#REF!</v>
      </c>
      <c r="R10" s="15" t="e">
        <f>COUNTIFS(#REF!,"&lt;=1",#REF!,"&gt;=100",#REF!,"&lt;150",#REF!,$B10,#REF!,"&gt;=3")</f>
        <v>#REF!</v>
      </c>
      <c r="T10" s="9" t="s">
        <v>42</v>
      </c>
      <c r="U10" s="6"/>
      <c r="V10" s="6" t="e">
        <f>COUNTIFS(#REF!,"&gt;=150",#REF!,"&lt;200",#REF!,$B10)</f>
        <v>#REF!</v>
      </c>
      <c r="W10" s="6" t="e">
        <f>COUNTIFS(#REF!,"&lt;=1",#REF!,"&gt;=150",#REF!,"&lt;200",#REF!,$B10,#REF!,"&gt;=2.0")</f>
        <v>#REF!</v>
      </c>
      <c r="X10" s="6" t="e">
        <f>COUNTIFS(#REF!,"&lt;=1",#REF!,"&gt;=150",#REF!,"&lt;200",#REF!,$B10,#REF!,"&gt;=2.1")</f>
        <v>#REF!</v>
      </c>
      <c r="Y10" s="6" t="e">
        <f>COUNTIFS(#REF!,"&lt;=1",#REF!,"&gt;=150",#REF!,"&lt;200",#REF!,$B10,#REF!,"&gt;=2.3")</f>
        <v>#REF!</v>
      </c>
      <c r="Z10" s="6" t="e">
        <f>COUNTIFS(#REF!,"&lt;=1",#REF!,"&gt;=150",#REF!,"&lt;200",#REF!,$B10,#REF!,"&gt;=2.5")</f>
        <v>#REF!</v>
      </c>
      <c r="AA10" s="15" t="e">
        <f>COUNTIFS(#REF!,"&lt;=1",#REF!,"&gt;=150",#REF!,"&lt;200",#REF!,$B10,#REF!,"&gt;=3")</f>
        <v>#REF!</v>
      </c>
      <c r="AC10" s="9" t="s">
        <v>42</v>
      </c>
      <c r="AD10" s="6"/>
      <c r="AE10" s="6" t="e">
        <f>COUNTIFS(#REF!,"&gt;=200",#REF!,$B10)</f>
        <v>#REF!</v>
      </c>
      <c r="AF10" s="6" t="e">
        <f>COUNTIFS(#REF!,"&lt;=1",#REF!,"&gt;=200",#REF!,$B10,#REF!,"&gt;=2.0")</f>
        <v>#REF!</v>
      </c>
      <c r="AG10" s="6" t="e">
        <f>COUNTIFS(#REF!,"&lt;=1",#REF!,"&gt;=200",#REF!,$B10,#REF!,"&gt;=2.1")</f>
        <v>#REF!</v>
      </c>
      <c r="AH10" s="6" t="e">
        <f>COUNTIFS(#REF!,"&lt;=1",#REF!,"&gt;=200",#REF!,$B10,#REF!,"&gt;=2.3")</f>
        <v>#REF!</v>
      </c>
      <c r="AI10" s="6" t="e">
        <f>COUNTIFS(#REF!,"&lt;=1",#REF!,"&gt;=200",#REF!,$B10,#REF!,"&gt;=2.5")</f>
        <v>#REF!</v>
      </c>
      <c r="AJ10" s="15" t="e">
        <f>COUNTIFS(#REF!,"&lt;=1",#REF!,"&gt;=200",#REF!,$B10,#REF!,"&gt;=3")</f>
        <v>#REF!</v>
      </c>
      <c r="AL10" s="9" t="s">
        <v>42</v>
      </c>
      <c r="AM10" s="6"/>
      <c r="AN10" s="6" t="e">
        <f>COUNTIFS(#REF!,"&gt;=50",#REF!,$B10)</f>
        <v>#REF!</v>
      </c>
      <c r="AO10" s="6" t="e">
        <f>COUNTIFS(#REF!,"&lt;=1",#REF!,"&gt;=50",#REF!,$B10,#REF!,"&gt;=2.0")</f>
        <v>#REF!</v>
      </c>
      <c r="AP10" s="6" t="e">
        <f>COUNTIFS(#REF!,"&lt;=1",#REF!,"&gt;=50",#REF!,$B10,#REF!,"&gt;=2.1")</f>
        <v>#REF!</v>
      </c>
      <c r="AQ10" s="6" t="e">
        <f>COUNTIFS(#REF!,"&lt;=1",#REF!,"&gt;=50",#REF!,$B10,#REF!,"&gt;=2.3")</f>
        <v>#REF!</v>
      </c>
      <c r="AR10" s="6" t="e">
        <f>COUNTIFS(#REF!,"&lt;=1",#REF!,"&gt;=50",#REF!,$B10,#REF!,"&gt;=2.5")</f>
        <v>#REF!</v>
      </c>
      <c r="AS10" s="15" t="e">
        <f>COUNTIFS(#REF!,"&lt;=1",#REF!,"&gt;=50",#REF!,$B10,#REF!,"&gt;=3")</f>
        <v>#REF!</v>
      </c>
    </row>
    <row r="11" spans="2:45" hidden="1" outlineLevel="1" x14ac:dyDescent="0.25">
      <c r="B11" s="9" t="s">
        <v>60</v>
      </c>
      <c r="C11" s="6"/>
      <c r="D11" s="6" t="e">
        <f>COUNTIFS(#REF!,"&lt;100",#REF!,"&gt;=50",#REF!,$B11)</f>
        <v>#REF!</v>
      </c>
      <c r="E11" s="6" t="e">
        <f>COUNTIFS(#REF!,"&lt;=1",#REF!,"&lt;100",#REF!,"&gt;=50",#REF!,$B11,#REF!,"&gt;=2.0")</f>
        <v>#REF!</v>
      </c>
      <c r="F11" s="6" t="e">
        <f>COUNTIFS(#REF!,"&lt;=1",#REF!,"&lt;100",#REF!,"&gt;=50",#REF!,$B11,#REF!,"&gt;=2.1")</f>
        <v>#REF!</v>
      </c>
      <c r="G11" s="6" t="e">
        <f>COUNTIFS(#REF!,"&lt;=1",#REF!,"&lt;100",#REF!,"&gt;=50",#REF!,$B11,#REF!,"&gt;=2.3")</f>
        <v>#REF!</v>
      </c>
      <c r="H11" s="6" t="e">
        <f>COUNTIFS(#REF!,"&lt;=1",#REF!,"&lt;100",#REF!,"&gt;=50",#REF!,$B11,#REF!,"&gt;=2.5")</f>
        <v>#REF!</v>
      </c>
      <c r="I11" s="15" t="e">
        <f>COUNTIFS(#REF!,"&lt;=1",#REF!,"&lt;100",#REF!,"&gt;=50",#REF!,$B11,#REF!,"&gt;=3")</f>
        <v>#REF!</v>
      </c>
      <c r="K11" s="9" t="s">
        <v>60</v>
      </c>
      <c r="L11" s="6"/>
      <c r="M11" s="6" t="e">
        <f>COUNTIFS(#REF!,"&gt;=100",#REF!,"&lt;150",#REF!,$B11)</f>
        <v>#REF!</v>
      </c>
      <c r="N11" s="6" t="e">
        <f>COUNTIFS(#REF!,"&lt;=1",#REF!,"&gt;=100",#REF!,"&lt;150",#REF!,$B11,#REF!,"&gt;=2.0")</f>
        <v>#REF!</v>
      </c>
      <c r="O11" s="6" t="e">
        <f>COUNTIFS(#REF!,"&lt;=1",#REF!,"&gt;=100",#REF!,"&lt;150",#REF!,$B11,#REF!,"&gt;=2.1")</f>
        <v>#REF!</v>
      </c>
      <c r="P11" s="6" t="e">
        <f>COUNTIFS(#REF!,"&lt;=1",#REF!,"&gt;=100",#REF!,"&lt;150",#REF!,$B11,#REF!,"&gt;=2.3")</f>
        <v>#REF!</v>
      </c>
      <c r="Q11" s="6" t="e">
        <f>COUNTIFS(#REF!,"&lt;=1",#REF!,"&gt;=100",#REF!,"&lt;150",#REF!,$B11,#REF!,"&gt;=2.5")</f>
        <v>#REF!</v>
      </c>
      <c r="R11" s="15" t="e">
        <f>COUNTIFS(#REF!,"&lt;=1",#REF!,"&gt;=100",#REF!,"&lt;150",#REF!,$B11,#REF!,"&gt;=3")</f>
        <v>#REF!</v>
      </c>
      <c r="T11" s="9" t="s">
        <v>60</v>
      </c>
      <c r="U11" s="6"/>
      <c r="V11" s="6" t="e">
        <f>COUNTIFS(#REF!,"&gt;=150",#REF!,"&lt;200",#REF!,$B11)</f>
        <v>#REF!</v>
      </c>
      <c r="W11" s="6" t="e">
        <f>COUNTIFS(#REF!,"&lt;=1",#REF!,"&gt;=150",#REF!,"&lt;200",#REF!,$B11,#REF!,"&gt;=2.0")</f>
        <v>#REF!</v>
      </c>
      <c r="X11" s="6" t="e">
        <f>COUNTIFS(#REF!,"&lt;=1",#REF!,"&gt;=150",#REF!,"&lt;200",#REF!,$B11,#REF!,"&gt;=2.1")</f>
        <v>#REF!</v>
      </c>
      <c r="Y11" s="6" t="e">
        <f>COUNTIFS(#REF!,"&lt;=1",#REF!,"&gt;=150",#REF!,"&lt;200",#REF!,$B11,#REF!,"&gt;=2.3")</f>
        <v>#REF!</v>
      </c>
      <c r="Z11" s="6" t="e">
        <f>COUNTIFS(#REF!,"&lt;=1",#REF!,"&gt;=150",#REF!,"&lt;200",#REF!,$B11,#REF!,"&gt;=2.5")</f>
        <v>#REF!</v>
      </c>
      <c r="AA11" s="15" t="e">
        <f>COUNTIFS(#REF!,"&lt;=1",#REF!,"&gt;=150",#REF!,"&lt;200",#REF!,$B11,#REF!,"&gt;=3")</f>
        <v>#REF!</v>
      </c>
      <c r="AC11" s="9" t="s">
        <v>60</v>
      </c>
      <c r="AD11" s="6"/>
      <c r="AE11" s="6" t="e">
        <f>COUNTIFS(#REF!,"&gt;=200",#REF!,$B11)</f>
        <v>#REF!</v>
      </c>
      <c r="AF11" s="6" t="e">
        <f>COUNTIFS(#REF!,"&lt;=1",#REF!,"&gt;=200",#REF!,$B11,#REF!,"&gt;=2.0")</f>
        <v>#REF!</v>
      </c>
      <c r="AG11" s="6" t="e">
        <f>COUNTIFS(#REF!,"&lt;=1",#REF!,"&gt;=200",#REF!,$B11,#REF!,"&gt;=2.1")</f>
        <v>#REF!</v>
      </c>
      <c r="AH11" s="6" t="e">
        <f>COUNTIFS(#REF!,"&lt;=1",#REF!,"&gt;=200",#REF!,$B11,#REF!,"&gt;=2.3")</f>
        <v>#REF!</v>
      </c>
      <c r="AI11" s="6" t="e">
        <f>COUNTIFS(#REF!,"&lt;=1",#REF!,"&gt;=200",#REF!,$B11,#REF!,"&gt;=2.5")</f>
        <v>#REF!</v>
      </c>
      <c r="AJ11" s="15" t="e">
        <f>COUNTIFS(#REF!,"&lt;=1",#REF!,"&gt;=200",#REF!,$B11,#REF!,"&gt;=3")</f>
        <v>#REF!</v>
      </c>
      <c r="AL11" s="9" t="s">
        <v>60</v>
      </c>
      <c r="AM11" s="6"/>
      <c r="AN11" s="6" t="e">
        <f>COUNTIFS(#REF!,"&gt;=50",#REF!,$B11)</f>
        <v>#REF!</v>
      </c>
      <c r="AO11" s="6" t="e">
        <f>COUNTIFS(#REF!,"&lt;=1",#REF!,"&gt;=50",#REF!,$B11,#REF!,"&gt;=2.0")</f>
        <v>#REF!</v>
      </c>
      <c r="AP11" s="6" t="e">
        <f>COUNTIFS(#REF!,"&lt;=1",#REF!,"&gt;=50",#REF!,$B11,#REF!,"&gt;=2.1")</f>
        <v>#REF!</v>
      </c>
      <c r="AQ11" s="6" t="e">
        <f>COUNTIFS(#REF!,"&lt;=1",#REF!,"&gt;=50",#REF!,$B11,#REF!,"&gt;=2.3")</f>
        <v>#REF!</v>
      </c>
      <c r="AR11" s="6" t="e">
        <f>COUNTIFS(#REF!,"&lt;=1",#REF!,"&gt;=50",#REF!,$B11,#REF!,"&gt;=2.5")</f>
        <v>#REF!</v>
      </c>
      <c r="AS11" s="15" t="e">
        <f>COUNTIFS(#REF!,"&lt;=1",#REF!,"&gt;=50",#REF!,$B11,#REF!,"&gt;=3")</f>
        <v>#REF!</v>
      </c>
    </row>
    <row r="12" spans="2:45" hidden="1" outlineLevel="1" x14ac:dyDescent="0.25">
      <c r="B12" s="9" t="s">
        <v>19</v>
      </c>
      <c r="C12" s="6"/>
      <c r="D12" s="6" t="e">
        <f>COUNTIFS(#REF!,"&lt;100",#REF!,"&gt;=50",#REF!,$B12)</f>
        <v>#REF!</v>
      </c>
      <c r="E12" s="6" t="e">
        <f>COUNTIFS(#REF!,"&lt;=1",#REF!,"&lt;100",#REF!,"&gt;=50",#REF!,$B12,#REF!,"&gt;=2.0")</f>
        <v>#REF!</v>
      </c>
      <c r="F12" s="6" t="e">
        <f>COUNTIFS(#REF!,"&lt;=1",#REF!,"&lt;100",#REF!,"&gt;=50",#REF!,$B12,#REF!,"&gt;=2.1")</f>
        <v>#REF!</v>
      </c>
      <c r="G12" s="6" t="e">
        <f>COUNTIFS(#REF!,"&lt;=1",#REF!,"&lt;100",#REF!,"&gt;=50",#REF!,$B12,#REF!,"&gt;=2.3")</f>
        <v>#REF!</v>
      </c>
      <c r="H12" s="6" t="e">
        <f>COUNTIFS(#REF!,"&lt;=1",#REF!,"&lt;100",#REF!,"&gt;=50",#REF!,$B12,#REF!,"&gt;=2.5")</f>
        <v>#REF!</v>
      </c>
      <c r="I12" s="15" t="e">
        <f>COUNTIFS(#REF!,"&lt;=1",#REF!,"&lt;100",#REF!,"&gt;=50",#REF!,$B12,#REF!,"&gt;=3")</f>
        <v>#REF!</v>
      </c>
      <c r="K12" s="9" t="s">
        <v>19</v>
      </c>
      <c r="L12" s="6"/>
      <c r="M12" s="6" t="e">
        <f>COUNTIFS(#REF!,"&gt;=100",#REF!,"&lt;150",#REF!,$B12)</f>
        <v>#REF!</v>
      </c>
      <c r="N12" s="6" t="e">
        <f>COUNTIFS(#REF!,"&lt;=1",#REF!,"&gt;=100",#REF!,"&lt;150",#REF!,$B12,#REF!,"&gt;=2.0")</f>
        <v>#REF!</v>
      </c>
      <c r="O12" s="6" t="e">
        <f>COUNTIFS(#REF!,"&lt;=1",#REF!,"&gt;=100",#REF!,"&lt;150",#REF!,$B12,#REF!,"&gt;=2.1")</f>
        <v>#REF!</v>
      </c>
      <c r="P12" s="6" t="e">
        <f>COUNTIFS(#REF!,"&lt;=1",#REF!,"&gt;=100",#REF!,"&lt;150",#REF!,$B12,#REF!,"&gt;=2.3")</f>
        <v>#REF!</v>
      </c>
      <c r="Q12" s="6" t="e">
        <f>COUNTIFS(#REF!,"&lt;=1",#REF!,"&gt;=100",#REF!,"&lt;150",#REF!,$B12,#REF!,"&gt;=2.5")</f>
        <v>#REF!</v>
      </c>
      <c r="R12" s="15" t="e">
        <f>COUNTIFS(#REF!,"&lt;=1",#REF!,"&gt;=100",#REF!,"&lt;150",#REF!,$B12,#REF!,"&gt;=3")</f>
        <v>#REF!</v>
      </c>
      <c r="T12" s="9" t="s">
        <v>19</v>
      </c>
      <c r="U12" s="6"/>
      <c r="V12" s="6" t="e">
        <f>COUNTIFS(#REF!,"&gt;=150",#REF!,"&lt;200",#REF!,$B12)</f>
        <v>#REF!</v>
      </c>
      <c r="W12" s="6" t="e">
        <f>COUNTIFS(#REF!,"&lt;=1",#REF!,"&gt;=150",#REF!,"&lt;200",#REF!,$B12,#REF!,"&gt;=2.0")</f>
        <v>#REF!</v>
      </c>
      <c r="X12" s="6" t="e">
        <f>COUNTIFS(#REF!,"&lt;=1",#REF!,"&gt;=150",#REF!,"&lt;200",#REF!,$B12,#REF!,"&gt;=2.1")</f>
        <v>#REF!</v>
      </c>
      <c r="Y12" s="6" t="e">
        <f>COUNTIFS(#REF!,"&lt;=1",#REF!,"&gt;=150",#REF!,"&lt;200",#REF!,$B12,#REF!,"&gt;=2.3")</f>
        <v>#REF!</v>
      </c>
      <c r="Z12" s="6" t="e">
        <f>COUNTIFS(#REF!,"&lt;=1",#REF!,"&gt;=150",#REF!,"&lt;200",#REF!,$B12,#REF!,"&gt;=2.5")</f>
        <v>#REF!</v>
      </c>
      <c r="AA12" s="15" t="e">
        <f>COUNTIFS(#REF!,"&lt;=1",#REF!,"&gt;=150",#REF!,"&lt;200",#REF!,$B12,#REF!,"&gt;=3")</f>
        <v>#REF!</v>
      </c>
      <c r="AC12" s="9" t="s">
        <v>19</v>
      </c>
      <c r="AD12" s="6"/>
      <c r="AE12" s="6" t="e">
        <f>COUNTIFS(#REF!,"&gt;=200",#REF!,$B12)</f>
        <v>#REF!</v>
      </c>
      <c r="AF12" s="6" t="e">
        <f>COUNTIFS(#REF!,"&lt;=1",#REF!,"&gt;=200",#REF!,$B12,#REF!,"&gt;=2.0")</f>
        <v>#REF!</v>
      </c>
      <c r="AG12" s="6" t="e">
        <f>COUNTIFS(#REF!,"&lt;=1",#REF!,"&gt;=200",#REF!,$B12,#REF!,"&gt;=2.1")</f>
        <v>#REF!</v>
      </c>
      <c r="AH12" s="6" t="e">
        <f>COUNTIFS(#REF!,"&lt;=1",#REF!,"&gt;=200",#REF!,$B12,#REF!,"&gt;=2.3")</f>
        <v>#REF!</v>
      </c>
      <c r="AI12" s="6" t="e">
        <f>COUNTIFS(#REF!,"&lt;=1",#REF!,"&gt;=200",#REF!,$B12,#REF!,"&gt;=2.5")</f>
        <v>#REF!</v>
      </c>
      <c r="AJ12" s="15" t="e">
        <f>COUNTIFS(#REF!,"&lt;=1",#REF!,"&gt;=200",#REF!,$B12,#REF!,"&gt;=3")</f>
        <v>#REF!</v>
      </c>
      <c r="AL12" s="9" t="s">
        <v>19</v>
      </c>
      <c r="AM12" s="6"/>
      <c r="AN12" s="6" t="e">
        <f>COUNTIFS(#REF!,"&gt;=50",#REF!,$B12)</f>
        <v>#REF!</v>
      </c>
      <c r="AO12" s="6" t="e">
        <f>COUNTIFS(#REF!,"&lt;=1",#REF!,"&gt;=50",#REF!,$B12,#REF!,"&gt;=2.0")</f>
        <v>#REF!</v>
      </c>
      <c r="AP12" s="6" t="e">
        <f>COUNTIFS(#REF!,"&lt;=1",#REF!,"&gt;=50",#REF!,$B12,#REF!,"&gt;=2.1")</f>
        <v>#REF!</v>
      </c>
      <c r="AQ12" s="6" t="e">
        <f>COUNTIFS(#REF!,"&lt;=1",#REF!,"&gt;=50",#REF!,$B12,#REF!,"&gt;=2.3")</f>
        <v>#REF!</v>
      </c>
      <c r="AR12" s="6" t="e">
        <f>COUNTIFS(#REF!,"&lt;=1",#REF!,"&gt;=50",#REF!,$B12,#REF!,"&gt;=2.5")</f>
        <v>#REF!</v>
      </c>
      <c r="AS12" s="15" t="e">
        <f>COUNTIFS(#REF!,"&lt;=1",#REF!,"&gt;=50",#REF!,$B12,#REF!,"&gt;=3")</f>
        <v>#REF!</v>
      </c>
    </row>
    <row r="13" spans="2:45" hidden="1" outlineLevel="1" x14ac:dyDescent="0.25">
      <c r="B13" s="9" t="s">
        <v>11</v>
      </c>
      <c r="C13" s="6"/>
      <c r="D13" s="6" t="e">
        <f>COUNTIFS(#REF!,"&lt;100",#REF!,"&gt;=50",#REF!,$B13)</f>
        <v>#REF!</v>
      </c>
      <c r="E13" s="6" t="e">
        <f>COUNTIFS(#REF!,"&lt;=1",#REF!,"&lt;100",#REF!,"&gt;=50",#REF!,$B13,#REF!,"&gt;=2.0")</f>
        <v>#REF!</v>
      </c>
      <c r="F13" s="6" t="e">
        <f>COUNTIFS(#REF!,"&lt;=1",#REF!,"&lt;100",#REF!,"&gt;=50",#REF!,$B13,#REF!,"&gt;=2.1")</f>
        <v>#REF!</v>
      </c>
      <c r="G13" s="6" t="e">
        <f>COUNTIFS(#REF!,"&lt;=1",#REF!,"&lt;100",#REF!,"&gt;=50",#REF!,$B13,#REF!,"&gt;=2.3")</f>
        <v>#REF!</v>
      </c>
      <c r="H13" s="6" t="e">
        <f>COUNTIFS(#REF!,"&lt;=1",#REF!,"&lt;100",#REF!,"&gt;=50",#REF!,$B13,#REF!,"&gt;=2.5")</f>
        <v>#REF!</v>
      </c>
      <c r="I13" s="15" t="e">
        <f>COUNTIFS(#REF!,"&lt;=1",#REF!,"&lt;100",#REF!,"&gt;=50",#REF!,$B13,#REF!,"&gt;=3")</f>
        <v>#REF!</v>
      </c>
      <c r="K13" s="9" t="s">
        <v>11</v>
      </c>
      <c r="L13" s="6"/>
      <c r="M13" s="6" t="e">
        <f>COUNTIFS(#REF!,"&gt;=100",#REF!,"&lt;150",#REF!,$B13)</f>
        <v>#REF!</v>
      </c>
      <c r="N13" s="6" t="e">
        <f>COUNTIFS(#REF!,"&lt;=1",#REF!,"&gt;=100",#REF!,"&lt;150",#REF!,$B13,#REF!,"&gt;=2.0")</f>
        <v>#REF!</v>
      </c>
      <c r="O13" s="6" t="e">
        <f>COUNTIFS(#REF!,"&lt;=1",#REF!,"&gt;=100",#REF!,"&lt;150",#REF!,$B13,#REF!,"&gt;=2.1")</f>
        <v>#REF!</v>
      </c>
      <c r="P13" s="6" t="e">
        <f>COUNTIFS(#REF!,"&lt;=1",#REF!,"&gt;=100",#REF!,"&lt;150",#REF!,$B13,#REF!,"&gt;=2.3")</f>
        <v>#REF!</v>
      </c>
      <c r="Q13" s="6" t="e">
        <f>COUNTIFS(#REF!,"&lt;=1",#REF!,"&gt;=100",#REF!,"&lt;150",#REF!,$B13,#REF!,"&gt;=2.5")</f>
        <v>#REF!</v>
      </c>
      <c r="R13" s="15" t="e">
        <f>COUNTIFS(#REF!,"&lt;=1",#REF!,"&gt;=100",#REF!,"&lt;150",#REF!,$B13,#REF!,"&gt;=3")</f>
        <v>#REF!</v>
      </c>
      <c r="T13" s="9" t="s">
        <v>11</v>
      </c>
      <c r="U13" s="6"/>
      <c r="V13" s="6" t="e">
        <f>COUNTIFS(#REF!,"&gt;=150",#REF!,"&lt;200",#REF!,$B13)</f>
        <v>#REF!</v>
      </c>
      <c r="W13" s="6" t="e">
        <f>COUNTIFS(#REF!,"&lt;=1",#REF!,"&gt;=150",#REF!,"&lt;200",#REF!,$B13,#REF!,"&gt;=2.0")</f>
        <v>#REF!</v>
      </c>
      <c r="X13" s="6" t="e">
        <f>COUNTIFS(#REF!,"&lt;=1",#REF!,"&gt;=150",#REF!,"&lt;200",#REF!,$B13,#REF!,"&gt;=2.1")</f>
        <v>#REF!</v>
      </c>
      <c r="Y13" s="6" t="e">
        <f>COUNTIFS(#REF!,"&lt;=1",#REF!,"&gt;=150",#REF!,"&lt;200",#REF!,$B13,#REF!,"&gt;=2.3")</f>
        <v>#REF!</v>
      </c>
      <c r="Z13" s="6" t="e">
        <f>COUNTIFS(#REF!,"&lt;=1",#REF!,"&gt;=150",#REF!,"&lt;200",#REF!,$B13,#REF!,"&gt;=2.5")</f>
        <v>#REF!</v>
      </c>
      <c r="AA13" s="15" t="e">
        <f>COUNTIFS(#REF!,"&lt;=1",#REF!,"&gt;=150",#REF!,"&lt;200",#REF!,$B13,#REF!,"&gt;=3")</f>
        <v>#REF!</v>
      </c>
      <c r="AC13" s="9" t="s">
        <v>11</v>
      </c>
      <c r="AD13" s="6"/>
      <c r="AE13" s="6" t="e">
        <f>COUNTIFS(#REF!,"&gt;=200",#REF!,$B13)</f>
        <v>#REF!</v>
      </c>
      <c r="AF13" s="6" t="e">
        <f>COUNTIFS(#REF!,"&lt;=1",#REF!,"&gt;=200",#REF!,$B13,#REF!,"&gt;=2.0")</f>
        <v>#REF!</v>
      </c>
      <c r="AG13" s="6" t="e">
        <f>COUNTIFS(#REF!,"&lt;=1",#REF!,"&gt;=200",#REF!,$B13,#REF!,"&gt;=2.1")</f>
        <v>#REF!</v>
      </c>
      <c r="AH13" s="6" t="e">
        <f>COUNTIFS(#REF!,"&lt;=1",#REF!,"&gt;=200",#REF!,$B13,#REF!,"&gt;=2.3")</f>
        <v>#REF!</v>
      </c>
      <c r="AI13" s="6" t="e">
        <f>COUNTIFS(#REF!,"&lt;=1",#REF!,"&gt;=200",#REF!,$B13,#REF!,"&gt;=2.5")</f>
        <v>#REF!</v>
      </c>
      <c r="AJ13" s="15" t="e">
        <f>COUNTIFS(#REF!,"&lt;=1",#REF!,"&gt;=200",#REF!,$B13,#REF!,"&gt;=3")</f>
        <v>#REF!</v>
      </c>
      <c r="AL13" s="9" t="s">
        <v>11</v>
      </c>
      <c r="AM13" s="6"/>
      <c r="AN13" s="6" t="e">
        <f>COUNTIFS(#REF!,"&gt;=50",#REF!,$B13)</f>
        <v>#REF!</v>
      </c>
      <c r="AO13" s="6" t="e">
        <f>COUNTIFS(#REF!,"&lt;=1",#REF!,"&gt;=50",#REF!,$B13,#REF!,"&gt;=2.0")</f>
        <v>#REF!</v>
      </c>
      <c r="AP13" s="6" t="e">
        <f>COUNTIFS(#REF!,"&lt;=1",#REF!,"&gt;=50",#REF!,$B13,#REF!,"&gt;=2.1")</f>
        <v>#REF!</v>
      </c>
      <c r="AQ13" s="6" t="e">
        <f>COUNTIFS(#REF!,"&lt;=1",#REF!,"&gt;=50",#REF!,$B13,#REF!,"&gt;=2.3")</f>
        <v>#REF!</v>
      </c>
      <c r="AR13" s="6" t="e">
        <f>COUNTIFS(#REF!,"&lt;=1",#REF!,"&gt;=50",#REF!,$B13,#REF!,"&gt;=2.5")</f>
        <v>#REF!</v>
      </c>
      <c r="AS13" s="15" t="e">
        <f>COUNTIFS(#REF!,"&lt;=1",#REF!,"&gt;=50",#REF!,$B13,#REF!,"&gt;=3")</f>
        <v>#REF!</v>
      </c>
    </row>
    <row r="14" spans="2:45" hidden="1" outlineLevel="1" x14ac:dyDescent="0.25">
      <c r="B14" s="9" t="s">
        <v>64</v>
      </c>
      <c r="C14" s="6"/>
      <c r="D14" s="6" t="e">
        <f>COUNTIFS(#REF!,"&lt;100",#REF!,"&gt;=50",#REF!,$B14)</f>
        <v>#REF!</v>
      </c>
      <c r="E14" s="6" t="e">
        <f>COUNTIFS(#REF!,"&lt;=1",#REF!,"&lt;100",#REF!,"&gt;=50",#REF!,$B14,#REF!,"&gt;=2.0")</f>
        <v>#REF!</v>
      </c>
      <c r="F14" s="6" t="e">
        <f>COUNTIFS(#REF!,"&lt;=1",#REF!,"&lt;100",#REF!,"&gt;=50",#REF!,$B14,#REF!,"&gt;=2.1")</f>
        <v>#REF!</v>
      </c>
      <c r="G14" s="6" t="e">
        <f>COUNTIFS(#REF!,"&lt;=1",#REF!,"&lt;100",#REF!,"&gt;=50",#REF!,$B14,#REF!,"&gt;=2.3")</f>
        <v>#REF!</v>
      </c>
      <c r="H14" s="6" t="e">
        <f>COUNTIFS(#REF!,"&lt;=1",#REF!,"&lt;100",#REF!,"&gt;=50",#REF!,$B14,#REF!,"&gt;=2.5")</f>
        <v>#REF!</v>
      </c>
      <c r="I14" s="15" t="e">
        <f>COUNTIFS(#REF!,"&lt;=1",#REF!,"&lt;100",#REF!,"&gt;=50",#REF!,$B14,#REF!,"&gt;=3")</f>
        <v>#REF!</v>
      </c>
      <c r="K14" s="9" t="s">
        <v>64</v>
      </c>
      <c r="L14" s="6"/>
      <c r="M14" s="6" t="e">
        <f>COUNTIFS(#REF!,"&gt;=100",#REF!,"&lt;150",#REF!,$B14)</f>
        <v>#REF!</v>
      </c>
      <c r="N14" s="6" t="e">
        <f>COUNTIFS(#REF!,"&lt;=1",#REF!,"&gt;=100",#REF!,"&lt;150",#REF!,$B14,#REF!,"&gt;=2.0")</f>
        <v>#REF!</v>
      </c>
      <c r="O14" s="6" t="e">
        <f>COUNTIFS(#REF!,"&lt;=1",#REF!,"&gt;=100",#REF!,"&lt;150",#REF!,$B14,#REF!,"&gt;=2.1")</f>
        <v>#REF!</v>
      </c>
      <c r="P14" s="6" t="e">
        <f>COUNTIFS(#REF!,"&lt;=1",#REF!,"&gt;=100",#REF!,"&lt;150",#REF!,$B14,#REF!,"&gt;=2.3")</f>
        <v>#REF!</v>
      </c>
      <c r="Q14" s="6" t="e">
        <f>COUNTIFS(#REF!,"&lt;=1",#REF!,"&gt;=100",#REF!,"&lt;150",#REF!,$B14,#REF!,"&gt;=2.5")</f>
        <v>#REF!</v>
      </c>
      <c r="R14" s="15" t="e">
        <f>COUNTIFS(#REF!,"&lt;=1",#REF!,"&gt;=100",#REF!,"&lt;150",#REF!,$B14,#REF!,"&gt;=3")</f>
        <v>#REF!</v>
      </c>
      <c r="T14" s="9" t="s">
        <v>64</v>
      </c>
      <c r="U14" s="6"/>
      <c r="V14" s="6" t="e">
        <f>COUNTIFS(#REF!,"&gt;=150",#REF!,"&lt;200",#REF!,$B14)</f>
        <v>#REF!</v>
      </c>
      <c r="W14" s="6" t="e">
        <f>COUNTIFS(#REF!,"&lt;=1",#REF!,"&gt;=150",#REF!,"&lt;200",#REF!,$B14,#REF!,"&gt;=2.0")</f>
        <v>#REF!</v>
      </c>
      <c r="X14" s="6" t="e">
        <f>COUNTIFS(#REF!,"&lt;=1",#REF!,"&gt;=150",#REF!,"&lt;200",#REF!,$B14,#REF!,"&gt;=2.1")</f>
        <v>#REF!</v>
      </c>
      <c r="Y14" s="6" t="e">
        <f>COUNTIFS(#REF!,"&lt;=1",#REF!,"&gt;=150",#REF!,"&lt;200",#REF!,$B14,#REF!,"&gt;=2.3")</f>
        <v>#REF!</v>
      </c>
      <c r="Z14" s="6" t="e">
        <f>COUNTIFS(#REF!,"&lt;=1",#REF!,"&gt;=150",#REF!,"&lt;200",#REF!,$B14,#REF!,"&gt;=2.5")</f>
        <v>#REF!</v>
      </c>
      <c r="AA14" s="15" t="e">
        <f>COUNTIFS(#REF!,"&lt;=1",#REF!,"&gt;=150",#REF!,"&lt;200",#REF!,$B14,#REF!,"&gt;=3")</f>
        <v>#REF!</v>
      </c>
      <c r="AC14" s="9" t="s">
        <v>64</v>
      </c>
      <c r="AD14" s="6"/>
      <c r="AE14" s="6" t="e">
        <f>COUNTIFS(#REF!,"&gt;=200",#REF!,$B14)</f>
        <v>#REF!</v>
      </c>
      <c r="AF14" s="6" t="e">
        <f>COUNTIFS(#REF!,"&lt;=1",#REF!,"&gt;=200",#REF!,$B14,#REF!,"&gt;=2.0")</f>
        <v>#REF!</v>
      </c>
      <c r="AG14" s="6" t="e">
        <f>COUNTIFS(#REF!,"&lt;=1",#REF!,"&gt;=200",#REF!,$B14,#REF!,"&gt;=2.1")</f>
        <v>#REF!</v>
      </c>
      <c r="AH14" s="6" t="e">
        <f>COUNTIFS(#REF!,"&lt;=1",#REF!,"&gt;=200",#REF!,$B14,#REF!,"&gt;=2.3")</f>
        <v>#REF!</v>
      </c>
      <c r="AI14" s="6" t="e">
        <f>COUNTIFS(#REF!,"&lt;=1",#REF!,"&gt;=200",#REF!,$B14,#REF!,"&gt;=2.5")</f>
        <v>#REF!</v>
      </c>
      <c r="AJ14" s="15" t="e">
        <f>COUNTIFS(#REF!,"&lt;=1",#REF!,"&gt;=200",#REF!,$B14,#REF!,"&gt;=3")</f>
        <v>#REF!</v>
      </c>
      <c r="AL14" s="9" t="s">
        <v>64</v>
      </c>
      <c r="AM14" s="6"/>
      <c r="AN14" s="6" t="e">
        <f>COUNTIFS(#REF!,"&gt;=50",#REF!,$B14)</f>
        <v>#REF!</v>
      </c>
      <c r="AO14" s="6" t="e">
        <f>COUNTIFS(#REF!,"&lt;=1",#REF!,"&gt;=50",#REF!,$B14,#REF!,"&gt;=2.0")</f>
        <v>#REF!</v>
      </c>
      <c r="AP14" s="6" t="e">
        <f>COUNTIFS(#REF!,"&lt;=1",#REF!,"&gt;=50",#REF!,$B14,#REF!,"&gt;=2.1")</f>
        <v>#REF!</v>
      </c>
      <c r="AQ14" s="6" t="e">
        <f>COUNTIFS(#REF!,"&lt;=1",#REF!,"&gt;=50",#REF!,$B14,#REF!,"&gt;=2.3")</f>
        <v>#REF!</v>
      </c>
      <c r="AR14" s="6" t="e">
        <f>COUNTIFS(#REF!,"&lt;=1",#REF!,"&gt;=50",#REF!,$B14,#REF!,"&gt;=2.5")</f>
        <v>#REF!</v>
      </c>
      <c r="AS14" s="15" t="e">
        <f>COUNTIFS(#REF!,"&lt;=1",#REF!,"&gt;=50",#REF!,$B14,#REF!,"&gt;=3")</f>
        <v>#REF!</v>
      </c>
    </row>
    <row r="15" spans="2:45" hidden="1" outlineLevel="1" x14ac:dyDescent="0.25">
      <c r="B15" s="9" t="s">
        <v>22</v>
      </c>
      <c r="C15" s="6"/>
      <c r="D15" s="6" t="e">
        <f>COUNTIFS(#REF!,"&lt;100",#REF!,"&gt;=50",#REF!,$B15)</f>
        <v>#REF!</v>
      </c>
      <c r="E15" s="6" t="e">
        <f>COUNTIFS(#REF!,"&lt;=1",#REF!,"&lt;100",#REF!,"&gt;=50",#REF!,$B15,#REF!,"&gt;=2.0")</f>
        <v>#REF!</v>
      </c>
      <c r="F15" s="6" t="e">
        <f>COUNTIFS(#REF!,"&lt;=1",#REF!,"&lt;100",#REF!,"&gt;=50",#REF!,$B15,#REF!,"&gt;=2.1")</f>
        <v>#REF!</v>
      </c>
      <c r="G15" s="6" t="e">
        <f>COUNTIFS(#REF!,"&lt;=1",#REF!,"&lt;100",#REF!,"&gt;=50",#REF!,$B15,#REF!,"&gt;=2.3")</f>
        <v>#REF!</v>
      </c>
      <c r="H15" s="6" t="e">
        <f>COUNTIFS(#REF!,"&lt;=1",#REF!,"&lt;100",#REF!,"&gt;=50",#REF!,$B15,#REF!,"&gt;=2.5")</f>
        <v>#REF!</v>
      </c>
      <c r="I15" s="15" t="e">
        <f>COUNTIFS(#REF!,"&lt;=1",#REF!,"&lt;100",#REF!,"&gt;=50",#REF!,$B15,#REF!,"&gt;=3")</f>
        <v>#REF!</v>
      </c>
      <c r="K15" s="9" t="s">
        <v>22</v>
      </c>
      <c r="L15" s="6"/>
      <c r="M15" s="6" t="e">
        <f>COUNTIFS(#REF!,"&gt;=100",#REF!,"&lt;150",#REF!,$B15)</f>
        <v>#REF!</v>
      </c>
      <c r="N15" s="6" t="e">
        <f>COUNTIFS(#REF!,"&lt;=1",#REF!,"&gt;=100",#REF!,"&lt;150",#REF!,$B15,#REF!,"&gt;=2.0")</f>
        <v>#REF!</v>
      </c>
      <c r="O15" s="6" t="e">
        <f>COUNTIFS(#REF!,"&lt;=1",#REF!,"&gt;=100",#REF!,"&lt;150",#REF!,$B15,#REF!,"&gt;=2.1")</f>
        <v>#REF!</v>
      </c>
      <c r="P15" s="6" t="e">
        <f>COUNTIFS(#REF!,"&lt;=1",#REF!,"&gt;=100",#REF!,"&lt;150",#REF!,$B15,#REF!,"&gt;=2.3")</f>
        <v>#REF!</v>
      </c>
      <c r="Q15" s="6" t="e">
        <f>COUNTIFS(#REF!,"&lt;=1",#REF!,"&gt;=100",#REF!,"&lt;150",#REF!,$B15,#REF!,"&gt;=2.5")</f>
        <v>#REF!</v>
      </c>
      <c r="R15" s="15" t="e">
        <f>COUNTIFS(#REF!,"&lt;=1",#REF!,"&gt;=100",#REF!,"&lt;150",#REF!,$B15,#REF!,"&gt;=3")</f>
        <v>#REF!</v>
      </c>
      <c r="T15" s="9" t="s">
        <v>22</v>
      </c>
      <c r="U15" s="6"/>
      <c r="V15" s="6" t="e">
        <f>COUNTIFS(#REF!,"&gt;=150",#REF!,"&lt;200",#REF!,$B15)</f>
        <v>#REF!</v>
      </c>
      <c r="W15" s="6" t="e">
        <f>COUNTIFS(#REF!,"&lt;=1",#REF!,"&gt;=150",#REF!,"&lt;200",#REF!,$B15,#REF!,"&gt;=2.0")</f>
        <v>#REF!</v>
      </c>
      <c r="X15" s="6" t="e">
        <f>COUNTIFS(#REF!,"&lt;=1",#REF!,"&gt;=150",#REF!,"&lt;200",#REF!,$B15,#REF!,"&gt;=2.1")</f>
        <v>#REF!</v>
      </c>
      <c r="Y15" s="6" t="e">
        <f>COUNTIFS(#REF!,"&lt;=1",#REF!,"&gt;=150",#REF!,"&lt;200",#REF!,$B15,#REF!,"&gt;=2.3")</f>
        <v>#REF!</v>
      </c>
      <c r="Z15" s="6" t="e">
        <f>COUNTIFS(#REF!,"&lt;=1",#REF!,"&gt;=150",#REF!,"&lt;200",#REF!,$B15,#REF!,"&gt;=2.5")</f>
        <v>#REF!</v>
      </c>
      <c r="AA15" s="15" t="e">
        <f>COUNTIFS(#REF!,"&lt;=1",#REF!,"&gt;=150",#REF!,"&lt;200",#REF!,$B15,#REF!,"&gt;=3")</f>
        <v>#REF!</v>
      </c>
      <c r="AC15" s="9" t="s">
        <v>22</v>
      </c>
      <c r="AD15" s="6"/>
      <c r="AE15" s="6" t="e">
        <f>COUNTIFS(#REF!,"&gt;=200",#REF!,$B15)</f>
        <v>#REF!</v>
      </c>
      <c r="AF15" s="6" t="e">
        <f>COUNTIFS(#REF!,"&lt;=1",#REF!,"&gt;=200",#REF!,$B15,#REF!,"&gt;=2.0")</f>
        <v>#REF!</v>
      </c>
      <c r="AG15" s="6" t="e">
        <f>COUNTIFS(#REF!,"&lt;=1",#REF!,"&gt;=200",#REF!,$B15,#REF!,"&gt;=2.1")</f>
        <v>#REF!</v>
      </c>
      <c r="AH15" s="6" t="e">
        <f>COUNTIFS(#REF!,"&lt;=1",#REF!,"&gt;=200",#REF!,$B15,#REF!,"&gt;=2.3")</f>
        <v>#REF!</v>
      </c>
      <c r="AI15" s="6" t="e">
        <f>COUNTIFS(#REF!,"&lt;=1",#REF!,"&gt;=200",#REF!,$B15,#REF!,"&gt;=2.5")</f>
        <v>#REF!</v>
      </c>
      <c r="AJ15" s="15" t="e">
        <f>COUNTIFS(#REF!,"&lt;=1",#REF!,"&gt;=200",#REF!,$B15,#REF!,"&gt;=3")</f>
        <v>#REF!</v>
      </c>
      <c r="AL15" s="9" t="s">
        <v>22</v>
      </c>
      <c r="AM15" s="6"/>
      <c r="AN15" s="6" t="e">
        <f>COUNTIFS(#REF!,"&gt;=50",#REF!,$B15)</f>
        <v>#REF!</v>
      </c>
      <c r="AO15" s="6" t="e">
        <f>COUNTIFS(#REF!,"&lt;=1",#REF!,"&gt;=50",#REF!,$B15,#REF!,"&gt;=2.0")</f>
        <v>#REF!</v>
      </c>
      <c r="AP15" s="6" t="e">
        <f>COUNTIFS(#REF!,"&lt;=1",#REF!,"&gt;=50",#REF!,$B15,#REF!,"&gt;=2.1")</f>
        <v>#REF!</v>
      </c>
      <c r="AQ15" s="6" t="e">
        <f>COUNTIFS(#REF!,"&lt;=1",#REF!,"&gt;=50",#REF!,$B15,#REF!,"&gt;=2.3")</f>
        <v>#REF!</v>
      </c>
      <c r="AR15" s="6" t="e">
        <f>COUNTIFS(#REF!,"&lt;=1",#REF!,"&gt;=50",#REF!,$B15,#REF!,"&gt;=2.5")</f>
        <v>#REF!</v>
      </c>
      <c r="AS15" s="15" t="e">
        <f>COUNTIFS(#REF!,"&lt;=1",#REF!,"&gt;=50",#REF!,$B15,#REF!,"&gt;=3")</f>
        <v>#REF!</v>
      </c>
    </row>
    <row r="16" spans="2:45" hidden="1" outlineLevel="1" x14ac:dyDescent="0.25">
      <c r="B16" s="9" t="s">
        <v>23</v>
      </c>
      <c r="C16" s="6"/>
      <c r="D16" s="6" t="e">
        <f>COUNTIFS(#REF!,"&lt;100",#REF!,"&gt;=50",#REF!,$B16)</f>
        <v>#REF!</v>
      </c>
      <c r="E16" s="6" t="e">
        <f>COUNTIFS(#REF!,"&lt;=1",#REF!,"&lt;100",#REF!,"&gt;=50",#REF!,$B16,#REF!,"&gt;=2.0")</f>
        <v>#REF!</v>
      </c>
      <c r="F16" s="6" t="e">
        <f>COUNTIFS(#REF!,"&lt;=1",#REF!,"&lt;100",#REF!,"&gt;=50",#REF!,$B16,#REF!,"&gt;=2.1")</f>
        <v>#REF!</v>
      </c>
      <c r="G16" s="6" t="e">
        <f>COUNTIFS(#REF!,"&lt;=1",#REF!,"&lt;100",#REF!,"&gt;=50",#REF!,$B16,#REF!,"&gt;=2.3")</f>
        <v>#REF!</v>
      </c>
      <c r="H16" s="6" t="e">
        <f>COUNTIFS(#REF!,"&lt;=1",#REF!,"&lt;100",#REF!,"&gt;=50",#REF!,$B16,#REF!,"&gt;=2.5")</f>
        <v>#REF!</v>
      </c>
      <c r="I16" s="15" t="e">
        <f>COUNTIFS(#REF!,"&lt;=1",#REF!,"&lt;100",#REF!,"&gt;=50",#REF!,$B16,#REF!,"&gt;=3")</f>
        <v>#REF!</v>
      </c>
      <c r="K16" s="9" t="s">
        <v>23</v>
      </c>
      <c r="L16" s="6"/>
      <c r="M16" s="6" t="e">
        <f>COUNTIFS(#REF!,"&gt;=100",#REF!,"&lt;150",#REF!,$B16)</f>
        <v>#REF!</v>
      </c>
      <c r="N16" s="6" t="e">
        <f>COUNTIFS(#REF!,"&lt;=1",#REF!,"&gt;=100",#REF!,"&lt;150",#REF!,$B16,#REF!,"&gt;=2.0")</f>
        <v>#REF!</v>
      </c>
      <c r="O16" s="6" t="e">
        <f>COUNTIFS(#REF!,"&lt;=1",#REF!,"&gt;=100",#REF!,"&lt;150",#REF!,$B16,#REF!,"&gt;=2.1")</f>
        <v>#REF!</v>
      </c>
      <c r="P16" s="6" t="e">
        <f>COUNTIFS(#REF!,"&lt;=1",#REF!,"&gt;=100",#REF!,"&lt;150",#REF!,$B16,#REF!,"&gt;=2.3")</f>
        <v>#REF!</v>
      </c>
      <c r="Q16" s="6" t="e">
        <f>COUNTIFS(#REF!,"&lt;=1",#REF!,"&gt;=100",#REF!,"&lt;150",#REF!,$B16,#REF!,"&gt;=2.5")</f>
        <v>#REF!</v>
      </c>
      <c r="R16" s="15" t="e">
        <f>COUNTIFS(#REF!,"&lt;=1",#REF!,"&gt;=100",#REF!,"&lt;150",#REF!,$B16,#REF!,"&gt;=3")</f>
        <v>#REF!</v>
      </c>
      <c r="T16" s="9" t="s">
        <v>23</v>
      </c>
      <c r="U16" s="6"/>
      <c r="V16" s="6" t="e">
        <f>COUNTIFS(#REF!,"&gt;=150",#REF!,"&lt;200",#REF!,$B16)</f>
        <v>#REF!</v>
      </c>
      <c r="W16" s="6" t="e">
        <f>COUNTIFS(#REF!,"&lt;=1",#REF!,"&gt;=150",#REF!,"&lt;200",#REF!,$B16,#REF!,"&gt;=2.0")</f>
        <v>#REF!</v>
      </c>
      <c r="X16" s="6" t="e">
        <f>COUNTIFS(#REF!,"&lt;=1",#REF!,"&gt;=150",#REF!,"&lt;200",#REF!,$B16,#REF!,"&gt;=2.1")</f>
        <v>#REF!</v>
      </c>
      <c r="Y16" s="6" t="e">
        <f>COUNTIFS(#REF!,"&lt;=1",#REF!,"&gt;=150",#REF!,"&lt;200",#REF!,$B16,#REF!,"&gt;=2.3")</f>
        <v>#REF!</v>
      </c>
      <c r="Z16" s="6" t="e">
        <f>COUNTIFS(#REF!,"&lt;=1",#REF!,"&gt;=150",#REF!,"&lt;200",#REF!,$B16,#REF!,"&gt;=2.5")</f>
        <v>#REF!</v>
      </c>
      <c r="AA16" s="15" t="e">
        <f>COUNTIFS(#REF!,"&lt;=1",#REF!,"&gt;=150",#REF!,"&lt;200",#REF!,$B16,#REF!,"&gt;=3")</f>
        <v>#REF!</v>
      </c>
      <c r="AC16" s="9" t="s">
        <v>23</v>
      </c>
      <c r="AD16" s="6"/>
      <c r="AE16" s="6" t="e">
        <f>COUNTIFS(#REF!,"&gt;=200",#REF!,$B16)</f>
        <v>#REF!</v>
      </c>
      <c r="AF16" s="6" t="e">
        <f>COUNTIFS(#REF!,"&lt;=1",#REF!,"&gt;=200",#REF!,$B16,#REF!,"&gt;=2.0")</f>
        <v>#REF!</v>
      </c>
      <c r="AG16" s="6" t="e">
        <f>COUNTIFS(#REF!,"&lt;=1",#REF!,"&gt;=200",#REF!,$B16,#REF!,"&gt;=2.1")</f>
        <v>#REF!</v>
      </c>
      <c r="AH16" s="6" t="e">
        <f>COUNTIFS(#REF!,"&lt;=1",#REF!,"&gt;=200",#REF!,$B16,#REF!,"&gt;=2.3")</f>
        <v>#REF!</v>
      </c>
      <c r="AI16" s="6" t="e">
        <f>COUNTIFS(#REF!,"&lt;=1",#REF!,"&gt;=200",#REF!,$B16,#REF!,"&gt;=2.5")</f>
        <v>#REF!</v>
      </c>
      <c r="AJ16" s="15" t="e">
        <f>COUNTIFS(#REF!,"&lt;=1",#REF!,"&gt;=200",#REF!,$B16,#REF!,"&gt;=3")</f>
        <v>#REF!</v>
      </c>
      <c r="AL16" s="9" t="s">
        <v>23</v>
      </c>
      <c r="AM16" s="6"/>
      <c r="AN16" s="6" t="e">
        <f>COUNTIFS(#REF!,"&gt;=50",#REF!,$B16)</f>
        <v>#REF!</v>
      </c>
      <c r="AO16" s="6" t="e">
        <f>COUNTIFS(#REF!,"&lt;=1",#REF!,"&gt;=50",#REF!,$B16,#REF!,"&gt;=2.0")</f>
        <v>#REF!</v>
      </c>
      <c r="AP16" s="6" t="e">
        <f>COUNTIFS(#REF!,"&lt;=1",#REF!,"&gt;=50",#REF!,$B16,#REF!,"&gt;=2.1")</f>
        <v>#REF!</v>
      </c>
      <c r="AQ16" s="6" t="e">
        <f>COUNTIFS(#REF!,"&lt;=1",#REF!,"&gt;=50",#REF!,$B16,#REF!,"&gt;=2.3")</f>
        <v>#REF!</v>
      </c>
      <c r="AR16" s="6" t="e">
        <f>COUNTIFS(#REF!,"&lt;=1",#REF!,"&gt;=50",#REF!,$B16,#REF!,"&gt;=2.5")</f>
        <v>#REF!</v>
      </c>
      <c r="AS16" s="15" t="e">
        <f>COUNTIFS(#REF!,"&lt;=1",#REF!,"&gt;=50",#REF!,$B16,#REF!,"&gt;=3")</f>
        <v>#REF!</v>
      </c>
    </row>
    <row r="17" spans="2:45" hidden="1" outlineLevel="1" x14ac:dyDescent="0.25">
      <c r="B17" s="9" t="s">
        <v>27</v>
      </c>
      <c r="C17" s="6"/>
      <c r="D17" s="6" t="e">
        <f>COUNTIFS(#REF!,"&lt;100",#REF!,"&gt;=50",#REF!,$B17)</f>
        <v>#REF!</v>
      </c>
      <c r="E17" s="6" t="e">
        <f>COUNTIFS(#REF!,"&lt;=1",#REF!,"&lt;100",#REF!,"&gt;=50",#REF!,$B17,#REF!,"&gt;=2.0")</f>
        <v>#REF!</v>
      </c>
      <c r="F17" s="6" t="e">
        <f>COUNTIFS(#REF!,"&lt;=1",#REF!,"&lt;100",#REF!,"&gt;=50",#REF!,$B17,#REF!,"&gt;=2.1")</f>
        <v>#REF!</v>
      </c>
      <c r="G17" s="6" t="e">
        <f>COUNTIFS(#REF!,"&lt;=1",#REF!,"&lt;100",#REF!,"&gt;=50",#REF!,$B17,#REF!,"&gt;=2.3")</f>
        <v>#REF!</v>
      </c>
      <c r="H17" s="6" t="e">
        <f>COUNTIFS(#REF!,"&lt;=1",#REF!,"&lt;100",#REF!,"&gt;=50",#REF!,$B17,#REF!,"&gt;=2.5")</f>
        <v>#REF!</v>
      </c>
      <c r="I17" s="15" t="e">
        <f>COUNTIFS(#REF!,"&lt;=1",#REF!,"&lt;100",#REF!,"&gt;=50",#REF!,$B17,#REF!,"&gt;=3")</f>
        <v>#REF!</v>
      </c>
      <c r="K17" s="9" t="s">
        <v>27</v>
      </c>
      <c r="L17" s="6"/>
      <c r="M17" s="6" t="e">
        <f>COUNTIFS(#REF!,"&gt;=100",#REF!,"&lt;150",#REF!,$B17)</f>
        <v>#REF!</v>
      </c>
      <c r="N17" s="6" t="e">
        <f>COUNTIFS(#REF!,"&lt;=1",#REF!,"&gt;=100",#REF!,"&lt;150",#REF!,$B17,#REF!,"&gt;=2.0")</f>
        <v>#REF!</v>
      </c>
      <c r="O17" s="6" t="e">
        <f>COUNTIFS(#REF!,"&lt;=1",#REF!,"&gt;=100",#REF!,"&lt;150",#REF!,$B17,#REF!,"&gt;=2.1")</f>
        <v>#REF!</v>
      </c>
      <c r="P17" s="6" t="e">
        <f>COUNTIFS(#REF!,"&lt;=1",#REF!,"&gt;=100",#REF!,"&lt;150",#REF!,$B17,#REF!,"&gt;=2.3")</f>
        <v>#REF!</v>
      </c>
      <c r="Q17" s="6" t="e">
        <f>COUNTIFS(#REF!,"&lt;=1",#REF!,"&gt;=100",#REF!,"&lt;150",#REF!,$B17,#REF!,"&gt;=2.5")</f>
        <v>#REF!</v>
      </c>
      <c r="R17" s="15" t="e">
        <f>COUNTIFS(#REF!,"&lt;=1",#REF!,"&gt;=100",#REF!,"&lt;150",#REF!,$B17,#REF!,"&gt;=3")</f>
        <v>#REF!</v>
      </c>
      <c r="T17" s="9" t="s">
        <v>27</v>
      </c>
      <c r="U17" s="6"/>
      <c r="V17" s="6" t="e">
        <f>COUNTIFS(#REF!,"&gt;=150",#REF!,"&lt;200",#REF!,$B17)</f>
        <v>#REF!</v>
      </c>
      <c r="W17" s="6" t="e">
        <f>COUNTIFS(#REF!,"&lt;=1",#REF!,"&gt;=150",#REF!,"&lt;200",#REF!,$B17,#REF!,"&gt;=2.0")</f>
        <v>#REF!</v>
      </c>
      <c r="X17" s="6" t="e">
        <f>COUNTIFS(#REF!,"&lt;=1",#REF!,"&gt;=150",#REF!,"&lt;200",#REF!,$B17,#REF!,"&gt;=2.1")</f>
        <v>#REF!</v>
      </c>
      <c r="Y17" s="6" t="e">
        <f>COUNTIFS(#REF!,"&lt;=1",#REF!,"&gt;=150",#REF!,"&lt;200",#REF!,$B17,#REF!,"&gt;=2.3")</f>
        <v>#REF!</v>
      </c>
      <c r="Z17" s="6" t="e">
        <f>COUNTIFS(#REF!,"&lt;=1",#REF!,"&gt;=150",#REF!,"&lt;200",#REF!,$B17,#REF!,"&gt;=2.5")</f>
        <v>#REF!</v>
      </c>
      <c r="AA17" s="15" t="e">
        <f>COUNTIFS(#REF!,"&lt;=1",#REF!,"&gt;=150",#REF!,"&lt;200",#REF!,$B17,#REF!,"&gt;=3")</f>
        <v>#REF!</v>
      </c>
      <c r="AC17" s="9" t="s">
        <v>27</v>
      </c>
      <c r="AD17" s="6"/>
      <c r="AE17" s="6" t="e">
        <f>COUNTIFS(#REF!,"&gt;=200",#REF!,$B17)</f>
        <v>#REF!</v>
      </c>
      <c r="AF17" s="6" t="e">
        <f>COUNTIFS(#REF!,"&lt;=1",#REF!,"&gt;=200",#REF!,$B17,#REF!,"&gt;=2.0")</f>
        <v>#REF!</v>
      </c>
      <c r="AG17" s="6" t="e">
        <f>COUNTIFS(#REF!,"&lt;=1",#REF!,"&gt;=200",#REF!,$B17,#REF!,"&gt;=2.1")</f>
        <v>#REF!</v>
      </c>
      <c r="AH17" s="6" t="e">
        <f>COUNTIFS(#REF!,"&lt;=1",#REF!,"&gt;=200",#REF!,$B17,#REF!,"&gt;=2.3")</f>
        <v>#REF!</v>
      </c>
      <c r="AI17" s="6" t="e">
        <f>COUNTIFS(#REF!,"&lt;=1",#REF!,"&gt;=200",#REF!,$B17,#REF!,"&gt;=2.5")</f>
        <v>#REF!</v>
      </c>
      <c r="AJ17" s="15" t="e">
        <f>COUNTIFS(#REF!,"&lt;=1",#REF!,"&gt;=200",#REF!,$B17,#REF!,"&gt;=3")</f>
        <v>#REF!</v>
      </c>
      <c r="AL17" s="9" t="s">
        <v>27</v>
      </c>
      <c r="AM17" s="6"/>
      <c r="AN17" s="6" t="e">
        <f>COUNTIFS(#REF!,"&gt;=50",#REF!,$B17)</f>
        <v>#REF!</v>
      </c>
      <c r="AO17" s="6" t="e">
        <f>COUNTIFS(#REF!,"&lt;=1",#REF!,"&gt;=50",#REF!,$B17,#REF!,"&gt;=2.0")</f>
        <v>#REF!</v>
      </c>
      <c r="AP17" s="6" t="e">
        <f>COUNTIFS(#REF!,"&lt;=1",#REF!,"&gt;=50",#REF!,$B17,#REF!,"&gt;=2.1")</f>
        <v>#REF!</v>
      </c>
      <c r="AQ17" s="6" t="e">
        <f>COUNTIFS(#REF!,"&lt;=1",#REF!,"&gt;=50",#REF!,$B17,#REF!,"&gt;=2.3")</f>
        <v>#REF!</v>
      </c>
      <c r="AR17" s="6" t="e">
        <f>COUNTIFS(#REF!,"&lt;=1",#REF!,"&gt;=50",#REF!,$B17,#REF!,"&gt;=2.5")</f>
        <v>#REF!</v>
      </c>
      <c r="AS17" s="15" t="e">
        <f>COUNTIFS(#REF!,"&lt;=1",#REF!,"&gt;=50",#REF!,$B17,#REF!,"&gt;=3")</f>
        <v>#REF!</v>
      </c>
    </row>
    <row r="18" spans="2:45" hidden="1" outlineLevel="1" x14ac:dyDescent="0.25">
      <c r="B18" s="9" t="s">
        <v>28</v>
      </c>
      <c r="C18" s="6"/>
      <c r="D18" s="6" t="e">
        <f>COUNTIFS(#REF!,"&lt;100",#REF!,"&gt;=50",#REF!,$B18)</f>
        <v>#REF!</v>
      </c>
      <c r="E18" s="6" t="e">
        <f>COUNTIFS(#REF!,"&lt;=1",#REF!,"&lt;100",#REF!,"&gt;=50",#REF!,$B18,#REF!,"&gt;=2.0")</f>
        <v>#REF!</v>
      </c>
      <c r="F18" s="6" t="e">
        <f>COUNTIFS(#REF!,"&lt;=1",#REF!,"&lt;100",#REF!,"&gt;=50",#REF!,$B18,#REF!,"&gt;=2.1")</f>
        <v>#REF!</v>
      </c>
      <c r="G18" s="6" t="e">
        <f>COUNTIFS(#REF!,"&lt;=1",#REF!,"&lt;100",#REF!,"&gt;=50",#REF!,$B18,#REF!,"&gt;=2.3")</f>
        <v>#REF!</v>
      </c>
      <c r="H18" s="6" t="e">
        <f>COUNTIFS(#REF!,"&lt;=1",#REF!,"&lt;100",#REF!,"&gt;=50",#REF!,$B18,#REF!,"&gt;=2.5")</f>
        <v>#REF!</v>
      </c>
      <c r="I18" s="15" t="e">
        <f>COUNTIFS(#REF!,"&lt;=1",#REF!,"&lt;100",#REF!,"&gt;=50",#REF!,$B18,#REF!,"&gt;=3")</f>
        <v>#REF!</v>
      </c>
      <c r="K18" s="9" t="s">
        <v>28</v>
      </c>
      <c r="L18" s="6"/>
      <c r="M18" s="6" t="e">
        <f>COUNTIFS(#REF!,"&gt;=100",#REF!,"&lt;150",#REF!,$B18)</f>
        <v>#REF!</v>
      </c>
      <c r="N18" s="6" t="e">
        <f>COUNTIFS(#REF!,"&lt;=1",#REF!,"&gt;=100",#REF!,"&lt;150",#REF!,$B18,#REF!,"&gt;=2.0")</f>
        <v>#REF!</v>
      </c>
      <c r="O18" s="6" t="e">
        <f>COUNTIFS(#REF!,"&lt;=1",#REF!,"&gt;=100",#REF!,"&lt;150",#REF!,$B18,#REF!,"&gt;=2.1")</f>
        <v>#REF!</v>
      </c>
      <c r="P18" s="6" t="e">
        <f>COUNTIFS(#REF!,"&lt;=1",#REF!,"&gt;=100",#REF!,"&lt;150",#REF!,$B18,#REF!,"&gt;=2.3")</f>
        <v>#REF!</v>
      </c>
      <c r="Q18" s="6" t="e">
        <f>COUNTIFS(#REF!,"&lt;=1",#REF!,"&gt;=100",#REF!,"&lt;150",#REF!,$B18,#REF!,"&gt;=2.5")</f>
        <v>#REF!</v>
      </c>
      <c r="R18" s="15" t="e">
        <f>COUNTIFS(#REF!,"&lt;=1",#REF!,"&gt;=100",#REF!,"&lt;150",#REF!,$B18,#REF!,"&gt;=3")</f>
        <v>#REF!</v>
      </c>
      <c r="T18" s="9" t="s">
        <v>28</v>
      </c>
      <c r="U18" s="6"/>
      <c r="V18" s="6" t="e">
        <f>COUNTIFS(#REF!,"&gt;=150",#REF!,"&lt;200",#REF!,$B18)</f>
        <v>#REF!</v>
      </c>
      <c r="W18" s="6" t="e">
        <f>COUNTIFS(#REF!,"&lt;=1",#REF!,"&gt;=150",#REF!,"&lt;200",#REF!,$B18,#REF!,"&gt;=2.0")</f>
        <v>#REF!</v>
      </c>
      <c r="X18" s="6" t="e">
        <f>COUNTIFS(#REF!,"&lt;=1",#REF!,"&gt;=150",#REF!,"&lt;200",#REF!,$B18,#REF!,"&gt;=2.1")</f>
        <v>#REF!</v>
      </c>
      <c r="Y18" s="6" t="e">
        <f>COUNTIFS(#REF!,"&lt;=1",#REF!,"&gt;=150",#REF!,"&lt;200",#REF!,$B18,#REF!,"&gt;=2.3")</f>
        <v>#REF!</v>
      </c>
      <c r="Z18" s="6" t="e">
        <f>COUNTIFS(#REF!,"&lt;=1",#REF!,"&gt;=150",#REF!,"&lt;200",#REF!,$B18,#REF!,"&gt;=2.5")</f>
        <v>#REF!</v>
      </c>
      <c r="AA18" s="15" t="e">
        <f>COUNTIFS(#REF!,"&lt;=1",#REF!,"&gt;=150",#REF!,"&lt;200",#REF!,$B18,#REF!,"&gt;=3")</f>
        <v>#REF!</v>
      </c>
      <c r="AC18" s="9" t="s">
        <v>28</v>
      </c>
      <c r="AD18" s="6"/>
      <c r="AE18" s="6" t="e">
        <f>COUNTIFS(#REF!,"&gt;=200",#REF!,$B18)</f>
        <v>#REF!</v>
      </c>
      <c r="AF18" s="6" t="e">
        <f>COUNTIFS(#REF!,"&lt;=1",#REF!,"&gt;=200",#REF!,$B18,#REF!,"&gt;=2.0")</f>
        <v>#REF!</v>
      </c>
      <c r="AG18" s="6" t="e">
        <f>COUNTIFS(#REF!,"&lt;=1",#REF!,"&gt;=200",#REF!,$B18,#REF!,"&gt;=2.1")</f>
        <v>#REF!</v>
      </c>
      <c r="AH18" s="6" t="e">
        <f>COUNTIFS(#REF!,"&lt;=1",#REF!,"&gt;=200",#REF!,$B18,#REF!,"&gt;=2.3")</f>
        <v>#REF!</v>
      </c>
      <c r="AI18" s="6" t="e">
        <f>COUNTIFS(#REF!,"&lt;=1",#REF!,"&gt;=200",#REF!,$B18,#REF!,"&gt;=2.5")</f>
        <v>#REF!</v>
      </c>
      <c r="AJ18" s="15" t="e">
        <f>COUNTIFS(#REF!,"&lt;=1",#REF!,"&gt;=200",#REF!,$B18,#REF!,"&gt;=3")</f>
        <v>#REF!</v>
      </c>
      <c r="AL18" s="9" t="s">
        <v>28</v>
      </c>
      <c r="AM18" s="6"/>
      <c r="AN18" s="6" t="e">
        <f>COUNTIFS(#REF!,"&gt;=50",#REF!,$B18)</f>
        <v>#REF!</v>
      </c>
      <c r="AO18" s="6" t="e">
        <f>COUNTIFS(#REF!,"&lt;=1",#REF!,"&gt;=50",#REF!,$B18,#REF!,"&gt;=2.0")</f>
        <v>#REF!</v>
      </c>
      <c r="AP18" s="6" t="e">
        <f>COUNTIFS(#REF!,"&lt;=1",#REF!,"&gt;=50",#REF!,$B18,#REF!,"&gt;=2.1")</f>
        <v>#REF!</v>
      </c>
      <c r="AQ18" s="6" t="e">
        <f>COUNTIFS(#REF!,"&lt;=1",#REF!,"&gt;=50",#REF!,$B18,#REF!,"&gt;=2.3")</f>
        <v>#REF!</v>
      </c>
      <c r="AR18" s="6" t="e">
        <f>COUNTIFS(#REF!,"&lt;=1",#REF!,"&gt;=50",#REF!,$B18,#REF!,"&gt;=2.5")</f>
        <v>#REF!</v>
      </c>
      <c r="AS18" s="15" t="e">
        <f>COUNTIFS(#REF!,"&lt;=1",#REF!,"&gt;=50",#REF!,$B18,#REF!,"&gt;=3")</f>
        <v>#REF!</v>
      </c>
    </row>
    <row r="19" spans="2:45" hidden="1" outlineLevel="1" x14ac:dyDescent="0.25">
      <c r="B19" s="9" t="s">
        <v>29</v>
      </c>
      <c r="C19" s="6"/>
      <c r="D19" s="6" t="e">
        <f>COUNTIFS(#REF!,"&lt;100",#REF!,"&gt;=50",#REF!,$B19)</f>
        <v>#REF!</v>
      </c>
      <c r="E19" s="6" t="e">
        <f>COUNTIFS(#REF!,"&lt;=1",#REF!,"&lt;100",#REF!,"&gt;=50",#REF!,$B19,#REF!,"&gt;=2.0")</f>
        <v>#REF!</v>
      </c>
      <c r="F19" s="6" t="e">
        <f>COUNTIFS(#REF!,"&lt;=1",#REF!,"&lt;100",#REF!,"&gt;=50",#REF!,$B19,#REF!,"&gt;=2.1")</f>
        <v>#REF!</v>
      </c>
      <c r="G19" s="6" t="e">
        <f>COUNTIFS(#REF!,"&lt;=1",#REF!,"&lt;100",#REF!,"&gt;=50",#REF!,$B19,#REF!,"&gt;=2.3")</f>
        <v>#REF!</v>
      </c>
      <c r="H19" s="6" t="e">
        <f>COUNTIFS(#REF!,"&lt;=1",#REF!,"&lt;100",#REF!,"&gt;=50",#REF!,$B19,#REF!,"&gt;=2.5")</f>
        <v>#REF!</v>
      </c>
      <c r="I19" s="15" t="e">
        <f>COUNTIFS(#REF!,"&lt;=1",#REF!,"&lt;100",#REF!,"&gt;=50",#REF!,$B19,#REF!,"&gt;=3")</f>
        <v>#REF!</v>
      </c>
      <c r="K19" s="9" t="s">
        <v>29</v>
      </c>
      <c r="L19" s="6"/>
      <c r="M19" s="6" t="e">
        <f>COUNTIFS(#REF!,"&gt;=100",#REF!,"&lt;150",#REF!,$B19)</f>
        <v>#REF!</v>
      </c>
      <c r="N19" s="6" t="e">
        <f>COUNTIFS(#REF!,"&lt;=1",#REF!,"&gt;=100",#REF!,"&lt;150",#REF!,$B19,#REF!,"&gt;=2.0")</f>
        <v>#REF!</v>
      </c>
      <c r="O19" s="6" t="e">
        <f>COUNTIFS(#REF!,"&lt;=1",#REF!,"&gt;=100",#REF!,"&lt;150",#REF!,$B19,#REF!,"&gt;=2.1")</f>
        <v>#REF!</v>
      </c>
      <c r="P19" s="6" t="e">
        <f>COUNTIFS(#REF!,"&lt;=1",#REF!,"&gt;=100",#REF!,"&lt;150",#REF!,$B19,#REF!,"&gt;=2.3")</f>
        <v>#REF!</v>
      </c>
      <c r="Q19" s="6" t="e">
        <f>COUNTIFS(#REF!,"&lt;=1",#REF!,"&gt;=100",#REF!,"&lt;150",#REF!,$B19,#REF!,"&gt;=2.5")</f>
        <v>#REF!</v>
      </c>
      <c r="R19" s="15" t="e">
        <f>COUNTIFS(#REF!,"&lt;=1",#REF!,"&gt;=100",#REF!,"&lt;150",#REF!,$B19,#REF!,"&gt;=3")</f>
        <v>#REF!</v>
      </c>
      <c r="T19" s="9" t="s">
        <v>29</v>
      </c>
      <c r="U19" s="6"/>
      <c r="V19" s="6" t="e">
        <f>COUNTIFS(#REF!,"&gt;=150",#REF!,"&lt;200",#REF!,$B19)</f>
        <v>#REF!</v>
      </c>
      <c r="W19" s="6" t="e">
        <f>COUNTIFS(#REF!,"&lt;=1",#REF!,"&gt;=150",#REF!,"&lt;200",#REF!,$B19,#REF!,"&gt;=2.0")</f>
        <v>#REF!</v>
      </c>
      <c r="X19" s="6" t="e">
        <f>COUNTIFS(#REF!,"&lt;=1",#REF!,"&gt;=150",#REF!,"&lt;200",#REF!,$B19,#REF!,"&gt;=2.1")</f>
        <v>#REF!</v>
      </c>
      <c r="Y19" s="6" t="e">
        <f>COUNTIFS(#REF!,"&lt;=1",#REF!,"&gt;=150",#REF!,"&lt;200",#REF!,$B19,#REF!,"&gt;=2.3")</f>
        <v>#REF!</v>
      </c>
      <c r="Z19" s="6" t="e">
        <f>COUNTIFS(#REF!,"&lt;=1",#REF!,"&gt;=150",#REF!,"&lt;200",#REF!,$B19,#REF!,"&gt;=2.5")</f>
        <v>#REF!</v>
      </c>
      <c r="AA19" s="15" t="e">
        <f>COUNTIFS(#REF!,"&lt;=1",#REF!,"&gt;=150",#REF!,"&lt;200",#REF!,$B19,#REF!,"&gt;=3")</f>
        <v>#REF!</v>
      </c>
      <c r="AC19" s="9" t="s">
        <v>29</v>
      </c>
      <c r="AD19" s="6"/>
      <c r="AE19" s="6" t="e">
        <f>COUNTIFS(#REF!,"&gt;=200",#REF!,$B19)</f>
        <v>#REF!</v>
      </c>
      <c r="AF19" s="6" t="e">
        <f>COUNTIFS(#REF!,"&lt;=1",#REF!,"&gt;=200",#REF!,$B19,#REF!,"&gt;=2.0")</f>
        <v>#REF!</v>
      </c>
      <c r="AG19" s="6" t="e">
        <f>COUNTIFS(#REF!,"&lt;=1",#REF!,"&gt;=200",#REF!,$B19,#REF!,"&gt;=2.1")</f>
        <v>#REF!</v>
      </c>
      <c r="AH19" s="6" t="e">
        <f>COUNTIFS(#REF!,"&lt;=1",#REF!,"&gt;=200",#REF!,$B19,#REF!,"&gt;=2.3")</f>
        <v>#REF!</v>
      </c>
      <c r="AI19" s="6" t="e">
        <f>COUNTIFS(#REF!,"&lt;=1",#REF!,"&gt;=200",#REF!,$B19,#REF!,"&gt;=2.5")</f>
        <v>#REF!</v>
      </c>
      <c r="AJ19" s="15" t="e">
        <f>COUNTIFS(#REF!,"&lt;=1",#REF!,"&gt;=200",#REF!,$B19,#REF!,"&gt;=3")</f>
        <v>#REF!</v>
      </c>
      <c r="AL19" s="9" t="s">
        <v>29</v>
      </c>
      <c r="AM19" s="6"/>
      <c r="AN19" s="6" t="e">
        <f>COUNTIFS(#REF!,"&gt;=50",#REF!,$B19)</f>
        <v>#REF!</v>
      </c>
      <c r="AO19" s="6" t="e">
        <f>COUNTIFS(#REF!,"&lt;=1",#REF!,"&gt;=50",#REF!,$B19,#REF!,"&gt;=2.0")</f>
        <v>#REF!</v>
      </c>
      <c r="AP19" s="6" t="e">
        <f>COUNTIFS(#REF!,"&lt;=1",#REF!,"&gt;=50",#REF!,$B19,#REF!,"&gt;=2.1")</f>
        <v>#REF!</v>
      </c>
      <c r="AQ19" s="6" t="e">
        <f>COUNTIFS(#REF!,"&lt;=1",#REF!,"&gt;=50",#REF!,$B19,#REF!,"&gt;=2.3")</f>
        <v>#REF!</v>
      </c>
      <c r="AR19" s="6" t="e">
        <f>COUNTIFS(#REF!,"&lt;=1",#REF!,"&gt;=50",#REF!,$B19,#REF!,"&gt;=2.5")</f>
        <v>#REF!</v>
      </c>
      <c r="AS19" s="15" t="e">
        <f>COUNTIFS(#REF!,"&lt;=1",#REF!,"&gt;=50",#REF!,$B19,#REF!,"&gt;=3")</f>
        <v>#REF!</v>
      </c>
    </row>
    <row r="20" spans="2:45" hidden="1" outlineLevel="1" x14ac:dyDescent="0.25">
      <c r="B20" s="9" t="s">
        <v>32</v>
      </c>
      <c r="C20" s="6"/>
      <c r="D20" s="6" t="e">
        <f>COUNTIFS(#REF!,"&lt;100",#REF!,"&gt;=50",#REF!,$B20)</f>
        <v>#REF!</v>
      </c>
      <c r="E20" s="6" t="e">
        <f>COUNTIFS(#REF!,"&lt;=1",#REF!,"&lt;100",#REF!,"&gt;=50",#REF!,$B20,#REF!,"&gt;=2.0")</f>
        <v>#REF!</v>
      </c>
      <c r="F20" s="6" t="e">
        <f>COUNTIFS(#REF!,"&lt;=1",#REF!,"&lt;100",#REF!,"&gt;=50",#REF!,$B20,#REF!,"&gt;=2.1")</f>
        <v>#REF!</v>
      </c>
      <c r="G20" s="6" t="e">
        <f>COUNTIFS(#REF!,"&lt;=1",#REF!,"&lt;100",#REF!,"&gt;=50",#REF!,$B20,#REF!,"&gt;=2.3")</f>
        <v>#REF!</v>
      </c>
      <c r="H20" s="6" t="e">
        <f>COUNTIFS(#REF!,"&lt;=1",#REF!,"&lt;100",#REF!,"&gt;=50",#REF!,$B20,#REF!,"&gt;=2.5")</f>
        <v>#REF!</v>
      </c>
      <c r="I20" s="15" t="e">
        <f>COUNTIFS(#REF!,"&lt;=1",#REF!,"&lt;100",#REF!,"&gt;=50",#REF!,$B20,#REF!,"&gt;=3")</f>
        <v>#REF!</v>
      </c>
      <c r="K20" s="9" t="s">
        <v>32</v>
      </c>
      <c r="L20" s="6"/>
      <c r="M20" s="6" t="e">
        <f>COUNTIFS(#REF!,"&gt;=100",#REF!,"&lt;150",#REF!,$B20)</f>
        <v>#REF!</v>
      </c>
      <c r="N20" s="6" t="e">
        <f>COUNTIFS(#REF!,"&lt;=1",#REF!,"&gt;=100",#REF!,"&lt;150",#REF!,$B20,#REF!,"&gt;=2.0")</f>
        <v>#REF!</v>
      </c>
      <c r="O20" s="6" t="e">
        <f>COUNTIFS(#REF!,"&lt;=1",#REF!,"&gt;=100",#REF!,"&lt;150",#REF!,$B20,#REF!,"&gt;=2.1")</f>
        <v>#REF!</v>
      </c>
      <c r="P20" s="6" t="e">
        <f>COUNTIFS(#REF!,"&lt;=1",#REF!,"&gt;=100",#REF!,"&lt;150",#REF!,$B20,#REF!,"&gt;=2.3")</f>
        <v>#REF!</v>
      </c>
      <c r="Q20" s="6" t="e">
        <f>COUNTIFS(#REF!,"&lt;=1",#REF!,"&gt;=100",#REF!,"&lt;150",#REF!,$B20,#REF!,"&gt;=2.5")</f>
        <v>#REF!</v>
      </c>
      <c r="R20" s="15" t="e">
        <f>COUNTIFS(#REF!,"&lt;=1",#REF!,"&gt;=100",#REF!,"&lt;150",#REF!,$B20,#REF!,"&gt;=3")</f>
        <v>#REF!</v>
      </c>
      <c r="T20" s="9" t="s">
        <v>32</v>
      </c>
      <c r="U20" s="6"/>
      <c r="V20" s="6" t="e">
        <f>COUNTIFS(#REF!,"&gt;=150",#REF!,"&lt;200",#REF!,$B20)</f>
        <v>#REF!</v>
      </c>
      <c r="W20" s="6" t="e">
        <f>COUNTIFS(#REF!,"&lt;=1",#REF!,"&gt;=150",#REF!,"&lt;200",#REF!,$B20,#REF!,"&gt;=2.0")</f>
        <v>#REF!</v>
      </c>
      <c r="X20" s="6" t="e">
        <f>COUNTIFS(#REF!,"&lt;=1",#REF!,"&gt;=150",#REF!,"&lt;200",#REF!,$B20,#REF!,"&gt;=2.1")</f>
        <v>#REF!</v>
      </c>
      <c r="Y20" s="6" t="e">
        <f>COUNTIFS(#REF!,"&lt;=1",#REF!,"&gt;=150",#REF!,"&lt;200",#REF!,$B20,#REF!,"&gt;=2.3")</f>
        <v>#REF!</v>
      </c>
      <c r="Z20" s="6" t="e">
        <f>COUNTIFS(#REF!,"&lt;=1",#REF!,"&gt;=150",#REF!,"&lt;200",#REF!,$B20,#REF!,"&gt;=2.5")</f>
        <v>#REF!</v>
      </c>
      <c r="AA20" s="15" t="e">
        <f>COUNTIFS(#REF!,"&lt;=1",#REF!,"&gt;=150",#REF!,"&lt;200",#REF!,$B20,#REF!,"&gt;=3")</f>
        <v>#REF!</v>
      </c>
      <c r="AC20" s="9" t="s">
        <v>32</v>
      </c>
      <c r="AD20" s="6"/>
      <c r="AE20" s="6" t="e">
        <f>COUNTIFS(#REF!,"&gt;=200",#REF!,$B20)</f>
        <v>#REF!</v>
      </c>
      <c r="AF20" s="6" t="e">
        <f>COUNTIFS(#REF!,"&lt;=1",#REF!,"&gt;=200",#REF!,$B20,#REF!,"&gt;=2.0")</f>
        <v>#REF!</v>
      </c>
      <c r="AG20" s="6" t="e">
        <f>COUNTIFS(#REF!,"&lt;=1",#REF!,"&gt;=200",#REF!,$B20,#REF!,"&gt;=2.1")</f>
        <v>#REF!</v>
      </c>
      <c r="AH20" s="6" t="e">
        <f>COUNTIFS(#REF!,"&lt;=1",#REF!,"&gt;=200",#REF!,$B20,#REF!,"&gt;=2.3")</f>
        <v>#REF!</v>
      </c>
      <c r="AI20" s="6" t="e">
        <f>COUNTIFS(#REF!,"&lt;=1",#REF!,"&gt;=200",#REF!,$B20,#REF!,"&gt;=2.5")</f>
        <v>#REF!</v>
      </c>
      <c r="AJ20" s="15" t="e">
        <f>COUNTIFS(#REF!,"&lt;=1",#REF!,"&gt;=200",#REF!,$B20,#REF!,"&gt;=3")</f>
        <v>#REF!</v>
      </c>
      <c r="AL20" s="9" t="s">
        <v>32</v>
      </c>
      <c r="AM20" s="6"/>
      <c r="AN20" s="6" t="e">
        <f>COUNTIFS(#REF!,"&gt;=50",#REF!,$B20)</f>
        <v>#REF!</v>
      </c>
      <c r="AO20" s="6" t="e">
        <f>COUNTIFS(#REF!,"&lt;=1",#REF!,"&gt;=50",#REF!,$B20,#REF!,"&gt;=2.0")</f>
        <v>#REF!</v>
      </c>
      <c r="AP20" s="6" t="e">
        <f>COUNTIFS(#REF!,"&lt;=1",#REF!,"&gt;=50",#REF!,$B20,#REF!,"&gt;=2.1")</f>
        <v>#REF!</v>
      </c>
      <c r="AQ20" s="6" t="e">
        <f>COUNTIFS(#REF!,"&lt;=1",#REF!,"&gt;=50",#REF!,$B20,#REF!,"&gt;=2.3")</f>
        <v>#REF!</v>
      </c>
      <c r="AR20" s="6" t="e">
        <f>COUNTIFS(#REF!,"&lt;=1",#REF!,"&gt;=50",#REF!,$B20,#REF!,"&gt;=2.5")</f>
        <v>#REF!</v>
      </c>
      <c r="AS20" s="15" t="e">
        <f>COUNTIFS(#REF!,"&lt;=1",#REF!,"&gt;=50",#REF!,$B20,#REF!,"&gt;=3")</f>
        <v>#REF!</v>
      </c>
    </row>
    <row r="21" spans="2:45" hidden="1" outlineLevel="1" x14ac:dyDescent="0.25">
      <c r="B21" s="9" t="s">
        <v>44</v>
      </c>
      <c r="C21" s="6"/>
      <c r="D21" s="6" t="e">
        <f>COUNTIFS(#REF!,"&lt;100",#REF!,"&gt;=50",#REF!,$B21)</f>
        <v>#REF!</v>
      </c>
      <c r="E21" s="6" t="e">
        <f>COUNTIFS(#REF!,"&lt;=1",#REF!,"&lt;100",#REF!,"&gt;=50",#REF!,$B21,#REF!,"&gt;=2.0")</f>
        <v>#REF!</v>
      </c>
      <c r="F21" s="6" t="e">
        <f>COUNTIFS(#REF!,"&lt;=1",#REF!,"&lt;100",#REF!,"&gt;=50",#REF!,$B21,#REF!,"&gt;=2.1")</f>
        <v>#REF!</v>
      </c>
      <c r="G21" s="6" t="e">
        <f>COUNTIFS(#REF!,"&lt;=1",#REF!,"&lt;100",#REF!,"&gt;=50",#REF!,$B21,#REF!,"&gt;=2.3")</f>
        <v>#REF!</v>
      </c>
      <c r="H21" s="6" t="e">
        <f>COUNTIFS(#REF!,"&lt;=1",#REF!,"&lt;100",#REF!,"&gt;=50",#REF!,$B21,#REF!,"&gt;=2.5")</f>
        <v>#REF!</v>
      </c>
      <c r="I21" s="15" t="e">
        <f>COUNTIFS(#REF!,"&lt;=1",#REF!,"&lt;100",#REF!,"&gt;=50",#REF!,$B21,#REF!,"&gt;=3")</f>
        <v>#REF!</v>
      </c>
      <c r="K21" s="9" t="s">
        <v>44</v>
      </c>
      <c r="L21" s="6"/>
      <c r="M21" s="6" t="e">
        <f>COUNTIFS(#REF!,"&gt;=100",#REF!,"&lt;150",#REF!,$B21)</f>
        <v>#REF!</v>
      </c>
      <c r="N21" s="6" t="e">
        <f>COUNTIFS(#REF!,"&lt;=1",#REF!,"&gt;=100",#REF!,"&lt;150",#REF!,$B21,#REF!,"&gt;=2.0")</f>
        <v>#REF!</v>
      </c>
      <c r="O21" s="6" t="e">
        <f>COUNTIFS(#REF!,"&lt;=1",#REF!,"&gt;=100",#REF!,"&lt;150",#REF!,$B21,#REF!,"&gt;=2.1")</f>
        <v>#REF!</v>
      </c>
      <c r="P21" s="6" t="e">
        <f>COUNTIFS(#REF!,"&lt;=1",#REF!,"&gt;=100",#REF!,"&lt;150",#REF!,$B21,#REF!,"&gt;=2.3")</f>
        <v>#REF!</v>
      </c>
      <c r="Q21" s="6" t="e">
        <f>COUNTIFS(#REF!,"&lt;=1",#REF!,"&gt;=100",#REF!,"&lt;150",#REF!,$B21,#REF!,"&gt;=2.5")</f>
        <v>#REF!</v>
      </c>
      <c r="R21" s="15" t="e">
        <f>COUNTIFS(#REF!,"&lt;=1",#REF!,"&gt;=100",#REF!,"&lt;150",#REF!,$B21,#REF!,"&gt;=3")</f>
        <v>#REF!</v>
      </c>
      <c r="T21" s="9" t="s">
        <v>44</v>
      </c>
      <c r="U21" s="6"/>
      <c r="V21" s="6" t="e">
        <f>COUNTIFS(#REF!,"&gt;=150",#REF!,"&lt;200",#REF!,$B21)</f>
        <v>#REF!</v>
      </c>
      <c r="W21" s="6" t="e">
        <f>COUNTIFS(#REF!,"&lt;=1",#REF!,"&gt;=150",#REF!,"&lt;200",#REF!,$B21,#REF!,"&gt;=2.0")</f>
        <v>#REF!</v>
      </c>
      <c r="X21" s="6" t="e">
        <f>COUNTIFS(#REF!,"&lt;=1",#REF!,"&gt;=150",#REF!,"&lt;200",#REF!,$B21,#REF!,"&gt;=2.1")</f>
        <v>#REF!</v>
      </c>
      <c r="Y21" s="6" t="e">
        <f>COUNTIFS(#REF!,"&lt;=1",#REF!,"&gt;=150",#REF!,"&lt;200",#REF!,$B21,#REF!,"&gt;=2.3")</f>
        <v>#REF!</v>
      </c>
      <c r="Z21" s="6" t="e">
        <f>COUNTIFS(#REF!,"&lt;=1",#REF!,"&gt;=150",#REF!,"&lt;200",#REF!,$B21,#REF!,"&gt;=2.5")</f>
        <v>#REF!</v>
      </c>
      <c r="AA21" s="15" t="e">
        <f>COUNTIFS(#REF!,"&lt;=1",#REF!,"&gt;=150",#REF!,"&lt;200",#REF!,$B21,#REF!,"&gt;=3")</f>
        <v>#REF!</v>
      </c>
      <c r="AC21" s="9" t="s">
        <v>44</v>
      </c>
      <c r="AD21" s="6"/>
      <c r="AE21" s="6" t="e">
        <f>COUNTIFS(#REF!,"&gt;=200",#REF!,$B21)</f>
        <v>#REF!</v>
      </c>
      <c r="AF21" s="6" t="e">
        <f>COUNTIFS(#REF!,"&lt;=1",#REF!,"&gt;=200",#REF!,$B21,#REF!,"&gt;=2.0")</f>
        <v>#REF!</v>
      </c>
      <c r="AG21" s="6" t="e">
        <f>COUNTIFS(#REF!,"&lt;=1",#REF!,"&gt;=200",#REF!,$B21,#REF!,"&gt;=2.1")</f>
        <v>#REF!</v>
      </c>
      <c r="AH21" s="6" t="e">
        <f>COUNTIFS(#REF!,"&lt;=1",#REF!,"&gt;=200",#REF!,$B21,#REF!,"&gt;=2.3")</f>
        <v>#REF!</v>
      </c>
      <c r="AI21" s="6" t="e">
        <f>COUNTIFS(#REF!,"&lt;=1",#REF!,"&gt;=200",#REF!,$B21,#REF!,"&gt;=2.5")</f>
        <v>#REF!</v>
      </c>
      <c r="AJ21" s="15" t="e">
        <f>COUNTIFS(#REF!,"&lt;=1",#REF!,"&gt;=200",#REF!,$B21,#REF!,"&gt;=3")</f>
        <v>#REF!</v>
      </c>
      <c r="AL21" s="9" t="s">
        <v>44</v>
      </c>
      <c r="AM21" s="6"/>
      <c r="AN21" s="6" t="e">
        <f>COUNTIFS(#REF!,"&gt;=50",#REF!,$B21)</f>
        <v>#REF!</v>
      </c>
      <c r="AO21" s="6" t="e">
        <f>COUNTIFS(#REF!,"&lt;=1",#REF!,"&gt;=50",#REF!,$B21,#REF!,"&gt;=2.0")</f>
        <v>#REF!</v>
      </c>
      <c r="AP21" s="6" t="e">
        <f>COUNTIFS(#REF!,"&lt;=1",#REF!,"&gt;=50",#REF!,$B21,#REF!,"&gt;=2.1")</f>
        <v>#REF!</v>
      </c>
      <c r="AQ21" s="6" t="e">
        <f>COUNTIFS(#REF!,"&lt;=1",#REF!,"&gt;=50",#REF!,$B21,#REF!,"&gt;=2.3")</f>
        <v>#REF!</v>
      </c>
      <c r="AR21" s="6" t="e">
        <f>COUNTIFS(#REF!,"&lt;=1",#REF!,"&gt;=50",#REF!,$B21,#REF!,"&gt;=2.5")</f>
        <v>#REF!</v>
      </c>
      <c r="AS21" s="15" t="e">
        <f>COUNTIFS(#REF!,"&lt;=1",#REF!,"&gt;=50",#REF!,$B21,#REF!,"&gt;=3")</f>
        <v>#REF!</v>
      </c>
    </row>
    <row r="22" spans="2:45" hidden="1" outlineLevel="1" x14ac:dyDescent="0.25">
      <c r="B22" s="9" t="s">
        <v>35</v>
      </c>
      <c r="C22" s="6"/>
      <c r="D22" s="6" t="e">
        <f>COUNTIFS(#REF!,"&lt;100",#REF!,"&gt;=50",#REF!,$B22)</f>
        <v>#REF!</v>
      </c>
      <c r="E22" s="6" t="e">
        <f>COUNTIFS(#REF!,"&lt;=1",#REF!,"&lt;100",#REF!,"&gt;=50",#REF!,$B22,#REF!,"&gt;=2.0")</f>
        <v>#REF!</v>
      </c>
      <c r="F22" s="6" t="e">
        <f>COUNTIFS(#REF!,"&lt;=1",#REF!,"&lt;100",#REF!,"&gt;=50",#REF!,$B22,#REF!,"&gt;=2.1")</f>
        <v>#REF!</v>
      </c>
      <c r="G22" s="6" t="e">
        <f>COUNTIFS(#REF!,"&lt;=1",#REF!,"&lt;100",#REF!,"&gt;=50",#REF!,$B22,#REF!,"&gt;=2.3")</f>
        <v>#REF!</v>
      </c>
      <c r="H22" s="6" t="e">
        <f>COUNTIFS(#REF!,"&lt;=1",#REF!,"&lt;100",#REF!,"&gt;=50",#REF!,$B22,#REF!,"&gt;=2.5")</f>
        <v>#REF!</v>
      </c>
      <c r="I22" s="15" t="e">
        <f>COUNTIFS(#REF!,"&lt;=1",#REF!,"&lt;100",#REF!,"&gt;=50",#REF!,$B22,#REF!,"&gt;=3")</f>
        <v>#REF!</v>
      </c>
      <c r="K22" s="9" t="s">
        <v>35</v>
      </c>
      <c r="L22" s="6"/>
      <c r="M22" s="6" t="e">
        <f>COUNTIFS(#REF!,"&gt;=100",#REF!,"&lt;150",#REF!,$B22)</f>
        <v>#REF!</v>
      </c>
      <c r="N22" s="6" t="e">
        <f>COUNTIFS(#REF!,"&lt;=1",#REF!,"&gt;=100",#REF!,"&lt;150",#REF!,$B22,#REF!,"&gt;=2.0")</f>
        <v>#REF!</v>
      </c>
      <c r="O22" s="6" t="e">
        <f>COUNTIFS(#REF!,"&lt;=1",#REF!,"&gt;=100",#REF!,"&lt;150",#REF!,$B22,#REF!,"&gt;=2.1")</f>
        <v>#REF!</v>
      </c>
      <c r="P22" s="6" t="e">
        <f>COUNTIFS(#REF!,"&lt;=1",#REF!,"&gt;=100",#REF!,"&lt;150",#REF!,$B22,#REF!,"&gt;=2.3")</f>
        <v>#REF!</v>
      </c>
      <c r="Q22" s="6" t="e">
        <f>COUNTIFS(#REF!,"&lt;=1",#REF!,"&gt;=100",#REF!,"&lt;150",#REF!,$B22,#REF!,"&gt;=2.5")</f>
        <v>#REF!</v>
      </c>
      <c r="R22" s="15" t="e">
        <f>COUNTIFS(#REF!,"&lt;=1",#REF!,"&gt;=100",#REF!,"&lt;150",#REF!,$B22,#REF!,"&gt;=3")</f>
        <v>#REF!</v>
      </c>
      <c r="T22" s="9" t="s">
        <v>35</v>
      </c>
      <c r="U22" s="6"/>
      <c r="V22" s="6" t="e">
        <f>COUNTIFS(#REF!,"&gt;=150",#REF!,"&lt;200",#REF!,$B22)</f>
        <v>#REF!</v>
      </c>
      <c r="W22" s="6" t="e">
        <f>COUNTIFS(#REF!,"&lt;=1",#REF!,"&gt;=150",#REF!,"&lt;200",#REF!,$B22,#REF!,"&gt;=2.0")</f>
        <v>#REF!</v>
      </c>
      <c r="X22" s="6" t="e">
        <f>COUNTIFS(#REF!,"&lt;=1",#REF!,"&gt;=150",#REF!,"&lt;200",#REF!,$B22,#REF!,"&gt;=2.1")</f>
        <v>#REF!</v>
      </c>
      <c r="Y22" s="6" t="e">
        <f>COUNTIFS(#REF!,"&lt;=1",#REF!,"&gt;=150",#REF!,"&lt;200",#REF!,$B22,#REF!,"&gt;=2.3")</f>
        <v>#REF!</v>
      </c>
      <c r="Z22" s="6" t="e">
        <f>COUNTIFS(#REF!,"&lt;=1",#REF!,"&gt;=150",#REF!,"&lt;200",#REF!,$B22,#REF!,"&gt;=2.5")</f>
        <v>#REF!</v>
      </c>
      <c r="AA22" s="15" t="e">
        <f>COUNTIFS(#REF!,"&lt;=1",#REF!,"&gt;=150",#REF!,"&lt;200",#REF!,$B22,#REF!,"&gt;=3")</f>
        <v>#REF!</v>
      </c>
      <c r="AC22" s="9" t="s">
        <v>35</v>
      </c>
      <c r="AD22" s="6"/>
      <c r="AE22" s="6" t="e">
        <f>COUNTIFS(#REF!,"&gt;=200",#REF!,$B22)</f>
        <v>#REF!</v>
      </c>
      <c r="AF22" s="6" t="e">
        <f>COUNTIFS(#REF!,"&lt;=1",#REF!,"&gt;=200",#REF!,$B22,#REF!,"&gt;=2.0")</f>
        <v>#REF!</v>
      </c>
      <c r="AG22" s="6" t="e">
        <f>COUNTIFS(#REF!,"&lt;=1",#REF!,"&gt;=200",#REF!,$B22,#REF!,"&gt;=2.1")</f>
        <v>#REF!</v>
      </c>
      <c r="AH22" s="6" t="e">
        <f>COUNTIFS(#REF!,"&lt;=1",#REF!,"&gt;=200",#REF!,$B22,#REF!,"&gt;=2.3")</f>
        <v>#REF!</v>
      </c>
      <c r="AI22" s="6" t="e">
        <f>COUNTIFS(#REF!,"&lt;=1",#REF!,"&gt;=200",#REF!,$B22,#REF!,"&gt;=2.5")</f>
        <v>#REF!</v>
      </c>
      <c r="AJ22" s="15" t="e">
        <f>COUNTIFS(#REF!,"&lt;=1",#REF!,"&gt;=200",#REF!,$B22,#REF!,"&gt;=3")</f>
        <v>#REF!</v>
      </c>
      <c r="AL22" s="9" t="s">
        <v>35</v>
      </c>
      <c r="AM22" s="6"/>
      <c r="AN22" s="6" t="e">
        <f>COUNTIFS(#REF!,"&gt;=50",#REF!,$B22)</f>
        <v>#REF!</v>
      </c>
      <c r="AO22" s="6" t="e">
        <f>COUNTIFS(#REF!,"&lt;=1",#REF!,"&gt;=50",#REF!,$B22,#REF!,"&gt;=2.0")</f>
        <v>#REF!</v>
      </c>
      <c r="AP22" s="6" t="e">
        <f>COUNTIFS(#REF!,"&lt;=1",#REF!,"&gt;=50",#REF!,$B22,#REF!,"&gt;=2.1")</f>
        <v>#REF!</v>
      </c>
      <c r="AQ22" s="6" t="e">
        <f>COUNTIFS(#REF!,"&lt;=1",#REF!,"&gt;=50",#REF!,$B22,#REF!,"&gt;=2.3")</f>
        <v>#REF!</v>
      </c>
      <c r="AR22" s="6" t="e">
        <f>COUNTIFS(#REF!,"&lt;=1",#REF!,"&gt;=50",#REF!,$B22,#REF!,"&gt;=2.5")</f>
        <v>#REF!</v>
      </c>
      <c r="AS22" s="15" t="e">
        <f>COUNTIFS(#REF!,"&lt;=1",#REF!,"&gt;=50",#REF!,$B22,#REF!,"&gt;=3")</f>
        <v>#REF!</v>
      </c>
    </row>
    <row r="23" spans="2:45" hidden="1" outlineLevel="1" x14ac:dyDescent="0.25">
      <c r="B23" s="9" t="s">
        <v>8</v>
      </c>
      <c r="C23" s="6"/>
      <c r="D23" s="6" t="e">
        <f>COUNTIFS(#REF!,"&lt;100",#REF!,"&gt;=50",#REF!,$B23)</f>
        <v>#REF!</v>
      </c>
      <c r="E23" s="6" t="e">
        <f>COUNTIFS(#REF!,"&lt;=1",#REF!,"&lt;100",#REF!,"&gt;=50",#REF!,$B23,#REF!,"&gt;=2.0")</f>
        <v>#REF!</v>
      </c>
      <c r="F23" s="6" t="e">
        <f>COUNTIFS(#REF!,"&lt;=1",#REF!,"&lt;100",#REF!,"&gt;=50",#REF!,$B23,#REF!,"&gt;=2.1")</f>
        <v>#REF!</v>
      </c>
      <c r="G23" s="6" t="e">
        <f>COUNTIFS(#REF!,"&lt;=1",#REF!,"&lt;100",#REF!,"&gt;=50",#REF!,$B23,#REF!,"&gt;=2.3")</f>
        <v>#REF!</v>
      </c>
      <c r="H23" s="6" t="e">
        <f>COUNTIFS(#REF!,"&lt;=1",#REF!,"&lt;100",#REF!,"&gt;=50",#REF!,$B23,#REF!,"&gt;=2.5")</f>
        <v>#REF!</v>
      </c>
      <c r="I23" s="15" t="e">
        <f>COUNTIFS(#REF!,"&lt;=1",#REF!,"&lt;100",#REF!,"&gt;=50",#REF!,$B23,#REF!,"&gt;=3")</f>
        <v>#REF!</v>
      </c>
      <c r="K23" s="9" t="s">
        <v>8</v>
      </c>
      <c r="L23" s="6"/>
      <c r="M23" s="6" t="e">
        <f>COUNTIFS(#REF!,"&gt;=100",#REF!,"&lt;150",#REF!,$B23)</f>
        <v>#REF!</v>
      </c>
      <c r="N23" s="6" t="e">
        <f>COUNTIFS(#REF!,"&lt;=1",#REF!,"&gt;=100",#REF!,"&lt;150",#REF!,$B23,#REF!,"&gt;=2.0")</f>
        <v>#REF!</v>
      </c>
      <c r="O23" s="6" t="e">
        <f>COUNTIFS(#REF!,"&lt;=1",#REF!,"&gt;=100",#REF!,"&lt;150",#REF!,$B23,#REF!,"&gt;=2.1")</f>
        <v>#REF!</v>
      </c>
      <c r="P23" s="6" t="e">
        <f>COUNTIFS(#REF!,"&lt;=1",#REF!,"&gt;=100",#REF!,"&lt;150",#REF!,$B23,#REF!,"&gt;=2.3")</f>
        <v>#REF!</v>
      </c>
      <c r="Q23" s="6" t="e">
        <f>COUNTIFS(#REF!,"&lt;=1",#REF!,"&gt;=100",#REF!,"&lt;150",#REF!,$B23,#REF!,"&gt;=2.5")</f>
        <v>#REF!</v>
      </c>
      <c r="R23" s="15" t="e">
        <f>COUNTIFS(#REF!,"&lt;=1",#REF!,"&gt;=100",#REF!,"&lt;150",#REF!,$B23,#REF!,"&gt;=3")</f>
        <v>#REF!</v>
      </c>
      <c r="T23" s="9" t="s">
        <v>8</v>
      </c>
      <c r="U23" s="6"/>
      <c r="V23" s="6" t="e">
        <f>COUNTIFS(#REF!,"&gt;=150",#REF!,"&lt;200",#REF!,$B23)</f>
        <v>#REF!</v>
      </c>
      <c r="W23" s="6" t="e">
        <f>COUNTIFS(#REF!,"&lt;=1",#REF!,"&gt;=150",#REF!,"&lt;200",#REF!,$B23,#REF!,"&gt;=2.0")</f>
        <v>#REF!</v>
      </c>
      <c r="X23" s="6" t="e">
        <f>COUNTIFS(#REF!,"&lt;=1",#REF!,"&gt;=150",#REF!,"&lt;200",#REF!,$B23,#REF!,"&gt;=2.1")</f>
        <v>#REF!</v>
      </c>
      <c r="Y23" s="6" t="e">
        <f>COUNTIFS(#REF!,"&lt;=1",#REF!,"&gt;=150",#REF!,"&lt;200",#REF!,$B23,#REF!,"&gt;=2.3")</f>
        <v>#REF!</v>
      </c>
      <c r="Z23" s="6" t="e">
        <f>COUNTIFS(#REF!,"&lt;=1",#REF!,"&gt;=150",#REF!,"&lt;200",#REF!,$B23,#REF!,"&gt;=2.5")</f>
        <v>#REF!</v>
      </c>
      <c r="AA23" s="15" t="e">
        <f>COUNTIFS(#REF!,"&lt;=1",#REF!,"&gt;=150",#REF!,"&lt;200",#REF!,$B23,#REF!,"&gt;=3")</f>
        <v>#REF!</v>
      </c>
      <c r="AC23" s="9" t="s">
        <v>8</v>
      </c>
      <c r="AD23" s="6"/>
      <c r="AE23" s="6" t="e">
        <f>COUNTIFS(#REF!,"&gt;=200",#REF!,$B23)</f>
        <v>#REF!</v>
      </c>
      <c r="AF23" s="6" t="e">
        <f>COUNTIFS(#REF!,"&lt;=1",#REF!,"&gt;=200",#REF!,$B23,#REF!,"&gt;=2.0")</f>
        <v>#REF!</v>
      </c>
      <c r="AG23" s="6" t="e">
        <f>COUNTIFS(#REF!,"&lt;=1",#REF!,"&gt;=200",#REF!,$B23,#REF!,"&gt;=2.1")</f>
        <v>#REF!</v>
      </c>
      <c r="AH23" s="6" t="e">
        <f>COUNTIFS(#REF!,"&lt;=1",#REF!,"&gt;=200",#REF!,$B23,#REF!,"&gt;=2.3")</f>
        <v>#REF!</v>
      </c>
      <c r="AI23" s="6" t="e">
        <f>COUNTIFS(#REF!,"&lt;=1",#REF!,"&gt;=200",#REF!,$B23,#REF!,"&gt;=2.5")</f>
        <v>#REF!</v>
      </c>
      <c r="AJ23" s="15" t="e">
        <f>COUNTIFS(#REF!,"&lt;=1",#REF!,"&gt;=200",#REF!,$B23,#REF!,"&gt;=3")</f>
        <v>#REF!</v>
      </c>
      <c r="AL23" s="9" t="s">
        <v>8</v>
      </c>
      <c r="AM23" s="6"/>
      <c r="AN23" s="6" t="e">
        <f>COUNTIFS(#REF!,"&gt;=50",#REF!,$B23)</f>
        <v>#REF!</v>
      </c>
      <c r="AO23" s="6" t="e">
        <f>COUNTIFS(#REF!,"&lt;=1",#REF!,"&gt;=50",#REF!,$B23,#REF!,"&gt;=2.0")</f>
        <v>#REF!</v>
      </c>
      <c r="AP23" s="6" t="e">
        <f>COUNTIFS(#REF!,"&lt;=1",#REF!,"&gt;=50",#REF!,$B23,#REF!,"&gt;=2.1")</f>
        <v>#REF!</v>
      </c>
      <c r="AQ23" s="6" t="e">
        <f>COUNTIFS(#REF!,"&lt;=1",#REF!,"&gt;=50",#REF!,$B23,#REF!,"&gt;=2.3")</f>
        <v>#REF!</v>
      </c>
      <c r="AR23" s="6" t="e">
        <f>COUNTIFS(#REF!,"&lt;=1",#REF!,"&gt;=50",#REF!,$B23,#REF!,"&gt;=2.5")</f>
        <v>#REF!</v>
      </c>
      <c r="AS23" s="15" t="e">
        <f>COUNTIFS(#REF!,"&lt;=1",#REF!,"&gt;=50",#REF!,$B23,#REF!,"&gt;=3")</f>
        <v>#REF!</v>
      </c>
    </row>
    <row r="24" spans="2:45" hidden="1" outlineLevel="1" x14ac:dyDescent="0.25">
      <c r="B24" s="9" t="s">
        <v>36</v>
      </c>
      <c r="C24" s="6"/>
      <c r="D24" s="6" t="e">
        <f>COUNTIFS(#REF!,"&lt;100",#REF!,"&gt;=50",#REF!,$B24)</f>
        <v>#REF!</v>
      </c>
      <c r="E24" s="6" t="e">
        <f>COUNTIFS(#REF!,"&lt;=1",#REF!,"&lt;100",#REF!,"&gt;=50",#REF!,$B24,#REF!,"&gt;=2.0")</f>
        <v>#REF!</v>
      </c>
      <c r="F24" s="6" t="e">
        <f>COUNTIFS(#REF!,"&lt;=1",#REF!,"&lt;100",#REF!,"&gt;=50",#REF!,$B24,#REF!,"&gt;=2.1")</f>
        <v>#REF!</v>
      </c>
      <c r="G24" s="6" t="e">
        <f>COUNTIFS(#REF!,"&lt;=1",#REF!,"&lt;100",#REF!,"&gt;=50",#REF!,$B24,#REF!,"&gt;=2.3")</f>
        <v>#REF!</v>
      </c>
      <c r="H24" s="6" t="e">
        <f>COUNTIFS(#REF!,"&lt;=1",#REF!,"&lt;100",#REF!,"&gt;=50",#REF!,$B24,#REF!,"&gt;=2.5")</f>
        <v>#REF!</v>
      </c>
      <c r="I24" s="15" t="e">
        <f>COUNTIFS(#REF!,"&lt;=1",#REF!,"&lt;100",#REF!,"&gt;=50",#REF!,$B24,#REF!,"&gt;=3")</f>
        <v>#REF!</v>
      </c>
      <c r="K24" s="9" t="s">
        <v>36</v>
      </c>
      <c r="L24" s="6"/>
      <c r="M24" s="6" t="e">
        <f>COUNTIFS(#REF!,"&gt;=100",#REF!,"&lt;150",#REF!,$B24)</f>
        <v>#REF!</v>
      </c>
      <c r="N24" s="6" t="e">
        <f>COUNTIFS(#REF!,"&lt;=1",#REF!,"&gt;=100",#REF!,"&lt;150",#REF!,$B24,#REF!,"&gt;=2.0")</f>
        <v>#REF!</v>
      </c>
      <c r="O24" s="6" t="e">
        <f>COUNTIFS(#REF!,"&lt;=1",#REF!,"&gt;=100",#REF!,"&lt;150",#REF!,$B24,#REF!,"&gt;=2.1")</f>
        <v>#REF!</v>
      </c>
      <c r="P24" s="6" t="e">
        <f>COUNTIFS(#REF!,"&lt;=1",#REF!,"&gt;=100",#REF!,"&lt;150",#REF!,$B24,#REF!,"&gt;=2.3")</f>
        <v>#REF!</v>
      </c>
      <c r="Q24" s="6" t="e">
        <f>COUNTIFS(#REF!,"&lt;=1",#REF!,"&gt;=100",#REF!,"&lt;150",#REF!,$B24,#REF!,"&gt;=2.5")</f>
        <v>#REF!</v>
      </c>
      <c r="R24" s="15" t="e">
        <f>COUNTIFS(#REF!,"&lt;=1",#REF!,"&gt;=100",#REF!,"&lt;150",#REF!,$B24,#REF!,"&gt;=3")</f>
        <v>#REF!</v>
      </c>
      <c r="T24" s="9" t="s">
        <v>36</v>
      </c>
      <c r="U24" s="6"/>
      <c r="V24" s="6" t="e">
        <f>COUNTIFS(#REF!,"&gt;=150",#REF!,"&lt;200",#REF!,$B24)</f>
        <v>#REF!</v>
      </c>
      <c r="W24" s="6" t="e">
        <f>COUNTIFS(#REF!,"&lt;=1",#REF!,"&gt;=150",#REF!,"&lt;200",#REF!,$B24,#REF!,"&gt;=2.0")</f>
        <v>#REF!</v>
      </c>
      <c r="X24" s="6" t="e">
        <f>COUNTIFS(#REF!,"&lt;=1",#REF!,"&gt;=150",#REF!,"&lt;200",#REF!,$B24,#REF!,"&gt;=2.1")</f>
        <v>#REF!</v>
      </c>
      <c r="Y24" s="6" t="e">
        <f>COUNTIFS(#REF!,"&lt;=1",#REF!,"&gt;=150",#REF!,"&lt;200",#REF!,$B24,#REF!,"&gt;=2.3")</f>
        <v>#REF!</v>
      </c>
      <c r="Z24" s="6" t="e">
        <f>COUNTIFS(#REF!,"&lt;=1",#REF!,"&gt;=150",#REF!,"&lt;200",#REF!,$B24,#REF!,"&gt;=2.5")</f>
        <v>#REF!</v>
      </c>
      <c r="AA24" s="15" t="e">
        <f>COUNTIFS(#REF!,"&lt;=1",#REF!,"&gt;=150",#REF!,"&lt;200",#REF!,$B24,#REF!,"&gt;=3")</f>
        <v>#REF!</v>
      </c>
      <c r="AC24" s="9" t="s">
        <v>36</v>
      </c>
      <c r="AD24" s="6"/>
      <c r="AE24" s="6" t="e">
        <f>COUNTIFS(#REF!,"&gt;=200",#REF!,$B24)</f>
        <v>#REF!</v>
      </c>
      <c r="AF24" s="6" t="e">
        <f>COUNTIFS(#REF!,"&lt;=1",#REF!,"&gt;=200",#REF!,$B24,#REF!,"&gt;=2.0")</f>
        <v>#REF!</v>
      </c>
      <c r="AG24" s="6" t="e">
        <f>COUNTIFS(#REF!,"&lt;=1",#REF!,"&gt;=200",#REF!,$B24,#REF!,"&gt;=2.1")</f>
        <v>#REF!</v>
      </c>
      <c r="AH24" s="6" t="e">
        <f>COUNTIFS(#REF!,"&lt;=1",#REF!,"&gt;=200",#REF!,$B24,#REF!,"&gt;=2.3")</f>
        <v>#REF!</v>
      </c>
      <c r="AI24" s="6" t="e">
        <f>COUNTIFS(#REF!,"&lt;=1",#REF!,"&gt;=200",#REF!,$B24,#REF!,"&gt;=2.5")</f>
        <v>#REF!</v>
      </c>
      <c r="AJ24" s="15" t="e">
        <f>COUNTIFS(#REF!,"&lt;=1",#REF!,"&gt;=200",#REF!,$B24,#REF!,"&gt;=3")</f>
        <v>#REF!</v>
      </c>
      <c r="AL24" s="9" t="s">
        <v>36</v>
      </c>
      <c r="AM24" s="6"/>
      <c r="AN24" s="6" t="e">
        <f>COUNTIFS(#REF!,"&gt;=50",#REF!,$B24)</f>
        <v>#REF!</v>
      </c>
      <c r="AO24" s="6" t="e">
        <f>COUNTIFS(#REF!,"&lt;=1",#REF!,"&gt;=50",#REF!,$B24,#REF!,"&gt;=2.0")</f>
        <v>#REF!</v>
      </c>
      <c r="AP24" s="6" t="e">
        <f>COUNTIFS(#REF!,"&lt;=1",#REF!,"&gt;=50",#REF!,$B24,#REF!,"&gt;=2.1")</f>
        <v>#REF!</v>
      </c>
      <c r="AQ24" s="6" t="e">
        <f>COUNTIFS(#REF!,"&lt;=1",#REF!,"&gt;=50",#REF!,$B24,#REF!,"&gt;=2.3")</f>
        <v>#REF!</v>
      </c>
      <c r="AR24" s="6" t="e">
        <f>COUNTIFS(#REF!,"&lt;=1",#REF!,"&gt;=50",#REF!,$B24,#REF!,"&gt;=2.5")</f>
        <v>#REF!</v>
      </c>
      <c r="AS24" s="15" t="e">
        <f>COUNTIFS(#REF!,"&lt;=1",#REF!,"&gt;=50",#REF!,$B24,#REF!,"&gt;=3")</f>
        <v>#REF!</v>
      </c>
    </row>
    <row r="25" spans="2:45" hidden="1" outlineLevel="1" x14ac:dyDescent="0.25">
      <c r="B25" s="9" t="s">
        <v>30</v>
      </c>
      <c r="C25" s="6"/>
      <c r="D25" s="6" t="e">
        <f>COUNTIFS(#REF!,"&lt;100",#REF!,"&gt;=50",#REF!,$B25)</f>
        <v>#REF!</v>
      </c>
      <c r="E25" s="6" t="e">
        <f>COUNTIFS(#REF!,"&lt;=1",#REF!,"&lt;100",#REF!,"&gt;=50",#REF!,$B25,#REF!,"&gt;=2.0")</f>
        <v>#REF!</v>
      </c>
      <c r="F25" s="6" t="e">
        <f>COUNTIFS(#REF!,"&lt;=1",#REF!,"&lt;100",#REF!,"&gt;=50",#REF!,$B25,#REF!,"&gt;=2.1")</f>
        <v>#REF!</v>
      </c>
      <c r="G25" s="6" t="e">
        <f>COUNTIFS(#REF!,"&lt;=1",#REF!,"&lt;100",#REF!,"&gt;=50",#REF!,$B25,#REF!,"&gt;=2.3")</f>
        <v>#REF!</v>
      </c>
      <c r="H25" s="6" t="e">
        <f>COUNTIFS(#REF!,"&lt;=1",#REF!,"&lt;100",#REF!,"&gt;=50",#REF!,$B25,#REF!,"&gt;=2.5")</f>
        <v>#REF!</v>
      </c>
      <c r="I25" s="15" t="e">
        <f>COUNTIFS(#REF!,"&lt;=1",#REF!,"&lt;100",#REF!,"&gt;=50",#REF!,$B25,#REF!,"&gt;=3")</f>
        <v>#REF!</v>
      </c>
      <c r="K25" s="9" t="s">
        <v>30</v>
      </c>
      <c r="L25" s="6"/>
      <c r="M25" s="6" t="e">
        <f>COUNTIFS(#REF!,"&gt;=100",#REF!,"&lt;150",#REF!,$B25)</f>
        <v>#REF!</v>
      </c>
      <c r="N25" s="6" t="e">
        <f>COUNTIFS(#REF!,"&lt;=1",#REF!,"&gt;=100",#REF!,"&lt;150",#REF!,$B25,#REF!,"&gt;=2.0")</f>
        <v>#REF!</v>
      </c>
      <c r="O25" s="6" t="e">
        <f>COUNTIFS(#REF!,"&lt;=1",#REF!,"&gt;=100",#REF!,"&lt;150",#REF!,$B25,#REF!,"&gt;=2.1")</f>
        <v>#REF!</v>
      </c>
      <c r="P25" s="6" t="e">
        <f>COUNTIFS(#REF!,"&lt;=1",#REF!,"&gt;=100",#REF!,"&lt;150",#REF!,$B25,#REF!,"&gt;=2.3")</f>
        <v>#REF!</v>
      </c>
      <c r="Q25" s="6" t="e">
        <f>COUNTIFS(#REF!,"&lt;=1",#REF!,"&gt;=100",#REF!,"&lt;150",#REF!,$B25,#REF!,"&gt;=2.5")</f>
        <v>#REF!</v>
      </c>
      <c r="R25" s="15" t="e">
        <f>COUNTIFS(#REF!,"&lt;=1",#REF!,"&gt;=100",#REF!,"&lt;150",#REF!,$B25,#REF!,"&gt;=3")</f>
        <v>#REF!</v>
      </c>
      <c r="T25" s="9" t="s">
        <v>30</v>
      </c>
      <c r="U25" s="6"/>
      <c r="V25" s="6" t="e">
        <f>COUNTIFS(#REF!,"&gt;=150",#REF!,"&lt;200",#REF!,$B25)</f>
        <v>#REF!</v>
      </c>
      <c r="W25" s="6" t="e">
        <f>COUNTIFS(#REF!,"&lt;=1",#REF!,"&gt;=150",#REF!,"&lt;200",#REF!,$B25,#REF!,"&gt;=2.0")</f>
        <v>#REF!</v>
      </c>
      <c r="X25" s="6" t="e">
        <f>COUNTIFS(#REF!,"&lt;=1",#REF!,"&gt;=150",#REF!,"&lt;200",#REF!,$B25,#REF!,"&gt;=2.1")</f>
        <v>#REF!</v>
      </c>
      <c r="Y25" s="6" t="e">
        <f>COUNTIFS(#REF!,"&lt;=1",#REF!,"&gt;=150",#REF!,"&lt;200",#REF!,$B25,#REF!,"&gt;=2.3")</f>
        <v>#REF!</v>
      </c>
      <c r="Z25" s="6" t="e">
        <f>COUNTIFS(#REF!,"&lt;=1",#REF!,"&gt;=150",#REF!,"&lt;200",#REF!,$B25,#REF!,"&gt;=2.5")</f>
        <v>#REF!</v>
      </c>
      <c r="AA25" s="15" t="e">
        <f>COUNTIFS(#REF!,"&lt;=1",#REF!,"&gt;=150",#REF!,"&lt;200",#REF!,$B25,#REF!,"&gt;=3")</f>
        <v>#REF!</v>
      </c>
      <c r="AC25" s="9" t="s">
        <v>30</v>
      </c>
      <c r="AD25" s="6"/>
      <c r="AE25" s="6" t="e">
        <f>COUNTIFS(#REF!,"&gt;=200",#REF!,$B25)</f>
        <v>#REF!</v>
      </c>
      <c r="AF25" s="6" t="e">
        <f>COUNTIFS(#REF!,"&lt;=1",#REF!,"&gt;=200",#REF!,$B25,#REF!,"&gt;=2.0")</f>
        <v>#REF!</v>
      </c>
      <c r="AG25" s="6" t="e">
        <f>COUNTIFS(#REF!,"&lt;=1",#REF!,"&gt;=200",#REF!,$B25,#REF!,"&gt;=2.1")</f>
        <v>#REF!</v>
      </c>
      <c r="AH25" s="6" t="e">
        <f>COUNTIFS(#REF!,"&lt;=1",#REF!,"&gt;=200",#REF!,$B25,#REF!,"&gt;=2.3")</f>
        <v>#REF!</v>
      </c>
      <c r="AI25" s="6" t="e">
        <f>COUNTIFS(#REF!,"&lt;=1",#REF!,"&gt;=200",#REF!,$B25,#REF!,"&gt;=2.5")</f>
        <v>#REF!</v>
      </c>
      <c r="AJ25" s="15" t="e">
        <f>COUNTIFS(#REF!,"&lt;=1",#REF!,"&gt;=200",#REF!,$B25,#REF!,"&gt;=3")</f>
        <v>#REF!</v>
      </c>
      <c r="AL25" s="9" t="s">
        <v>30</v>
      </c>
      <c r="AM25" s="6"/>
      <c r="AN25" s="6" t="e">
        <f>COUNTIFS(#REF!,"&gt;=50",#REF!,$B25)</f>
        <v>#REF!</v>
      </c>
      <c r="AO25" s="6" t="e">
        <f>COUNTIFS(#REF!,"&lt;=1",#REF!,"&gt;=50",#REF!,$B25,#REF!,"&gt;=2.0")</f>
        <v>#REF!</v>
      </c>
      <c r="AP25" s="6" t="e">
        <f>COUNTIFS(#REF!,"&lt;=1",#REF!,"&gt;=50",#REF!,$B25,#REF!,"&gt;=2.1")</f>
        <v>#REF!</v>
      </c>
      <c r="AQ25" s="6" t="e">
        <f>COUNTIFS(#REF!,"&lt;=1",#REF!,"&gt;=50",#REF!,$B25,#REF!,"&gt;=2.3")</f>
        <v>#REF!</v>
      </c>
      <c r="AR25" s="6" t="e">
        <f>COUNTIFS(#REF!,"&lt;=1",#REF!,"&gt;=50",#REF!,$B25,#REF!,"&gt;=2.5")</f>
        <v>#REF!</v>
      </c>
      <c r="AS25" s="15" t="e">
        <f>COUNTIFS(#REF!,"&lt;=1",#REF!,"&gt;=50",#REF!,$B25,#REF!,"&gt;=3")</f>
        <v>#REF!</v>
      </c>
    </row>
    <row r="26" spans="2:45" hidden="1" outlineLevel="1" x14ac:dyDescent="0.25">
      <c r="B26" s="9" t="s">
        <v>38</v>
      </c>
      <c r="C26" s="6"/>
      <c r="D26" s="6" t="e">
        <f>COUNTIFS(#REF!,"&lt;100",#REF!,"&gt;=50",#REF!,$B26)</f>
        <v>#REF!</v>
      </c>
      <c r="E26" s="6" t="e">
        <f>COUNTIFS(#REF!,"&lt;=1",#REF!,"&lt;100",#REF!,"&gt;=50",#REF!,$B26,#REF!,"&gt;=2.0")</f>
        <v>#REF!</v>
      </c>
      <c r="F26" s="6" t="e">
        <f>COUNTIFS(#REF!,"&lt;=1",#REF!,"&lt;100",#REF!,"&gt;=50",#REF!,$B26,#REF!,"&gt;=2.1")</f>
        <v>#REF!</v>
      </c>
      <c r="G26" s="6" t="e">
        <f>COUNTIFS(#REF!,"&lt;=1",#REF!,"&lt;100",#REF!,"&gt;=50",#REF!,$B26,#REF!,"&gt;=2.3")</f>
        <v>#REF!</v>
      </c>
      <c r="H26" s="6" t="e">
        <f>COUNTIFS(#REF!,"&lt;=1",#REF!,"&lt;100",#REF!,"&gt;=50",#REF!,$B26,#REF!,"&gt;=2.5")</f>
        <v>#REF!</v>
      </c>
      <c r="I26" s="15" t="e">
        <f>COUNTIFS(#REF!,"&lt;=1",#REF!,"&lt;100",#REF!,"&gt;=50",#REF!,$B26,#REF!,"&gt;=3")</f>
        <v>#REF!</v>
      </c>
      <c r="K26" s="9" t="s">
        <v>38</v>
      </c>
      <c r="L26" s="6"/>
      <c r="M26" s="6" t="e">
        <f>COUNTIFS(#REF!,"&gt;=100",#REF!,"&lt;150",#REF!,$B26)</f>
        <v>#REF!</v>
      </c>
      <c r="N26" s="6" t="e">
        <f>COUNTIFS(#REF!,"&lt;=1",#REF!,"&gt;=100",#REF!,"&lt;150",#REF!,$B26,#REF!,"&gt;=2.0")</f>
        <v>#REF!</v>
      </c>
      <c r="O26" s="6" t="e">
        <f>COUNTIFS(#REF!,"&lt;=1",#REF!,"&gt;=100",#REF!,"&lt;150",#REF!,$B26,#REF!,"&gt;=2.1")</f>
        <v>#REF!</v>
      </c>
      <c r="P26" s="6" t="e">
        <f>COUNTIFS(#REF!,"&lt;=1",#REF!,"&gt;=100",#REF!,"&lt;150",#REF!,$B26,#REF!,"&gt;=2.3")</f>
        <v>#REF!</v>
      </c>
      <c r="Q26" s="6" t="e">
        <f>COUNTIFS(#REF!,"&lt;=1",#REF!,"&gt;=100",#REF!,"&lt;150",#REF!,$B26,#REF!,"&gt;=2.5")</f>
        <v>#REF!</v>
      </c>
      <c r="R26" s="15" t="e">
        <f>COUNTIFS(#REF!,"&lt;=1",#REF!,"&gt;=100",#REF!,"&lt;150",#REF!,$B26,#REF!,"&gt;=3")</f>
        <v>#REF!</v>
      </c>
      <c r="T26" s="9" t="s">
        <v>38</v>
      </c>
      <c r="U26" s="6"/>
      <c r="V26" s="6" t="e">
        <f>COUNTIFS(#REF!,"&gt;=150",#REF!,"&lt;200",#REF!,$B26)</f>
        <v>#REF!</v>
      </c>
      <c r="W26" s="6" t="e">
        <f>COUNTIFS(#REF!,"&lt;=1",#REF!,"&gt;=150",#REF!,"&lt;200",#REF!,$B26,#REF!,"&gt;=2.0")</f>
        <v>#REF!</v>
      </c>
      <c r="X26" s="6" t="e">
        <f>COUNTIFS(#REF!,"&lt;=1",#REF!,"&gt;=150",#REF!,"&lt;200",#REF!,$B26,#REF!,"&gt;=2.1")</f>
        <v>#REF!</v>
      </c>
      <c r="Y26" s="6" t="e">
        <f>COUNTIFS(#REF!,"&lt;=1",#REF!,"&gt;=150",#REF!,"&lt;200",#REF!,$B26,#REF!,"&gt;=2.3")</f>
        <v>#REF!</v>
      </c>
      <c r="Z26" s="6" t="e">
        <f>COUNTIFS(#REF!,"&lt;=1",#REF!,"&gt;=150",#REF!,"&lt;200",#REF!,$B26,#REF!,"&gt;=2.5")</f>
        <v>#REF!</v>
      </c>
      <c r="AA26" s="15" t="e">
        <f>COUNTIFS(#REF!,"&lt;=1",#REF!,"&gt;=150",#REF!,"&lt;200",#REF!,$B26,#REF!,"&gt;=3")</f>
        <v>#REF!</v>
      </c>
      <c r="AC26" s="9" t="s">
        <v>38</v>
      </c>
      <c r="AD26" s="6"/>
      <c r="AE26" s="6" t="e">
        <f>COUNTIFS(#REF!,"&gt;=200",#REF!,$B26)</f>
        <v>#REF!</v>
      </c>
      <c r="AF26" s="6" t="e">
        <f>COUNTIFS(#REF!,"&lt;=1",#REF!,"&gt;=200",#REF!,$B26,#REF!,"&gt;=2.0")</f>
        <v>#REF!</v>
      </c>
      <c r="AG26" s="6" t="e">
        <f>COUNTIFS(#REF!,"&lt;=1",#REF!,"&gt;=200",#REF!,$B26,#REF!,"&gt;=2.1")</f>
        <v>#REF!</v>
      </c>
      <c r="AH26" s="6" t="e">
        <f>COUNTIFS(#REF!,"&lt;=1",#REF!,"&gt;=200",#REF!,$B26,#REF!,"&gt;=2.3")</f>
        <v>#REF!</v>
      </c>
      <c r="AI26" s="6" t="e">
        <f>COUNTIFS(#REF!,"&lt;=1",#REF!,"&gt;=200",#REF!,$B26,#REF!,"&gt;=2.5")</f>
        <v>#REF!</v>
      </c>
      <c r="AJ26" s="15" t="e">
        <f>COUNTIFS(#REF!,"&lt;=1",#REF!,"&gt;=200",#REF!,$B26,#REF!,"&gt;=3")</f>
        <v>#REF!</v>
      </c>
      <c r="AL26" s="9" t="s">
        <v>38</v>
      </c>
      <c r="AM26" s="6"/>
      <c r="AN26" s="6" t="e">
        <f>COUNTIFS(#REF!,"&gt;=50",#REF!,$B26)</f>
        <v>#REF!</v>
      </c>
      <c r="AO26" s="6" t="e">
        <f>COUNTIFS(#REF!,"&lt;=1",#REF!,"&gt;=50",#REF!,$B26,#REF!,"&gt;=2.0")</f>
        <v>#REF!</v>
      </c>
      <c r="AP26" s="6" t="e">
        <f>COUNTIFS(#REF!,"&lt;=1",#REF!,"&gt;=50",#REF!,$B26,#REF!,"&gt;=2.1")</f>
        <v>#REF!</v>
      </c>
      <c r="AQ26" s="6" t="e">
        <f>COUNTIFS(#REF!,"&lt;=1",#REF!,"&gt;=50",#REF!,$B26,#REF!,"&gt;=2.3")</f>
        <v>#REF!</v>
      </c>
      <c r="AR26" s="6" t="e">
        <f>COUNTIFS(#REF!,"&lt;=1",#REF!,"&gt;=50",#REF!,$B26,#REF!,"&gt;=2.5")</f>
        <v>#REF!</v>
      </c>
      <c r="AS26" s="15" t="e">
        <f>COUNTIFS(#REF!,"&lt;=1",#REF!,"&gt;=50",#REF!,$B26,#REF!,"&gt;=3")</f>
        <v>#REF!</v>
      </c>
    </row>
    <row r="27" spans="2:45" hidden="1" outlineLevel="1" x14ac:dyDescent="0.25">
      <c r="B27" s="9" t="s">
        <v>61</v>
      </c>
      <c r="C27" s="6"/>
      <c r="D27" s="6" t="e">
        <f>COUNTIFS(#REF!,"&lt;100",#REF!,"&gt;=50",#REF!,$B27)</f>
        <v>#REF!</v>
      </c>
      <c r="E27" s="6" t="e">
        <f>COUNTIFS(#REF!,"&lt;=1",#REF!,"&lt;100",#REF!,"&gt;=50",#REF!,$B27,#REF!,"&gt;=2.0")</f>
        <v>#REF!</v>
      </c>
      <c r="F27" s="6" t="e">
        <f>COUNTIFS(#REF!,"&lt;=1",#REF!,"&lt;100",#REF!,"&gt;=50",#REF!,$B27,#REF!,"&gt;=2.1")</f>
        <v>#REF!</v>
      </c>
      <c r="G27" s="6" t="e">
        <f>COUNTIFS(#REF!,"&lt;=1",#REF!,"&lt;100",#REF!,"&gt;=50",#REF!,$B27,#REF!,"&gt;=2.3")</f>
        <v>#REF!</v>
      </c>
      <c r="H27" s="6" t="e">
        <f>COUNTIFS(#REF!,"&lt;=1",#REF!,"&lt;100",#REF!,"&gt;=50",#REF!,$B27,#REF!,"&gt;=2.5")</f>
        <v>#REF!</v>
      </c>
      <c r="I27" s="15" t="e">
        <f>COUNTIFS(#REF!,"&lt;=1",#REF!,"&lt;100",#REF!,"&gt;=50",#REF!,$B27,#REF!,"&gt;=3")</f>
        <v>#REF!</v>
      </c>
      <c r="K27" s="9" t="s">
        <v>61</v>
      </c>
      <c r="L27" s="6"/>
      <c r="M27" s="6" t="e">
        <f>COUNTIFS(#REF!,"&gt;=100",#REF!,"&lt;150",#REF!,$B27)</f>
        <v>#REF!</v>
      </c>
      <c r="N27" s="6" t="e">
        <f>COUNTIFS(#REF!,"&lt;=1",#REF!,"&gt;=100",#REF!,"&lt;150",#REF!,$B27,#REF!,"&gt;=2.0")</f>
        <v>#REF!</v>
      </c>
      <c r="O27" s="6" t="e">
        <f>COUNTIFS(#REF!,"&lt;=1",#REF!,"&gt;=100",#REF!,"&lt;150",#REF!,$B27,#REF!,"&gt;=2.1")</f>
        <v>#REF!</v>
      </c>
      <c r="P27" s="6" t="e">
        <f>COUNTIFS(#REF!,"&lt;=1",#REF!,"&gt;=100",#REF!,"&lt;150",#REF!,$B27,#REF!,"&gt;=2.3")</f>
        <v>#REF!</v>
      </c>
      <c r="Q27" s="6" t="e">
        <f>COUNTIFS(#REF!,"&lt;=1",#REF!,"&gt;=100",#REF!,"&lt;150",#REF!,$B27,#REF!,"&gt;=2.5")</f>
        <v>#REF!</v>
      </c>
      <c r="R27" s="15" t="e">
        <f>COUNTIFS(#REF!,"&lt;=1",#REF!,"&gt;=100",#REF!,"&lt;150",#REF!,$B27,#REF!,"&gt;=3")</f>
        <v>#REF!</v>
      </c>
      <c r="T27" s="9" t="s">
        <v>61</v>
      </c>
      <c r="U27" s="6"/>
      <c r="V27" s="6" t="e">
        <f>COUNTIFS(#REF!,"&gt;=150",#REF!,"&lt;200",#REF!,$B27)</f>
        <v>#REF!</v>
      </c>
      <c r="W27" s="6" t="e">
        <f>COUNTIFS(#REF!,"&lt;=1",#REF!,"&gt;=150",#REF!,"&lt;200",#REF!,$B27,#REF!,"&gt;=2.0")</f>
        <v>#REF!</v>
      </c>
      <c r="X27" s="6" t="e">
        <f>COUNTIFS(#REF!,"&lt;=1",#REF!,"&gt;=150",#REF!,"&lt;200",#REF!,$B27,#REF!,"&gt;=2.1")</f>
        <v>#REF!</v>
      </c>
      <c r="Y27" s="6" t="e">
        <f>COUNTIFS(#REF!,"&lt;=1",#REF!,"&gt;=150",#REF!,"&lt;200",#REF!,$B27,#REF!,"&gt;=2.3")</f>
        <v>#REF!</v>
      </c>
      <c r="Z27" s="6" t="e">
        <f>COUNTIFS(#REF!,"&lt;=1",#REF!,"&gt;=150",#REF!,"&lt;200",#REF!,$B27,#REF!,"&gt;=2.5")</f>
        <v>#REF!</v>
      </c>
      <c r="AA27" s="15" t="e">
        <f>COUNTIFS(#REF!,"&lt;=1",#REF!,"&gt;=150",#REF!,"&lt;200",#REF!,$B27,#REF!,"&gt;=3")</f>
        <v>#REF!</v>
      </c>
      <c r="AC27" s="9" t="s">
        <v>61</v>
      </c>
      <c r="AD27" s="6"/>
      <c r="AE27" s="6" t="e">
        <f>COUNTIFS(#REF!,"&gt;=200",#REF!,$B27)</f>
        <v>#REF!</v>
      </c>
      <c r="AF27" s="6" t="e">
        <f>COUNTIFS(#REF!,"&lt;=1",#REF!,"&gt;=200",#REF!,$B27,#REF!,"&gt;=2.0")</f>
        <v>#REF!</v>
      </c>
      <c r="AG27" s="6" t="e">
        <f>COUNTIFS(#REF!,"&lt;=1",#REF!,"&gt;=200",#REF!,$B27,#REF!,"&gt;=2.1")</f>
        <v>#REF!</v>
      </c>
      <c r="AH27" s="6" t="e">
        <f>COUNTIFS(#REF!,"&lt;=1",#REF!,"&gt;=200",#REF!,$B27,#REF!,"&gt;=2.3")</f>
        <v>#REF!</v>
      </c>
      <c r="AI27" s="6" t="e">
        <f>COUNTIFS(#REF!,"&lt;=1",#REF!,"&gt;=200",#REF!,$B27,#REF!,"&gt;=2.5")</f>
        <v>#REF!</v>
      </c>
      <c r="AJ27" s="15" t="e">
        <f>COUNTIFS(#REF!,"&lt;=1",#REF!,"&gt;=200",#REF!,$B27,#REF!,"&gt;=3")</f>
        <v>#REF!</v>
      </c>
      <c r="AL27" s="9" t="s">
        <v>61</v>
      </c>
      <c r="AM27" s="6"/>
      <c r="AN27" s="6" t="e">
        <f>COUNTIFS(#REF!,"&gt;=50",#REF!,$B27)</f>
        <v>#REF!</v>
      </c>
      <c r="AO27" s="6" t="e">
        <f>COUNTIFS(#REF!,"&lt;=1",#REF!,"&gt;=50",#REF!,$B27,#REF!,"&gt;=2.0")</f>
        <v>#REF!</v>
      </c>
      <c r="AP27" s="6" t="e">
        <f>COUNTIFS(#REF!,"&lt;=1",#REF!,"&gt;=50",#REF!,$B27,#REF!,"&gt;=2.1")</f>
        <v>#REF!</v>
      </c>
      <c r="AQ27" s="6" t="e">
        <f>COUNTIFS(#REF!,"&lt;=1",#REF!,"&gt;=50",#REF!,$B27,#REF!,"&gt;=2.3")</f>
        <v>#REF!</v>
      </c>
      <c r="AR27" s="6" t="e">
        <f>COUNTIFS(#REF!,"&lt;=1",#REF!,"&gt;=50",#REF!,$B27,#REF!,"&gt;=2.5")</f>
        <v>#REF!</v>
      </c>
      <c r="AS27" s="15" t="e">
        <f>COUNTIFS(#REF!,"&lt;=1",#REF!,"&gt;=50",#REF!,$B27,#REF!,"&gt;=3")</f>
        <v>#REF!</v>
      </c>
    </row>
    <row r="28" spans="2:45" hidden="1" outlineLevel="1" x14ac:dyDescent="0.25">
      <c r="B28" s="9" t="s">
        <v>40</v>
      </c>
      <c r="C28" s="6"/>
      <c r="D28" s="6" t="e">
        <f>COUNTIFS(#REF!,"&lt;100",#REF!,"&gt;=50",#REF!,$B28)</f>
        <v>#REF!</v>
      </c>
      <c r="E28" s="6" t="e">
        <f>COUNTIFS(#REF!,"&lt;=1",#REF!,"&lt;100",#REF!,"&gt;=50",#REF!,$B28,#REF!,"&gt;=2.0")</f>
        <v>#REF!</v>
      </c>
      <c r="F28" s="6" t="e">
        <f>COUNTIFS(#REF!,"&lt;=1",#REF!,"&lt;100",#REF!,"&gt;=50",#REF!,$B28,#REF!,"&gt;=2.1")</f>
        <v>#REF!</v>
      </c>
      <c r="G28" s="6" t="e">
        <f>COUNTIFS(#REF!,"&lt;=1",#REF!,"&lt;100",#REF!,"&gt;=50",#REF!,$B28,#REF!,"&gt;=2.3")</f>
        <v>#REF!</v>
      </c>
      <c r="H28" s="6" t="e">
        <f>COUNTIFS(#REF!,"&lt;=1",#REF!,"&lt;100",#REF!,"&gt;=50",#REF!,$B28,#REF!,"&gt;=2.5")</f>
        <v>#REF!</v>
      </c>
      <c r="I28" s="15" t="e">
        <f>COUNTIFS(#REF!,"&lt;=1",#REF!,"&lt;100",#REF!,"&gt;=50",#REF!,$B28,#REF!,"&gt;=3")</f>
        <v>#REF!</v>
      </c>
      <c r="K28" s="9" t="s">
        <v>40</v>
      </c>
      <c r="L28" s="6"/>
      <c r="M28" s="6" t="e">
        <f>COUNTIFS(#REF!,"&gt;=100",#REF!,"&lt;150",#REF!,$B28)</f>
        <v>#REF!</v>
      </c>
      <c r="N28" s="6" t="e">
        <f>COUNTIFS(#REF!,"&lt;=1",#REF!,"&gt;=100",#REF!,"&lt;150",#REF!,$B28,#REF!,"&gt;=2.0")</f>
        <v>#REF!</v>
      </c>
      <c r="O28" s="6" t="e">
        <f>COUNTIFS(#REF!,"&lt;=1",#REF!,"&gt;=100",#REF!,"&lt;150",#REF!,$B28,#REF!,"&gt;=2.1")</f>
        <v>#REF!</v>
      </c>
      <c r="P28" s="6" t="e">
        <f>COUNTIFS(#REF!,"&lt;=1",#REF!,"&gt;=100",#REF!,"&lt;150",#REF!,$B28,#REF!,"&gt;=2.3")</f>
        <v>#REF!</v>
      </c>
      <c r="Q28" s="6" t="e">
        <f>COUNTIFS(#REF!,"&lt;=1",#REF!,"&gt;=100",#REF!,"&lt;150",#REF!,$B28,#REF!,"&gt;=2.5")</f>
        <v>#REF!</v>
      </c>
      <c r="R28" s="15" t="e">
        <f>COUNTIFS(#REF!,"&lt;=1",#REF!,"&gt;=100",#REF!,"&lt;150",#REF!,$B28,#REF!,"&gt;=3")</f>
        <v>#REF!</v>
      </c>
      <c r="T28" s="9" t="s">
        <v>40</v>
      </c>
      <c r="U28" s="6"/>
      <c r="V28" s="6" t="e">
        <f>COUNTIFS(#REF!,"&gt;=150",#REF!,"&lt;200",#REF!,$B28)</f>
        <v>#REF!</v>
      </c>
      <c r="W28" s="6" t="e">
        <f>COUNTIFS(#REF!,"&lt;=1",#REF!,"&gt;=150",#REF!,"&lt;200",#REF!,$B28,#REF!,"&gt;=2.0")</f>
        <v>#REF!</v>
      </c>
      <c r="X28" s="6" t="e">
        <f>COUNTIFS(#REF!,"&lt;=1",#REF!,"&gt;=150",#REF!,"&lt;200",#REF!,$B28,#REF!,"&gt;=2.1")</f>
        <v>#REF!</v>
      </c>
      <c r="Y28" s="6" t="e">
        <f>COUNTIFS(#REF!,"&lt;=1",#REF!,"&gt;=150",#REF!,"&lt;200",#REF!,$B28,#REF!,"&gt;=2.3")</f>
        <v>#REF!</v>
      </c>
      <c r="Z28" s="6" t="e">
        <f>COUNTIFS(#REF!,"&lt;=1",#REF!,"&gt;=150",#REF!,"&lt;200",#REF!,$B28,#REF!,"&gt;=2.5")</f>
        <v>#REF!</v>
      </c>
      <c r="AA28" s="15" t="e">
        <f>COUNTIFS(#REF!,"&lt;=1",#REF!,"&gt;=150",#REF!,"&lt;200",#REF!,$B28,#REF!,"&gt;=3")</f>
        <v>#REF!</v>
      </c>
      <c r="AC28" s="9" t="s">
        <v>40</v>
      </c>
      <c r="AD28" s="6"/>
      <c r="AE28" s="6" t="e">
        <f>COUNTIFS(#REF!,"&gt;=200",#REF!,$B28)</f>
        <v>#REF!</v>
      </c>
      <c r="AF28" s="6" t="e">
        <f>COUNTIFS(#REF!,"&lt;=1",#REF!,"&gt;=200",#REF!,$B28,#REF!,"&gt;=2.0")</f>
        <v>#REF!</v>
      </c>
      <c r="AG28" s="6" t="e">
        <f>COUNTIFS(#REF!,"&lt;=1",#REF!,"&gt;=200",#REF!,$B28,#REF!,"&gt;=2.1")</f>
        <v>#REF!</v>
      </c>
      <c r="AH28" s="6" t="e">
        <f>COUNTIFS(#REF!,"&lt;=1",#REF!,"&gt;=200",#REF!,$B28,#REF!,"&gt;=2.3")</f>
        <v>#REF!</v>
      </c>
      <c r="AI28" s="6" t="e">
        <f>COUNTIFS(#REF!,"&lt;=1",#REF!,"&gt;=200",#REF!,$B28,#REF!,"&gt;=2.5")</f>
        <v>#REF!</v>
      </c>
      <c r="AJ28" s="15" t="e">
        <f>COUNTIFS(#REF!,"&lt;=1",#REF!,"&gt;=200",#REF!,$B28,#REF!,"&gt;=3")</f>
        <v>#REF!</v>
      </c>
      <c r="AL28" s="9" t="s">
        <v>40</v>
      </c>
      <c r="AM28" s="6"/>
      <c r="AN28" s="6" t="e">
        <f>COUNTIFS(#REF!,"&gt;=50",#REF!,$B28)</f>
        <v>#REF!</v>
      </c>
      <c r="AO28" s="6" t="e">
        <f>COUNTIFS(#REF!,"&lt;=1",#REF!,"&gt;=50",#REF!,$B28,#REF!,"&gt;=2.0")</f>
        <v>#REF!</v>
      </c>
      <c r="AP28" s="6" t="e">
        <f>COUNTIFS(#REF!,"&lt;=1",#REF!,"&gt;=50",#REF!,$B28,#REF!,"&gt;=2.1")</f>
        <v>#REF!</v>
      </c>
      <c r="AQ28" s="6" t="e">
        <f>COUNTIFS(#REF!,"&lt;=1",#REF!,"&gt;=50",#REF!,$B28,#REF!,"&gt;=2.3")</f>
        <v>#REF!</v>
      </c>
      <c r="AR28" s="6" t="e">
        <f>COUNTIFS(#REF!,"&lt;=1",#REF!,"&gt;=50",#REF!,$B28,#REF!,"&gt;=2.5")</f>
        <v>#REF!</v>
      </c>
      <c r="AS28" s="15" t="e">
        <f>COUNTIFS(#REF!,"&lt;=1",#REF!,"&gt;=50",#REF!,$B28,#REF!,"&gt;=3")</f>
        <v>#REF!</v>
      </c>
    </row>
    <row r="29" spans="2:45" hidden="1" outlineLevel="1" x14ac:dyDescent="0.25">
      <c r="B29" s="9" t="s">
        <v>41</v>
      </c>
      <c r="C29" s="6"/>
      <c r="D29" s="6" t="e">
        <f>COUNTIFS(#REF!,"&lt;100",#REF!,"&gt;=50",#REF!,$B29)</f>
        <v>#REF!</v>
      </c>
      <c r="E29" s="6" t="e">
        <f>COUNTIFS(#REF!,"&lt;=1",#REF!,"&lt;100",#REF!,"&gt;=50",#REF!,$B29,#REF!,"&gt;=2.0")</f>
        <v>#REF!</v>
      </c>
      <c r="F29" s="6" t="e">
        <f>COUNTIFS(#REF!,"&lt;=1",#REF!,"&lt;100",#REF!,"&gt;=50",#REF!,$B29,#REF!,"&gt;=2.1")</f>
        <v>#REF!</v>
      </c>
      <c r="G29" s="6" t="e">
        <f>COUNTIFS(#REF!,"&lt;=1",#REF!,"&lt;100",#REF!,"&gt;=50",#REF!,$B29,#REF!,"&gt;=2.3")</f>
        <v>#REF!</v>
      </c>
      <c r="H29" s="6" t="e">
        <f>COUNTIFS(#REF!,"&lt;=1",#REF!,"&lt;100",#REF!,"&gt;=50",#REF!,$B29,#REF!,"&gt;=2.5")</f>
        <v>#REF!</v>
      </c>
      <c r="I29" s="15" t="e">
        <f>COUNTIFS(#REF!,"&lt;=1",#REF!,"&lt;100",#REF!,"&gt;=50",#REF!,$B29,#REF!,"&gt;=3")</f>
        <v>#REF!</v>
      </c>
      <c r="K29" s="9" t="s">
        <v>41</v>
      </c>
      <c r="L29" s="6"/>
      <c r="M29" s="6" t="e">
        <f>COUNTIFS(#REF!,"&gt;=100",#REF!,"&lt;150",#REF!,$B29)</f>
        <v>#REF!</v>
      </c>
      <c r="N29" s="6" t="e">
        <f>COUNTIFS(#REF!,"&lt;=1",#REF!,"&gt;=100",#REF!,"&lt;150",#REF!,$B29,#REF!,"&gt;=2.0")</f>
        <v>#REF!</v>
      </c>
      <c r="O29" s="6" t="e">
        <f>COUNTIFS(#REF!,"&lt;=1",#REF!,"&gt;=100",#REF!,"&lt;150",#REF!,$B29,#REF!,"&gt;=2.1")</f>
        <v>#REF!</v>
      </c>
      <c r="P29" s="6" t="e">
        <f>COUNTIFS(#REF!,"&lt;=1",#REF!,"&gt;=100",#REF!,"&lt;150",#REF!,$B29,#REF!,"&gt;=2.3")</f>
        <v>#REF!</v>
      </c>
      <c r="Q29" s="6" t="e">
        <f>COUNTIFS(#REF!,"&lt;=1",#REF!,"&gt;=100",#REF!,"&lt;150",#REF!,$B29,#REF!,"&gt;=2.5")</f>
        <v>#REF!</v>
      </c>
      <c r="R29" s="15" t="e">
        <f>COUNTIFS(#REF!,"&lt;=1",#REF!,"&gt;=100",#REF!,"&lt;150",#REF!,$B29,#REF!,"&gt;=3")</f>
        <v>#REF!</v>
      </c>
      <c r="T29" s="9" t="s">
        <v>41</v>
      </c>
      <c r="U29" s="6"/>
      <c r="V29" s="6" t="e">
        <f>COUNTIFS(#REF!,"&gt;=150",#REF!,"&lt;200",#REF!,$B29)</f>
        <v>#REF!</v>
      </c>
      <c r="W29" s="6" t="e">
        <f>COUNTIFS(#REF!,"&lt;=1",#REF!,"&gt;=150",#REF!,"&lt;200",#REF!,$B29,#REF!,"&gt;=2.0")</f>
        <v>#REF!</v>
      </c>
      <c r="X29" s="6" t="e">
        <f>COUNTIFS(#REF!,"&lt;=1",#REF!,"&gt;=150",#REF!,"&lt;200",#REF!,$B29,#REF!,"&gt;=2.1")</f>
        <v>#REF!</v>
      </c>
      <c r="Y29" s="6" t="e">
        <f>COUNTIFS(#REF!,"&lt;=1",#REF!,"&gt;=150",#REF!,"&lt;200",#REF!,$B29,#REF!,"&gt;=2.3")</f>
        <v>#REF!</v>
      </c>
      <c r="Z29" s="6" t="e">
        <f>COUNTIFS(#REF!,"&lt;=1",#REF!,"&gt;=150",#REF!,"&lt;200",#REF!,$B29,#REF!,"&gt;=2.5")</f>
        <v>#REF!</v>
      </c>
      <c r="AA29" s="15" t="e">
        <f>COUNTIFS(#REF!,"&lt;=1",#REF!,"&gt;=150",#REF!,"&lt;200",#REF!,$B29,#REF!,"&gt;=3")</f>
        <v>#REF!</v>
      </c>
      <c r="AC29" s="9" t="s">
        <v>41</v>
      </c>
      <c r="AD29" s="6"/>
      <c r="AE29" s="6" t="e">
        <f>COUNTIFS(#REF!,"&gt;=200",#REF!,$B29)</f>
        <v>#REF!</v>
      </c>
      <c r="AF29" s="6" t="e">
        <f>COUNTIFS(#REF!,"&lt;=1",#REF!,"&gt;=200",#REF!,$B29,#REF!,"&gt;=2.0")</f>
        <v>#REF!</v>
      </c>
      <c r="AG29" s="6" t="e">
        <f>COUNTIFS(#REF!,"&lt;=1",#REF!,"&gt;=200",#REF!,$B29,#REF!,"&gt;=2.1")</f>
        <v>#REF!</v>
      </c>
      <c r="AH29" s="6" t="e">
        <f>COUNTIFS(#REF!,"&lt;=1",#REF!,"&gt;=200",#REF!,$B29,#REF!,"&gt;=2.3")</f>
        <v>#REF!</v>
      </c>
      <c r="AI29" s="6" t="e">
        <f>COUNTIFS(#REF!,"&lt;=1",#REF!,"&gt;=200",#REF!,$B29,#REF!,"&gt;=2.5")</f>
        <v>#REF!</v>
      </c>
      <c r="AJ29" s="15" t="e">
        <f>COUNTIFS(#REF!,"&lt;=1",#REF!,"&gt;=200",#REF!,$B29,#REF!,"&gt;=3")</f>
        <v>#REF!</v>
      </c>
      <c r="AL29" s="9" t="s">
        <v>41</v>
      </c>
      <c r="AM29" s="6"/>
      <c r="AN29" s="6" t="e">
        <f>COUNTIFS(#REF!,"&gt;=50",#REF!,$B29)</f>
        <v>#REF!</v>
      </c>
      <c r="AO29" s="6" t="e">
        <f>COUNTIFS(#REF!,"&lt;=1",#REF!,"&gt;=50",#REF!,$B29,#REF!,"&gt;=2.0")</f>
        <v>#REF!</v>
      </c>
      <c r="AP29" s="6" t="e">
        <f>COUNTIFS(#REF!,"&lt;=1",#REF!,"&gt;=50",#REF!,$B29,#REF!,"&gt;=2.1")</f>
        <v>#REF!</v>
      </c>
      <c r="AQ29" s="6" t="e">
        <f>COUNTIFS(#REF!,"&lt;=1",#REF!,"&gt;=50",#REF!,$B29,#REF!,"&gt;=2.3")</f>
        <v>#REF!</v>
      </c>
      <c r="AR29" s="6" t="e">
        <f>COUNTIFS(#REF!,"&lt;=1",#REF!,"&gt;=50",#REF!,$B29,#REF!,"&gt;=2.5")</f>
        <v>#REF!</v>
      </c>
      <c r="AS29" s="15" t="e">
        <f>COUNTIFS(#REF!,"&lt;=1",#REF!,"&gt;=50",#REF!,$B29,#REF!,"&gt;=3")</f>
        <v>#REF!</v>
      </c>
    </row>
    <row r="30" spans="2:45" hidden="1" outlineLevel="1" x14ac:dyDescent="0.25">
      <c r="B30" s="9" t="s">
        <v>45</v>
      </c>
      <c r="C30" s="6"/>
      <c r="D30" s="6" t="e">
        <f>COUNTIFS(#REF!,"&lt;100",#REF!,"&gt;=50",#REF!,$B30)</f>
        <v>#REF!</v>
      </c>
      <c r="E30" s="6" t="e">
        <f>COUNTIFS(#REF!,"&lt;=1",#REF!,"&lt;100",#REF!,"&gt;=50",#REF!,$B30,#REF!,"&gt;=2.0")</f>
        <v>#REF!</v>
      </c>
      <c r="F30" s="6" t="e">
        <f>COUNTIFS(#REF!,"&lt;=1",#REF!,"&lt;100",#REF!,"&gt;=50",#REF!,$B30,#REF!,"&gt;=2.1")</f>
        <v>#REF!</v>
      </c>
      <c r="G30" s="6" t="e">
        <f>COUNTIFS(#REF!,"&lt;=1",#REF!,"&lt;100",#REF!,"&gt;=50",#REF!,$B30,#REF!,"&gt;=2.3")</f>
        <v>#REF!</v>
      </c>
      <c r="H30" s="6" t="e">
        <f>COUNTIFS(#REF!,"&lt;=1",#REF!,"&lt;100",#REF!,"&gt;=50",#REF!,$B30,#REF!,"&gt;=2.5")</f>
        <v>#REF!</v>
      </c>
      <c r="I30" s="15" t="e">
        <f>COUNTIFS(#REF!,"&lt;=1",#REF!,"&lt;100",#REF!,"&gt;=50",#REF!,$B30,#REF!,"&gt;=3")</f>
        <v>#REF!</v>
      </c>
      <c r="K30" s="9" t="s">
        <v>45</v>
      </c>
      <c r="L30" s="6"/>
      <c r="M30" s="6" t="e">
        <f>COUNTIFS(#REF!,"&gt;=100",#REF!,"&lt;150",#REF!,$B30)</f>
        <v>#REF!</v>
      </c>
      <c r="N30" s="6" t="e">
        <f>COUNTIFS(#REF!,"&lt;=1",#REF!,"&gt;=100",#REF!,"&lt;150",#REF!,$B30,#REF!,"&gt;=2.0")</f>
        <v>#REF!</v>
      </c>
      <c r="O30" s="6" t="e">
        <f>COUNTIFS(#REF!,"&lt;=1",#REF!,"&gt;=100",#REF!,"&lt;150",#REF!,$B30,#REF!,"&gt;=2.1")</f>
        <v>#REF!</v>
      </c>
      <c r="P30" s="6" t="e">
        <f>COUNTIFS(#REF!,"&lt;=1",#REF!,"&gt;=100",#REF!,"&lt;150",#REF!,$B30,#REF!,"&gt;=2.3")</f>
        <v>#REF!</v>
      </c>
      <c r="Q30" s="6" t="e">
        <f>COUNTIFS(#REF!,"&lt;=1",#REF!,"&gt;=100",#REF!,"&lt;150",#REF!,$B30,#REF!,"&gt;=2.5")</f>
        <v>#REF!</v>
      </c>
      <c r="R30" s="15" t="e">
        <f>COUNTIFS(#REF!,"&lt;=1",#REF!,"&gt;=100",#REF!,"&lt;150",#REF!,$B30,#REF!,"&gt;=3")</f>
        <v>#REF!</v>
      </c>
      <c r="T30" s="9" t="s">
        <v>45</v>
      </c>
      <c r="U30" s="6"/>
      <c r="V30" s="6" t="e">
        <f>COUNTIFS(#REF!,"&gt;=150",#REF!,"&lt;200",#REF!,$B30)</f>
        <v>#REF!</v>
      </c>
      <c r="W30" s="6" t="e">
        <f>COUNTIFS(#REF!,"&lt;=1",#REF!,"&gt;=150",#REF!,"&lt;200",#REF!,$B30,#REF!,"&gt;=2.0")</f>
        <v>#REF!</v>
      </c>
      <c r="X30" s="6" t="e">
        <f>COUNTIFS(#REF!,"&lt;=1",#REF!,"&gt;=150",#REF!,"&lt;200",#REF!,$B30,#REF!,"&gt;=2.1")</f>
        <v>#REF!</v>
      </c>
      <c r="Y30" s="6" t="e">
        <f>COUNTIFS(#REF!,"&lt;=1",#REF!,"&gt;=150",#REF!,"&lt;200",#REF!,$B30,#REF!,"&gt;=2.3")</f>
        <v>#REF!</v>
      </c>
      <c r="Z30" s="6" t="e">
        <f>COUNTIFS(#REF!,"&lt;=1",#REF!,"&gt;=150",#REF!,"&lt;200",#REF!,$B30,#REF!,"&gt;=2.5")</f>
        <v>#REF!</v>
      </c>
      <c r="AA30" s="15" t="e">
        <f>COUNTIFS(#REF!,"&lt;=1",#REF!,"&gt;=150",#REF!,"&lt;200",#REF!,$B30,#REF!,"&gt;=3")</f>
        <v>#REF!</v>
      </c>
      <c r="AC30" s="9" t="s">
        <v>45</v>
      </c>
      <c r="AD30" s="6"/>
      <c r="AE30" s="6" t="e">
        <f>COUNTIFS(#REF!,"&gt;=200",#REF!,$B30)</f>
        <v>#REF!</v>
      </c>
      <c r="AF30" s="6" t="e">
        <f>COUNTIFS(#REF!,"&lt;=1",#REF!,"&gt;=200",#REF!,$B30,#REF!,"&gt;=2.0")</f>
        <v>#REF!</v>
      </c>
      <c r="AG30" s="6" t="e">
        <f>COUNTIFS(#REF!,"&lt;=1",#REF!,"&gt;=200",#REF!,$B30,#REF!,"&gt;=2.1")</f>
        <v>#REF!</v>
      </c>
      <c r="AH30" s="6" t="e">
        <f>COUNTIFS(#REF!,"&lt;=1",#REF!,"&gt;=200",#REF!,$B30,#REF!,"&gt;=2.3")</f>
        <v>#REF!</v>
      </c>
      <c r="AI30" s="6" t="e">
        <f>COUNTIFS(#REF!,"&lt;=1",#REF!,"&gt;=200",#REF!,$B30,#REF!,"&gt;=2.5")</f>
        <v>#REF!</v>
      </c>
      <c r="AJ30" s="15" t="e">
        <f>COUNTIFS(#REF!,"&lt;=1",#REF!,"&gt;=200",#REF!,$B30,#REF!,"&gt;=3")</f>
        <v>#REF!</v>
      </c>
      <c r="AL30" s="9" t="s">
        <v>45</v>
      </c>
      <c r="AM30" s="6"/>
      <c r="AN30" s="6" t="e">
        <f>COUNTIFS(#REF!,"&gt;=50",#REF!,$B30)</f>
        <v>#REF!</v>
      </c>
      <c r="AO30" s="6" t="e">
        <f>COUNTIFS(#REF!,"&lt;=1",#REF!,"&gt;=50",#REF!,$B30,#REF!,"&gt;=2.0")</f>
        <v>#REF!</v>
      </c>
      <c r="AP30" s="6" t="e">
        <f>COUNTIFS(#REF!,"&lt;=1",#REF!,"&gt;=50",#REF!,$B30,#REF!,"&gt;=2.1")</f>
        <v>#REF!</v>
      </c>
      <c r="AQ30" s="6" t="e">
        <f>COUNTIFS(#REF!,"&lt;=1",#REF!,"&gt;=50",#REF!,$B30,#REF!,"&gt;=2.3")</f>
        <v>#REF!</v>
      </c>
      <c r="AR30" s="6" t="e">
        <f>COUNTIFS(#REF!,"&lt;=1",#REF!,"&gt;=50",#REF!,$B30,#REF!,"&gt;=2.5")</f>
        <v>#REF!</v>
      </c>
      <c r="AS30" s="15" t="e">
        <f>COUNTIFS(#REF!,"&lt;=1",#REF!,"&gt;=50",#REF!,$B30,#REF!,"&gt;=3")</f>
        <v>#REF!</v>
      </c>
    </row>
    <row r="31" spans="2:45" hidden="1" outlineLevel="1" x14ac:dyDescent="0.25">
      <c r="B31" s="9" t="s">
        <v>52</v>
      </c>
      <c r="C31" s="6"/>
      <c r="D31" s="6" t="e">
        <f>COUNTIFS(#REF!,"&lt;100",#REF!,"&gt;=50",#REF!,$B31)</f>
        <v>#REF!</v>
      </c>
      <c r="E31" s="6" t="e">
        <f>COUNTIFS(#REF!,"&lt;=1",#REF!,"&lt;100",#REF!,"&gt;=50",#REF!,$B31,#REF!,"&gt;=2.0")</f>
        <v>#REF!</v>
      </c>
      <c r="F31" s="6" t="e">
        <f>COUNTIFS(#REF!,"&lt;=1",#REF!,"&lt;100",#REF!,"&gt;=50",#REF!,$B31,#REF!,"&gt;=2.1")</f>
        <v>#REF!</v>
      </c>
      <c r="G31" s="6" t="e">
        <f>COUNTIFS(#REF!,"&lt;=1",#REF!,"&lt;100",#REF!,"&gt;=50",#REF!,$B31,#REF!,"&gt;=2.3")</f>
        <v>#REF!</v>
      </c>
      <c r="H31" s="6" t="e">
        <f>COUNTIFS(#REF!,"&lt;=1",#REF!,"&lt;100",#REF!,"&gt;=50",#REF!,$B31,#REF!,"&gt;=2.5")</f>
        <v>#REF!</v>
      </c>
      <c r="I31" s="15" t="e">
        <f>COUNTIFS(#REF!,"&lt;=1",#REF!,"&lt;100",#REF!,"&gt;=50",#REF!,$B31,#REF!,"&gt;=3")</f>
        <v>#REF!</v>
      </c>
      <c r="K31" s="9" t="s">
        <v>52</v>
      </c>
      <c r="L31" s="6"/>
      <c r="M31" s="6" t="e">
        <f>COUNTIFS(#REF!,"&gt;=100",#REF!,"&lt;150",#REF!,$B31)</f>
        <v>#REF!</v>
      </c>
      <c r="N31" s="6" t="e">
        <f>COUNTIFS(#REF!,"&lt;=1",#REF!,"&gt;=100",#REF!,"&lt;150",#REF!,$B31,#REF!,"&gt;=2.0")</f>
        <v>#REF!</v>
      </c>
      <c r="O31" s="6" t="e">
        <f>COUNTIFS(#REF!,"&lt;=1",#REF!,"&gt;=100",#REF!,"&lt;150",#REF!,$B31,#REF!,"&gt;=2.1")</f>
        <v>#REF!</v>
      </c>
      <c r="P31" s="6" t="e">
        <f>COUNTIFS(#REF!,"&lt;=1",#REF!,"&gt;=100",#REF!,"&lt;150",#REF!,$B31,#REF!,"&gt;=2.3")</f>
        <v>#REF!</v>
      </c>
      <c r="Q31" s="6" t="e">
        <f>COUNTIFS(#REF!,"&lt;=1",#REF!,"&gt;=100",#REF!,"&lt;150",#REF!,$B31,#REF!,"&gt;=2.5")</f>
        <v>#REF!</v>
      </c>
      <c r="R31" s="15" t="e">
        <f>COUNTIFS(#REF!,"&lt;=1",#REF!,"&gt;=100",#REF!,"&lt;150",#REF!,$B31,#REF!,"&gt;=3")</f>
        <v>#REF!</v>
      </c>
      <c r="T31" s="9" t="s">
        <v>52</v>
      </c>
      <c r="U31" s="6"/>
      <c r="V31" s="6" t="e">
        <f>COUNTIFS(#REF!,"&gt;=150",#REF!,"&lt;200",#REF!,$B31)</f>
        <v>#REF!</v>
      </c>
      <c r="W31" s="6" t="e">
        <f>COUNTIFS(#REF!,"&lt;=1",#REF!,"&gt;=150",#REF!,"&lt;200",#REF!,$B31,#REF!,"&gt;=2.0")</f>
        <v>#REF!</v>
      </c>
      <c r="X31" s="6" t="e">
        <f>COUNTIFS(#REF!,"&lt;=1",#REF!,"&gt;=150",#REF!,"&lt;200",#REF!,$B31,#REF!,"&gt;=2.1")</f>
        <v>#REF!</v>
      </c>
      <c r="Y31" s="6" t="e">
        <f>COUNTIFS(#REF!,"&lt;=1",#REF!,"&gt;=150",#REF!,"&lt;200",#REF!,$B31,#REF!,"&gt;=2.3")</f>
        <v>#REF!</v>
      </c>
      <c r="Z31" s="6" t="e">
        <f>COUNTIFS(#REF!,"&lt;=1",#REF!,"&gt;=150",#REF!,"&lt;200",#REF!,$B31,#REF!,"&gt;=2.5")</f>
        <v>#REF!</v>
      </c>
      <c r="AA31" s="15" t="e">
        <f>COUNTIFS(#REF!,"&lt;=1",#REF!,"&gt;=150",#REF!,"&lt;200",#REF!,$B31,#REF!,"&gt;=3")</f>
        <v>#REF!</v>
      </c>
      <c r="AC31" s="9" t="s">
        <v>52</v>
      </c>
      <c r="AD31" s="6"/>
      <c r="AE31" s="6" t="e">
        <f>COUNTIFS(#REF!,"&gt;=200",#REF!,$B31)</f>
        <v>#REF!</v>
      </c>
      <c r="AF31" s="6" t="e">
        <f>COUNTIFS(#REF!,"&lt;=1",#REF!,"&gt;=200",#REF!,$B31,#REF!,"&gt;=2.0")</f>
        <v>#REF!</v>
      </c>
      <c r="AG31" s="6" t="e">
        <f>COUNTIFS(#REF!,"&lt;=1",#REF!,"&gt;=200",#REF!,$B31,#REF!,"&gt;=2.1")</f>
        <v>#REF!</v>
      </c>
      <c r="AH31" s="6" t="e">
        <f>COUNTIFS(#REF!,"&lt;=1",#REF!,"&gt;=200",#REF!,$B31,#REF!,"&gt;=2.3")</f>
        <v>#REF!</v>
      </c>
      <c r="AI31" s="6" t="e">
        <f>COUNTIFS(#REF!,"&lt;=1",#REF!,"&gt;=200",#REF!,$B31,#REF!,"&gt;=2.5")</f>
        <v>#REF!</v>
      </c>
      <c r="AJ31" s="15" t="e">
        <f>COUNTIFS(#REF!,"&lt;=1",#REF!,"&gt;=200",#REF!,$B31,#REF!,"&gt;=3")</f>
        <v>#REF!</v>
      </c>
      <c r="AL31" s="9" t="s">
        <v>52</v>
      </c>
      <c r="AM31" s="6"/>
      <c r="AN31" s="6" t="e">
        <f>COUNTIFS(#REF!,"&gt;=50",#REF!,$B31)</f>
        <v>#REF!</v>
      </c>
      <c r="AO31" s="6" t="e">
        <f>COUNTIFS(#REF!,"&lt;=1",#REF!,"&gt;=50",#REF!,$B31,#REF!,"&gt;=2.0")</f>
        <v>#REF!</v>
      </c>
      <c r="AP31" s="6" t="e">
        <f>COUNTIFS(#REF!,"&lt;=1",#REF!,"&gt;=50",#REF!,$B31,#REF!,"&gt;=2.1")</f>
        <v>#REF!</v>
      </c>
      <c r="AQ31" s="6" t="e">
        <f>COUNTIFS(#REF!,"&lt;=1",#REF!,"&gt;=50",#REF!,$B31,#REF!,"&gt;=2.3")</f>
        <v>#REF!</v>
      </c>
      <c r="AR31" s="6" t="e">
        <f>COUNTIFS(#REF!,"&lt;=1",#REF!,"&gt;=50",#REF!,$B31,#REF!,"&gt;=2.5")</f>
        <v>#REF!</v>
      </c>
      <c r="AS31" s="15" t="e">
        <f>COUNTIFS(#REF!,"&lt;=1",#REF!,"&gt;=50",#REF!,$B31,#REF!,"&gt;=3")</f>
        <v>#REF!</v>
      </c>
    </row>
    <row r="32" spans="2:45" hidden="1" outlineLevel="1" x14ac:dyDescent="0.25">
      <c r="B32" s="9" t="s">
        <v>51</v>
      </c>
      <c r="C32" s="6"/>
      <c r="D32" s="6" t="e">
        <f>COUNTIFS(#REF!,"&lt;100",#REF!,"&gt;=50",#REF!,$B32)</f>
        <v>#REF!</v>
      </c>
      <c r="E32" s="6" t="e">
        <f>COUNTIFS(#REF!,"&lt;=1",#REF!,"&lt;100",#REF!,"&gt;=50",#REF!,$B32,#REF!,"&gt;=2.0")</f>
        <v>#REF!</v>
      </c>
      <c r="F32" s="6" t="e">
        <f>COUNTIFS(#REF!,"&lt;=1",#REF!,"&lt;100",#REF!,"&gt;=50",#REF!,$B32,#REF!,"&gt;=2.1")</f>
        <v>#REF!</v>
      </c>
      <c r="G32" s="6" t="e">
        <f>COUNTIFS(#REF!,"&lt;=1",#REF!,"&lt;100",#REF!,"&gt;=50",#REF!,$B32,#REF!,"&gt;=2.3")</f>
        <v>#REF!</v>
      </c>
      <c r="H32" s="6" t="e">
        <f>COUNTIFS(#REF!,"&lt;=1",#REF!,"&lt;100",#REF!,"&gt;=50",#REF!,$B32,#REF!,"&gt;=2.5")</f>
        <v>#REF!</v>
      </c>
      <c r="I32" s="15" t="e">
        <f>COUNTIFS(#REF!,"&lt;=1",#REF!,"&lt;100",#REF!,"&gt;=50",#REF!,$B32,#REF!,"&gt;=3")</f>
        <v>#REF!</v>
      </c>
      <c r="K32" s="9" t="s">
        <v>51</v>
      </c>
      <c r="L32" s="6"/>
      <c r="M32" s="6" t="e">
        <f>COUNTIFS(#REF!,"&gt;=100",#REF!,"&lt;150",#REF!,$B32)</f>
        <v>#REF!</v>
      </c>
      <c r="N32" s="6" t="e">
        <f>COUNTIFS(#REF!,"&lt;=1",#REF!,"&gt;=100",#REF!,"&lt;150",#REF!,$B32,#REF!,"&gt;=2.0")</f>
        <v>#REF!</v>
      </c>
      <c r="O32" s="6" t="e">
        <f>COUNTIFS(#REF!,"&lt;=1",#REF!,"&gt;=100",#REF!,"&lt;150",#REF!,$B32,#REF!,"&gt;=2.1")</f>
        <v>#REF!</v>
      </c>
      <c r="P32" s="6" t="e">
        <f>COUNTIFS(#REF!,"&lt;=1",#REF!,"&gt;=100",#REF!,"&lt;150",#REF!,$B32,#REF!,"&gt;=2.3")</f>
        <v>#REF!</v>
      </c>
      <c r="Q32" s="6" t="e">
        <f>COUNTIFS(#REF!,"&lt;=1",#REF!,"&gt;=100",#REF!,"&lt;150",#REF!,$B32,#REF!,"&gt;=2.5")</f>
        <v>#REF!</v>
      </c>
      <c r="R32" s="15" t="e">
        <f>COUNTIFS(#REF!,"&lt;=1",#REF!,"&gt;=100",#REF!,"&lt;150",#REF!,$B32,#REF!,"&gt;=3")</f>
        <v>#REF!</v>
      </c>
      <c r="T32" s="9" t="s">
        <v>51</v>
      </c>
      <c r="U32" s="6"/>
      <c r="V32" s="6" t="e">
        <f>COUNTIFS(#REF!,"&gt;=150",#REF!,"&lt;200",#REF!,$B32)</f>
        <v>#REF!</v>
      </c>
      <c r="W32" s="6" t="e">
        <f>COUNTIFS(#REF!,"&lt;=1",#REF!,"&gt;=150",#REF!,"&lt;200",#REF!,$B32,#REF!,"&gt;=2.0")</f>
        <v>#REF!</v>
      </c>
      <c r="X32" s="6" t="e">
        <f>COUNTIFS(#REF!,"&lt;=1",#REF!,"&gt;=150",#REF!,"&lt;200",#REF!,$B32,#REF!,"&gt;=2.1")</f>
        <v>#REF!</v>
      </c>
      <c r="Y32" s="6" t="e">
        <f>COUNTIFS(#REF!,"&lt;=1",#REF!,"&gt;=150",#REF!,"&lt;200",#REF!,$B32,#REF!,"&gt;=2.3")</f>
        <v>#REF!</v>
      </c>
      <c r="Z32" s="6" t="e">
        <f>COUNTIFS(#REF!,"&lt;=1",#REF!,"&gt;=150",#REF!,"&lt;200",#REF!,$B32,#REF!,"&gt;=2.5")</f>
        <v>#REF!</v>
      </c>
      <c r="AA32" s="15" t="e">
        <f>COUNTIFS(#REF!,"&lt;=1",#REF!,"&gt;=150",#REF!,"&lt;200",#REF!,$B32,#REF!,"&gt;=3")</f>
        <v>#REF!</v>
      </c>
      <c r="AC32" s="9" t="s">
        <v>51</v>
      </c>
      <c r="AD32" s="6"/>
      <c r="AE32" s="6" t="e">
        <f>COUNTIFS(#REF!,"&gt;=200",#REF!,$B32)</f>
        <v>#REF!</v>
      </c>
      <c r="AF32" s="6" t="e">
        <f>COUNTIFS(#REF!,"&lt;=1",#REF!,"&gt;=200",#REF!,$B32,#REF!,"&gt;=2.0")</f>
        <v>#REF!</v>
      </c>
      <c r="AG32" s="6" t="e">
        <f>COUNTIFS(#REF!,"&lt;=1",#REF!,"&gt;=200",#REF!,$B32,#REF!,"&gt;=2.1")</f>
        <v>#REF!</v>
      </c>
      <c r="AH32" s="6" t="e">
        <f>COUNTIFS(#REF!,"&lt;=1",#REF!,"&gt;=200",#REF!,$B32,#REF!,"&gt;=2.3")</f>
        <v>#REF!</v>
      </c>
      <c r="AI32" s="6" t="e">
        <f>COUNTIFS(#REF!,"&lt;=1",#REF!,"&gt;=200",#REF!,$B32,#REF!,"&gt;=2.5")</f>
        <v>#REF!</v>
      </c>
      <c r="AJ32" s="15" t="e">
        <f>COUNTIFS(#REF!,"&lt;=1",#REF!,"&gt;=200",#REF!,$B32,#REF!,"&gt;=3")</f>
        <v>#REF!</v>
      </c>
      <c r="AL32" s="9" t="s">
        <v>51</v>
      </c>
      <c r="AM32" s="6"/>
      <c r="AN32" s="6" t="e">
        <f>COUNTIFS(#REF!,"&gt;=50",#REF!,$B32)</f>
        <v>#REF!</v>
      </c>
      <c r="AO32" s="6" t="e">
        <f>COUNTIFS(#REF!,"&lt;=1",#REF!,"&gt;=50",#REF!,$B32,#REF!,"&gt;=2.0")</f>
        <v>#REF!</v>
      </c>
      <c r="AP32" s="6" t="e">
        <f>COUNTIFS(#REF!,"&lt;=1",#REF!,"&gt;=50",#REF!,$B32,#REF!,"&gt;=2.1")</f>
        <v>#REF!</v>
      </c>
      <c r="AQ32" s="6" t="e">
        <f>COUNTIFS(#REF!,"&lt;=1",#REF!,"&gt;=50",#REF!,$B32,#REF!,"&gt;=2.3")</f>
        <v>#REF!</v>
      </c>
      <c r="AR32" s="6" t="e">
        <f>COUNTIFS(#REF!,"&lt;=1",#REF!,"&gt;=50",#REF!,$B32,#REF!,"&gt;=2.5")</f>
        <v>#REF!</v>
      </c>
      <c r="AS32" s="15" t="e">
        <f>COUNTIFS(#REF!,"&lt;=1",#REF!,"&gt;=50",#REF!,$B32,#REF!,"&gt;=3")</f>
        <v>#REF!</v>
      </c>
    </row>
    <row r="33" spans="2:45" hidden="1" outlineLevel="1" x14ac:dyDescent="0.25">
      <c r="B33" s="9" t="s">
        <v>39</v>
      </c>
      <c r="C33" s="6"/>
      <c r="D33" s="6" t="e">
        <f>COUNTIFS(#REF!,"&lt;100",#REF!,"&gt;=50",#REF!,$B33)</f>
        <v>#REF!</v>
      </c>
      <c r="E33" s="6" t="e">
        <f>COUNTIFS(#REF!,"&lt;=1",#REF!,"&lt;100",#REF!,"&gt;=50",#REF!,$B33,#REF!,"&gt;=2.0")</f>
        <v>#REF!</v>
      </c>
      <c r="F33" s="6" t="e">
        <f>COUNTIFS(#REF!,"&lt;=1",#REF!,"&lt;100",#REF!,"&gt;=50",#REF!,$B33,#REF!,"&gt;=2.1")</f>
        <v>#REF!</v>
      </c>
      <c r="G33" s="6" t="e">
        <f>COUNTIFS(#REF!,"&lt;=1",#REF!,"&lt;100",#REF!,"&gt;=50",#REF!,$B33,#REF!,"&gt;=2.3")</f>
        <v>#REF!</v>
      </c>
      <c r="H33" s="6" t="e">
        <f>COUNTIFS(#REF!,"&lt;=1",#REF!,"&lt;100",#REF!,"&gt;=50",#REF!,$B33,#REF!,"&gt;=2.5")</f>
        <v>#REF!</v>
      </c>
      <c r="I33" s="15" t="e">
        <f>COUNTIFS(#REF!,"&lt;=1",#REF!,"&lt;100",#REF!,"&gt;=50",#REF!,$B33,#REF!,"&gt;=3")</f>
        <v>#REF!</v>
      </c>
      <c r="K33" s="9" t="s">
        <v>39</v>
      </c>
      <c r="L33" s="6"/>
      <c r="M33" s="6" t="e">
        <f>COUNTIFS(#REF!,"&gt;=100",#REF!,"&lt;150",#REF!,$B33)</f>
        <v>#REF!</v>
      </c>
      <c r="N33" s="6" t="e">
        <f>COUNTIFS(#REF!,"&lt;=1",#REF!,"&gt;=100",#REF!,"&lt;150",#REF!,$B33,#REF!,"&gt;=2.0")</f>
        <v>#REF!</v>
      </c>
      <c r="O33" s="6" t="e">
        <f>COUNTIFS(#REF!,"&lt;=1",#REF!,"&gt;=100",#REF!,"&lt;150",#REF!,$B33,#REF!,"&gt;=2.1")</f>
        <v>#REF!</v>
      </c>
      <c r="P33" s="6" t="e">
        <f>COUNTIFS(#REF!,"&lt;=1",#REF!,"&gt;=100",#REF!,"&lt;150",#REF!,$B33,#REF!,"&gt;=2.3")</f>
        <v>#REF!</v>
      </c>
      <c r="Q33" s="6" t="e">
        <f>COUNTIFS(#REF!,"&lt;=1",#REF!,"&gt;=100",#REF!,"&lt;150",#REF!,$B33,#REF!,"&gt;=2.5")</f>
        <v>#REF!</v>
      </c>
      <c r="R33" s="15" t="e">
        <f>COUNTIFS(#REF!,"&lt;=1",#REF!,"&gt;=100",#REF!,"&lt;150",#REF!,$B33,#REF!,"&gt;=3")</f>
        <v>#REF!</v>
      </c>
      <c r="T33" s="9" t="s">
        <v>39</v>
      </c>
      <c r="U33" s="6"/>
      <c r="V33" s="6" t="e">
        <f>COUNTIFS(#REF!,"&gt;=150",#REF!,"&lt;200",#REF!,$B33)</f>
        <v>#REF!</v>
      </c>
      <c r="W33" s="6" t="e">
        <f>COUNTIFS(#REF!,"&lt;=1",#REF!,"&gt;=150",#REF!,"&lt;200",#REF!,$B33,#REF!,"&gt;=2.0")</f>
        <v>#REF!</v>
      </c>
      <c r="X33" s="6" t="e">
        <f>COUNTIFS(#REF!,"&lt;=1",#REF!,"&gt;=150",#REF!,"&lt;200",#REF!,$B33,#REF!,"&gt;=2.1")</f>
        <v>#REF!</v>
      </c>
      <c r="Y33" s="6" t="e">
        <f>COUNTIFS(#REF!,"&lt;=1",#REF!,"&gt;=150",#REF!,"&lt;200",#REF!,$B33,#REF!,"&gt;=2.3")</f>
        <v>#REF!</v>
      </c>
      <c r="Z33" s="6" t="e">
        <f>COUNTIFS(#REF!,"&lt;=1",#REF!,"&gt;=150",#REF!,"&lt;200",#REF!,$B33,#REF!,"&gt;=2.5")</f>
        <v>#REF!</v>
      </c>
      <c r="AA33" s="15" t="e">
        <f>COUNTIFS(#REF!,"&lt;=1",#REF!,"&gt;=150",#REF!,"&lt;200",#REF!,$B33,#REF!,"&gt;=3")</f>
        <v>#REF!</v>
      </c>
      <c r="AC33" s="9" t="s">
        <v>39</v>
      </c>
      <c r="AD33" s="6"/>
      <c r="AE33" s="6" t="e">
        <f>COUNTIFS(#REF!,"&gt;=200",#REF!,$B33)</f>
        <v>#REF!</v>
      </c>
      <c r="AF33" s="6" t="e">
        <f>COUNTIFS(#REF!,"&lt;=1",#REF!,"&gt;=200",#REF!,$B33,#REF!,"&gt;=2.0")</f>
        <v>#REF!</v>
      </c>
      <c r="AG33" s="6" t="e">
        <f>COUNTIFS(#REF!,"&lt;=1",#REF!,"&gt;=200",#REF!,$B33,#REF!,"&gt;=2.1")</f>
        <v>#REF!</v>
      </c>
      <c r="AH33" s="6" t="e">
        <f>COUNTIFS(#REF!,"&lt;=1",#REF!,"&gt;=200",#REF!,$B33,#REF!,"&gt;=2.3")</f>
        <v>#REF!</v>
      </c>
      <c r="AI33" s="6" t="e">
        <f>COUNTIFS(#REF!,"&lt;=1",#REF!,"&gt;=200",#REF!,$B33,#REF!,"&gt;=2.5")</f>
        <v>#REF!</v>
      </c>
      <c r="AJ33" s="15" t="e">
        <f>COUNTIFS(#REF!,"&lt;=1",#REF!,"&gt;=200",#REF!,$B33,#REF!,"&gt;=3")</f>
        <v>#REF!</v>
      </c>
      <c r="AL33" s="9" t="s">
        <v>39</v>
      </c>
      <c r="AM33" s="6"/>
      <c r="AN33" s="6" t="e">
        <f>COUNTIFS(#REF!,"&gt;=50",#REF!,$B33)</f>
        <v>#REF!</v>
      </c>
      <c r="AO33" s="6" t="e">
        <f>COUNTIFS(#REF!,"&lt;=1",#REF!,"&gt;=50",#REF!,$B33,#REF!,"&gt;=2.0")</f>
        <v>#REF!</v>
      </c>
      <c r="AP33" s="6" t="e">
        <f>COUNTIFS(#REF!,"&lt;=1",#REF!,"&gt;=50",#REF!,$B33,#REF!,"&gt;=2.1")</f>
        <v>#REF!</v>
      </c>
      <c r="AQ33" s="6" t="e">
        <f>COUNTIFS(#REF!,"&lt;=1",#REF!,"&gt;=50",#REF!,$B33,#REF!,"&gt;=2.3")</f>
        <v>#REF!</v>
      </c>
      <c r="AR33" s="6" t="e">
        <f>COUNTIFS(#REF!,"&lt;=1",#REF!,"&gt;=50",#REF!,$B33,#REF!,"&gt;=2.5")</f>
        <v>#REF!</v>
      </c>
      <c r="AS33" s="15" t="e">
        <f>COUNTIFS(#REF!,"&lt;=1",#REF!,"&gt;=50",#REF!,$B33,#REF!,"&gt;=3")</f>
        <v>#REF!</v>
      </c>
    </row>
    <row r="34" spans="2:45" hidden="1" outlineLevel="1" x14ac:dyDescent="0.25">
      <c r="B34" s="9" t="s">
        <v>47</v>
      </c>
      <c r="C34" s="6"/>
      <c r="D34" s="6" t="e">
        <f>COUNTIFS(#REF!,"&lt;100",#REF!,"&gt;=50",#REF!,$B34)</f>
        <v>#REF!</v>
      </c>
      <c r="E34" s="6" t="e">
        <f>COUNTIFS(#REF!,"&lt;=1",#REF!,"&lt;100",#REF!,"&gt;=50",#REF!,$B34,#REF!,"&gt;=2.0")</f>
        <v>#REF!</v>
      </c>
      <c r="F34" s="6" t="e">
        <f>COUNTIFS(#REF!,"&lt;=1",#REF!,"&lt;100",#REF!,"&gt;=50",#REF!,$B34,#REF!,"&gt;=2.1")</f>
        <v>#REF!</v>
      </c>
      <c r="G34" s="6" t="e">
        <f>COUNTIFS(#REF!,"&lt;=1",#REF!,"&lt;100",#REF!,"&gt;=50",#REF!,$B34,#REF!,"&gt;=2.3")</f>
        <v>#REF!</v>
      </c>
      <c r="H34" s="6" t="e">
        <f>COUNTIFS(#REF!,"&lt;=1",#REF!,"&lt;100",#REF!,"&gt;=50",#REF!,$B34,#REF!,"&gt;=2.5")</f>
        <v>#REF!</v>
      </c>
      <c r="I34" s="15" t="e">
        <f>COUNTIFS(#REF!,"&lt;=1",#REF!,"&lt;100",#REF!,"&gt;=50",#REF!,$B34,#REF!,"&gt;=3")</f>
        <v>#REF!</v>
      </c>
      <c r="K34" s="9" t="s">
        <v>47</v>
      </c>
      <c r="L34" s="6"/>
      <c r="M34" s="6" t="e">
        <f>COUNTIFS(#REF!,"&gt;=100",#REF!,"&lt;150",#REF!,$B34)</f>
        <v>#REF!</v>
      </c>
      <c r="N34" s="6" t="e">
        <f>COUNTIFS(#REF!,"&lt;=1",#REF!,"&gt;=100",#REF!,"&lt;150",#REF!,$B34,#REF!,"&gt;=2.0")</f>
        <v>#REF!</v>
      </c>
      <c r="O34" s="6" t="e">
        <f>COUNTIFS(#REF!,"&lt;=1",#REF!,"&gt;=100",#REF!,"&lt;150",#REF!,$B34,#REF!,"&gt;=2.1")</f>
        <v>#REF!</v>
      </c>
      <c r="P34" s="6" t="e">
        <f>COUNTIFS(#REF!,"&lt;=1",#REF!,"&gt;=100",#REF!,"&lt;150",#REF!,$B34,#REF!,"&gt;=2.3")</f>
        <v>#REF!</v>
      </c>
      <c r="Q34" s="6" t="e">
        <f>COUNTIFS(#REF!,"&lt;=1",#REF!,"&gt;=100",#REF!,"&lt;150",#REF!,$B34,#REF!,"&gt;=2.5")</f>
        <v>#REF!</v>
      </c>
      <c r="R34" s="15" t="e">
        <f>COUNTIFS(#REF!,"&lt;=1",#REF!,"&gt;=100",#REF!,"&lt;150",#REF!,$B34,#REF!,"&gt;=3")</f>
        <v>#REF!</v>
      </c>
      <c r="T34" s="9" t="s">
        <v>47</v>
      </c>
      <c r="U34" s="6"/>
      <c r="V34" s="6" t="e">
        <f>COUNTIFS(#REF!,"&gt;=150",#REF!,"&lt;200",#REF!,$B34)</f>
        <v>#REF!</v>
      </c>
      <c r="W34" s="6" t="e">
        <f>COUNTIFS(#REF!,"&lt;=1",#REF!,"&gt;=150",#REF!,"&lt;200",#REF!,$B34,#REF!,"&gt;=2.0")</f>
        <v>#REF!</v>
      </c>
      <c r="X34" s="6" t="e">
        <f>COUNTIFS(#REF!,"&lt;=1",#REF!,"&gt;=150",#REF!,"&lt;200",#REF!,$B34,#REF!,"&gt;=2.1")</f>
        <v>#REF!</v>
      </c>
      <c r="Y34" s="6" t="e">
        <f>COUNTIFS(#REF!,"&lt;=1",#REF!,"&gt;=150",#REF!,"&lt;200",#REF!,$B34,#REF!,"&gt;=2.3")</f>
        <v>#REF!</v>
      </c>
      <c r="Z34" s="6" t="e">
        <f>COUNTIFS(#REF!,"&lt;=1",#REF!,"&gt;=150",#REF!,"&lt;200",#REF!,$B34,#REF!,"&gt;=2.5")</f>
        <v>#REF!</v>
      </c>
      <c r="AA34" s="15" t="e">
        <f>COUNTIFS(#REF!,"&lt;=1",#REF!,"&gt;=150",#REF!,"&lt;200",#REF!,$B34,#REF!,"&gt;=3")</f>
        <v>#REF!</v>
      </c>
      <c r="AC34" s="9" t="s">
        <v>47</v>
      </c>
      <c r="AD34" s="6"/>
      <c r="AE34" s="6" t="e">
        <f>COUNTIFS(#REF!,"&gt;=200",#REF!,$B34)</f>
        <v>#REF!</v>
      </c>
      <c r="AF34" s="6" t="e">
        <f>COUNTIFS(#REF!,"&lt;=1",#REF!,"&gt;=200",#REF!,$B34,#REF!,"&gt;=2.0")</f>
        <v>#REF!</v>
      </c>
      <c r="AG34" s="6" t="e">
        <f>COUNTIFS(#REF!,"&lt;=1",#REF!,"&gt;=200",#REF!,$B34,#REF!,"&gt;=2.1")</f>
        <v>#REF!</v>
      </c>
      <c r="AH34" s="6" t="e">
        <f>COUNTIFS(#REF!,"&lt;=1",#REF!,"&gt;=200",#REF!,$B34,#REF!,"&gt;=2.3")</f>
        <v>#REF!</v>
      </c>
      <c r="AI34" s="6" t="e">
        <f>COUNTIFS(#REF!,"&lt;=1",#REF!,"&gt;=200",#REF!,$B34,#REF!,"&gt;=2.5")</f>
        <v>#REF!</v>
      </c>
      <c r="AJ34" s="15" t="e">
        <f>COUNTIFS(#REF!,"&lt;=1",#REF!,"&gt;=200",#REF!,$B34,#REF!,"&gt;=3")</f>
        <v>#REF!</v>
      </c>
      <c r="AL34" s="9" t="s">
        <v>47</v>
      </c>
      <c r="AM34" s="6"/>
      <c r="AN34" s="6" t="e">
        <f>COUNTIFS(#REF!,"&gt;=50",#REF!,$B34)</f>
        <v>#REF!</v>
      </c>
      <c r="AO34" s="6" t="e">
        <f>COUNTIFS(#REF!,"&lt;=1",#REF!,"&gt;=50",#REF!,$B34,#REF!,"&gt;=2.0")</f>
        <v>#REF!</v>
      </c>
      <c r="AP34" s="6" t="e">
        <f>COUNTIFS(#REF!,"&lt;=1",#REF!,"&gt;=50",#REF!,$B34,#REF!,"&gt;=2.1")</f>
        <v>#REF!</v>
      </c>
      <c r="AQ34" s="6" t="e">
        <f>COUNTIFS(#REF!,"&lt;=1",#REF!,"&gt;=50",#REF!,$B34,#REF!,"&gt;=2.3")</f>
        <v>#REF!</v>
      </c>
      <c r="AR34" s="6" t="e">
        <f>COUNTIFS(#REF!,"&lt;=1",#REF!,"&gt;=50",#REF!,$B34,#REF!,"&gt;=2.5")</f>
        <v>#REF!</v>
      </c>
      <c r="AS34" s="15" t="e">
        <f>COUNTIFS(#REF!,"&lt;=1",#REF!,"&gt;=50",#REF!,$B34,#REF!,"&gt;=3")</f>
        <v>#REF!</v>
      </c>
    </row>
    <row r="35" spans="2:45" hidden="1" outlineLevel="1" x14ac:dyDescent="0.25">
      <c r="B35" s="9" t="s">
        <v>48</v>
      </c>
      <c r="C35" s="6"/>
      <c r="D35" s="6" t="e">
        <f>COUNTIFS(#REF!,"&lt;100",#REF!,"&gt;=50",#REF!,$B35)</f>
        <v>#REF!</v>
      </c>
      <c r="E35" s="6" t="e">
        <f>COUNTIFS(#REF!,"&lt;=1",#REF!,"&lt;100",#REF!,"&gt;=50",#REF!,$B35,#REF!,"&gt;=2.0")</f>
        <v>#REF!</v>
      </c>
      <c r="F35" s="6" t="e">
        <f>COUNTIFS(#REF!,"&lt;=1",#REF!,"&lt;100",#REF!,"&gt;=50",#REF!,$B35,#REF!,"&gt;=2.1")</f>
        <v>#REF!</v>
      </c>
      <c r="G35" s="6" t="e">
        <f>COUNTIFS(#REF!,"&lt;=1",#REF!,"&lt;100",#REF!,"&gt;=50",#REF!,$B35,#REF!,"&gt;=2.3")</f>
        <v>#REF!</v>
      </c>
      <c r="H35" s="6" t="e">
        <f>COUNTIFS(#REF!,"&lt;=1",#REF!,"&lt;100",#REF!,"&gt;=50",#REF!,$B35,#REF!,"&gt;=2.5")</f>
        <v>#REF!</v>
      </c>
      <c r="I35" s="15" t="e">
        <f>COUNTIFS(#REF!,"&lt;=1",#REF!,"&lt;100",#REF!,"&gt;=50",#REF!,$B35,#REF!,"&gt;=3")</f>
        <v>#REF!</v>
      </c>
      <c r="K35" s="9" t="s">
        <v>48</v>
      </c>
      <c r="L35" s="6"/>
      <c r="M35" s="6" t="e">
        <f>COUNTIFS(#REF!,"&gt;=100",#REF!,"&lt;150",#REF!,$B35)</f>
        <v>#REF!</v>
      </c>
      <c r="N35" s="6" t="e">
        <f>COUNTIFS(#REF!,"&lt;=1",#REF!,"&gt;=100",#REF!,"&lt;150",#REF!,$B35,#REF!,"&gt;=2.0")</f>
        <v>#REF!</v>
      </c>
      <c r="O35" s="6" t="e">
        <f>COUNTIFS(#REF!,"&lt;=1",#REF!,"&gt;=100",#REF!,"&lt;150",#REF!,$B35,#REF!,"&gt;=2.1")</f>
        <v>#REF!</v>
      </c>
      <c r="P35" s="6" t="e">
        <f>COUNTIFS(#REF!,"&lt;=1",#REF!,"&gt;=100",#REF!,"&lt;150",#REF!,$B35,#REF!,"&gt;=2.3")</f>
        <v>#REF!</v>
      </c>
      <c r="Q35" s="6" t="e">
        <f>COUNTIFS(#REF!,"&lt;=1",#REF!,"&gt;=100",#REF!,"&lt;150",#REF!,$B35,#REF!,"&gt;=2.5")</f>
        <v>#REF!</v>
      </c>
      <c r="R35" s="15" t="e">
        <f>COUNTIFS(#REF!,"&lt;=1",#REF!,"&gt;=100",#REF!,"&lt;150",#REF!,$B35,#REF!,"&gt;=3")</f>
        <v>#REF!</v>
      </c>
      <c r="T35" s="9" t="s">
        <v>48</v>
      </c>
      <c r="U35" s="6"/>
      <c r="V35" s="6" t="e">
        <f>COUNTIFS(#REF!,"&gt;=150",#REF!,"&lt;200",#REF!,$B35)</f>
        <v>#REF!</v>
      </c>
      <c r="W35" s="6" t="e">
        <f>COUNTIFS(#REF!,"&lt;=1",#REF!,"&gt;=150",#REF!,"&lt;200",#REF!,$B35,#REF!,"&gt;=2.0")</f>
        <v>#REF!</v>
      </c>
      <c r="X35" s="6" t="e">
        <f>COUNTIFS(#REF!,"&lt;=1",#REF!,"&gt;=150",#REF!,"&lt;200",#REF!,$B35,#REF!,"&gt;=2.1")</f>
        <v>#REF!</v>
      </c>
      <c r="Y35" s="6" t="e">
        <f>COUNTIFS(#REF!,"&lt;=1",#REF!,"&gt;=150",#REF!,"&lt;200",#REF!,$B35,#REF!,"&gt;=2.3")</f>
        <v>#REF!</v>
      </c>
      <c r="Z35" s="6" t="e">
        <f>COUNTIFS(#REF!,"&lt;=1",#REF!,"&gt;=150",#REF!,"&lt;200",#REF!,$B35,#REF!,"&gt;=2.5")</f>
        <v>#REF!</v>
      </c>
      <c r="AA35" s="15" t="e">
        <f>COUNTIFS(#REF!,"&lt;=1",#REF!,"&gt;=150",#REF!,"&lt;200",#REF!,$B35,#REF!,"&gt;=3")</f>
        <v>#REF!</v>
      </c>
      <c r="AC35" s="9" t="s">
        <v>48</v>
      </c>
      <c r="AD35" s="6"/>
      <c r="AE35" s="6" t="e">
        <f>COUNTIFS(#REF!,"&gt;=200",#REF!,$B35)</f>
        <v>#REF!</v>
      </c>
      <c r="AF35" s="6" t="e">
        <f>COUNTIFS(#REF!,"&lt;=1",#REF!,"&gt;=200",#REF!,$B35,#REF!,"&gt;=2.0")</f>
        <v>#REF!</v>
      </c>
      <c r="AG35" s="6" t="e">
        <f>COUNTIFS(#REF!,"&lt;=1",#REF!,"&gt;=200",#REF!,$B35,#REF!,"&gt;=2.1")</f>
        <v>#REF!</v>
      </c>
      <c r="AH35" s="6" t="e">
        <f>COUNTIFS(#REF!,"&lt;=1",#REF!,"&gt;=200",#REF!,$B35,#REF!,"&gt;=2.3")</f>
        <v>#REF!</v>
      </c>
      <c r="AI35" s="6" t="e">
        <f>COUNTIFS(#REF!,"&lt;=1",#REF!,"&gt;=200",#REF!,$B35,#REF!,"&gt;=2.5")</f>
        <v>#REF!</v>
      </c>
      <c r="AJ35" s="15" t="e">
        <f>COUNTIFS(#REF!,"&lt;=1",#REF!,"&gt;=200",#REF!,$B35,#REF!,"&gt;=3")</f>
        <v>#REF!</v>
      </c>
      <c r="AL35" s="9" t="s">
        <v>48</v>
      </c>
      <c r="AM35" s="6"/>
      <c r="AN35" s="6" t="e">
        <f>COUNTIFS(#REF!,"&gt;=50",#REF!,$B35)</f>
        <v>#REF!</v>
      </c>
      <c r="AO35" s="6" t="e">
        <f>COUNTIFS(#REF!,"&lt;=1",#REF!,"&gt;=50",#REF!,$B35,#REF!,"&gt;=2.0")</f>
        <v>#REF!</v>
      </c>
      <c r="AP35" s="6" t="e">
        <f>COUNTIFS(#REF!,"&lt;=1",#REF!,"&gt;=50",#REF!,$B35,#REF!,"&gt;=2.1")</f>
        <v>#REF!</v>
      </c>
      <c r="AQ35" s="6" t="e">
        <f>COUNTIFS(#REF!,"&lt;=1",#REF!,"&gt;=50",#REF!,$B35,#REF!,"&gt;=2.3")</f>
        <v>#REF!</v>
      </c>
      <c r="AR35" s="6" t="e">
        <f>COUNTIFS(#REF!,"&lt;=1",#REF!,"&gt;=50",#REF!,$B35,#REF!,"&gt;=2.5")</f>
        <v>#REF!</v>
      </c>
      <c r="AS35" s="15" t="e">
        <f>COUNTIFS(#REF!,"&lt;=1",#REF!,"&gt;=50",#REF!,$B35,#REF!,"&gt;=3")</f>
        <v>#REF!</v>
      </c>
    </row>
    <row r="36" spans="2:45" hidden="1" outlineLevel="1" x14ac:dyDescent="0.25">
      <c r="B36" s="9" t="s">
        <v>33</v>
      </c>
      <c r="C36" s="6"/>
      <c r="D36" s="6" t="e">
        <f>COUNTIFS(#REF!,"&lt;100",#REF!,"&gt;=50",#REF!,$B36)</f>
        <v>#REF!</v>
      </c>
      <c r="E36" s="6" t="e">
        <f>COUNTIFS(#REF!,"&lt;=1",#REF!,"&lt;100",#REF!,"&gt;=50",#REF!,$B36,#REF!,"&gt;=2.0")</f>
        <v>#REF!</v>
      </c>
      <c r="F36" s="6" t="e">
        <f>COUNTIFS(#REF!,"&lt;=1",#REF!,"&lt;100",#REF!,"&gt;=50",#REF!,$B36,#REF!,"&gt;=2.1")</f>
        <v>#REF!</v>
      </c>
      <c r="G36" s="6" t="e">
        <f>COUNTIFS(#REF!,"&lt;=1",#REF!,"&lt;100",#REF!,"&gt;=50",#REF!,$B36,#REF!,"&gt;=2.3")</f>
        <v>#REF!</v>
      </c>
      <c r="H36" s="6" t="e">
        <f>COUNTIFS(#REF!,"&lt;=1",#REF!,"&lt;100",#REF!,"&gt;=50",#REF!,$B36,#REF!,"&gt;=2.5")</f>
        <v>#REF!</v>
      </c>
      <c r="I36" s="15" t="e">
        <f>COUNTIFS(#REF!,"&lt;=1",#REF!,"&lt;100",#REF!,"&gt;=50",#REF!,$B36,#REF!,"&gt;=3")</f>
        <v>#REF!</v>
      </c>
      <c r="K36" s="9" t="s">
        <v>33</v>
      </c>
      <c r="L36" s="6"/>
      <c r="M36" s="6" t="e">
        <f>COUNTIFS(#REF!,"&gt;=100",#REF!,"&lt;150",#REF!,$B36)</f>
        <v>#REF!</v>
      </c>
      <c r="N36" s="6" t="e">
        <f>COUNTIFS(#REF!,"&lt;=1",#REF!,"&gt;=100",#REF!,"&lt;150",#REF!,$B36,#REF!,"&gt;=2.0")</f>
        <v>#REF!</v>
      </c>
      <c r="O36" s="6" t="e">
        <f>COUNTIFS(#REF!,"&lt;=1",#REF!,"&gt;=100",#REF!,"&lt;150",#REF!,$B36,#REF!,"&gt;=2.1")</f>
        <v>#REF!</v>
      </c>
      <c r="P36" s="6" t="e">
        <f>COUNTIFS(#REF!,"&lt;=1",#REF!,"&gt;=100",#REF!,"&lt;150",#REF!,$B36,#REF!,"&gt;=2.3")</f>
        <v>#REF!</v>
      </c>
      <c r="Q36" s="6" t="e">
        <f>COUNTIFS(#REF!,"&lt;=1",#REF!,"&gt;=100",#REF!,"&lt;150",#REF!,$B36,#REF!,"&gt;=2.5")</f>
        <v>#REF!</v>
      </c>
      <c r="R36" s="15" t="e">
        <f>COUNTIFS(#REF!,"&lt;=1",#REF!,"&gt;=100",#REF!,"&lt;150",#REF!,$B36,#REF!,"&gt;=3")</f>
        <v>#REF!</v>
      </c>
      <c r="T36" s="9" t="s">
        <v>33</v>
      </c>
      <c r="U36" s="6"/>
      <c r="V36" s="6" t="e">
        <f>COUNTIFS(#REF!,"&gt;=150",#REF!,"&lt;200",#REF!,$B36)</f>
        <v>#REF!</v>
      </c>
      <c r="W36" s="6" t="e">
        <f>COUNTIFS(#REF!,"&lt;=1",#REF!,"&gt;=150",#REF!,"&lt;200",#REF!,$B36,#REF!,"&gt;=2.0")</f>
        <v>#REF!</v>
      </c>
      <c r="X36" s="6" t="e">
        <f>COUNTIFS(#REF!,"&lt;=1",#REF!,"&gt;=150",#REF!,"&lt;200",#REF!,$B36,#REF!,"&gt;=2.1")</f>
        <v>#REF!</v>
      </c>
      <c r="Y36" s="6" t="e">
        <f>COUNTIFS(#REF!,"&lt;=1",#REF!,"&gt;=150",#REF!,"&lt;200",#REF!,$B36,#REF!,"&gt;=2.3")</f>
        <v>#REF!</v>
      </c>
      <c r="Z36" s="6" t="e">
        <f>COUNTIFS(#REF!,"&lt;=1",#REF!,"&gt;=150",#REF!,"&lt;200",#REF!,$B36,#REF!,"&gt;=2.5")</f>
        <v>#REF!</v>
      </c>
      <c r="AA36" s="15" t="e">
        <f>COUNTIFS(#REF!,"&lt;=1",#REF!,"&gt;=150",#REF!,"&lt;200",#REF!,$B36,#REF!,"&gt;=3")</f>
        <v>#REF!</v>
      </c>
      <c r="AC36" s="9" t="s">
        <v>33</v>
      </c>
      <c r="AD36" s="6"/>
      <c r="AE36" s="6" t="e">
        <f>COUNTIFS(#REF!,"&gt;=200",#REF!,$B36)</f>
        <v>#REF!</v>
      </c>
      <c r="AF36" s="6" t="e">
        <f>COUNTIFS(#REF!,"&lt;=1",#REF!,"&gt;=200",#REF!,$B36,#REF!,"&gt;=2.0")</f>
        <v>#REF!</v>
      </c>
      <c r="AG36" s="6" t="e">
        <f>COUNTIFS(#REF!,"&lt;=1",#REF!,"&gt;=200",#REF!,$B36,#REF!,"&gt;=2.1")</f>
        <v>#REF!</v>
      </c>
      <c r="AH36" s="6" t="e">
        <f>COUNTIFS(#REF!,"&lt;=1",#REF!,"&gt;=200",#REF!,$B36,#REF!,"&gt;=2.3")</f>
        <v>#REF!</v>
      </c>
      <c r="AI36" s="6" t="e">
        <f>COUNTIFS(#REF!,"&lt;=1",#REF!,"&gt;=200",#REF!,$B36,#REF!,"&gt;=2.5")</f>
        <v>#REF!</v>
      </c>
      <c r="AJ36" s="15" t="e">
        <f>COUNTIFS(#REF!,"&lt;=1",#REF!,"&gt;=200",#REF!,$B36,#REF!,"&gt;=3")</f>
        <v>#REF!</v>
      </c>
      <c r="AL36" s="9" t="s">
        <v>33</v>
      </c>
      <c r="AM36" s="6"/>
      <c r="AN36" s="6" t="e">
        <f>COUNTIFS(#REF!,"&gt;=50",#REF!,$B36)</f>
        <v>#REF!</v>
      </c>
      <c r="AO36" s="6" t="e">
        <f>COUNTIFS(#REF!,"&lt;=1",#REF!,"&gt;=50",#REF!,$B36,#REF!,"&gt;=2.0")</f>
        <v>#REF!</v>
      </c>
      <c r="AP36" s="6" t="e">
        <f>COUNTIFS(#REF!,"&lt;=1",#REF!,"&gt;=50",#REF!,$B36,#REF!,"&gt;=2.1")</f>
        <v>#REF!</v>
      </c>
      <c r="AQ36" s="6" t="e">
        <f>COUNTIFS(#REF!,"&lt;=1",#REF!,"&gt;=50",#REF!,$B36,#REF!,"&gt;=2.3")</f>
        <v>#REF!</v>
      </c>
      <c r="AR36" s="6" t="e">
        <f>COUNTIFS(#REF!,"&lt;=1",#REF!,"&gt;=50",#REF!,$B36,#REF!,"&gt;=2.5")</f>
        <v>#REF!</v>
      </c>
      <c r="AS36" s="15" t="e">
        <f>COUNTIFS(#REF!,"&lt;=1",#REF!,"&gt;=50",#REF!,$B36,#REF!,"&gt;=3")</f>
        <v>#REF!</v>
      </c>
    </row>
    <row r="37" spans="2:45" hidden="1" outlineLevel="1" x14ac:dyDescent="0.25">
      <c r="B37" s="9" t="s">
        <v>43</v>
      </c>
      <c r="C37" s="6"/>
      <c r="D37" s="6" t="e">
        <f>COUNTIFS(#REF!,"&lt;100",#REF!,"&gt;=50",#REF!,$B37)</f>
        <v>#REF!</v>
      </c>
      <c r="E37" s="6" t="e">
        <f>COUNTIFS(#REF!,"&lt;=1",#REF!,"&lt;100",#REF!,"&gt;=50",#REF!,$B37,#REF!,"&gt;=2.0")</f>
        <v>#REF!</v>
      </c>
      <c r="F37" s="6" t="e">
        <f>COUNTIFS(#REF!,"&lt;=1",#REF!,"&lt;100",#REF!,"&gt;=50",#REF!,$B37,#REF!,"&gt;=2.1")</f>
        <v>#REF!</v>
      </c>
      <c r="G37" s="6" t="e">
        <f>COUNTIFS(#REF!,"&lt;=1",#REF!,"&lt;100",#REF!,"&gt;=50",#REF!,$B37,#REF!,"&gt;=2.3")</f>
        <v>#REF!</v>
      </c>
      <c r="H37" s="6" t="e">
        <f>COUNTIFS(#REF!,"&lt;=1",#REF!,"&lt;100",#REF!,"&gt;=50",#REF!,$B37,#REF!,"&gt;=2.5")</f>
        <v>#REF!</v>
      </c>
      <c r="I37" s="15" t="e">
        <f>COUNTIFS(#REF!,"&lt;=1",#REF!,"&lt;100",#REF!,"&gt;=50",#REF!,$B37,#REF!,"&gt;=3")</f>
        <v>#REF!</v>
      </c>
      <c r="K37" s="9" t="s">
        <v>43</v>
      </c>
      <c r="L37" s="6"/>
      <c r="M37" s="6" t="e">
        <f>COUNTIFS(#REF!,"&gt;=100",#REF!,"&lt;150",#REF!,$B37)</f>
        <v>#REF!</v>
      </c>
      <c r="N37" s="6" t="e">
        <f>COUNTIFS(#REF!,"&lt;=1",#REF!,"&gt;=100",#REF!,"&lt;150",#REF!,$B37,#REF!,"&gt;=2.0")</f>
        <v>#REF!</v>
      </c>
      <c r="O37" s="6" t="e">
        <f>COUNTIFS(#REF!,"&lt;=1",#REF!,"&gt;=100",#REF!,"&lt;150",#REF!,$B37,#REF!,"&gt;=2.1")</f>
        <v>#REF!</v>
      </c>
      <c r="P37" s="6" t="e">
        <f>COUNTIFS(#REF!,"&lt;=1",#REF!,"&gt;=100",#REF!,"&lt;150",#REF!,$B37,#REF!,"&gt;=2.3")</f>
        <v>#REF!</v>
      </c>
      <c r="Q37" s="6" t="e">
        <f>COUNTIFS(#REF!,"&lt;=1",#REF!,"&gt;=100",#REF!,"&lt;150",#REF!,$B37,#REF!,"&gt;=2.5")</f>
        <v>#REF!</v>
      </c>
      <c r="R37" s="15" t="e">
        <f>COUNTIFS(#REF!,"&lt;=1",#REF!,"&gt;=100",#REF!,"&lt;150",#REF!,$B37,#REF!,"&gt;=3")</f>
        <v>#REF!</v>
      </c>
      <c r="T37" s="9" t="s">
        <v>43</v>
      </c>
      <c r="U37" s="6"/>
      <c r="V37" s="6" t="e">
        <f>COUNTIFS(#REF!,"&gt;=150",#REF!,"&lt;200",#REF!,$B37)</f>
        <v>#REF!</v>
      </c>
      <c r="W37" s="6" t="e">
        <f>COUNTIFS(#REF!,"&lt;=1",#REF!,"&gt;=150",#REF!,"&lt;200",#REF!,$B37,#REF!,"&gt;=2.0")</f>
        <v>#REF!</v>
      </c>
      <c r="X37" s="6" t="e">
        <f>COUNTIFS(#REF!,"&lt;=1",#REF!,"&gt;=150",#REF!,"&lt;200",#REF!,$B37,#REF!,"&gt;=2.1")</f>
        <v>#REF!</v>
      </c>
      <c r="Y37" s="6" t="e">
        <f>COUNTIFS(#REF!,"&lt;=1",#REF!,"&gt;=150",#REF!,"&lt;200",#REF!,$B37,#REF!,"&gt;=2.3")</f>
        <v>#REF!</v>
      </c>
      <c r="Z37" s="6" t="e">
        <f>COUNTIFS(#REF!,"&lt;=1",#REF!,"&gt;=150",#REF!,"&lt;200",#REF!,$B37,#REF!,"&gt;=2.5")</f>
        <v>#REF!</v>
      </c>
      <c r="AA37" s="15" t="e">
        <f>COUNTIFS(#REF!,"&lt;=1",#REF!,"&gt;=150",#REF!,"&lt;200",#REF!,$B37,#REF!,"&gt;=3")</f>
        <v>#REF!</v>
      </c>
      <c r="AC37" s="9" t="s">
        <v>43</v>
      </c>
      <c r="AD37" s="6"/>
      <c r="AE37" s="6" t="e">
        <f>COUNTIFS(#REF!,"&gt;=200",#REF!,$B37)</f>
        <v>#REF!</v>
      </c>
      <c r="AF37" s="6" t="e">
        <f>COUNTIFS(#REF!,"&lt;=1",#REF!,"&gt;=200",#REF!,$B37,#REF!,"&gt;=2.0")</f>
        <v>#REF!</v>
      </c>
      <c r="AG37" s="6" t="e">
        <f>COUNTIFS(#REF!,"&lt;=1",#REF!,"&gt;=200",#REF!,$B37,#REF!,"&gt;=2.1")</f>
        <v>#REF!</v>
      </c>
      <c r="AH37" s="6" t="e">
        <f>COUNTIFS(#REF!,"&lt;=1",#REF!,"&gt;=200",#REF!,$B37,#REF!,"&gt;=2.3")</f>
        <v>#REF!</v>
      </c>
      <c r="AI37" s="6" t="e">
        <f>COUNTIFS(#REF!,"&lt;=1",#REF!,"&gt;=200",#REF!,$B37,#REF!,"&gt;=2.5")</f>
        <v>#REF!</v>
      </c>
      <c r="AJ37" s="15" t="e">
        <f>COUNTIFS(#REF!,"&lt;=1",#REF!,"&gt;=200",#REF!,$B37,#REF!,"&gt;=3")</f>
        <v>#REF!</v>
      </c>
      <c r="AL37" s="9" t="s">
        <v>43</v>
      </c>
      <c r="AM37" s="6"/>
      <c r="AN37" s="6" t="e">
        <f>COUNTIFS(#REF!,"&gt;=50",#REF!,$B37)</f>
        <v>#REF!</v>
      </c>
      <c r="AO37" s="6" t="e">
        <f>COUNTIFS(#REF!,"&lt;=1",#REF!,"&gt;=50",#REF!,$B37,#REF!,"&gt;=2.0")</f>
        <v>#REF!</v>
      </c>
      <c r="AP37" s="6" t="e">
        <f>COUNTIFS(#REF!,"&lt;=1",#REF!,"&gt;=50",#REF!,$B37,#REF!,"&gt;=2.1")</f>
        <v>#REF!</v>
      </c>
      <c r="AQ37" s="6" t="e">
        <f>COUNTIFS(#REF!,"&lt;=1",#REF!,"&gt;=50",#REF!,$B37,#REF!,"&gt;=2.3")</f>
        <v>#REF!</v>
      </c>
      <c r="AR37" s="6" t="e">
        <f>COUNTIFS(#REF!,"&lt;=1",#REF!,"&gt;=50",#REF!,$B37,#REF!,"&gt;=2.5")</f>
        <v>#REF!</v>
      </c>
      <c r="AS37" s="15" t="e">
        <f>COUNTIFS(#REF!,"&lt;=1",#REF!,"&gt;=50",#REF!,$B37,#REF!,"&gt;=3")</f>
        <v>#REF!</v>
      </c>
    </row>
    <row r="38" spans="2:45" hidden="1" outlineLevel="1" x14ac:dyDescent="0.25">
      <c r="B38" s="9" t="s">
        <v>46</v>
      </c>
      <c r="C38" s="6"/>
      <c r="D38" s="6" t="e">
        <f>COUNTIFS(#REF!,"&lt;100",#REF!,"&gt;=50",#REF!,$B38)</f>
        <v>#REF!</v>
      </c>
      <c r="E38" s="6" t="e">
        <f>COUNTIFS(#REF!,"&lt;=1",#REF!,"&lt;100",#REF!,"&gt;=50",#REF!,$B38,#REF!,"&gt;=2.0")</f>
        <v>#REF!</v>
      </c>
      <c r="F38" s="6" t="e">
        <f>COUNTIFS(#REF!,"&lt;=1",#REF!,"&lt;100",#REF!,"&gt;=50",#REF!,$B38,#REF!,"&gt;=2.1")</f>
        <v>#REF!</v>
      </c>
      <c r="G38" s="6" t="e">
        <f>COUNTIFS(#REF!,"&lt;=1",#REF!,"&lt;100",#REF!,"&gt;=50",#REF!,$B38,#REF!,"&gt;=2.3")</f>
        <v>#REF!</v>
      </c>
      <c r="H38" s="6" t="e">
        <f>COUNTIFS(#REF!,"&lt;=1",#REF!,"&lt;100",#REF!,"&gt;=50",#REF!,$B38,#REF!,"&gt;=2.5")</f>
        <v>#REF!</v>
      </c>
      <c r="I38" s="15" t="e">
        <f>COUNTIFS(#REF!,"&lt;=1",#REF!,"&lt;100",#REF!,"&gt;=50",#REF!,$B38,#REF!,"&gt;=3")</f>
        <v>#REF!</v>
      </c>
      <c r="K38" s="9" t="s">
        <v>46</v>
      </c>
      <c r="L38" s="6"/>
      <c r="M38" s="6" t="e">
        <f>COUNTIFS(#REF!,"&gt;=100",#REF!,"&lt;150",#REF!,$B38)</f>
        <v>#REF!</v>
      </c>
      <c r="N38" s="6" t="e">
        <f>COUNTIFS(#REF!,"&lt;=1",#REF!,"&gt;=100",#REF!,"&lt;150",#REF!,$B38,#REF!,"&gt;=2.0")</f>
        <v>#REF!</v>
      </c>
      <c r="O38" s="6" t="e">
        <f>COUNTIFS(#REF!,"&lt;=1",#REF!,"&gt;=100",#REF!,"&lt;150",#REF!,$B38,#REF!,"&gt;=2.1")</f>
        <v>#REF!</v>
      </c>
      <c r="P38" s="6" t="e">
        <f>COUNTIFS(#REF!,"&lt;=1",#REF!,"&gt;=100",#REF!,"&lt;150",#REF!,$B38,#REF!,"&gt;=2.3")</f>
        <v>#REF!</v>
      </c>
      <c r="Q38" s="6" t="e">
        <f>COUNTIFS(#REF!,"&lt;=1",#REF!,"&gt;=100",#REF!,"&lt;150",#REF!,$B38,#REF!,"&gt;=2.5")</f>
        <v>#REF!</v>
      </c>
      <c r="R38" s="15" t="e">
        <f>COUNTIFS(#REF!,"&lt;=1",#REF!,"&gt;=100",#REF!,"&lt;150",#REF!,$B38,#REF!,"&gt;=3")</f>
        <v>#REF!</v>
      </c>
      <c r="T38" s="9" t="s">
        <v>46</v>
      </c>
      <c r="U38" s="6"/>
      <c r="V38" s="6" t="e">
        <f>COUNTIFS(#REF!,"&gt;=150",#REF!,"&lt;200",#REF!,$B38)</f>
        <v>#REF!</v>
      </c>
      <c r="W38" s="6" t="e">
        <f>COUNTIFS(#REF!,"&lt;=1",#REF!,"&gt;=150",#REF!,"&lt;200",#REF!,$B38,#REF!,"&gt;=2.0")</f>
        <v>#REF!</v>
      </c>
      <c r="X38" s="6" t="e">
        <f>COUNTIFS(#REF!,"&lt;=1",#REF!,"&gt;=150",#REF!,"&lt;200",#REF!,$B38,#REF!,"&gt;=2.1")</f>
        <v>#REF!</v>
      </c>
      <c r="Y38" s="6" t="e">
        <f>COUNTIFS(#REF!,"&lt;=1",#REF!,"&gt;=150",#REF!,"&lt;200",#REF!,$B38,#REF!,"&gt;=2.3")</f>
        <v>#REF!</v>
      </c>
      <c r="Z38" s="6" t="e">
        <f>COUNTIFS(#REF!,"&lt;=1",#REF!,"&gt;=150",#REF!,"&lt;200",#REF!,$B38,#REF!,"&gt;=2.5")</f>
        <v>#REF!</v>
      </c>
      <c r="AA38" s="15" t="e">
        <f>COUNTIFS(#REF!,"&lt;=1",#REF!,"&gt;=150",#REF!,"&lt;200",#REF!,$B38,#REF!,"&gt;=3")</f>
        <v>#REF!</v>
      </c>
      <c r="AC38" s="9" t="s">
        <v>46</v>
      </c>
      <c r="AD38" s="6"/>
      <c r="AE38" s="6" t="e">
        <f>COUNTIFS(#REF!,"&gt;=200",#REF!,$B38)</f>
        <v>#REF!</v>
      </c>
      <c r="AF38" s="6" t="e">
        <f>COUNTIFS(#REF!,"&lt;=1",#REF!,"&gt;=200",#REF!,$B38,#REF!,"&gt;=2.0")</f>
        <v>#REF!</v>
      </c>
      <c r="AG38" s="6" t="e">
        <f>COUNTIFS(#REF!,"&lt;=1",#REF!,"&gt;=200",#REF!,$B38,#REF!,"&gt;=2.1")</f>
        <v>#REF!</v>
      </c>
      <c r="AH38" s="6" t="e">
        <f>COUNTIFS(#REF!,"&lt;=1",#REF!,"&gt;=200",#REF!,$B38,#REF!,"&gt;=2.3")</f>
        <v>#REF!</v>
      </c>
      <c r="AI38" s="6" t="e">
        <f>COUNTIFS(#REF!,"&lt;=1",#REF!,"&gt;=200",#REF!,$B38,#REF!,"&gt;=2.5")</f>
        <v>#REF!</v>
      </c>
      <c r="AJ38" s="15" t="e">
        <f>COUNTIFS(#REF!,"&lt;=1",#REF!,"&gt;=200",#REF!,$B38,#REF!,"&gt;=3")</f>
        <v>#REF!</v>
      </c>
      <c r="AL38" s="9" t="s">
        <v>46</v>
      </c>
      <c r="AM38" s="6"/>
      <c r="AN38" s="6" t="e">
        <f>COUNTIFS(#REF!,"&gt;=50",#REF!,$B38)</f>
        <v>#REF!</v>
      </c>
      <c r="AO38" s="6" t="e">
        <f>COUNTIFS(#REF!,"&lt;=1",#REF!,"&gt;=50",#REF!,$B38,#REF!,"&gt;=2.0")</f>
        <v>#REF!</v>
      </c>
      <c r="AP38" s="6" t="e">
        <f>COUNTIFS(#REF!,"&lt;=1",#REF!,"&gt;=50",#REF!,$B38,#REF!,"&gt;=2.1")</f>
        <v>#REF!</v>
      </c>
      <c r="AQ38" s="6" t="e">
        <f>COUNTIFS(#REF!,"&lt;=1",#REF!,"&gt;=50",#REF!,$B38,#REF!,"&gt;=2.3")</f>
        <v>#REF!</v>
      </c>
      <c r="AR38" s="6" t="e">
        <f>COUNTIFS(#REF!,"&lt;=1",#REF!,"&gt;=50",#REF!,$B38,#REF!,"&gt;=2.5")</f>
        <v>#REF!</v>
      </c>
      <c r="AS38" s="15" t="e">
        <f>COUNTIFS(#REF!,"&lt;=1",#REF!,"&gt;=50",#REF!,$B38,#REF!,"&gt;=3")</f>
        <v>#REF!</v>
      </c>
    </row>
    <row r="39" spans="2:45" hidden="1" outlineLevel="1" x14ac:dyDescent="0.25">
      <c r="B39" s="9" t="s">
        <v>53</v>
      </c>
      <c r="C39" s="6"/>
      <c r="D39" s="6" t="e">
        <f>COUNTIFS(#REF!,"&lt;100",#REF!,"&gt;=50",#REF!,$B39)</f>
        <v>#REF!</v>
      </c>
      <c r="E39" s="6" t="e">
        <f>COUNTIFS(#REF!,"&lt;=1",#REF!,"&lt;100",#REF!,"&gt;=50",#REF!,$B39,#REF!,"&gt;=2.0")</f>
        <v>#REF!</v>
      </c>
      <c r="F39" s="6" t="e">
        <f>COUNTIFS(#REF!,"&lt;=1",#REF!,"&lt;100",#REF!,"&gt;=50",#REF!,$B39,#REF!,"&gt;=2.1")</f>
        <v>#REF!</v>
      </c>
      <c r="G39" s="6" t="e">
        <f>COUNTIFS(#REF!,"&lt;=1",#REF!,"&lt;100",#REF!,"&gt;=50",#REF!,$B39,#REF!,"&gt;=2.3")</f>
        <v>#REF!</v>
      </c>
      <c r="H39" s="6" t="e">
        <f>COUNTIFS(#REF!,"&lt;=1",#REF!,"&lt;100",#REF!,"&gt;=50",#REF!,$B39,#REF!,"&gt;=2.5")</f>
        <v>#REF!</v>
      </c>
      <c r="I39" s="15" t="e">
        <f>COUNTIFS(#REF!,"&lt;=1",#REF!,"&lt;100",#REF!,"&gt;=50",#REF!,$B39,#REF!,"&gt;=3")</f>
        <v>#REF!</v>
      </c>
      <c r="K39" s="9" t="s">
        <v>53</v>
      </c>
      <c r="L39" s="6"/>
      <c r="M39" s="6" t="e">
        <f>COUNTIFS(#REF!,"&gt;=100",#REF!,"&lt;150",#REF!,$B39)</f>
        <v>#REF!</v>
      </c>
      <c r="N39" s="6" t="e">
        <f>COUNTIFS(#REF!,"&lt;=1",#REF!,"&gt;=100",#REF!,"&lt;150",#REF!,$B39,#REF!,"&gt;=2.0")</f>
        <v>#REF!</v>
      </c>
      <c r="O39" s="6" t="e">
        <f>COUNTIFS(#REF!,"&lt;=1",#REF!,"&gt;=100",#REF!,"&lt;150",#REF!,$B39,#REF!,"&gt;=2.1")</f>
        <v>#REF!</v>
      </c>
      <c r="P39" s="6" t="e">
        <f>COUNTIFS(#REF!,"&lt;=1",#REF!,"&gt;=100",#REF!,"&lt;150",#REF!,$B39,#REF!,"&gt;=2.3")</f>
        <v>#REF!</v>
      </c>
      <c r="Q39" s="6" t="e">
        <f>COUNTIFS(#REF!,"&lt;=1",#REF!,"&gt;=100",#REF!,"&lt;150",#REF!,$B39,#REF!,"&gt;=2.5")</f>
        <v>#REF!</v>
      </c>
      <c r="R39" s="15" t="e">
        <f>COUNTIFS(#REF!,"&lt;=1",#REF!,"&gt;=100",#REF!,"&lt;150",#REF!,$B39,#REF!,"&gt;=3")</f>
        <v>#REF!</v>
      </c>
      <c r="T39" s="9" t="s">
        <v>53</v>
      </c>
      <c r="U39" s="6"/>
      <c r="V39" s="6" t="e">
        <f>COUNTIFS(#REF!,"&gt;=150",#REF!,"&lt;200",#REF!,$B39)</f>
        <v>#REF!</v>
      </c>
      <c r="W39" s="6" t="e">
        <f>COUNTIFS(#REF!,"&lt;=1",#REF!,"&gt;=150",#REF!,"&lt;200",#REF!,$B39,#REF!,"&gt;=2.0")</f>
        <v>#REF!</v>
      </c>
      <c r="X39" s="6" t="e">
        <f>COUNTIFS(#REF!,"&lt;=1",#REF!,"&gt;=150",#REF!,"&lt;200",#REF!,$B39,#REF!,"&gt;=2.1")</f>
        <v>#REF!</v>
      </c>
      <c r="Y39" s="6" t="e">
        <f>COUNTIFS(#REF!,"&lt;=1",#REF!,"&gt;=150",#REF!,"&lt;200",#REF!,$B39,#REF!,"&gt;=2.3")</f>
        <v>#REF!</v>
      </c>
      <c r="Z39" s="6" t="e">
        <f>COUNTIFS(#REF!,"&lt;=1",#REF!,"&gt;=150",#REF!,"&lt;200",#REF!,$B39,#REF!,"&gt;=2.5")</f>
        <v>#REF!</v>
      </c>
      <c r="AA39" s="15" t="e">
        <f>COUNTIFS(#REF!,"&lt;=1",#REF!,"&gt;=150",#REF!,"&lt;200",#REF!,$B39,#REF!,"&gt;=3")</f>
        <v>#REF!</v>
      </c>
      <c r="AC39" s="9" t="s">
        <v>53</v>
      </c>
      <c r="AD39" s="6"/>
      <c r="AE39" s="6" t="e">
        <f>COUNTIFS(#REF!,"&gt;=200",#REF!,$B39)</f>
        <v>#REF!</v>
      </c>
      <c r="AF39" s="6" t="e">
        <f>COUNTIFS(#REF!,"&lt;=1",#REF!,"&gt;=200",#REF!,$B39,#REF!,"&gt;=2.0")</f>
        <v>#REF!</v>
      </c>
      <c r="AG39" s="6" t="e">
        <f>COUNTIFS(#REF!,"&lt;=1",#REF!,"&gt;=200",#REF!,$B39,#REF!,"&gt;=2.1")</f>
        <v>#REF!</v>
      </c>
      <c r="AH39" s="6" t="e">
        <f>COUNTIFS(#REF!,"&lt;=1",#REF!,"&gt;=200",#REF!,$B39,#REF!,"&gt;=2.3")</f>
        <v>#REF!</v>
      </c>
      <c r="AI39" s="6" t="e">
        <f>COUNTIFS(#REF!,"&lt;=1",#REF!,"&gt;=200",#REF!,$B39,#REF!,"&gt;=2.5")</f>
        <v>#REF!</v>
      </c>
      <c r="AJ39" s="15" t="e">
        <f>COUNTIFS(#REF!,"&lt;=1",#REF!,"&gt;=200",#REF!,$B39,#REF!,"&gt;=3")</f>
        <v>#REF!</v>
      </c>
      <c r="AL39" s="9" t="s">
        <v>53</v>
      </c>
      <c r="AM39" s="6"/>
      <c r="AN39" s="6" t="e">
        <f>COUNTIFS(#REF!,"&gt;=50",#REF!,$B39)</f>
        <v>#REF!</v>
      </c>
      <c r="AO39" s="6" t="e">
        <f>COUNTIFS(#REF!,"&lt;=1",#REF!,"&gt;=50",#REF!,$B39,#REF!,"&gt;=2.0")</f>
        <v>#REF!</v>
      </c>
      <c r="AP39" s="6" t="e">
        <f>COUNTIFS(#REF!,"&lt;=1",#REF!,"&gt;=50",#REF!,$B39,#REF!,"&gt;=2.1")</f>
        <v>#REF!</v>
      </c>
      <c r="AQ39" s="6" t="e">
        <f>COUNTIFS(#REF!,"&lt;=1",#REF!,"&gt;=50",#REF!,$B39,#REF!,"&gt;=2.3")</f>
        <v>#REF!</v>
      </c>
      <c r="AR39" s="6" t="e">
        <f>COUNTIFS(#REF!,"&lt;=1",#REF!,"&gt;=50",#REF!,$B39,#REF!,"&gt;=2.5")</f>
        <v>#REF!</v>
      </c>
      <c r="AS39" s="15" t="e">
        <f>COUNTIFS(#REF!,"&lt;=1",#REF!,"&gt;=50",#REF!,$B39,#REF!,"&gt;=3")</f>
        <v>#REF!</v>
      </c>
    </row>
    <row r="40" spans="2:45" hidden="1" outlineLevel="1" x14ac:dyDescent="0.25">
      <c r="B40" s="9" t="s">
        <v>49</v>
      </c>
      <c r="C40" s="6"/>
      <c r="D40" s="6" t="e">
        <f>COUNTIFS(#REF!,"&lt;100",#REF!,"&gt;=50",#REF!,$B40)</f>
        <v>#REF!</v>
      </c>
      <c r="E40" s="6" t="e">
        <f>COUNTIFS(#REF!,"&lt;=1",#REF!,"&lt;100",#REF!,"&gt;=50",#REF!,$B40,#REF!,"&gt;=2.0")</f>
        <v>#REF!</v>
      </c>
      <c r="F40" s="6" t="e">
        <f>COUNTIFS(#REF!,"&lt;=1",#REF!,"&lt;100",#REF!,"&gt;=50",#REF!,$B40,#REF!,"&gt;=2.1")</f>
        <v>#REF!</v>
      </c>
      <c r="G40" s="6" t="e">
        <f>COUNTIFS(#REF!,"&lt;=1",#REF!,"&lt;100",#REF!,"&gt;=50",#REF!,$B40,#REF!,"&gt;=2.3")</f>
        <v>#REF!</v>
      </c>
      <c r="H40" s="6" t="e">
        <f>COUNTIFS(#REF!,"&lt;=1",#REF!,"&lt;100",#REF!,"&gt;=50",#REF!,$B40,#REF!,"&gt;=2.5")</f>
        <v>#REF!</v>
      </c>
      <c r="I40" s="15" t="e">
        <f>COUNTIFS(#REF!,"&lt;=1",#REF!,"&lt;100",#REF!,"&gt;=50",#REF!,$B40,#REF!,"&gt;=3")</f>
        <v>#REF!</v>
      </c>
      <c r="K40" s="9" t="s">
        <v>49</v>
      </c>
      <c r="L40" s="6"/>
      <c r="M40" s="6" t="e">
        <f>COUNTIFS(#REF!,"&gt;=100",#REF!,"&lt;150",#REF!,$B40)</f>
        <v>#REF!</v>
      </c>
      <c r="N40" s="6" t="e">
        <f>COUNTIFS(#REF!,"&lt;=1",#REF!,"&gt;=100",#REF!,"&lt;150",#REF!,$B40,#REF!,"&gt;=2.0")</f>
        <v>#REF!</v>
      </c>
      <c r="O40" s="6" t="e">
        <f>COUNTIFS(#REF!,"&lt;=1",#REF!,"&gt;=100",#REF!,"&lt;150",#REF!,$B40,#REF!,"&gt;=2.1")</f>
        <v>#REF!</v>
      </c>
      <c r="P40" s="6" t="e">
        <f>COUNTIFS(#REF!,"&lt;=1",#REF!,"&gt;=100",#REF!,"&lt;150",#REF!,$B40,#REF!,"&gt;=2.3")</f>
        <v>#REF!</v>
      </c>
      <c r="Q40" s="6" t="e">
        <f>COUNTIFS(#REF!,"&lt;=1",#REF!,"&gt;=100",#REF!,"&lt;150",#REF!,$B40,#REF!,"&gt;=2.5")</f>
        <v>#REF!</v>
      </c>
      <c r="R40" s="15" t="e">
        <f>COUNTIFS(#REF!,"&lt;=1",#REF!,"&gt;=100",#REF!,"&lt;150",#REF!,$B40,#REF!,"&gt;=3")</f>
        <v>#REF!</v>
      </c>
      <c r="T40" s="9" t="s">
        <v>49</v>
      </c>
      <c r="U40" s="6"/>
      <c r="V40" s="6" t="e">
        <f>COUNTIFS(#REF!,"&gt;=150",#REF!,"&lt;200",#REF!,$B40)</f>
        <v>#REF!</v>
      </c>
      <c r="W40" s="6" t="e">
        <f>COUNTIFS(#REF!,"&lt;=1",#REF!,"&gt;=150",#REF!,"&lt;200",#REF!,$B40,#REF!,"&gt;=2.0")</f>
        <v>#REF!</v>
      </c>
      <c r="X40" s="6" t="e">
        <f>COUNTIFS(#REF!,"&lt;=1",#REF!,"&gt;=150",#REF!,"&lt;200",#REF!,$B40,#REF!,"&gt;=2.1")</f>
        <v>#REF!</v>
      </c>
      <c r="Y40" s="6" t="e">
        <f>COUNTIFS(#REF!,"&lt;=1",#REF!,"&gt;=150",#REF!,"&lt;200",#REF!,$B40,#REF!,"&gt;=2.3")</f>
        <v>#REF!</v>
      </c>
      <c r="Z40" s="6" t="e">
        <f>COUNTIFS(#REF!,"&lt;=1",#REF!,"&gt;=150",#REF!,"&lt;200",#REF!,$B40,#REF!,"&gt;=2.5")</f>
        <v>#REF!</v>
      </c>
      <c r="AA40" s="15" t="e">
        <f>COUNTIFS(#REF!,"&lt;=1",#REF!,"&gt;=150",#REF!,"&lt;200",#REF!,$B40,#REF!,"&gt;=3")</f>
        <v>#REF!</v>
      </c>
      <c r="AC40" s="9" t="s">
        <v>49</v>
      </c>
      <c r="AD40" s="6"/>
      <c r="AE40" s="6" t="e">
        <f>COUNTIFS(#REF!,"&gt;=200",#REF!,$B40)</f>
        <v>#REF!</v>
      </c>
      <c r="AF40" s="6" t="e">
        <f>COUNTIFS(#REF!,"&lt;=1",#REF!,"&gt;=200",#REF!,$B40,#REF!,"&gt;=2.0")</f>
        <v>#REF!</v>
      </c>
      <c r="AG40" s="6" t="e">
        <f>COUNTIFS(#REF!,"&lt;=1",#REF!,"&gt;=200",#REF!,$B40,#REF!,"&gt;=2.1")</f>
        <v>#REF!</v>
      </c>
      <c r="AH40" s="6" t="e">
        <f>COUNTIFS(#REF!,"&lt;=1",#REF!,"&gt;=200",#REF!,$B40,#REF!,"&gt;=2.3")</f>
        <v>#REF!</v>
      </c>
      <c r="AI40" s="6" t="e">
        <f>COUNTIFS(#REF!,"&lt;=1",#REF!,"&gt;=200",#REF!,$B40,#REF!,"&gt;=2.5")</f>
        <v>#REF!</v>
      </c>
      <c r="AJ40" s="15" t="e">
        <f>COUNTIFS(#REF!,"&lt;=1",#REF!,"&gt;=200",#REF!,$B40,#REF!,"&gt;=3")</f>
        <v>#REF!</v>
      </c>
      <c r="AL40" s="9" t="s">
        <v>49</v>
      </c>
      <c r="AM40" s="6"/>
      <c r="AN40" s="6" t="e">
        <f>COUNTIFS(#REF!,"&gt;=50",#REF!,$B40)</f>
        <v>#REF!</v>
      </c>
      <c r="AO40" s="6" t="e">
        <f>COUNTIFS(#REF!,"&lt;=1",#REF!,"&gt;=50",#REF!,$B40,#REF!,"&gt;=2.0")</f>
        <v>#REF!</v>
      </c>
      <c r="AP40" s="6" t="e">
        <f>COUNTIFS(#REF!,"&lt;=1",#REF!,"&gt;=50",#REF!,$B40,#REF!,"&gt;=2.1")</f>
        <v>#REF!</v>
      </c>
      <c r="AQ40" s="6" t="e">
        <f>COUNTIFS(#REF!,"&lt;=1",#REF!,"&gt;=50",#REF!,$B40,#REF!,"&gt;=2.3")</f>
        <v>#REF!</v>
      </c>
      <c r="AR40" s="6" t="e">
        <f>COUNTIFS(#REF!,"&lt;=1",#REF!,"&gt;=50",#REF!,$B40,#REF!,"&gt;=2.5")</f>
        <v>#REF!</v>
      </c>
      <c r="AS40" s="15" t="e">
        <f>COUNTIFS(#REF!,"&lt;=1",#REF!,"&gt;=50",#REF!,$B40,#REF!,"&gt;=3")</f>
        <v>#REF!</v>
      </c>
    </row>
    <row r="41" spans="2:45" hidden="1" outlineLevel="1" x14ac:dyDescent="0.25">
      <c r="B41" s="9" t="s">
        <v>50</v>
      </c>
      <c r="C41" s="6"/>
      <c r="D41" s="6" t="e">
        <f>COUNTIFS(#REF!,"&lt;100",#REF!,"&gt;=50",#REF!,$B41)</f>
        <v>#REF!</v>
      </c>
      <c r="E41" s="6" t="e">
        <f>COUNTIFS(#REF!,"&lt;=1",#REF!,"&lt;100",#REF!,"&gt;=50",#REF!,$B41,#REF!,"&gt;=2.0")</f>
        <v>#REF!</v>
      </c>
      <c r="F41" s="6" t="e">
        <f>COUNTIFS(#REF!,"&lt;=1",#REF!,"&lt;100",#REF!,"&gt;=50",#REF!,$B41,#REF!,"&gt;=2.1")</f>
        <v>#REF!</v>
      </c>
      <c r="G41" s="6" t="e">
        <f>COUNTIFS(#REF!,"&lt;=1",#REF!,"&lt;100",#REF!,"&gt;=50",#REF!,$B41,#REF!,"&gt;=2.3")</f>
        <v>#REF!</v>
      </c>
      <c r="H41" s="6" t="e">
        <f>COUNTIFS(#REF!,"&lt;=1",#REF!,"&lt;100",#REF!,"&gt;=50",#REF!,$B41,#REF!,"&gt;=2.5")</f>
        <v>#REF!</v>
      </c>
      <c r="I41" s="15" t="e">
        <f>COUNTIFS(#REF!,"&lt;=1",#REF!,"&lt;100",#REF!,"&gt;=50",#REF!,$B41,#REF!,"&gt;=3")</f>
        <v>#REF!</v>
      </c>
      <c r="K41" s="9" t="s">
        <v>50</v>
      </c>
      <c r="L41" s="6"/>
      <c r="M41" s="6" t="e">
        <f>COUNTIFS(#REF!,"&gt;=100",#REF!,"&lt;150",#REF!,$B41)</f>
        <v>#REF!</v>
      </c>
      <c r="N41" s="6" t="e">
        <f>COUNTIFS(#REF!,"&lt;=1",#REF!,"&gt;=100",#REF!,"&lt;150",#REF!,$B41,#REF!,"&gt;=2.0")</f>
        <v>#REF!</v>
      </c>
      <c r="O41" s="6" t="e">
        <f>COUNTIFS(#REF!,"&lt;=1",#REF!,"&gt;=100",#REF!,"&lt;150",#REF!,$B41,#REF!,"&gt;=2.1")</f>
        <v>#REF!</v>
      </c>
      <c r="P41" s="6" t="e">
        <f>COUNTIFS(#REF!,"&lt;=1",#REF!,"&gt;=100",#REF!,"&lt;150",#REF!,$B41,#REF!,"&gt;=2.3")</f>
        <v>#REF!</v>
      </c>
      <c r="Q41" s="6" t="e">
        <f>COUNTIFS(#REF!,"&lt;=1",#REF!,"&gt;=100",#REF!,"&lt;150",#REF!,$B41,#REF!,"&gt;=2.5")</f>
        <v>#REF!</v>
      </c>
      <c r="R41" s="15" t="e">
        <f>COUNTIFS(#REF!,"&lt;=1",#REF!,"&gt;=100",#REF!,"&lt;150",#REF!,$B41,#REF!,"&gt;=3")</f>
        <v>#REF!</v>
      </c>
      <c r="T41" s="9" t="s">
        <v>50</v>
      </c>
      <c r="U41" s="6"/>
      <c r="V41" s="6" t="e">
        <f>COUNTIFS(#REF!,"&gt;=150",#REF!,"&lt;200",#REF!,$B41)</f>
        <v>#REF!</v>
      </c>
      <c r="W41" s="6" t="e">
        <f>COUNTIFS(#REF!,"&lt;=1",#REF!,"&gt;=150",#REF!,"&lt;200",#REF!,$B41,#REF!,"&gt;=2.0")</f>
        <v>#REF!</v>
      </c>
      <c r="X41" s="6" t="e">
        <f>COUNTIFS(#REF!,"&lt;=1",#REF!,"&gt;=150",#REF!,"&lt;200",#REF!,$B41,#REF!,"&gt;=2.1")</f>
        <v>#REF!</v>
      </c>
      <c r="Y41" s="6" t="e">
        <f>COUNTIFS(#REF!,"&lt;=1",#REF!,"&gt;=150",#REF!,"&lt;200",#REF!,$B41,#REF!,"&gt;=2.3")</f>
        <v>#REF!</v>
      </c>
      <c r="Z41" s="6" t="e">
        <f>COUNTIFS(#REF!,"&lt;=1",#REF!,"&gt;=150",#REF!,"&lt;200",#REF!,$B41,#REF!,"&gt;=2.5")</f>
        <v>#REF!</v>
      </c>
      <c r="AA41" s="15" t="e">
        <f>COUNTIFS(#REF!,"&lt;=1",#REF!,"&gt;=150",#REF!,"&lt;200",#REF!,$B41,#REF!,"&gt;=3")</f>
        <v>#REF!</v>
      </c>
      <c r="AC41" s="9" t="s">
        <v>50</v>
      </c>
      <c r="AD41" s="6"/>
      <c r="AE41" s="6" t="e">
        <f>COUNTIFS(#REF!,"&gt;=200",#REF!,$B41)</f>
        <v>#REF!</v>
      </c>
      <c r="AF41" s="6" t="e">
        <f>COUNTIFS(#REF!,"&lt;=1",#REF!,"&gt;=200",#REF!,$B41,#REF!,"&gt;=2.0")</f>
        <v>#REF!</v>
      </c>
      <c r="AG41" s="6" t="e">
        <f>COUNTIFS(#REF!,"&lt;=1",#REF!,"&gt;=200",#REF!,$B41,#REF!,"&gt;=2.1")</f>
        <v>#REF!</v>
      </c>
      <c r="AH41" s="6" t="e">
        <f>COUNTIFS(#REF!,"&lt;=1",#REF!,"&gt;=200",#REF!,$B41,#REF!,"&gt;=2.3")</f>
        <v>#REF!</v>
      </c>
      <c r="AI41" s="6" t="e">
        <f>COUNTIFS(#REF!,"&lt;=1",#REF!,"&gt;=200",#REF!,$B41,#REF!,"&gt;=2.5")</f>
        <v>#REF!</v>
      </c>
      <c r="AJ41" s="15" t="e">
        <f>COUNTIFS(#REF!,"&lt;=1",#REF!,"&gt;=200",#REF!,$B41,#REF!,"&gt;=3")</f>
        <v>#REF!</v>
      </c>
      <c r="AL41" s="9" t="s">
        <v>50</v>
      </c>
      <c r="AM41" s="6"/>
      <c r="AN41" s="6" t="e">
        <f>COUNTIFS(#REF!,"&gt;=50",#REF!,$B41)</f>
        <v>#REF!</v>
      </c>
      <c r="AO41" s="6" t="e">
        <f>COUNTIFS(#REF!,"&lt;=1",#REF!,"&gt;=50",#REF!,$B41,#REF!,"&gt;=2.0")</f>
        <v>#REF!</v>
      </c>
      <c r="AP41" s="6" t="e">
        <f>COUNTIFS(#REF!,"&lt;=1",#REF!,"&gt;=50",#REF!,$B41,#REF!,"&gt;=2.1")</f>
        <v>#REF!</v>
      </c>
      <c r="AQ41" s="6" t="e">
        <f>COUNTIFS(#REF!,"&lt;=1",#REF!,"&gt;=50",#REF!,$B41,#REF!,"&gt;=2.3")</f>
        <v>#REF!</v>
      </c>
      <c r="AR41" s="6" t="e">
        <f>COUNTIFS(#REF!,"&lt;=1",#REF!,"&gt;=50",#REF!,$B41,#REF!,"&gt;=2.5")</f>
        <v>#REF!</v>
      </c>
      <c r="AS41" s="15" t="e">
        <f>COUNTIFS(#REF!,"&lt;=1",#REF!,"&gt;=50",#REF!,$B41,#REF!,"&gt;=3")</f>
        <v>#REF!</v>
      </c>
    </row>
    <row r="42" spans="2:45" hidden="1" outlineLevel="1" x14ac:dyDescent="0.25">
      <c r="B42" s="9" t="s">
        <v>18</v>
      </c>
      <c r="C42" s="6"/>
      <c r="D42" s="6" t="e">
        <f>COUNTIFS(#REF!,"&lt;100",#REF!,"&gt;=50",#REF!,$B42)</f>
        <v>#REF!</v>
      </c>
      <c r="E42" s="6" t="e">
        <f>COUNTIFS(#REF!,"&lt;=1",#REF!,"&lt;100",#REF!,"&gt;=50",#REF!,$B42,#REF!,"&gt;=2.0")</f>
        <v>#REF!</v>
      </c>
      <c r="F42" s="6" t="e">
        <f>COUNTIFS(#REF!,"&lt;=1",#REF!,"&lt;100",#REF!,"&gt;=50",#REF!,$B42,#REF!,"&gt;=2.1")</f>
        <v>#REF!</v>
      </c>
      <c r="G42" s="6" t="e">
        <f>COUNTIFS(#REF!,"&lt;=1",#REF!,"&lt;100",#REF!,"&gt;=50",#REF!,$B42,#REF!,"&gt;=2.3")</f>
        <v>#REF!</v>
      </c>
      <c r="H42" s="6" t="e">
        <f>COUNTIFS(#REF!,"&lt;=1",#REF!,"&lt;100",#REF!,"&gt;=50",#REF!,$B42,#REF!,"&gt;=2.5")</f>
        <v>#REF!</v>
      </c>
      <c r="I42" s="15" t="e">
        <f>COUNTIFS(#REF!,"&lt;=1",#REF!,"&lt;100",#REF!,"&gt;=50",#REF!,$B42,#REF!,"&gt;=3")</f>
        <v>#REF!</v>
      </c>
      <c r="K42" s="9" t="s">
        <v>18</v>
      </c>
      <c r="L42" s="6"/>
      <c r="M42" s="6" t="e">
        <f>COUNTIFS(#REF!,"&gt;=100",#REF!,"&lt;150",#REF!,$B42)</f>
        <v>#REF!</v>
      </c>
      <c r="N42" s="6" t="e">
        <f>COUNTIFS(#REF!,"&lt;=1",#REF!,"&gt;=100",#REF!,"&lt;150",#REF!,$B42,#REF!,"&gt;=2.0")</f>
        <v>#REF!</v>
      </c>
      <c r="O42" s="6" t="e">
        <f>COUNTIFS(#REF!,"&lt;=1",#REF!,"&gt;=100",#REF!,"&lt;150",#REF!,$B42,#REF!,"&gt;=2.1")</f>
        <v>#REF!</v>
      </c>
      <c r="P42" s="6" t="e">
        <f>COUNTIFS(#REF!,"&lt;=1",#REF!,"&gt;=100",#REF!,"&lt;150",#REF!,$B42,#REF!,"&gt;=2.3")</f>
        <v>#REF!</v>
      </c>
      <c r="Q42" s="6" t="e">
        <f>COUNTIFS(#REF!,"&lt;=1",#REF!,"&gt;=100",#REF!,"&lt;150",#REF!,$B42,#REF!,"&gt;=2.5")</f>
        <v>#REF!</v>
      </c>
      <c r="R42" s="15" t="e">
        <f>COUNTIFS(#REF!,"&lt;=1",#REF!,"&gt;=100",#REF!,"&lt;150",#REF!,$B42,#REF!,"&gt;=3")</f>
        <v>#REF!</v>
      </c>
      <c r="T42" s="9" t="s">
        <v>18</v>
      </c>
      <c r="U42" s="6"/>
      <c r="V42" s="6" t="e">
        <f>COUNTIFS(#REF!,"&gt;=150",#REF!,"&lt;200",#REF!,$B42)</f>
        <v>#REF!</v>
      </c>
      <c r="W42" s="6" t="e">
        <f>COUNTIFS(#REF!,"&lt;=1",#REF!,"&gt;=150",#REF!,"&lt;200",#REF!,$B42,#REF!,"&gt;=2.0")</f>
        <v>#REF!</v>
      </c>
      <c r="X42" s="6" t="e">
        <f>COUNTIFS(#REF!,"&lt;=1",#REF!,"&gt;=150",#REF!,"&lt;200",#REF!,$B42,#REF!,"&gt;=2.1")</f>
        <v>#REF!</v>
      </c>
      <c r="Y42" s="6" t="e">
        <f>COUNTIFS(#REF!,"&lt;=1",#REF!,"&gt;=150",#REF!,"&lt;200",#REF!,$B42,#REF!,"&gt;=2.3")</f>
        <v>#REF!</v>
      </c>
      <c r="Z42" s="6" t="e">
        <f>COUNTIFS(#REF!,"&lt;=1",#REF!,"&gt;=150",#REF!,"&lt;200",#REF!,$B42,#REF!,"&gt;=2.5")</f>
        <v>#REF!</v>
      </c>
      <c r="AA42" s="15" t="e">
        <f>COUNTIFS(#REF!,"&lt;=1",#REF!,"&gt;=150",#REF!,"&lt;200",#REF!,$B42,#REF!,"&gt;=3")</f>
        <v>#REF!</v>
      </c>
      <c r="AC42" s="9" t="s">
        <v>18</v>
      </c>
      <c r="AD42" s="6"/>
      <c r="AE42" s="6" t="e">
        <f>COUNTIFS(#REF!,"&gt;=200",#REF!,$B42)</f>
        <v>#REF!</v>
      </c>
      <c r="AF42" s="6" t="e">
        <f>COUNTIFS(#REF!,"&lt;=1",#REF!,"&gt;=200",#REF!,$B42,#REF!,"&gt;=2.0")</f>
        <v>#REF!</v>
      </c>
      <c r="AG42" s="6" t="e">
        <f>COUNTIFS(#REF!,"&lt;=1",#REF!,"&gt;=200",#REF!,$B42,#REF!,"&gt;=2.1")</f>
        <v>#REF!</v>
      </c>
      <c r="AH42" s="6" t="e">
        <f>COUNTIFS(#REF!,"&lt;=1",#REF!,"&gt;=200",#REF!,$B42,#REF!,"&gt;=2.3")</f>
        <v>#REF!</v>
      </c>
      <c r="AI42" s="6" t="e">
        <f>COUNTIFS(#REF!,"&lt;=1",#REF!,"&gt;=200",#REF!,$B42,#REF!,"&gt;=2.5")</f>
        <v>#REF!</v>
      </c>
      <c r="AJ42" s="15" t="e">
        <f>COUNTIFS(#REF!,"&lt;=1",#REF!,"&gt;=200",#REF!,$B42,#REF!,"&gt;=3")</f>
        <v>#REF!</v>
      </c>
      <c r="AL42" s="9" t="s">
        <v>18</v>
      </c>
      <c r="AM42" s="6"/>
      <c r="AN42" s="6" t="e">
        <f>COUNTIFS(#REF!,"&gt;=50",#REF!,$B42)</f>
        <v>#REF!</v>
      </c>
      <c r="AO42" s="6" t="e">
        <f>COUNTIFS(#REF!,"&lt;=1",#REF!,"&gt;=50",#REF!,$B42,#REF!,"&gt;=2.0")</f>
        <v>#REF!</v>
      </c>
      <c r="AP42" s="6" t="e">
        <f>COUNTIFS(#REF!,"&lt;=1",#REF!,"&gt;=50",#REF!,$B42,#REF!,"&gt;=2.1")</f>
        <v>#REF!</v>
      </c>
      <c r="AQ42" s="6" t="e">
        <f>COUNTIFS(#REF!,"&lt;=1",#REF!,"&gt;=50",#REF!,$B42,#REF!,"&gt;=2.3")</f>
        <v>#REF!</v>
      </c>
      <c r="AR42" s="6" t="e">
        <f>COUNTIFS(#REF!,"&lt;=1",#REF!,"&gt;=50",#REF!,$B42,#REF!,"&gt;=2.5")</f>
        <v>#REF!</v>
      </c>
      <c r="AS42" s="15" t="e">
        <f>COUNTIFS(#REF!,"&lt;=1",#REF!,"&gt;=50",#REF!,$B42,#REF!,"&gt;=3")</f>
        <v>#REF!</v>
      </c>
    </row>
    <row r="43" spans="2:45" hidden="1" outlineLevel="1" x14ac:dyDescent="0.25">
      <c r="B43" s="9" t="s">
        <v>20</v>
      </c>
      <c r="C43" s="6"/>
      <c r="D43" s="6" t="e">
        <f>COUNTIFS(#REF!,"&lt;100",#REF!,"&gt;=50",#REF!,$B43)</f>
        <v>#REF!</v>
      </c>
      <c r="E43" s="6" t="e">
        <f>COUNTIFS(#REF!,"&lt;=1",#REF!,"&lt;100",#REF!,"&gt;=50",#REF!,$B43,#REF!,"&gt;=2.0")</f>
        <v>#REF!</v>
      </c>
      <c r="F43" s="6" t="e">
        <f>COUNTIFS(#REF!,"&lt;=1",#REF!,"&lt;100",#REF!,"&gt;=50",#REF!,$B43,#REF!,"&gt;=2.1")</f>
        <v>#REF!</v>
      </c>
      <c r="G43" s="6" t="e">
        <f>COUNTIFS(#REF!,"&lt;=1",#REF!,"&lt;100",#REF!,"&gt;=50",#REF!,$B43,#REF!,"&gt;=2.3")</f>
        <v>#REF!</v>
      </c>
      <c r="H43" s="6" t="e">
        <f>COUNTIFS(#REF!,"&lt;=1",#REF!,"&lt;100",#REF!,"&gt;=50",#REF!,$B43,#REF!,"&gt;=2.5")</f>
        <v>#REF!</v>
      </c>
      <c r="I43" s="15" t="e">
        <f>COUNTIFS(#REF!,"&lt;=1",#REF!,"&lt;100",#REF!,"&gt;=50",#REF!,$B43,#REF!,"&gt;=3")</f>
        <v>#REF!</v>
      </c>
      <c r="K43" s="9" t="s">
        <v>20</v>
      </c>
      <c r="L43" s="6"/>
      <c r="M43" s="6" t="e">
        <f>COUNTIFS(#REF!,"&gt;=100",#REF!,"&lt;150",#REF!,$B43)</f>
        <v>#REF!</v>
      </c>
      <c r="N43" s="6" t="e">
        <f>COUNTIFS(#REF!,"&lt;=1",#REF!,"&gt;=100",#REF!,"&lt;150",#REF!,$B43,#REF!,"&gt;=2.0")</f>
        <v>#REF!</v>
      </c>
      <c r="O43" s="6" t="e">
        <f>COUNTIFS(#REF!,"&lt;=1",#REF!,"&gt;=100",#REF!,"&lt;150",#REF!,$B43,#REF!,"&gt;=2.1")</f>
        <v>#REF!</v>
      </c>
      <c r="P43" s="6" t="e">
        <f>COUNTIFS(#REF!,"&lt;=1",#REF!,"&gt;=100",#REF!,"&lt;150",#REF!,$B43,#REF!,"&gt;=2.3")</f>
        <v>#REF!</v>
      </c>
      <c r="Q43" s="6" t="e">
        <f>COUNTIFS(#REF!,"&lt;=1",#REF!,"&gt;=100",#REF!,"&lt;150",#REF!,$B43,#REF!,"&gt;=2.5")</f>
        <v>#REF!</v>
      </c>
      <c r="R43" s="15" t="e">
        <f>COUNTIFS(#REF!,"&lt;=1",#REF!,"&gt;=100",#REF!,"&lt;150",#REF!,$B43,#REF!,"&gt;=3")</f>
        <v>#REF!</v>
      </c>
      <c r="T43" s="9" t="s">
        <v>20</v>
      </c>
      <c r="U43" s="6"/>
      <c r="V43" s="6" t="e">
        <f>COUNTIFS(#REF!,"&gt;=150",#REF!,"&lt;200",#REF!,$B43)</f>
        <v>#REF!</v>
      </c>
      <c r="W43" s="6" t="e">
        <f>COUNTIFS(#REF!,"&lt;=1",#REF!,"&gt;=150",#REF!,"&lt;200",#REF!,$B43,#REF!,"&gt;=2.0")</f>
        <v>#REF!</v>
      </c>
      <c r="X43" s="6" t="e">
        <f>COUNTIFS(#REF!,"&lt;=1",#REF!,"&gt;=150",#REF!,"&lt;200",#REF!,$B43,#REF!,"&gt;=2.1")</f>
        <v>#REF!</v>
      </c>
      <c r="Y43" s="6" t="e">
        <f>COUNTIFS(#REF!,"&lt;=1",#REF!,"&gt;=150",#REF!,"&lt;200",#REF!,$B43,#REF!,"&gt;=2.3")</f>
        <v>#REF!</v>
      </c>
      <c r="Z43" s="6" t="e">
        <f>COUNTIFS(#REF!,"&lt;=1",#REF!,"&gt;=150",#REF!,"&lt;200",#REF!,$B43,#REF!,"&gt;=2.5")</f>
        <v>#REF!</v>
      </c>
      <c r="AA43" s="15" t="e">
        <f>COUNTIFS(#REF!,"&lt;=1",#REF!,"&gt;=150",#REF!,"&lt;200",#REF!,$B43,#REF!,"&gt;=3")</f>
        <v>#REF!</v>
      </c>
      <c r="AC43" s="9" t="s">
        <v>20</v>
      </c>
      <c r="AD43" s="6"/>
      <c r="AE43" s="6" t="e">
        <f>COUNTIFS(#REF!,"&gt;=200",#REF!,$B43)</f>
        <v>#REF!</v>
      </c>
      <c r="AF43" s="6" t="e">
        <f>COUNTIFS(#REF!,"&lt;=1",#REF!,"&gt;=200",#REF!,$B43,#REF!,"&gt;=2.0")</f>
        <v>#REF!</v>
      </c>
      <c r="AG43" s="6" t="e">
        <f>COUNTIFS(#REF!,"&lt;=1",#REF!,"&gt;=200",#REF!,$B43,#REF!,"&gt;=2.1")</f>
        <v>#REF!</v>
      </c>
      <c r="AH43" s="6" t="e">
        <f>COUNTIFS(#REF!,"&lt;=1",#REF!,"&gt;=200",#REF!,$B43,#REF!,"&gt;=2.3")</f>
        <v>#REF!</v>
      </c>
      <c r="AI43" s="6" t="e">
        <f>COUNTIFS(#REF!,"&lt;=1",#REF!,"&gt;=200",#REF!,$B43,#REF!,"&gt;=2.5")</f>
        <v>#REF!</v>
      </c>
      <c r="AJ43" s="15" t="e">
        <f>COUNTIFS(#REF!,"&lt;=1",#REF!,"&gt;=200",#REF!,$B43,#REF!,"&gt;=3")</f>
        <v>#REF!</v>
      </c>
      <c r="AL43" s="9" t="s">
        <v>20</v>
      </c>
      <c r="AM43" s="6"/>
      <c r="AN43" s="6" t="e">
        <f>COUNTIFS(#REF!,"&gt;=50",#REF!,$B43)</f>
        <v>#REF!</v>
      </c>
      <c r="AO43" s="6" t="e">
        <f>COUNTIFS(#REF!,"&lt;=1",#REF!,"&gt;=50",#REF!,$B43,#REF!,"&gt;=2.0")</f>
        <v>#REF!</v>
      </c>
      <c r="AP43" s="6" t="e">
        <f>COUNTIFS(#REF!,"&lt;=1",#REF!,"&gt;=50",#REF!,$B43,#REF!,"&gt;=2.1")</f>
        <v>#REF!</v>
      </c>
      <c r="AQ43" s="6" t="e">
        <f>COUNTIFS(#REF!,"&lt;=1",#REF!,"&gt;=50",#REF!,$B43,#REF!,"&gt;=2.3")</f>
        <v>#REF!</v>
      </c>
      <c r="AR43" s="6" t="e">
        <f>COUNTIFS(#REF!,"&lt;=1",#REF!,"&gt;=50",#REF!,$B43,#REF!,"&gt;=2.5")</f>
        <v>#REF!</v>
      </c>
      <c r="AS43" s="15" t="e">
        <f>COUNTIFS(#REF!,"&lt;=1",#REF!,"&gt;=50",#REF!,$B43,#REF!,"&gt;=3")</f>
        <v>#REF!</v>
      </c>
    </row>
    <row r="44" spans="2:45" hidden="1" outlineLevel="1" x14ac:dyDescent="0.25">
      <c r="B44" s="9" t="s">
        <v>21</v>
      </c>
      <c r="C44" s="6"/>
      <c r="D44" s="6" t="e">
        <f>COUNTIFS(#REF!,"&lt;100",#REF!,"&gt;=50",#REF!,$B44)</f>
        <v>#REF!</v>
      </c>
      <c r="E44" s="6" t="e">
        <f>COUNTIFS(#REF!,"&lt;=1",#REF!,"&lt;100",#REF!,"&gt;=50",#REF!,$B44,#REF!,"&gt;=2.0")</f>
        <v>#REF!</v>
      </c>
      <c r="F44" s="6" t="e">
        <f>COUNTIFS(#REF!,"&lt;=1",#REF!,"&lt;100",#REF!,"&gt;=50",#REF!,$B44,#REF!,"&gt;=2.1")</f>
        <v>#REF!</v>
      </c>
      <c r="G44" s="6" t="e">
        <f>COUNTIFS(#REF!,"&lt;=1",#REF!,"&lt;100",#REF!,"&gt;=50",#REF!,$B44,#REF!,"&gt;=2.3")</f>
        <v>#REF!</v>
      </c>
      <c r="H44" s="6" t="e">
        <f>COUNTIFS(#REF!,"&lt;=1",#REF!,"&lt;100",#REF!,"&gt;=50",#REF!,$B44,#REF!,"&gt;=2.5")</f>
        <v>#REF!</v>
      </c>
      <c r="I44" s="15" t="e">
        <f>COUNTIFS(#REF!,"&lt;=1",#REF!,"&lt;100",#REF!,"&gt;=50",#REF!,$B44,#REF!,"&gt;=3")</f>
        <v>#REF!</v>
      </c>
      <c r="K44" s="9" t="s">
        <v>21</v>
      </c>
      <c r="L44" s="6"/>
      <c r="M44" s="6" t="e">
        <f>COUNTIFS(#REF!,"&gt;=100",#REF!,"&lt;150",#REF!,$B44)</f>
        <v>#REF!</v>
      </c>
      <c r="N44" s="6" t="e">
        <f>COUNTIFS(#REF!,"&lt;=1",#REF!,"&gt;=100",#REF!,"&lt;150",#REF!,$B44,#REF!,"&gt;=2.0")</f>
        <v>#REF!</v>
      </c>
      <c r="O44" s="6" t="e">
        <f>COUNTIFS(#REF!,"&lt;=1",#REF!,"&gt;=100",#REF!,"&lt;150",#REF!,$B44,#REF!,"&gt;=2.1")</f>
        <v>#REF!</v>
      </c>
      <c r="P44" s="6" t="e">
        <f>COUNTIFS(#REF!,"&lt;=1",#REF!,"&gt;=100",#REF!,"&lt;150",#REF!,$B44,#REF!,"&gt;=2.3")</f>
        <v>#REF!</v>
      </c>
      <c r="Q44" s="6" t="e">
        <f>COUNTIFS(#REF!,"&lt;=1",#REF!,"&gt;=100",#REF!,"&lt;150",#REF!,$B44,#REF!,"&gt;=2.5")</f>
        <v>#REF!</v>
      </c>
      <c r="R44" s="15" t="e">
        <f>COUNTIFS(#REF!,"&lt;=1",#REF!,"&gt;=100",#REF!,"&lt;150",#REF!,$B44,#REF!,"&gt;=3")</f>
        <v>#REF!</v>
      </c>
      <c r="T44" s="9" t="s">
        <v>21</v>
      </c>
      <c r="U44" s="6"/>
      <c r="V44" s="6" t="e">
        <f>COUNTIFS(#REF!,"&gt;=150",#REF!,"&lt;200",#REF!,$B44)</f>
        <v>#REF!</v>
      </c>
      <c r="W44" s="6" t="e">
        <f>COUNTIFS(#REF!,"&lt;=1",#REF!,"&gt;=150",#REF!,"&lt;200",#REF!,$B44,#REF!,"&gt;=2.0")</f>
        <v>#REF!</v>
      </c>
      <c r="X44" s="6" t="e">
        <f>COUNTIFS(#REF!,"&lt;=1",#REF!,"&gt;=150",#REF!,"&lt;200",#REF!,$B44,#REF!,"&gt;=2.1")</f>
        <v>#REF!</v>
      </c>
      <c r="Y44" s="6" t="e">
        <f>COUNTIFS(#REF!,"&lt;=1",#REF!,"&gt;=150",#REF!,"&lt;200",#REF!,$B44,#REF!,"&gt;=2.3")</f>
        <v>#REF!</v>
      </c>
      <c r="Z44" s="6" t="e">
        <f>COUNTIFS(#REF!,"&lt;=1",#REF!,"&gt;=150",#REF!,"&lt;200",#REF!,$B44,#REF!,"&gt;=2.5")</f>
        <v>#REF!</v>
      </c>
      <c r="AA44" s="15" t="e">
        <f>COUNTIFS(#REF!,"&lt;=1",#REF!,"&gt;=150",#REF!,"&lt;200",#REF!,$B44,#REF!,"&gt;=3")</f>
        <v>#REF!</v>
      </c>
      <c r="AC44" s="9" t="s">
        <v>21</v>
      </c>
      <c r="AD44" s="6"/>
      <c r="AE44" s="6" t="e">
        <f>COUNTIFS(#REF!,"&gt;=200",#REF!,$B44)</f>
        <v>#REF!</v>
      </c>
      <c r="AF44" s="6" t="e">
        <f>COUNTIFS(#REF!,"&lt;=1",#REF!,"&gt;=200",#REF!,$B44,#REF!,"&gt;=2.0")</f>
        <v>#REF!</v>
      </c>
      <c r="AG44" s="6" t="e">
        <f>COUNTIFS(#REF!,"&lt;=1",#REF!,"&gt;=200",#REF!,$B44,#REF!,"&gt;=2.1")</f>
        <v>#REF!</v>
      </c>
      <c r="AH44" s="6" t="e">
        <f>COUNTIFS(#REF!,"&lt;=1",#REF!,"&gt;=200",#REF!,$B44,#REF!,"&gt;=2.3")</f>
        <v>#REF!</v>
      </c>
      <c r="AI44" s="6" t="e">
        <f>COUNTIFS(#REF!,"&lt;=1",#REF!,"&gt;=200",#REF!,$B44,#REF!,"&gt;=2.5")</f>
        <v>#REF!</v>
      </c>
      <c r="AJ44" s="15" t="e">
        <f>COUNTIFS(#REF!,"&lt;=1",#REF!,"&gt;=200",#REF!,$B44,#REF!,"&gt;=3")</f>
        <v>#REF!</v>
      </c>
      <c r="AL44" s="9" t="s">
        <v>21</v>
      </c>
      <c r="AM44" s="6"/>
      <c r="AN44" s="6" t="e">
        <f>COUNTIFS(#REF!,"&gt;=50",#REF!,$B44)</f>
        <v>#REF!</v>
      </c>
      <c r="AO44" s="6" t="e">
        <f>COUNTIFS(#REF!,"&lt;=1",#REF!,"&gt;=50",#REF!,$B44,#REF!,"&gt;=2.0")</f>
        <v>#REF!</v>
      </c>
      <c r="AP44" s="6" t="e">
        <f>COUNTIFS(#REF!,"&lt;=1",#REF!,"&gt;=50",#REF!,$B44,#REF!,"&gt;=2.1")</f>
        <v>#REF!</v>
      </c>
      <c r="AQ44" s="6" t="e">
        <f>COUNTIFS(#REF!,"&lt;=1",#REF!,"&gt;=50",#REF!,$B44,#REF!,"&gt;=2.3")</f>
        <v>#REF!</v>
      </c>
      <c r="AR44" s="6" t="e">
        <f>COUNTIFS(#REF!,"&lt;=1",#REF!,"&gt;=50",#REF!,$B44,#REF!,"&gt;=2.5")</f>
        <v>#REF!</v>
      </c>
      <c r="AS44" s="15" t="e">
        <f>COUNTIFS(#REF!,"&lt;=1",#REF!,"&gt;=50",#REF!,$B44,#REF!,"&gt;=3")</f>
        <v>#REF!</v>
      </c>
    </row>
    <row r="45" spans="2:45" hidden="1" outlineLevel="1" x14ac:dyDescent="0.25">
      <c r="B45" s="9" t="s">
        <v>16</v>
      </c>
      <c r="C45" s="6"/>
      <c r="D45" s="6" t="e">
        <f>COUNTIFS(#REF!,"&lt;100",#REF!,"&gt;=50",#REF!,$B45)</f>
        <v>#REF!</v>
      </c>
      <c r="E45" s="6" t="e">
        <f>COUNTIFS(#REF!,"&lt;=1",#REF!,"&lt;100",#REF!,"&gt;=50",#REF!,$B45,#REF!,"&gt;=2.0")</f>
        <v>#REF!</v>
      </c>
      <c r="F45" s="6" t="e">
        <f>COUNTIFS(#REF!,"&lt;=1",#REF!,"&lt;100",#REF!,"&gt;=50",#REF!,$B45,#REF!,"&gt;=2.1")</f>
        <v>#REF!</v>
      </c>
      <c r="G45" s="6" t="e">
        <f>COUNTIFS(#REF!,"&lt;=1",#REF!,"&lt;100",#REF!,"&gt;=50",#REF!,$B45,#REF!,"&gt;=2.3")</f>
        <v>#REF!</v>
      </c>
      <c r="H45" s="6" t="e">
        <f>COUNTIFS(#REF!,"&lt;=1",#REF!,"&lt;100",#REF!,"&gt;=50",#REF!,$B45,#REF!,"&gt;=2.5")</f>
        <v>#REF!</v>
      </c>
      <c r="I45" s="15" t="e">
        <f>COUNTIFS(#REF!,"&lt;=1",#REF!,"&lt;100",#REF!,"&gt;=50",#REF!,$B45,#REF!,"&gt;=3")</f>
        <v>#REF!</v>
      </c>
      <c r="K45" s="9" t="s">
        <v>16</v>
      </c>
      <c r="L45" s="6"/>
      <c r="M45" s="6" t="e">
        <f>COUNTIFS(#REF!,"&gt;=100",#REF!,"&lt;150",#REF!,$B45)</f>
        <v>#REF!</v>
      </c>
      <c r="N45" s="6" t="e">
        <f>COUNTIFS(#REF!,"&lt;=1",#REF!,"&gt;=100",#REF!,"&lt;150",#REF!,$B45,#REF!,"&gt;=2.0")</f>
        <v>#REF!</v>
      </c>
      <c r="O45" s="6" t="e">
        <f>COUNTIFS(#REF!,"&lt;=1",#REF!,"&gt;=100",#REF!,"&lt;150",#REF!,$B45,#REF!,"&gt;=2.1")</f>
        <v>#REF!</v>
      </c>
      <c r="P45" s="6" t="e">
        <f>COUNTIFS(#REF!,"&lt;=1",#REF!,"&gt;=100",#REF!,"&lt;150",#REF!,$B45,#REF!,"&gt;=2.3")</f>
        <v>#REF!</v>
      </c>
      <c r="Q45" s="6" t="e">
        <f>COUNTIFS(#REF!,"&lt;=1",#REF!,"&gt;=100",#REF!,"&lt;150",#REF!,$B45,#REF!,"&gt;=2.5")</f>
        <v>#REF!</v>
      </c>
      <c r="R45" s="15" t="e">
        <f>COUNTIFS(#REF!,"&lt;=1",#REF!,"&gt;=100",#REF!,"&lt;150",#REF!,$B45,#REF!,"&gt;=3")</f>
        <v>#REF!</v>
      </c>
      <c r="T45" s="9" t="s">
        <v>16</v>
      </c>
      <c r="U45" s="6"/>
      <c r="V45" s="6" t="e">
        <f>COUNTIFS(#REF!,"&gt;=150",#REF!,"&lt;200",#REF!,$B45)</f>
        <v>#REF!</v>
      </c>
      <c r="W45" s="6" t="e">
        <f>COUNTIFS(#REF!,"&lt;=1",#REF!,"&gt;=150",#REF!,"&lt;200",#REF!,$B45,#REF!,"&gt;=2.0")</f>
        <v>#REF!</v>
      </c>
      <c r="X45" s="6" t="e">
        <f>COUNTIFS(#REF!,"&lt;=1",#REF!,"&gt;=150",#REF!,"&lt;200",#REF!,$B45,#REF!,"&gt;=2.1")</f>
        <v>#REF!</v>
      </c>
      <c r="Y45" s="6" t="e">
        <f>COUNTIFS(#REF!,"&lt;=1",#REF!,"&gt;=150",#REF!,"&lt;200",#REF!,$B45,#REF!,"&gt;=2.3")</f>
        <v>#REF!</v>
      </c>
      <c r="Z45" s="6" t="e">
        <f>COUNTIFS(#REF!,"&lt;=1",#REF!,"&gt;=150",#REF!,"&lt;200",#REF!,$B45,#REF!,"&gt;=2.5")</f>
        <v>#REF!</v>
      </c>
      <c r="AA45" s="15" t="e">
        <f>COUNTIFS(#REF!,"&lt;=1",#REF!,"&gt;=150",#REF!,"&lt;200",#REF!,$B45,#REF!,"&gt;=3")</f>
        <v>#REF!</v>
      </c>
      <c r="AC45" s="9" t="s">
        <v>16</v>
      </c>
      <c r="AD45" s="6"/>
      <c r="AE45" s="6" t="e">
        <f>COUNTIFS(#REF!,"&gt;=200",#REF!,$B45)</f>
        <v>#REF!</v>
      </c>
      <c r="AF45" s="6" t="e">
        <f>COUNTIFS(#REF!,"&lt;=1",#REF!,"&gt;=200",#REF!,$B45,#REF!,"&gt;=2.0")</f>
        <v>#REF!</v>
      </c>
      <c r="AG45" s="6" t="e">
        <f>COUNTIFS(#REF!,"&lt;=1",#REF!,"&gt;=200",#REF!,$B45,#REF!,"&gt;=2.1")</f>
        <v>#REF!</v>
      </c>
      <c r="AH45" s="6" t="e">
        <f>COUNTIFS(#REF!,"&lt;=1",#REF!,"&gt;=200",#REF!,$B45,#REF!,"&gt;=2.3")</f>
        <v>#REF!</v>
      </c>
      <c r="AI45" s="6" t="e">
        <f>COUNTIFS(#REF!,"&lt;=1",#REF!,"&gt;=200",#REF!,$B45,#REF!,"&gt;=2.5")</f>
        <v>#REF!</v>
      </c>
      <c r="AJ45" s="15" t="e">
        <f>COUNTIFS(#REF!,"&lt;=1",#REF!,"&gt;=200",#REF!,$B45,#REF!,"&gt;=3")</f>
        <v>#REF!</v>
      </c>
      <c r="AL45" s="9" t="s">
        <v>16</v>
      </c>
      <c r="AM45" s="6"/>
      <c r="AN45" s="6" t="e">
        <f>COUNTIFS(#REF!,"&gt;=50",#REF!,$B45)</f>
        <v>#REF!</v>
      </c>
      <c r="AO45" s="6" t="e">
        <f>COUNTIFS(#REF!,"&lt;=1",#REF!,"&gt;=50",#REF!,$B45,#REF!,"&gt;=2.0")</f>
        <v>#REF!</v>
      </c>
      <c r="AP45" s="6" t="e">
        <f>COUNTIFS(#REF!,"&lt;=1",#REF!,"&gt;=50",#REF!,$B45,#REF!,"&gt;=2.1")</f>
        <v>#REF!</v>
      </c>
      <c r="AQ45" s="6" t="e">
        <f>COUNTIFS(#REF!,"&lt;=1",#REF!,"&gt;=50",#REF!,$B45,#REF!,"&gt;=2.3")</f>
        <v>#REF!</v>
      </c>
      <c r="AR45" s="6" t="e">
        <f>COUNTIFS(#REF!,"&lt;=1",#REF!,"&gt;=50",#REF!,$B45,#REF!,"&gt;=2.5")</f>
        <v>#REF!</v>
      </c>
      <c r="AS45" s="15" t="e">
        <f>COUNTIFS(#REF!,"&lt;=1",#REF!,"&gt;=50",#REF!,$B45,#REF!,"&gt;=3")</f>
        <v>#REF!</v>
      </c>
    </row>
    <row r="46" spans="2:45" hidden="1" outlineLevel="1" x14ac:dyDescent="0.25">
      <c r="B46" s="9" t="s">
        <v>54</v>
      </c>
      <c r="C46" s="6"/>
      <c r="D46" s="6" t="e">
        <f>COUNTIFS(#REF!,"&lt;100",#REF!,"&gt;=50",#REF!,$B46)</f>
        <v>#REF!</v>
      </c>
      <c r="E46" s="6" t="e">
        <f>COUNTIFS(#REF!,"&lt;=1",#REF!,"&lt;100",#REF!,"&gt;=50",#REF!,$B46,#REF!,"&gt;=2.0")</f>
        <v>#REF!</v>
      </c>
      <c r="F46" s="6" t="e">
        <f>COUNTIFS(#REF!,"&lt;=1",#REF!,"&lt;100",#REF!,"&gt;=50",#REF!,$B46,#REF!,"&gt;=2.1")</f>
        <v>#REF!</v>
      </c>
      <c r="G46" s="6" t="e">
        <f>COUNTIFS(#REF!,"&lt;=1",#REF!,"&lt;100",#REF!,"&gt;=50",#REF!,$B46,#REF!,"&gt;=2.3")</f>
        <v>#REF!</v>
      </c>
      <c r="H46" s="6" t="e">
        <f>COUNTIFS(#REF!,"&lt;=1",#REF!,"&lt;100",#REF!,"&gt;=50",#REF!,$B46,#REF!,"&gt;=2.5")</f>
        <v>#REF!</v>
      </c>
      <c r="I46" s="15" t="e">
        <f>COUNTIFS(#REF!,"&lt;=1",#REF!,"&lt;100",#REF!,"&gt;=50",#REF!,$B46,#REF!,"&gt;=3")</f>
        <v>#REF!</v>
      </c>
      <c r="K46" s="9" t="s">
        <v>54</v>
      </c>
      <c r="L46" s="6"/>
      <c r="M46" s="6" t="e">
        <f>COUNTIFS(#REF!,"&gt;=100",#REF!,"&lt;150",#REF!,$B46)</f>
        <v>#REF!</v>
      </c>
      <c r="N46" s="6" t="e">
        <f>COUNTIFS(#REF!,"&lt;=1",#REF!,"&gt;=100",#REF!,"&lt;150",#REF!,$B46,#REF!,"&gt;=2.0")</f>
        <v>#REF!</v>
      </c>
      <c r="O46" s="6" t="e">
        <f>COUNTIFS(#REF!,"&lt;=1",#REF!,"&gt;=100",#REF!,"&lt;150",#REF!,$B46,#REF!,"&gt;=2.1")</f>
        <v>#REF!</v>
      </c>
      <c r="P46" s="6" t="e">
        <f>COUNTIFS(#REF!,"&lt;=1",#REF!,"&gt;=100",#REF!,"&lt;150",#REF!,$B46,#REF!,"&gt;=2.3")</f>
        <v>#REF!</v>
      </c>
      <c r="Q46" s="6" t="e">
        <f>COUNTIFS(#REF!,"&lt;=1",#REF!,"&gt;=100",#REF!,"&lt;150",#REF!,$B46,#REF!,"&gt;=2.5")</f>
        <v>#REF!</v>
      </c>
      <c r="R46" s="15" t="e">
        <f>COUNTIFS(#REF!,"&lt;=1",#REF!,"&gt;=100",#REF!,"&lt;150",#REF!,$B46,#REF!,"&gt;=3")</f>
        <v>#REF!</v>
      </c>
      <c r="T46" s="9" t="s">
        <v>54</v>
      </c>
      <c r="U46" s="6"/>
      <c r="V46" s="6" t="e">
        <f>COUNTIFS(#REF!,"&gt;=150",#REF!,"&lt;200",#REF!,$B46)</f>
        <v>#REF!</v>
      </c>
      <c r="W46" s="6" t="e">
        <f>COUNTIFS(#REF!,"&lt;=1",#REF!,"&gt;=150",#REF!,"&lt;200",#REF!,$B46,#REF!,"&gt;=2.0")</f>
        <v>#REF!</v>
      </c>
      <c r="X46" s="6" t="e">
        <f>COUNTIFS(#REF!,"&lt;=1",#REF!,"&gt;=150",#REF!,"&lt;200",#REF!,$B46,#REF!,"&gt;=2.1")</f>
        <v>#REF!</v>
      </c>
      <c r="Y46" s="6" t="e">
        <f>COUNTIFS(#REF!,"&lt;=1",#REF!,"&gt;=150",#REF!,"&lt;200",#REF!,$B46,#REF!,"&gt;=2.3")</f>
        <v>#REF!</v>
      </c>
      <c r="Z46" s="6" t="e">
        <f>COUNTIFS(#REF!,"&lt;=1",#REF!,"&gt;=150",#REF!,"&lt;200",#REF!,$B46,#REF!,"&gt;=2.5")</f>
        <v>#REF!</v>
      </c>
      <c r="AA46" s="15" t="e">
        <f>COUNTIFS(#REF!,"&lt;=1",#REF!,"&gt;=150",#REF!,"&lt;200",#REF!,$B46,#REF!,"&gt;=3")</f>
        <v>#REF!</v>
      </c>
      <c r="AC46" s="9" t="s">
        <v>54</v>
      </c>
      <c r="AD46" s="6"/>
      <c r="AE46" s="6" t="e">
        <f>COUNTIFS(#REF!,"&gt;=200",#REF!,$B46)</f>
        <v>#REF!</v>
      </c>
      <c r="AF46" s="6" t="e">
        <f>COUNTIFS(#REF!,"&lt;=1",#REF!,"&gt;=200",#REF!,$B46,#REF!,"&gt;=2.0")</f>
        <v>#REF!</v>
      </c>
      <c r="AG46" s="6" t="e">
        <f>COUNTIFS(#REF!,"&lt;=1",#REF!,"&gt;=200",#REF!,$B46,#REF!,"&gt;=2.1")</f>
        <v>#REF!</v>
      </c>
      <c r="AH46" s="6" t="e">
        <f>COUNTIFS(#REF!,"&lt;=1",#REF!,"&gt;=200",#REF!,$B46,#REF!,"&gt;=2.3")</f>
        <v>#REF!</v>
      </c>
      <c r="AI46" s="6" t="e">
        <f>COUNTIFS(#REF!,"&lt;=1",#REF!,"&gt;=200",#REF!,$B46,#REF!,"&gt;=2.5")</f>
        <v>#REF!</v>
      </c>
      <c r="AJ46" s="15" t="e">
        <f>COUNTIFS(#REF!,"&lt;=1",#REF!,"&gt;=200",#REF!,$B46,#REF!,"&gt;=3")</f>
        <v>#REF!</v>
      </c>
      <c r="AL46" s="9" t="s">
        <v>54</v>
      </c>
      <c r="AM46" s="6"/>
      <c r="AN46" s="6" t="e">
        <f>COUNTIFS(#REF!,"&gt;=50",#REF!,$B46)</f>
        <v>#REF!</v>
      </c>
      <c r="AO46" s="6" t="e">
        <f>COUNTIFS(#REF!,"&lt;=1",#REF!,"&gt;=50",#REF!,$B46,#REF!,"&gt;=2.0")</f>
        <v>#REF!</v>
      </c>
      <c r="AP46" s="6" t="e">
        <f>COUNTIFS(#REF!,"&lt;=1",#REF!,"&gt;=50",#REF!,$B46,#REF!,"&gt;=2.1")</f>
        <v>#REF!</v>
      </c>
      <c r="AQ46" s="6" t="e">
        <f>COUNTIFS(#REF!,"&lt;=1",#REF!,"&gt;=50",#REF!,$B46,#REF!,"&gt;=2.3")</f>
        <v>#REF!</v>
      </c>
      <c r="AR46" s="6" t="e">
        <f>COUNTIFS(#REF!,"&lt;=1",#REF!,"&gt;=50",#REF!,$B46,#REF!,"&gt;=2.5")</f>
        <v>#REF!</v>
      </c>
      <c r="AS46" s="15" t="e">
        <f>COUNTIFS(#REF!,"&lt;=1",#REF!,"&gt;=50",#REF!,$B46,#REF!,"&gt;=3")</f>
        <v>#REF!</v>
      </c>
    </row>
    <row r="47" spans="2:45" hidden="1" outlineLevel="1" x14ac:dyDescent="0.25">
      <c r="B47" s="9" t="s">
        <v>55</v>
      </c>
      <c r="C47" s="6"/>
      <c r="D47" s="6" t="e">
        <f>COUNTIFS(#REF!,"&lt;100",#REF!,"&gt;=50",#REF!,$B47)</f>
        <v>#REF!</v>
      </c>
      <c r="E47" s="6" t="e">
        <f>COUNTIFS(#REF!,"&lt;=1",#REF!,"&lt;100",#REF!,"&gt;=50",#REF!,$B47,#REF!,"&gt;=2.0")</f>
        <v>#REF!</v>
      </c>
      <c r="F47" s="6" t="e">
        <f>COUNTIFS(#REF!,"&lt;=1",#REF!,"&lt;100",#REF!,"&gt;=50",#REF!,$B47,#REF!,"&gt;=2.1")</f>
        <v>#REF!</v>
      </c>
      <c r="G47" s="6" t="e">
        <f>COUNTIFS(#REF!,"&lt;=1",#REF!,"&lt;100",#REF!,"&gt;=50",#REF!,$B47,#REF!,"&gt;=2.3")</f>
        <v>#REF!</v>
      </c>
      <c r="H47" s="6" t="e">
        <f>COUNTIFS(#REF!,"&lt;=1",#REF!,"&lt;100",#REF!,"&gt;=50",#REF!,$B47,#REF!,"&gt;=2.5")</f>
        <v>#REF!</v>
      </c>
      <c r="I47" s="15" t="e">
        <f>COUNTIFS(#REF!,"&lt;=1",#REF!,"&lt;100",#REF!,"&gt;=50",#REF!,$B47,#REF!,"&gt;=3")</f>
        <v>#REF!</v>
      </c>
      <c r="K47" s="9" t="s">
        <v>55</v>
      </c>
      <c r="L47" s="6"/>
      <c r="M47" s="6" t="e">
        <f>COUNTIFS(#REF!,"&gt;=100",#REF!,"&lt;150",#REF!,$B47)</f>
        <v>#REF!</v>
      </c>
      <c r="N47" s="6" t="e">
        <f>COUNTIFS(#REF!,"&lt;=1",#REF!,"&gt;=100",#REF!,"&lt;150",#REF!,$B47,#REF!,"&gt;=2.0")</f>
        <v>#REF!</v>
      </c>
      <c r="O47" s="6" t="e">
        <f>COUNTIFS(#REF!,"&lt;=1",#REF!,"&gt;=100",#REF!,"&lt;150",#REF!,$B47,#REF!,"&gt;=2.1")</f>
        <v>#REF!</v>
      </c>
      <c r="P47" s="6" t="e">
        <f>COUNTIFS(#REF!,"&lt;=1",#REF!,"&gt;=100",#REF!,"&lt;150",#REF!,$B47,#REF!,"&gt;=2.3")</f>
        <v>#REF!</v>
      </c>
      <c r="Q47" s="6" t="e">
        <f>COUNTIFS(#REF!,"&lt;=1",#REF!,"&gt;=100",#REF!,"&lt;150",#REF!,$B47,#REF!,"&gt;=2.5")</f>
        <v>#REF!</v>
      </c>
      <c r="R47" s="15" t="e">
        <f>COUNTIFS(#REF!,"&lt;=1",#REF!,"&gt;=100",#REF!,"&lt;150",#REF!,$B47,#REF!,"&gt;=3")</f>
        <v>#REF!</v>
      </c>
      <c r="T47" s="9" t="s">
        <v>55</v>
      </c>
      <c r="U47" s="6"/>
      <c r="V47" s="6" t="e">
        <f>COUNTIFS(#REF!,"&gt;=150",#REF!,"&lt;200",#REF!,$B47)</f>
        <v>#REF!</v>
      </c>
      <c r="W47" s="6" t="e">
        <f>COUNTIFS(#REF!,"&lt;=1",#REF!,"&gt;=150",#REF!,"&lt;200",#REF!,$B47,#REF!,"&gt;=2.0")</f>
        <v>#REF!</v>
      </c>
      <c r="X47" s="6" t="e">
        <f>COUNTIFS(#REF!,"&lt;=1",#REF!,"&gt;=150",#REF!,"&lt;200",#REF!,$B47,#REF!,"&gt;=2.1")</f>
        <v>#REF!</v>
      </c>
      <c r="Y47" s="6" t="e">
        <f>COUNTIFS(#REF!,"&lt;=1",#REF!,"&gt;=150",#REF!,"&lt;200",#REF!,$B47,#REF!,"&gt;=2.3")</f>
        <v>#REF!</v>
      </c>
      <c r="Z47" s="6" t="e">
        <f>COUNTIFS(#REF!,"&lt;=1",#REF!,"&gt;=150",#REF!,"&lt;200",#REF!,$B47,#REF!,"&gt;=2.5")</f>
        <v>#REF!</v>
      </c>
      <c r="AA47" s="15" t="e">
        <f>COUNTIFS(#REF!,"&lt;=1",#REF!,"&gt;=150",#REF!,"&lt;200",#REF!,$B47,#REF!,"&gt;=3")</f>
        <v>#REF!</v>
      </c>
      <c r="AC47" s="9" t="s">
        <v>55</v>
      </c>
      <c r="AD47" s="6"/>
      <c r="AE47" s="6" t="e">
        <f>COUNTIFS(#REF!,"&gt;=200",#REF!,$B47)</f>
        <v>#REF!</v>
      </c>
      <c r="AF47" s="6" t="e">
        <f>COUNTIFS(#REF!,"&lt;=1",#REF!,"&gt;=200",#REF!,$B47,#REF!,"&gt;=2.0")</f>
        <v>#REF!</v>
      </c>
      <c r="AG47" s="6" t="e">
        <f>COUNTIFS(#REF!,"&lt;=1",#REF!,"&gt;=200",#REF!,$B47,#REF!,"&gt;=2.1")</f>
        <v>#REF!</v>
      </c>
      <c r="AH47" s="6" t="e">
        <f>COUNTIFS(#REF!,"&lt;=1",#REF!,"&gt;=200",#REF!,$B47,#REF!,"&gt;=2.3")</f>
        <v>#REF!</v>
      </c>
      <c r="AI47" s="6" t="e">
        <f>COUNTIFS(#REF!,"&lt;=1",#REF!,"&gt;=200",#REF!,$B47,#REF!,"&gt;=2.5")</f>
        <v>#REF!</v>
      </c>
      <c r="AJ47" s="15" t="e">
        <f>COUNTIFS(#REF!,"&lt;=1",#REF!,"&gt;=200",#REF!,$B47,#REF!,"&gt;=3")</f>
        <v>#REF!</v>
      </c>
      <c r="AL47" s="9" t="s">
        <v>55</v>
      </c>
      <c r="AM47" s="6"/>
      <c r="AN47" s="6" t="e">
        <f>COUNTIFS(#REF!,"&gt;=50",#REF!,$B47)</f>
        <v>#REF!</v>
      </c>
      <c r="AO47" s="6" t="e">
        <f>COUNTIFS(#REF!,"&lt;=1",#REF!,"&gt;=50",#REF!,$B47,#REF!,"&gt;=2.0")</f>
        <v>#REF!</v>
      </c>
      <c r="AP47" s="6" t="e">
        <f>COUNTIFS(#REF!,"&lt;=1",#REF!,"&gt;=50",#REF!,$B47,#REF!,"&gt;=2.1")</f>
        <v>#REF!</v>
      </c>
      <c r="AQ47" s="6" t="e">
        <f>COUNTIFS(#REF!,"&lt;=1",#REF!,"&gt;=50",#REF!,$B47,#REF!,"&gt;=2.3")</f>
        <v>#REF!</v>
      </c>
      <c r="AR47" s="6" t="e">
        <f>COUNTIFS(#REF!,"&lt;=1",#REF!,"&gt;=50",#REF!,$B47,#REF!,"&gt;=2.5")</f>
        <v>#REF!</v>
      </c>
      <c r="AS47" s="15" t="e">
        <f>COUNTIFS(#REF!,"&lt;=1",#REF!,"&gt;=50",#REF!,$B47,#REF!,"&gt;=3")</f>
        <v>#REF!</v>
      </c>
    </row>
    <row r="48" spans="2:45" hidden="1" outlineLevel="1" x14ac:dyDescent="0.25">
      <c r="B48" s="9" t="s">
        <v>57</v>
      </c>
      <c r="C48" s="6"/>
      <c r="D48" s="6" t="e">
        <f>COUNTIFS(#REF!,"&lt;100",#REF!,"&gt;=50",#REF!,$B48)</f>
        <v>#REF!</v>
      </c>
      <c r="E48" s="6" t="e">
        <f>COUNTIFS(#REF!,"&lt;=1",#REF!,"&lt;100",#REF!,"&gt;=50",#REF!,$B48,#REF!,"&gt;=2.0")</f>
        <v>#REF!</v>
      </c>
      <c r="F48" s="6" t="e">
        <f>COUNTIFS(#REF!,"&lt;=1",#REF!,"&lt;100",#REF!,"&gt;=50",#REF!,$B48,#REF!,"&gt;=2.1")</f>
        <v>#REF!</v>
      </c>
      <c r="G48" s="6" t="e">
        <f>COUNTIFS(#REF!,"&lt;=1",#REF!,"&lt;100",#REF!,"&gt;=50",#REF!,$B48,#REF!,"&gt;=2.3")</f>
        <v>#REF!</v>
      </c>
      <c r="H48" s="6" t="e">
        <f>COUNTIFS(#REF!,"&lt;=1",#REF!,"&lt;100",#REF!,"&gt;=50",#REF!,$B48,#REF!,"&gt;=2.5")</f>
        <v>#REF!</v>
      </c>
      <c r="I48" s="15" t="e">
        <f>COUNTIFS(#REF!,"&lt;=1",#REF!,"&lt;100",#REF!,"&gt;=50",#REF!,$B48,#REF!,"&gt;=3")</f>
        <v>#REF!</v>
      </c>
      <c r="K48" s="9" t="s">
        <v>57</v>
      </c>
      <c r="L48" s="6"/>
      <c r="M48" s="6" t="e">
        <f>COUNTIFS(#REF!,"&gt;=100",#REF!,"&lt;150",#REF!,$B48)</f>
        <v>#REF!</v>
      </c>
      <c r="N48" s="6" t="e">
        <f>COUNTIFS(#REF!,"&lt;=1",#REF!,"&gt;=100",#REF!,"&lt;150",#REF!,$B48,#REF!,"&gt;=2.0")</f>
        <v>#REF!</v>
      </c>
      <c r="O48" s="6" t="e">
        <f>COUNTIFS(#REF!,"&lt;=1",#REF!,"&gt;=100",#REF!,"&lt;150",#REF!,$B48,#REF!,"&gt;=2.1")</f>
        <v>#REF!</v>
      </c>
      <c r="P48" s="6" t="e">
        <f>COUNTIFS(#REF!,"&lt;=1",#REF!,"&gt;=100",#REF!,"&lt;150",#REF!,$B48,#REF!,"&gt;=2.3")</f>
        <v>#REF!</v>
      </c>
      <c r="Q48" s="6" t="e">
        <f>COUNTIFS(#REF!,"&lt;=1",#REF!,"&gt;=100",#REF!,"&lt;150",#REF!,$B48,#REF!,"&gt;=2.5")</f>
        <v>#REF!</v>
      </c>
      <c r="R48" s="15" t="e">
        <f>COUNTIFS(#REF!,"&lt;=1",#REF!,"&gt;=100",#REF!,"&lt;150",#REF!,$B48,#REF!,"&gt;=3")</f>
        <v>#REF!</v>
      </c>
      <c r="T48" s="9" t="s">
        <v>57</v>
      </c>
      <c r="U48" s="6"/>
      <c r="V48" s="6" t="e">
        <f>COUNTIFS(#REF!,"&gt;=150",#REF!,"&lt;200",#REF!,$B48)</f>
        <v>#REF!</v>
      </c>
      <c r="W48" s="6" t="e">
        <f>COUNTIFS(#REF!,"&lt;=1",#REF!,"&gt;=150",#REF!,"&lt;200",#REF!,$B48,#REF!,"&gt;=2.0")</f>
        <v>#REF!</v>
      </c>
      <c r="X48" s="6" t="e">
        <f>COUNTIFS(#REF!,"&lt;=1",#REF!,"&gt;=150",#REF!,"&lt;200",#REF!,$B48,#REF!,"&gt;=2.1")</f>
        <v>#REF!</v>
      </c>
      <c r="Y48" s="6" t="e">
        <f>COUNTIFS(#REF!,"&lt;=1",#REF!,"&gt;=150",#REF!,"&lt;200",#REF!,$B48,#REF!,"&gt;=2.3")</f>
        <v>#REF!</v>
      </c>
      <c r="Z48" s="6" t="e">
        <f>COUNTIFS(#REF!,"&lt;=1",#REF!,"&gt;=150",#REF!,"&lt;200",#REF!,$B48,#REF!,"&gt;=2.5")</f>
        <v>#REF!</v>
      </c>
      <c r="AA48" s="15" t="e">
        <f>COUNTIFS(#REF!,"&lt;=1",#REF!,"&gt;=150",#REF!,"&lt;200",#REF!,$B48,#REF!,"&gt;=3")</f>
        <v>#REF!</v>
      </c>
      <c r="AC48" s="9" t="s">
        <v>57</v>
      </c>
      <c r="AD48" s="6"/>
      <c r="AE48" s="6" t="e">
        <f>COUNTIFS(#REF!,"&gt;=200",#REF!,$B48)</f>
        <v>#REF!</v>
      </c>
      <c r="AF48" s="6" t="e">
        <f>COUNTIFS(#REF!,"&lt;=1",#REF!,"&gt;=200",#REF!,$B48,#REF!,"&gt;=2.0")</f>
        <v>#REF!</v>
      </c>
      <c r="AG48" s="6" t="e">
        <f>COUNTIFS(#REF!,"&lt;=1",#REF!,"&gt;=200",#REF!,$B48,#REF!,"&gt;=2.1")</f>
        <v>#REF!</v>
      </c>
      <c r="AH48" s="6" t="e">
        <f>COUNTIFS(#REF!,"&lt;=1",#REF!,"&gt;=200",#REF!,$B48,#REF!,"&gt;=2.3")</f>
        <v>#REF!</v>
      </c>
      <c r="AI48" s="6" t="e">
        <f>COUNTIFS(#REF!,"&lt;=1",#REF!,"&gt;=200",#REF!,$B48,#REF!,"&gt;=2.5")</f>
        <v>#REF!</v>
      </c>
      <c r="AJ48" s="15" t="e">
        <f>COUNTIFS(#REF!,"&lt;=1",#REF!,"&gt;=200",#REF!,$B48,#REF!,"&gt;=3")</f>
        <v>#REF!</v>
      </c>
      <c r="AL48" s="9" t="s">
        <v>57</v>
      </c>
      <c r="AM48" s="6"/>
      <c r="AN48" s="6" t="e">
        <f>COUNTIFS(#REF!,"&gt;=50",#REF!,$B48)</f>
        <v>#REF!</v>
      </c>
      <c r="AO48" s="6" t="e">
        <f>COUNTIFS(#REF!,"&lt;=1",#REF!,"&gt;=50",#REF!,$B48,#REF!,"&gt;=2.0")</f>
        <v>#REF!</v>
      </c>
      <c r="AP48" s="6" t="e">
        <f>COUNTIFS(#REF!,"&lt;=1",#REF!,"&gt;=50",#REF!,$B48,#REF!,"&gt;=2.1")</f>
        <v>#REF!</v>
      </c>
      <c r="AQ48" s="6" t="e">
        <f>COUNTIFS(#REF!,"&lt;=1",#REF!,"&gt;=50",#REF!,$B48,#REF!,"&gt;=2.3")</f>
        <v>#REF!</v>
      </c>
      <c r="AR48" s="6" t="e">
        <f>COUNTIFS(#REF!,"&lt;=1",#REF!,"&gt;=50",#REF!,$B48,#REF!,"&gt;=2.5")</f>
        <v>#REF!</v>
      </c>
      <c r="AS48" s="15" t="e">
        <f>COUNTIFS(#REF!,"&lt;=1",#REF!,"&gt;=50",#REF!,$B48,#REF!,"&gt;=3")</f>
        <v>#REF!</v>
      </c>
    </row>
    <row r="49" spans="2:45" hidden="1" outlineLevel="1" x14ac:dyDescent="0.25">
      <c r="B49" s="9" t="s">
        <v>67</v>
      </c>
      <c r="C49" s="6"/>
      <c r="D49" s="6" t="e">
        <f>COUNTIFS(#REF!,"&lt;100",#REF!,"&gt;=50",#REF!,$B49)</f>
        <v>#REF!</v>
      </c>
      <c r="E49" s="6" t="e">
        <f>COUNTIFS(#REF!,"&lt;=1",#REF!,"&lt;100",#REF!,"&gt;=50",#REF!,$B49,#REF!,"&gt;=2.0")</f>
        <v>#REF!</v>
      </c>
      <c r="F49" s="6" t="e">
        <f>COUNTIFS(#REF!,"&lt;=1",#REF!,"&lt;100",#REF!,"&gt;=50",#REF!,$B49,#REF!,"&gt;=2.1")</f>
        <v>#REF!</v>
      </c>
      <c r="G49" s="6" t="e">
        <f>COUNTIFS(#REF!,"&lt;=1",#REF!,"&lt;100",#REF!,"&gt;=50",#REF!,$B49,#REF!,"&gt;=2.3")</f>
        <v>#REF!</v>
      </c>
      <c r="H49" s="6" t="e">
        <f>COUNTIFS(#REF!,"&lt;=1",#REF!,"&lt;100",#REF!,"&gt;=50",#REF!,$B49,#REF!,"&gt;=2.5")</f>
        <v>#REF!</v>
      </c>
      <c r="I49" s="15" t="e">
        <f>COUNTIFS(#REF!,"&lt;=1",#REF!,"&lt;100",#REF!,"&gt;=50",#REF!,$B49,#REF!,"&gt;=3")</f>
        <v>#REF!</v>
      </c>
      <c r="K49" s="9" t="s">
        <v>67</v>
      </c>
      <c r="L49" s="6"/>
      <c r="M49" s="6" t="e">
        <f>COUNTIFS(#REF!,"&gt;=100",#REF!,"&lt;150",#REF!,$B49)</f>
        <v>#REF!</v>
      </c>
      <c r="N49" s="6" t="e">
        <f>COUNTIFS(#REF!,"&lt;=1",#REF!,"&gt;=100",#REF!,"&lt;150",#REF!,$B49,#REF!,"&gt;=2.0")</f>
        <v>#REF!</v>
      </c>
      <c r="O49" s="6" t="e">
        <f>COUNTIFS(#REF!,"&lt;=1",#REF!,"&gt;=100",#REF!,"&lt;150",#REF!,$B49,#REF!,"&gt;=2.1")</f>
        <v>#REF!</v>
      </c>
      <c r="P49" s="6" t="e">
        <f>COUNTIFS(#REF!,"&lt;=1",#REF!,"&gt;=100",#REF!,"&lt;150",#REF!,$B49,#REF!,"&gt;=2.3")</f>
        <v>#REF!</v>
      </c>
      <c r="Q49" s="6" t="e">
        <f>COUNTIFS(#REF!,"&lt;=1",#REF!,"&gt;=100",#REF!,"&lt;150",#REF!,$B49,#REF!,"&gt;=2.5")</f>
        <v>#REF!</v>
      </c>
      <c r="R49" s="15" t="e">
        <f>COUNTIFS(#REF!,"&lt;=1",#REF!,"&gt;=100",#REF!,"&lt;150",#REF!,$B49,#REF!,"&gt;=3")</f>
        <v>#REF!</v>
      </c>
      <c r="T49" s="9" t="s">
        <v>67</v>
      </c>
      <c r="U49" s="6"/>
      <c r="V49" s="6" t="e">
        <f>COUNTIFS(#REF!,"&gt;=150",#REF!,"&lt;200",#REF!,$B49)</f>
        <v>#REF!</v>
      </c>
      <c r="W49" s="6" t="e">
        <f>COUNTIFS(#REF!,"&lt;=1",#REF!,"&gt;=150",#REF!,"&lt;200",#REF!,$B49,#REF!,"&gt;=2.0")</f>
        <v>#REF!</v>
      </c>
      <c r="X49" s="6" t="e">
        <f>COUNTIFS(#REF!,"&lt;=1",#REF!,"&gt;=150",#REF!,"&lt;200",#REF!,$B49,#REF!,"&gt;=2.1")</f>
        <v>#REF!</v>
      </c>
      <c r="Y49" s="6" t="e">
        <f>COUNTIFS(#REF!,"&lt;=1",#REF!,"&gt;=150",#REF!,"&lt;200",#REF!,$B49,#REF!,"&gt;=2.3")</f>
        <v>#REF!</v>
      </c>
      <c r="Z49" s="6" t="e">
        <f>COUNTIFS(#REF!,"&lt;=1",#REF!,"&gt;=150",#REF!,"&lt;200",#REF!,$B49,#REF!,"&gt;=2.5")</f>
        <v>#REF!</v>
      </c>
      <c r="AA49" s="15" t="e">
        <f>COUNTIFS(#REF!,"&lt;=1",#REF!,"&gt;=150",#REF!,"&lt;200",#REF!,$B49,#REF!,"&gt;=3")</f>
        <v>#REF!</v>
      </c>
      <c r="AC49" s="9" t="s">
        <v>67</v>
      </c>
      <c r="AD49" s="6"/>
      <c r="AE49" s="6" t="e">
        <f>COUNTIFS(#REF!,"&gt;=200",#REF!,$B49)</f>
        <v>#REF!</v>
      </c>
      <c r="AF49" s="6" t="e">
        <f>COUNTIFS(#REF!,"&lt;=1",#REF!,"&gt;=200",#REF!,$B49,#REF!,"&gt;=2.0")</f>
        <v>#REF!</v>
      </c>
      <c r="AG49" s="6" t="e">
        <f>COUNTIFS(#REF!,"&lt;=1",#REF!,"&gt;=200",#REF!,$B49,#REF!,"&gt;=2.1")</f>
        <v>#REF!</v>
      </c>
      <c r="AH49" s="6" t="e">
        <f>COUNTIFS(#REF!,"&lt;=1",#REF!,"&gt;=200",#REF!,$B49,#REF!,"&gt;=2.3")</f>
        <v>#REF!</v>
      </c>
      <c r="AI49" s="6" t="e">
        <f>COUNTIFS(#REF!,"&lt;=1",#REF!,"&gt;=200",#REF!,$B49,#REF!,"&gt;=2.5")</f>
        <v>#REF!</v>
      </c>
      <c r="AJ49" s="15" t="e">
        <f>COUNTIFS(#REF!,"&lt;=1",#REF!,"&gt;=200",#REF!,$B49,#REF!,"&gt;=3")</f>
        <v>#REF!</v>
      </c>
      <c r="AL49" s="9" t="s">
        <v>67</v>
      </c>
      <c r="AM49" s="6"/>
      <c r="AN49" s="6" t="e">
        <f>COUNTIFS(#REF!,"&gt;=50",#REF!,$B49)</f>
        <v>#REF!</v>
      </c>
      <c r="AO49" s="6" t="e">
        <f>COUNTIFS(#REF!,"&lt;=1",#REF!,"&gt;=50",#REF!,$B49,#REF!,"&gt;=2.0")</f>
        <v>#REF!</v>
      </c>
      <c r="AP49" s="6" t="e">
        <f>COUNTIFS(#REF!,"&lt;=1",#REF!,"&gt;=50",#REF!,$B49,#REF!,"&gt;=2.1")</f>
        <v>#REF!</v>
      </c>
      <c r="AQ49" s="6" t="e">
        <f>COUNTIFS(#REF!,"&lt;=1",#REF!,"&gt;=50",#REF!,$B49,#REF!,"&gt;=2.3")</f>
        <v>#REF!</v>
      </c>
      <c r="AR49" s="6" t="e">
        <f>COUNTIFS(#REF!,"&lt;=1",#REF!,"&gt;=50",#REF!,$B49,#REF!,"&gt;=2.5")</f>
        <v>#REF!</v>
      </c>
      <c r="AS49" s="15" t="e">
        <f>COUNTIFS(#REF!,"&lt;=1",#REF!,"&gt;=50",#REF!,$B49,#REF!,"&gt;=3")</f>
        <v>#REF!</v>
      </c>
    </row>
    <row r="50" spans="2:45" hidden="1" outlineLevel="1" x14ac:dyDescent="0.25">
      <c r="B50" s="9" t="s">
        <v>24</v>
      </c>
      <c r="C50" s="6"/>
      <c r="D50" s="6" t="e">
        <f>COUNTIFS(#REF!,"&lt;100",#REF!,"&gt;=50",#REF!,$B50)</f>
        <v>#REF!</v>
      </c>
      <c r="E50" s="6" t="e">
        <f>COUNTIFS(#REF!,"&lt;=1",#REF!,"&lt;100",#REF!,"&gt;=50",#REF!,$B50,#REF!,"&gt;=2.0")</f>
        <v>#REF!</v>
      </c>
      <c r="F50" s="6" t="e">
        <f>COUNTIFS(#REF!,"&lt;=1",#REF!,"&lt;100",#REF!,"&gt;=50",#REF!,$B50,#REF!,"&gt;=2.1")</f>
        <v>#REF!</v>
      </c>
      <c r="G50" s="6" t="e">
        <f>COUNTIFS(#REF!,"&lt;=1",#REF!,"&lt;100",#REF!,"&gt;=50",#REF!,$B50,#REF!,"&gt;=2.3")</f>
        <v>#REF!</v>
      </c>
      <c r="H50" s="6" t="e">
        <f>COUNTIFS(#REF!,"&lt;=1",#REF!,"&lt;100",#REF!,"&gt;=50",#REF!,$B50,#REF!,"&gt;=2.5")</f>
        <v>#REF!</v>
      </c>
      <c r="I50" s="15" t="e">
        <f>COUNTIFS(#REF!,"&lt;=1",#REF!,"&lt;100",#REF!,"&gt;=50",#REF!,$B50,#REF!,"&gt;=3")</f>
        <v>#REF!</v>
      </c>
      <c r="K50" s="9" t="s">
        <v>24</v>
      </c>
      <c r="L50" s="6"/>
      <c r="M50" s="6" t="e">
        <f>COUNTIFS(#REF!,"&gt;=100",#REF!,"&lt;150",#REF!,$B50)</f>
        <v>#REF!</v>
      </c>
      <c r="N50" s="6" t="e">
        <f>COUNTIFS(#REF!,"&lt;=1",#REF!,"&gt;=100",#REF!,"&lt;150",#REF!,$B50,#REF!,"&gt;=2.0")</f>
        <v>#REF!</v>
      </c>
      <c r="O50" s="6" t="e">
        <f>COUNTIFS(#REF!,"&lt;=1",#REF!,"&gt;=100",#REF!,"&lt;150",#REF!,$B50,#REF!,"&gt;=2.1")</f>
        <v>#REF!</v>
      </c>
      <c r="P50" s="6" t="e">
        <f>COUNTIFS(#REF!,"&lt;=1",#REF!,"&gt;=100",#REF!,"&lt;150",#REF!,$B50,#REF!,"&gt;=2.3")</f>
        <v>#REF!</v>
      </c>
      <c r="Q50" s="6" t="e">
        <f>COUNTIFS(#REF!,"&lt;=1",#REF!,"&gt;=100",#REF!,"&lt;150",#REF!,$B50,#REF!,"&gt;=2.5")</f>
        <v>#REF!</v>
      </c>
      <c r="R50" s="15" t="e">
        <f>COUNTIFS(#REF!,"&lt;=1",#REF!,"&gt;=100",#REF!,"&lt;150",#REF!,$B50,#REF!,"&gt;=3")</f>
        <v>#REF!</v>
      </c>
      <c r="T50" s="9" t="s">
        <v>24</v>
      </c>
      <c r="U50" s="6"/>
      <c r="V50" s="6" t="e">
        <f>COUNTIFS(#REF!,"&gt;=150",#REF!,"&lt;200",#REF!,$B50)</f>
        <v>#REF!</v>
      </c>
      <c r="W50" s="6" t="e">
        <f>COUNTIFS(#REF!,"&lt;=1",#REF!,"&gt;=150",#REF!,"&lt;200",#REF!,$B50,#REF!,"&gt;=2.0")</f>
        <v>#REF!</v>
      </c>
      <c r="X50" s="6" t="e">
        <f>COUNTIFS(#REF!,"&lt;=1",#REF!,"&gt;=150",#REF!,"&lt;200",#REF!,$B50,#REF!,"&gt;=2.1")</f>
        <v>#REF!</v>
      </c>
      <c r="Y50" s="6" t="e">
        <f>COUNTIFS(#REF!,"&lt;=1",#REF!,"&gt;=150",#REF!,"&lt;200",#REF!,$B50,#REF!,"&gt;=2.3")</f>
        <v>#REF!</v>
      </c>
      <c r="Z50" s="6" t="e">
        <f>COUNTIFS(#REF!,"&lt;=1",#REF!,"&gt;=150",#REF!,"&lt;200",#REF!,$B50,#REF!,"&gt;=2.5")</f>
        <v>#REF!</v>
      </c>
      <c r="AA50" s="15" t="e">
        <f>COUNTIFS(#REF!,"&lt;=1",#REF!,"&gt;=150",#REF!,"&lt;200",#REF!,$B50,#REF!,"&gt;=3")</f>
        <v>#REF!</v>
      </c>
      <c r="AC50" s="9" t="s">
        <v>24</v>
      </c>
      <c r="AD50" s="6"/>
      <c r="AE50" s="6" t="e">
        <f>COUNTIFS(#REF!,"&gt;=200",#REF!,$B50)</f>
        <v>#REF!</v>
      </c>
      <c r="AF50" s="6" t="e">
        <f>COUNTIFS(#REF!,"&lt;=1",#REF!,"&gt;=200",#REF!,$B50,#REF!,"&gt;=2.0")</f>
        <v>#REF!</v>
      </c>
      <c r="AG50" s="6" t="e">
        <f>COUNTIFS(#REF!,"&lt;=1",#REF!,"&gt;=200",#REF!,$B50,#REF!,"&gt;=2.1")</f>
        <v>#REF!</v>
      </c>
      <c r="AH50" s="6" t="e">
        <f>COUNTIFS(#REF!,"&lt;=1",#REF!,"&gt;=200",#REF!,$B50,#REF!,"&gt;=2.3")</f>
        <v>#REF!</v>
      </c>
      <c r="AI50" s="6" t="e">
        <f>COUNTIFS(#REF!,"&lt;=1",#REF!,"&gt;=200",#REF!,$B50,#REF!,"&gt;=2.5")</f>
        <v>#REF!</v>
      </c>
      <c r="AJ50" s="15" t="e">
        <f>COUNTIFS(#REF!,"&lt;=1",#REF!,"&gt;=200",#REF!,$B50,#REF!,"&gt;=3")</f>
        <v>#REF!</v>
      </c>
      <c r="AL50" s="9" t="s">
        <v>24</v>
      </c>
      <c r="AM50" s="6"/>
      <c r="AN50" s="6" t="e">
        <f>COUNTIFS(#REF!,"&gt;=50",#REF!,$B50)</f>
        <v>#REF!</v>
      </c>
      <c r="AO50" s="6" t="e">
        <f>COUNTIFS(#REF!,"&lt;=1",#REF!,"&gt;=50",#REF!,$B50,#REF!,"&gt;=2.0")</f>
        <v>#REF!</v>
      </c>
      <c r="AP50" s="6" t="e">
        <f>COUNTIFS(#REF!,"&lt;=1",#REF!,"&gt;=50",#REF!,$B50,#REF!,"&gt;=2.1")</f>
        <v>#REF!</v>
      </c>
      <c r="AQ50" s="6" t="e">
        <f>COUNTIFS(#REF!,"&lt;=1",#REF!,"&gt;=50",#REF!,$B50,#REF!,"&gt;=2.3")</f>
        <v>#REF!</v>
      </c>
      <c r="AR50" s="6" t="e">
        <f>COUNTIFS(#REF!,"&lt;=1",#REF!,"&gt;=50",#REF!,$B50,#REF!,"&gt;=2.5")</f>
        <v>#REF!</v>
      </c>
      <c r="AS50" s="15" t="e">
        <f>COUNTIFS(#REF!,"&lt;=1",#REF!,"&gt;=50",#REF!,$B50,#REF!,"&gt;=3")</f>
        <v>#REF!</v>
      </c>
    </row>
    <row r="51" spans="2:45" hidden="1" outlineLevel="1" x14ac:dyDescent="0.25">
      <c r="B51" s="9" t="s">
        <v>74</v>
      </c>
      <c r="C51" s="6"/>
      <c r="D51" s="6" t="e">
        <f>COUNTIFS(#REF!,"&lt;100",#REF!,"&gt;=50",#REF!,$B51)</f>
        <v>#REF!</v>
      </c>
      <c r="E51" s="6" t="e">
        <f>COUNTIFS(#REF!,"&lt;=1",#REF!,"&lt;100",#REF!,"&gt;=50",#REF!,$B51,#REF!,"&gt;=2.0")</f>
        <v>#REF!</v>
      </c>
      <c r="F51" s="6" t="e">
        <f>COUNTIFS(#REF!,"&lt;=1",#REF!,"&lt;100",#REF!,"&gt;=50",#REF!,$B51,#REF!,"&gt;=2.1")</f>
        <v>#REF!</v>
      </c>
      <c r="G51" s="6" t="e">
        <f>COUNTIFS(#REF!,"&lt;=1",#REF!,"&lt;100",#REF!,"&gt;=50",#REF!,$B51,#REF!,"&gt;=2.3")</f>
        <v>#REF!</v>
      </c>
      <c r="H51" s="6" t="e">
        <f>COUNTIFS(#REF!,"&lt;=1",#REF!,"&lt;100",#REF!,"&gt;=50",#REF!,$B51,#REF!,"&gt;=2.5")</f>
        <v>#REF!</v>
      </c>
      <c r="I51" s="15" t="e">
        <f>COUNTIFS(#REF!,"&lt;=1",#REF!,"&lt;100",#REF!,"&gt;=50",#REF!,$B51,#REF!,"&gt;=3")</f>
        <v>#REF!</v>
      </c>
      <c r="K51" s="9" t="s">
        <v>74</v>
      </c>
      <c r="L51" s="6"/>
      <c r="M51" s="6" t="e">
        <f>COUNTIFS(#REF!,"&gt;=100",#REF!,"&lt;150",#REF!,$B51)</f>
        <v>#REF!</v>
      </c>
      <c r="N51" s="6" t="e">
        <f>COUNTIFS(#REF!,"&lt;=1",#REF!,"&gt;=100",#REF!,"&lt;150",#REF!,$B51,#REF!,"&gt;=2.0")</f>
        <v>#REF!</v>
      </c>
      <c r="O51" s="6" t="e">
        <f>COUNTIFS(#REF!,"&lt;=1",#REF!,"&gt;=100",#REF!,"&lt;150",#REF!,$B51,#REF!,"&gt;=2.1")</f>
        <v>#REF!</v>
      </c>
      <c r="P51" s="6" t="e">
        <f>COUNTIFS(#REF!,"&lt;=1",#REF!,"&gt;=100",#REF!,"&lt;150",#REF!,$B51,#REF!,"&gt;=2.3")</f>
        <v>#REF!</v>
      </c>
      <c r="Q51" s="6" t="e">
        <f>COUNTIFS(#REF!,"&lt;=1",#REF!,"&gt;=100",#REF!,"&lt;150",#REF!,$B51,#REF!,"&gt;=2.5")</f>
        <v>#REF!</v>
      </c>
      <c r="R51" s="15" t="e">
        <f>COUNTIFS(#REF!,"&lt;=1",#REF!,"&gt;=100",#REF!,"&lt;150",#REF!,$B51,#REF!,"&gt;=3")</f>
        <v>#REF!</v>
      </c>
      <c r="T51" s="9" t="s">
        <v>74</v>
      </c>
      <c r="U51" s="6"/>
      <c r="V51" s="6" t="e">
        <f>COUNTIFS(#REF!,"&gt;=150",#REF!,"&lt;200",#REF!,$B51)</f>
        <v>#REF!</v>
      </c>
      <c r="W51" s="6" t="e">
        <f>COUNTIFS(#REF!,"&lt;=1",#REF!,"&gt;=150",#REF!,"&lt;200",#REF!,$B51,#REF!,"&gt;=2.0")</f>
        <v>#REF!</v>
      </c>
      <c r="X51" s="6" t="e">
        <f>COUNTIFS(#REF!,"&lt;=1",#REF!,"&gt;=150",#REF!,"&lt;200",#REF!,$B51,#REF!,"&gt;=2.1")</f>
        <v>#REF!</v>
      </c>
      <c r="Y51" s="6" t="e">
        <f>COUNTIFS(#REF!,"&lt;=1",#REF!,"&gt;=150",#REF!,"&lt;200",#REF!,$B51,#REF!,"&gt;=2.3")</f>
        <v>#REF!</v>
      </c>
      <c r="Z51" s="6" t="e">
        <f>COUNTIFS(#REF!,"&lt;=1",#REF!,"&gt;=150",#REF!,"&lt;200",#REF!,$B51,#REF!,"&gt;=2.5")</f>
        <v>#REF!</v>
      </c>
      <c r="AA51" s="15" t="e">
        <f>COUNTIFS(#REF!,"&lt;=1",#REF!,"&gt;=150",#REF!,"&lt;200",#REF!,$B51,#REF!,"&gt;=3")</f>
        <v>#REF!</v>
      </c>
      <c r="AC51" s="9" t="s">
        <v>74</v>
      </c>
      <c r="AD51" s="6"/>
      <c r="AE51" s="6" t="e">
        <f>COUNTIFS(#REF!,"&gt;=200",#REF!,$B51)</f>
        <v>#REF!</v>
      </c>
      <c r="AF51" s="6" t="e">
        <f>COUNTIFS(#REF!,"&lt;=1",#REF!,"&gt;=200",#REF!,$B51,#REF!,"&gt;=2.0")</f>
        <v>#REF!</v>
      </c>
      <c r="AG51" s="6" t="e">
        <f>COUNTIFS(#REF!,"&lt;=1",#REF!,"&gt;=200",#REF!,$B51,#REF!,"&gt;=2.1")</f>
        <v>#REF!</v>
      </c>
      <c r="AH51" s="6" t="e">
        <f>COUNTIFS(#REF!,"&lt;=1",#REF!,"&gt;=200",#REF!,$B51,#REF!,"&gt;=2.3")</f>
        <v>#REF!</v>
      </c>
      <c r="AI51" s="6" t="e">
        <f>COUNTIFS(#REF!,"&lt;=1",#REF!,"&gt;=200",#REF!,$B51,#REF!,"&gt;=2.5")</f>
        <v>#REF!</v>
      </c>
      <c r="AJ51" s="15" t="e">
        <f>COUNTIFS(#REF!,"&lt;=1",#REF!,"&gt;=200",#REF!,$B51,#REF!,"&gt;=3")</f>
        <v>#REF!</v>
      </c>
      <c r="AL51" s="9" t="s">
        <v>74</v>
      </c>
      <c r="AM51" s="6"/>
      <c r="AN51" s="6" t="e">
        <f>COUNTIFS(#REF!,"&gt;=50",#REF!,$B51)</f>
        <v>#REF!</v>
      </c>
      <c r="AO51" s="6" t="e">
        <f>COUNTIFS(#REF!,"&lt;=1",#REF!,"&gt;=50",#REF!,$B51,#REF!,"&gt;=2.0")</f>
        <v>#REF!</v>
      </c>
      <c r="AP51" s="6" t="e">
        <f>COUNTIFS(#REF!,"&lt;=1",#REF!,"&gt;=50",#REF!,$B51,#REF!,"&gt;=2.1")</f>
        <v>#REF!</v>
      </c>
      <c r="AQ51" s="6" t="e">
        <f>COUNTIFS(#REF!,"&lt;=1",#REF!,"&gt;=50",#REF!,$B51,#REF!,"&gt;=2.3")</f>
        <v>#REF!</v>
      </c>
      <c r="AR51" s="6" t="e">
        <f>COUNTIFS(#REF!,"&lt;=1",#REF!,"&gt;=50",#REF!,$B51,#REF!,"&gt;=2.5")</f>
        <v>#REF!</v>
      </c>
      <c r="AS51" s="15" t="e">
        <f>COUNTIFS(#REF!,"&lt;=1",#REF!,"&gt;=50",#REF!,$B51,#REF!,"&gt;=3")</f>
        <v>#REF!</v>
      </c>
    </row>
    <row r="52" spans="2:45" hidden="1" outlineLevel="1" x14ac:dyDescent="0.25">
      <c r="B52" s="9" t="s">
        <v>56</v>
      </c>
      <c r="C52" s="6"/>
      <c r="D52" s="6" t="e">
        <f>COUNTIFS(#REF!,"&lt;100",#REF!,"&gt;=50",#REF!,$B52)</f>
        <v>#REF!</v>
      </c>
      <c r="E52" s="6" t="e">
        <f>COUNTIFS(#REF!,"&lt;=1",#REF!,"&lt;100",#REF!,"&gt;=50",#REF!,$B52,#REF!,"&gt;=2.0")</f>
        <v>#REF!</v>
      </c>
      <c r="F52" s="6" t="e">
        <f>COUNTIFS(#REF!,"&lt;=1",#REF!,"&lt;100",#REF!,"&gt;=50",#REF!,$B52,#REF!,"&gt;=2.1")</f>
        <v>#REF!</v>
      </c>
      <c r="G52" s="6" t="e">
        <f>COUNTIFS(#REF!,"&lt;=1",#REF!,"&lt;100",#REF!,"&gt;=50",#REF!,$B52,#REF!,"&gt;=2.3")</f>
        <v>#REF!</v>
      </c>
      <c r="H52" s="6" t="e">
        <f>COUNTIFS(#REF!,"&lt;=1",#REF!,"&lt;100",#REF!,"&gt;=50",#REF!,$B52,#REF!,"&gt;=2.5")</f>
        <v>#REF!</v>
      </c>
      <c r="I52" s="15" t="e">
        <f>COUNTIFS(#REF!,"&lt;=1",#REF!,"&lt;100",#REF!,"&gt;=50",#REF!,$B52,#REF!,"&gt;=3")</f>
        <v>#REF!</v>
      </c>
      <c r="K52" s="9" t="s">
        <v>56</v>
      </c>
      <c r="L52" s="6"/>
      <c r="M52" s="6" t="e">
        <f>COUNTIFS(#REF!,"&gt;=100",#REF!,"&lt;150",#REF!,$B52)</f>
        <v>#REF!</v>
      </c>
      <c r="N52" s="6" t="e">
        <f>COUNTIFS(#REF!,"&lt;=1",#REF!,"&gt;=100",#REF!,"&lt;150",#REF!,$B52,#REF!,"&gt;=2.0")</f>
        <v>#REF!</v>
      </c>
      <c r="O52" s="6" t="e">
        <f>COUNTIFS(#REF!,"&lt;=1",#REF!,"&gt;=100",#REF!,"&lt;150",#REF!,$B52,#REF!,"&gt;=2.1")</f>
        <v>#REF!</v>
      </c>
      <c r="P52" s="6" t="e">
        <f>COUNTIFS(#REF!,"&lt;=1",#REF!,"&gt;=100",#REF!,"&lt;150",#REF!,$B52,#REF!,"&gt;=2.3")</f>
        <v>#REF!</v>
      </c>
      <c r="Q52" s="6" t="e">
        <f>COUNTIFS(#REF!,"&lt;=1",#REF!,"&gt;=100",#REF!,"&lt;150",#REF!,$B52,#REF!,"&gt;=2.5")</f>
        <v>#REF!</v>
      </c>
      <c r="R52" s="15" t="e">
        <f>COUNTIFS(#REF!,"&lt;=1",#REF!,"&gt;=100",#REF!,"&lt;150",#REF!,$B52,#REF!,"&gt;=3")</f>
        <v>#REF!</v>
      </c>
      <c r="T52" s="9" t="s">
        <v>56</v>
      </c>
      <c r="U52" s="6"/>
      <c r="V52" s="6" t="e">
        <f>COUNTIFS(#REF!,"&gt;=150",#REF!,"&lt;200",#REF!,$B52)</f>
        <v>#REF!</v>
      </c>
      <c r="W52" s="6" t="e">
        <f>COUNTIFS(#REF!,"&lt;=1",#REF!,"&gt;=150",#REF!,"&lt;200",#REF!,$B52,#REF!,"&gt;=2.0")</f>
        <v>#REF!</v>
      </c>
      <c r="X52" s="6" t="e">
        <f>COUNTIFS(#REF!,"&lt;=1",#REF!,"&gt;=150",#REF!,"&lt;200",#REF!,$B52,#REF!,"&gt;=2.1")</f>
        <v>#REF!</v>
      </c>
      <c r="Y52" s="6" t="e">
        <f>COUNTIFS(#REF!,"&lt;=1",#REF!,"&gt;=150",#REF!,"&lt;200",#REF!,$B52,#REF!,"&gt;=2.3")</f>
        <v>#REF!</v>
      </c>
      <c r="Z52" s="6" t="e">
        <f>COUNTIFS(#REF!,"&lt;=1",#REF!,"&gt;=150",#REF!,"&lt;200",#REF!,$B52,#REF!,"&gt;=2.5")</f>
        <v>#REF!</v>
      </c>
      <c r="AA52" s="15" t="e">
        <f>COUNTIFS(#REF!,"&lt;=1",#REF!,"&gt;=150",#REF!,"&lt;200",#REF!,$B52,#REF!,"&gt;=3")</f>
        <v>#REF!</v>
      </c>
      <c r="AC52" s="9" t="s">
        <v>56</v>
      </c>
      <c r="AD52" s="6"/>
      <c r="AE52" s="6" t="e">
        <f>COUNTIFS(#REF!,"&gt;=200",#REF!,$B52)</f>
        <v>#REF!</v>
      </c>
      <c r="AF52" s="6" t="e">
        <f>COUNTIFS(#REF!,"&lt;=1",#REF!,"&gt;=200",#REF!,$B52,#REF!,"&gt;=2.0")</f>
        <v>#REF!</v>
      </c>
      <c r="AG52" s="6" t="e">
        <f>COUNTIFS(#REF!,"&lt;=1",#REF!,"&gt;=200",#REF!,$B52,#REF!,"&gt;=2.1")</f>
        <v>#REF!</v>
      </c>
      <c r="AH52" s="6" t="e">
        <f>COUNTIFS(#REF!,"&lt;=1",#REF!,"&gt;=200",#REF!,$B52,#REF!,"&gt;=2.3")</f>
        <v>#REF!</v>
      </c>
      <c r="AI52" s="6" t="e">
        <f>COUNTIFS(#REF!,"&lt;=1",#REF!,"&gt;=200",#REF!,$B52,#REF!,"&gt;=2.5")</f>
        <v>#REF!</v>
      </c>
      <c r="AJ52" s="15" t="e">
        <f>COUNTIFS(#REF!,"&lt;=1",#REF!,"&gt;=200",#REF!,$B52,#REF!,"&gt;=3")</f>
        <v>#REF!</v>
      </c>
      <c r="AL52" s="9" t="s">
        <v>56</v>
      </c>
      <c r="AM52" s="6"/>
      <c r="AN52" s="6" t="e">
        <f>COUNTIFS(#REF!,"&gt;=50",#REF!,$B52)</f>
        <v>#REF!</v>
      </c>
      <c r="AO52" s="6" t="e">
        <f>COUNTIFS(#REF!,"&lt;=1",#REF!,"&gt;=50",#REF!,$B52,#REF!,"&gt;=2.0")</f>
        <v>#REF!</v>
      </c>
      <c r="AP52" s="6" t="e">
        <f>COUNTIFS(#REF!,"&lt;=1",#REF!,"&gt;=50",#REF!,$B52,#REF!,"&gt;=2.1")</f>
        <v>#REF!</v>
      </c>
      <c r="AQ52" s="6" t="e">
        <f>COUNTIFS(#REF!,"&lt;=1",#REF!,"&gt;=50",#REF!,$B52,#REF!,"&gt;=2.3")</f>
        <v>#REF!</v>
      </c>
      <c r="AR52" s="6" t="e">
        <f>COUNTIFS(#REF!,"&lt;=1",#REF!,"&gt;=50",#REF!,$B52,#REF!,"&gt;=2.5")</f>
        <v>#REF!</v>
      </c>
      <c r="AS52" s="15" t="e">
        <f>COUNTIFS(#REF!,"&lt;=1",#REF!,"&gt;=50",#REF!,$B52,#REF!,"&gt;=3")</f>
        <v>#REF!</v>
      </c>
    </row>
    <row r="53" spans="2:45" hidden="1" outlineLevel="1" x14ac:dyDescent="0.25">
      <c r="B53" s="9" t="s">
        <v>25</v>
      </c>
      <c r="C53" s="6"/>
      <c r="D53" s="6" t="e">
        <f>COUNTIFS(#REF!,"&lt;100",#REF!,"&gt;=50",#REF!,$B53)</f>
        <v>#REF!</v>
      </c>
      <c r="E53" s="6" t="e">
        <f>COUNTIFS(#REF!,"&lt;=1",#REF!,"&lt;100",#REF!,"&gt;=50",#REF!,$B53,#REF!,"&gt;=2.0")</f>
        <v>#REF!</v>
      </c>
      <c r="F53" s="6" t="e">
        <f>COUNTIFS(#REF!,"&lt;=1",#REF!,"&lt;100",#REF!,"&gt;=50",#REF!,$B53,#REF!,"&gt;=2.1")</f>
        <v>#REF!</v>
      </c>
      <c r="G53" s="6" t="e">
        <f>COUNTIFS(#REF!,"&lt;=1",#REF!,"&lt;100",#REF!,"&gt;=50",#REF!,$B53,#REF!,"&gt;=2.3")</f>
        <v>#REF!</v>
      </c>
      <c r="H53" s="6" t="e">
        <f>COUNTIFS(#REF!,"&lt;=1",#REF!,"&lt;100",#REF!,"&gt;=50",#REF!,$B53,#REF!,"&gt;=2.5")</f>
        <v>#REF!</v>
      </c>
      <c r="I53" s="15" t="e">
        <f>COUNTIFS(#REF!,"&lt;=1",#REF!,"&lt;100",#REF!,"&gt;=50",#REF!,$B53,#REF!,"&gt;=3")</f>
        <v>#REF!</v>
      </c>
      <c r="K53" s="9" t="s">
        <v>25</v>
      </c>
      <c r="L53" s="6"/>
      <c r="M53" s="6" t="e">
        <f>COUNTIFS(#REF!,"&gt;=100",#REF!,"&lt;150",#REF!,$B53)</f>
        <v>#REF!</v>
      </c>
      <c r="N53" s="6" t="e">
        <f>COUNTIFS(#REF!,"&lt;=1",#REF!,"&gt;=100",#REF!,"&lt;150",#REF!,$B53,#REF!,"&gt;=2.0")</f>
        <v>#REF!</v>
      </c>
      <c r="O53" s="6" t="e">
        <f>COUNTIFS(#REF!,"&lt;=1",#REF!,"&gt;=100",#REF!,"&lt;150",#REF!,$B53,#REF!,"&gt;=2.1")</f>
        <v>#REF!</v>
      </c>
      <c r="P53" s="6" t="e">
        <f>COUNTIFS(#REF!,"&lt;=1",#REF!,"&gt;=100",#REF!,"&lt;150",#REF!,$B53,#REF!,"&gt;=2.3")</f>
        <v>#REF!</v>
      </c>
      <c r="Q53" s="6" t="e">
        <f>COUNTIFS(#REF!,"&lt;=1",#REF!,"&gt;=100",#REF!,"&lt;150",#REF!,$B53,#REF!,"&gt;=2.5")</f>
        <v>#REF!</v>
      </c>
      <c r="R53" s="15" t="e">
        <f>COUNTIFS(#REF!,"&lt;=1",#REF!,"&gt;=100",#REF!,"&lt;150",#REF!,$B53,#REF!,"&gt;=3")</f>
        <v>#REF!</v>
      </c>
      <c r="T53" s="9" t="s">
        <v>25</v>
      </c>
      <c r="U53" s="6"/>
      <c r="V53" s="6" t="e">
        <f>COUNTIFS(#REF!,"&gt;=150",#REF!,"&lt;200",#REF!,$B53)</f>
        <v>#REF!</v>
      </c>
      <c r="W53" s="6" t="e">
        <f>COUNTIFS(#REF!,"&lt;=1",#REF!,"&gt;=150",#REF!,"&lt;200",#REF!,$B53,#REF!,"&gt;=2.0")</f>
        <v>#REF!</v>
      </c>
      <c r="X53" s="6" t="e">
        <f>COUNTIFS(#REF!,"&lt;=1",#REF!,"&gt;=150",#REF!,"&lt;200",#REF!,$B53,#REF!,"&gt;=2.1")</f>
        <v>#REF!</v>
      </c>
      <c r="Y53" s="6" t="e">
        <f>COUNTIFS(#REF!,"&lt;=1",#REF!,"&gt;=150",#REF!,"&lt;200",#REF!,$B53,#REF!,"&gt;=2.3")</f>
        <v>#REF!</v>
      </c>
      <c r="Z53" s="6" t="e">
        <f>COUNTIFS(#REF!,"&lt;=1",#REF!,"&gt;=150",#REF!,"&lt;200",#REF!,$B53,#REF!,"&gt;=2.5")</f>
        <v>#REF!</v>
      </c>
      <c r="AA53" s="15" t="e">
        <f>COUNTIFS(#REF!,"&lt;=1",#REF!,"&gt;=150",#REF!,"&lt;200",#REF!,$B53,#REF!,"&gt;=3")</f>
        <v>#REF!</v>
      </c>
      <c r="AC53" s="9" t="s">
        <v>25</v>
      </c>
      <c r="AD53" s="6"/>
      <c r="AE53" s="6" t="e">
        <f>COUNTIFS(#REF!,"&gt;=200",#REF!,$B53)</f>
        <v>#REF!</v>
      </c>
      <c r="AF53" s="6" t="e">
        <f>COUNTIFS(#REF!,"&lt;=1",#REF!,"&gt;=200",#REF!,$B53,#REF!,"&gt;=2.0")</f>
        <v>#REF!</v>
      </c>
      <c r="AG53" s="6" t="e">
        <f>COUNTIFS(#REF!,"&lt;=1",#REF!,"&gt;=200",#REF!,$B53,#REF!,"&gt;=2.1")</f>
        <v>#REF!</v>
      </c>
      <c r="AH53" s="6" t="e">
        <f>COUNTIFS(#REF!,"&lt;=1",#REF!,"&gt;=200",#REF!,$B53,#REF!,"&gt;=2.3")</f>
        <v>#REF!</v>
      </c>
      <c r="AI53" s="6" t="e">
        <f>COUNTIFS(#REF!,"&lt;=1",#REF!,"&gt;=200",#REF!,$B53,#REF!,"&gt;=2.5")</f>
        <v>#REF!</v>
      </c>
      <c r="AJ53" s="15" t="e">
        <f>COUNTIFS(#REF!,"&lt;=1",#REF!,"&gt;=200",#REF!,$B53,#REF!,"&gt;=3")</f>
        <v>#REF!</v>
      </c>
      <c r="AL53" s="9" t="s">
        <v>25</v>
      </c>
      <c r="AM53" s="6"/>
      <c r="AN53" s="6" t="e">
        <f>COUNTIFS(#REF!,"&gt;=50",#REF!,$B53)</f>
        <v>#REF!</v>
      </c>
      <c r="AO53" s="6" t="e">
        <f>COUNTIFS(#REF!,"&lt;=1",#REF!,"&gt;=50",#REF!,$B53,#REF!,"&gt;=2.0")</f>
        <v>#REF!</v>
      </c>
      <c r="AP53" s="6" t="e">
        <f>COUNTIFS(#REF!,"&lt;=1",#REF!,"&gt;=50",#REF!,$B53,#REF!,"&gt;=2.1")</f>
        <v>#REF!</v>
      </c>
      <c r="AQ53" s="6" t="e">
        <f>COUNTIFS(#REF!,"&lt;=1",#REF!,"&gt;=50",#REF!,$B53,#REF!,"&gt;=2.3")</f>
        <v>#REF!</v>
      </c>
      <c r="AR53" s="6" t="e">
        <f>COUNTIFS(#REF!,"&lt;=1",#REF!,"&gt;=50",#REF!,$B53,#REF!,"&gt;=2.5")</f>
        <v>#REF!</v>
      </c>
      <c r="AS53" s="15" t="e">
        <f>COUNTIFS(#REF!,"&lt;=1",#REF!,"&gt;=50",#REF!,$B53,#REF!,"&gt;=3")</f>
        <v>#REF!</v>
      </c>
    </row>
    <row r="54" spans="2:45" hidden="1" outlineLevel="1" x14ac:dyDescent="0.25">
      <c r="B54" s="9" t="s">
        <v>37</v>
      </c>
      <c r="C54" s="6"/>
      <c r="D54" s="6" t="e">
        <f>COUNTIFS(#REF!,"&lt;100",#REF!,"&gt;=50",#REF!,$B54)</f>
        <v>#REF!</v>
      </c>
      <c r="E54" s="6" t="e">
        <f>COUNTIFS(#REF!,"&lt;=1",#REF!,"&lt;100",#REF!,"&gt;=50",#REF!,$B54,#REF!,"&gt;=2.0")</f>
        <v>#REF!</v>
      </c>
      <c r="F54" s="6" t="e">
        <f>COUNTIFS(#REF!,"&lt;=1",#REF!,"&lt;100",#REF!,"&gt;=50",#REF!,$B54,#REF!,"&gt;=2.1")</f>
        <v>#REF!</v>
      </c>
      <c r="G54" s="6" t="e">
        <f>COUNTIFS(#REF!,"&lt;=1",#REF!,"&lt;100",#REF!,"&gt;=50",#REF!,$B54,#REF!,"&gt;=2.3")</f>
        <v>#REF!</v>
      </c>
      <c r="H54" s="6" t="e">
        <f>COUNTIFS(#REF!,"&lt;=1",#REF!,"&lt;100",#REF!,"&gt;=50",#REF!,$B54,#REF!,"&gt;=2.5")</f>
        <v>#REF!</v>
      </c>
      <c r="I54" s="15" t="e">
        <f>COUNTIFS(#REF!,"&lt;=1",#REF!,"&lt;100",#REF!,"&gt;=50",#REF!,$B54,#REF!,"&gt;=3")</f>
        <v>#REF!</v>
      </c>
      <c r="K54" s="9" t="s">
        <v>37</v>
      </c>
      <c r="L54" s="6"/>
      <c r="M54" s="6" t="e">
        <f>COUNTIFS(#REF!,"&gt;=100",#REF!,"&lt;150",#REF!,$B54)</f>
        <v>#REF!</v>
      </c>
      <c r="N54" s="6" t="e">
        <f>COUNTIFS(#REF!,"&lt;=1",#REF!,"&gt;=100",#REF!,"&lt;150",#REF!,$B54,#REF!,"&gt;=2.0")</f>
        <v>#REF!</v>
      </c>
      <c r="O54" s="6" t="e">
        <f>COUNTIFS(#REF!,"&lt;=1",#REF!,"&gt;=100",#REF!,"&lt;150",#REF!,$B54,#REF!,"&gt;=2.1")</f>
        <v>#REF!</v>
      </c>
      <c r="P54" s="6" t="e">
        <f>COUNTIFS(#REF!,"&lt;=1",#REF!,"&gt;=100",#REF!,"&lt;150",#REF!,$B54,#REF!,"&gt;=2.3")</f>
        <v>#REF!</v>
      </c>
      <c r="Q54" s="6" t="e">
        <f>COUNTIFS(#REF!,"&lt;=1",#REF!,"&gt;=100",#REF!,"&lt;150",#REF!,$B54,#REF!,"&gt;=2.5")</f>
        <v>#REF!</v>
      </c>
      <c r="R54" s="15" t="e">
        <f>COUNTIFS(#REF!,"&lt;=1",#REF!,"&gt;=100",#REF!,"&lt;150",#REF!,$B54,#REF!,"&gt;=3")</f>
        <v>#REF!</v>
      </c>
      <c r="T54" s="9" t="s">
        <v>37</v>
      </c>
      <c r="U54" s="6"/>
      <c r="V54" s="6" t="e">
        <f>COUNTIFS(#REF!,"&gt;=150",#REF!,"&lt;200",#REF!,$B54)</f>
        <v>#REF!</v>
      </c>
      <c r="W54" s="6" t="e">
        <f>COUNTIFS(#REF!,"&lt;=1",#REF!,"&gt;=150",#REF!,"&lt;200",#REF!,$B54,#REF!,"&gt;=2.0")</f>
        <v>#REF!</v>
      </c>
      <c r="X54" s="6" t="e">
        <f>COUNTIFS(#REF!,"&lt;=1",#REF!,"&gt;=150",#REF!,"&lt;200",#REF!,$B54,#REF!,"&gt;=2.1")</f>
        <v>#REF!</v>
      </c>
      <c r="Y54" s="6" t="e">
        <f>COUNTIFS(#REF!,"&lt;=1",#REF!,"&gt;=150",#REF!,"&lt;200",#REF!,$B54,#REF!,"&gt;=2.3")</f>
        <v>#REF!</v>
      </c>
      <c r="Z54" s="6" t="e">
        <f>COUNTIFS(#REF!,"&lt;=1",#REF!,"&gt;=150",#REF!,"&lt;200",#REF!,$B54,#REF!,"&gt;=2.5")</f>
        <v>#REF!</v>
      </c>
      <c r="AA54" s="15" t="e">
        <f>COUNTIFS(#REF!,"&lt;=1",#REF!,"&gt;=150",#REF!,"&lt;200",#REF!,$B54,#REF!,"&gt;=3")</f>
        <v>#REF!</v>
      </c>
      <c r="AC54" s="9" t="s">
        <v>37</v>
      </c>
      <c r="AD54" s="6"/>
      <c r="AE54" s="6" t="e">
        <f>COUNTIFS(#REF!,"&gt;=200",#REF!,$B54)</f>
        <v>#REF!</v>
      </c>
      <c r="AF54" s="6" t="e">
        <f>COUNTIFS(#REF!,"&lt;=1",#REF!,"&gt;=200",#REF!,$B54,#REF!,"&gt;=2.0")</f>
        <v>#REF!</v>
      </c>
      <c r="AG54" s="6" t="e">
        <f>COUNTIFS(#REF!,"&lt;=1",#REF!,"&gt;=200",#REF!,$B54,#REF!,"&gt;=2.1")</f>
        <v>#REF!</v>
      </c>
      <c r="AH54" s="6" t="e">
        <f>COUNTIFS(#REF!,"&lt;=1",#REF!,"&gt;=200",#REF!,$B54,#REF!,"&gt;=2.3")</f>
        <v>#REF!</v>
      </c>
      <c r="AI54" s="6" t="e">
        <f>COUNTIFS(#REF!,"&lt;=1",#REF!,"&gt;=200",#REF!,$B54,#REF!,"&gt;=2.5")</f>
        <v>#REF!</v>
      </c>
      <c r="AJ54" s="15" t="e">
        <f>COUNTIFS(#REF!,"&lt;=1",#REF!,"&gt;=200",#REF!,$B54,#REF!,"&gt;=3")</f>
        <v>#REF!</v>
      </c>
      <c r="AL54" s="9" t="s">
        <v>37</v>
      </c>
      <c r="AM54" s="6"/>
      <c r="AN54" s="6" t="e">
        <f>COUNTIFS(#REF!,"&gt;=50",#REF!,$B54)</f>
        <v>#REF!</v>
      </c>
      <c r="AO54" s="6" t="e">
        <f>COUNTIFS(#REF!,"&lt;=1",#REF!,"&gt;=50",#REF!,$B54,#REF!,"&gt;=2.0")</f>
        <v>#REF!</v>
      </c>
      <c r="AP54" s="6" t="e">
        <f>COUNTIFS(#REF!,"&lt;=1",#REF!,"&gt;=50",#REF!,$B54,#REF!,"&gt;=2.1")</f>
        <v>#REF!</v>
      </c>
      <c r="AQ54" s="6" t="e">
        <f>COUNTIFS(#REF!,"&lt;=1",#REF!,"&gt;=50",#REF!,$B54,#REF!,"&gt;=2.3")</f>
        <v>#REF!</v>
      </c>
      <c r="AR54" s="6" t="e">
        <f>COUNTIFS(#REF!,"&lt;=1",#REF!,"&gt;=50",#REF!,$B54,#REF!,"&gt;=2.5")</f>
        <v>#REF!</v>
      </c>
      <c r="AS54" s="15" t="e">
        <f>COUNTIFS(#REF!,"&lt;=1",#REF!,"&gt;=50",#REF!,$B54,#REF!,"&gt;=3")</f>
        <v>#REF!</v>
      </c>
    </row>
    <row r="55" spans="2:45" hidden="1" outlineLevel="1" x14ac:dyDescent="0.25">
      <c r="B55" s="9" t="s">
        <v>58</v>
      </c>
      <c r="C55" s="6"/>
      <c r="D55" s="6" t="e">
        <f>COUNTIFS(#REF!,"&lt;100",#REF!,"&gt;=50",#REF!,$B55)</f>
        <v>#REF!</v>
      </c>
      <c r="E55" s="6" t="e">
        <f>COUNTIFS(#REF!,"&lt;=1",#REF!,"&lt;100",#REF!,"&gt;=50",#REF!,$B55,#REF!,"&gt;=2.0")</f>
        <v>#REF!</v>
      </c>
      <c r="F55" s="6" t="e">
        <f>COUNTIFS(#REF!,"&lt;=1",#REF!,"&lt;100",#REF!,"&gt;=50",#REF!,$B55,#REF!,"&gt;=2.1")</f>
        <v>#REF!</v>
      </c>
      <c r="G55" s="6" t="e">
        <f>COUNTIFS(#REF!,"&lt;=1",#REF!,"&lt;100",#REF!,"&gt;=50",#REF!,$B55,#REF!,"&gt;=2.3")</f>
        <v>#REF!</v>
      </c>
      <c r="H55" s="6" t="e">
        <f>COUNTIFS(#REF!,"&lt;=1",#REF!,"&lt;100",#REF!,"&gt;=50",#REF!,$B55,#REF!,"&gt;=2.5")</f>
        <v>#REF!</v>
      </c>
      <c r="I55" s="15" t="e">
        <f>COUNTIFS(#REF!,"&lt;=1",#REF!,"&lt;100",#REF!,"&gt;=50",#REF!,$B55,#REF!,"&gt;=3")</f>
        <v>#REF!</v>
      </c>
      <c r="K55" s="9" t="s">
        <v>58</v>
      </c>
      <c r="L55" s="6"/>
      <c r="M55" s="6" t="e">
        <f>COUNTIFS(#REF!,"&gt;=100",#REF!,"&lt;150",#REF!,$B55)</f>
        <v>#REF!</v>
      </c>
      <c r="N55" s="6" t="e">
        <f>COUNTIFS(#REF!,"&lt;=1",#REF!,"&gt;=100",#REF!,"&lt;150",#REF!,$B55,#REF!,"&gt;=2.0")</f>
        <v>#REF!</v>
      </c>
      <c r="O55" s="6" t="e">
        <f>COUNTIFS(#REF!,"&lt;=1",#REF!,"&gt;=100",#REF!,"&lt;150",#REF!,$B55,#REF!,"&gt;=2.1")</f>
        <v>#REF!</v>
      </c>
      <c r="P55" s="6" t="e">
        <f>COUNTIFS(#REF!,"&lt;=1",#REF!,"&gt;=100",#REF!,"&lt;150",#REF!,$B55,#REF!,"&gt;=2.3")</f>
        <v>#REF!</v>
      </c>
      <c r="Q55" s="6" t="e">
        <f>COUNTIFS(#REF!,"&lt;=1",#REF!,"&gt;=100",#REF!,"&lt;150",#REF!,$B55,#REF!,"&gt;=2.5")</f>
        <v>#REF!</v>
      </c>
      <c r="R55" s="15" t="e">
        <f>COUNTIFS(#REF!,"&lt;=1",#REF!,"&gt;=100",#REF!,"&lt;150",#REF!,$B55,#REF!,"&gt;=3")</f>
        <v>#REF!</v>
      </c>
      <c r="T55" s="9" t="s">
        <v>58</v>
      </c>
      <c r="U55" s="6"/>
      <c r="V55" s="6" t="e">
        <f>COUNTIFS(#REF!,"&gt;=150",#REF!,"&lt;200",#REF!,$B55)</f>
        <v>#REF!</v>
      </c>
      <c r="W55" s="6" t="e">
        <f>COUNTIFS(#REF!,"&lt;=1",#REF!,"&gt;=150",#REF!,"&lt;200",#REF!,$B55,#REF!,"&gt;=2.0")</f>
        <v>#REF!</v>
      </c>
      <c r="X55" s="6" t="e">
        <f>COUNTIFS(#REF!,"&lt;=1",#REF!,"&gt;=150",#REF!,"&lt;200",#REF!,$B55,#REF!,"&gt;=2.1")</f>
        <v>#REF!</v>
      </c>
      <c r="Y55" s="6" t="e">
        <f>COUNTIFS(#REF!,"&lt;=1",#REF!,"&gt;=150",#REF!,"&lt;200",#REF!,$B55,#REF!,"&gt;=2.3")</f>
        <v>#REF!</v>
      </c>
      <c r="Z55" s="6" t="e">
        <f>COUNTIFS(#REF!,"&lt;=1",#REF!,"&gt;=150",#REF!,"&lt;200",#REF!,$B55,#REF!,"&gt;=2.5")</f>
        <v>#REF!</v>
      </c>
      <c r="AA55" s="15" t="e">
        <f>COUNTIFS(#REF!,"&lt;=1",#REF!,"&gt;=150",#REF!,"&lt;200",#REF!,$B55,#REF!,"&gt;=3")</f>
        <v>#REF!</v>
      </c>
      <c r="AC55" s="9" t="s">
        <v>58</v>
      </c>
      <c r="AD55" s="6"/>
      <c r="AE55" s="6" t="e">
        <f>COUNTIFS(#REF!,"&gt;=200",#REF!,$B55)</f>
        <v>#REF!</v>
      </c>
      <c r="AF55" s="6" t="e">
        <f>COUNTIFS(#REF!,"&lt;=1",#REF!,"&gt;=200",#REF!,$B55,#REF!,"&gt;=2.0")</f>
        <v>#REF!</v>
      </c>
      <c r="AG55" s="6" t="e">
        <f>COUNTIFS(#REF!,"&lt;=1",#REF!,"&gt;=200",#REF!,$B55,#REF!,"&gt;=2.1")</f>
        <v>#REF!</v>
      </c>
      <c r="AH55" s="6" t="e">
        <f>COUNTIFS(#REF!,"&lt;=1",#REF!,"&gt;=200",#REF!,$B55,#REF!,"&gt;=2.3")</f>
        <v>#REF!</v>
      </c>
      <c r="AI55" s="6" t="e">
        <f>COUNTIFS(#REF!,"&lt;=1",#REF!,"&gt;=200",#REF!,$B55,#REF!,"&gt;=2.5")</f>
        <v>#REF!</v>
      </c>
      <c r="AJ55" s="15" t="e">
        <f>COUNTIFS(#REF!,"&lt;=1",#REF!,"&gt;=200",#REF!,$B55,#REF!,"&gt;=3")</f>
        <v>#REF!</v>
      </c>
      <c r="AL55" s="9" t="s">
        <v>58</v>
      </c>
      <c r="AM55" s="6"/>
      <c r="AN55" s="6" t="e">
        <f>COUNTIFS(#REF!,"&gt;=50",#REF!,$B55)</f>
        <v>#REF!</v>
      </c>
      <c r="AO55" s="6" t="e">
        <f>COUNTIFS(#REF!,"&lt;=1",#REF!,"&gt;=50",#REF!,$B55,#REF!,"&gt;=2.0")</f>
        <v>#REF!</v>
      </c>
      <c r="AP55" s="6" t="e">
        <f>COUNTIFS(#REF!,"&lt;=1",#REF!,"&gt;=50",#REF!,$B55,#REF!,"&gt;=2.1")</f>
        <v>#REF!</v>
      </c>
      <c r="AQ55" s="6" t="e">
        <f>COUNTIFS(#REF!,"&lt;=1",#REF!,"&gt;=50",#REF!,$B55,#REF!,"&gt;=2.3")</f>
        <v>#REF!</v>
      </c>
      <c r="AR55" s="6" t="e">
        <f>COUNTIFS(#REF!,"&lt;=1",#REF!,"&gt;=50",#REF!,$B55,#REF!,"&gt;=2.5")</f>
        <v>#REF!</v>
      </c>
      <c r="AS55" s="15" t="e">
        <f>COUNTIFS(#REF!,"&lt;=1",#REF!,"&gt;=50",#REF!,$B55,#REF!,"&gt;=3")</f>
        <v>#REF!</v>
      </c>
    </row>
    <row r="56" spans="2:45" hidden="1" outlineLevel="1" x14ac:dyDescent="0.25">
      <c r="B56" s="9" t="s">
        <v>59</v>
      </c>
      <c r="C56" s="6"/>
      <c r="D56" s="6" t="e">
        <f>COUNTIFS(#REF!,"&lt;100",#REF!,"&gt;=50",#REF!,$B56)</f>
        <v>#REF!</v>
      </c>
      <c r="E56" s="6" t="e">
        <f>COUNTIFS(#REF!,"&lt;=1",#REF!,"&lt;100",#REF!,"&gt;=50",#REF!,$B56,#REF!,"&gt;=2.0")</f>
        <v>#REF!</v>
      </c>
      <c r="F56" s="6" t="e">
        <f>COUNTIFS(#REF!,"&lt;=1",#REF!,"&lt;100",#REF!,"&gt;=50",#REF!,$B56,#REF!,"&gt;=2.1")</f>
        <v>#REF!</v>
      </c>
      <c r="G56" s="6" t="e">
        <f>COUNTIFS(#REF!,"&lt;=1",#REF!,"&lt;100",#REF!,"&gt;=50",#REF!,$B56,#REF!,"&gt;=2.3")</f>
        <v>#REF!</v>
      </c>
      <c r="H56" s="6" t="e">
        <f>COUNTIFS(#REF!,"&lt;=1",#REF!,"&lt;100",#REF!,"&gt;=50",#REF!,$B56,#REF!,"&gt;=2.5")</f>
        <v>#REF!</v>
      </c>
      <c r="I56" s="15" t="e">
        <f>COUNTIFS(#REF!,"&lt;=1",#REF!,"&lt;100",#REF!,"&gt;=50",#REF!,$B56,#REF!,"&gt;=3")</f>
        <v>#REF!</v>
      </c>
      <c r="K56" s="9" t="s">
        <v>59</v>
      </c>
      <c r="L56" s="6"/>
      <c r="M56" s="6" t="e">
        <f>COUNTIFS(#REF!,"&gt;=100",#REF!,"&lt;150",#REF!,$B56)</f>
        <v>#REF!</v>
      </c>
      <c r="N56" s="6" t="e">
        <f>COUNTIFS(#REF!,"&lt;=1",#REF!,"&gt;=100",#REF!,"&lt;150",#REF!,$B56,#REF!,"&gt;=2.0")</f>
        <v>#REF!</v>
      </c>
      <c r="O56" s="6" t="e">
        <f>COUNTIFS(#REF!,"&lt;=1",#REF!,"&gt;=100",#REF!,"&lt;150",#REF!,$B56,#REF!,"&gt;=2.1")</f>
        <v>#REF!</v>
      </c>
      <c r="P56" s="6" t="e">
        <f>COUNTIFS(#REF!,"&lt;=1",#REF!,"&gt;=100",#REF!,"&lt;150",#REF!,$B56,#REF!,"&gt;=2.3")</f>
        <v>#REF!</v>
      </c>
      <c r="Q56" s="6" t="e">
        <f>COUNTIFS(#REF!,"&lt;=1",#REF!,"&gt;=100",#REF!,"&lt;150",#REF!,$B56,#REF!,"&gt;=2.5")</f>
        <v>#REF!</v>
      </c>
      <c r="R56" s="15" t="e">
        <f>COUNTIFS(#REF!,"&lt;=1",#REF!,"&gt;=100",#REF!,"&lt;150",#REF!,$B56,#REF!,"&gt;=3")</f>
        <v>#REF!</v>
      </c>
      <c r="T56" s="9" t="s">
        <v>59</v>
      </c>
      <c r="U56" s="6"/>
      <c r="V56" s="6" t="e">
        <f>COUNTIFS(#REF!,"&gt;=150",#REF!,"&lt;200",#REF!,$B56)</f>
        <v>#REF!</v>
      </c>
      <c r="W56" s="6" t="e">
        <f>COUNTIFS(#REF!,"&lt;=1",#REF!,"&gt;=150",#REF!,"&lt;200",#REF!,$B56,#REF!,"&gt;=2.0")</f>
        <v>#REF!</v>
      </c>
      <c r="X56" s="6" t="e">
        <f>COUNTIFS(#REF!,"&lt;=1",#REF!,"&gt;=150",#REF!,"&lt;200",#REF!,$B56,#REF!,"&gt;=2.1")</f>
        <v>#REF!</v>
      </c>
      <c r="Y56" s="6" t="e">
        <f>COUNTIFS(#REF!,"&lt;=1",#REF!,"&gt;=150",#REF!,"&lt;200",#REF!,$B56,#REF!,"&gt;=2.3")</f>
        <v>#REF!</v>
      </c>
      <c r="Z56" s="6" t="e">
        <f>COUNTIFS(#REF!,"&lt;=1",#REF!,"&gt;=150",#REF!,"&lt;200",#REF!,$B56,#REF!,"&gt;=2.5")</f>
        <v>#REF!</v>
      </c>
      <c r="AA56" s="15" t="e">
        <f>COUNTIFS(#REF!,"&lt;=1",#REF!,"&gt;=150",#REF!,"&lt;200",#REF!,$B56,#REF!,"&gt;=3")</f>
        <v>#REF!</v>
      </c>
      <c r="AC56" s="9" t="s">
        <v>59</v>
      </c>
      <c r="AD56" s="6"/>
      <c r="AE56" s="6" t="e">
        <f>COUNTIFS(#REF!,"&gt;=200",#REF!,$B56)</f>
        <v>#REF!</v>
      </c>
      <c r="AF56" s="6" t="e">
        <f>COUNTIFS(#REF!,"&lt;=1",#REF!,"&gt;=200",#REF!,$B56,#REF!,"&gt;=2.0")</f>
        <v>#REF!</v>
      </c>
      <c r="AG56" s="6" t="e">
        <f>COUNTIFS(#REF!,"&lt;=1",#REF!,"&gt;=200",#REF!,$B56,#REF!,"&gt;=2.1")</f>
        <v>#REF!</v>
      </c>
      <c r="AH56" s="6" t="e">
        <f>COUNTIFS(#REF!,"&lt;=1",#REF!,"&gt;=200",#REF!,$B56,#REF!,"&gt;=2.3")</f>
        <v>#REF!</v>
      </c>
      <c r="AI56" s="6" t="e">
        <f>COUNTIFS(#REF!,"&lt;=1",#REF!,"&gt;=200",#REF!,$B56,#REF!,"&gt;=2.5")</f>
        <v>#REF!</v>
      </c>
      <c r="AJ56" s="15" t="e">
        <f>COUNTIFS(#REF!,"&lt;=1",#REF!,"&gt;=200",#REF!,$B56,#REF!,"&gt;=3")</f>
        <v>#REF!</v>
      </c>
      <c r="AL56" s="9" t="s">
        <v>59</v>
      </c>
      <c r="AM56" s="6"/>
      <c r="AN56" s="6" t="e">
        <f>COUNTIFS(#REF!,"&gt;=50",#REF!,$B56)</f>
        <v>#REF!</v>
      </c>
      <c r="AO56" s="6" t="e">
        <f>COUNTIFS(#REF!,"&lt;=1",#REF!,"&gt;=50",#REF!,$B56,#REF!,"&gt;=2.0")</f>
        <v>#REF!</v>
      </c>
      <c r="AP56" s="6" t="e">
        <f>COUNTIFS(#REF!,"&lt;=1",#REF!,"&gt;=50",#REF!,$B56,#REF!,"&gt;=2.1")</f>
        <v>#REF!</v>
      </c>
      <c r="AQ56" s="6" t="e">
        <f>COUNTIFS(#REF!,"&lt;=1",#REF!,"&gt;=50",#REF!,$B56,#REF!,"&gt;=2.3")</f>
        <v>#REF!</v>
      </c>
      <c r="AR56" s="6" t="e">
        <f>COUNTIFS(#REF!,"&lt;=1",#REF!,"&gt;=50",#REF!,$B56,#REF!,"&gt;=2.5")</f>
        <v>#REF!</v>
      </c>
      <c r="AS56" s="15" t="e">
        <f>COUNTIFS(#REF!,"&lt;=1",#REF!,"&gt;=50",#REF!,$B56,#REF!,"&gt;=3")</f>
        <v>#REF!</v>
      </c>
    </row>
    <row r="57" spans="2:45" hidden="1" outlineLevel="1" x14ac:dyDescent="0.25">
      <c r="B57" s="9" t="s">
        <v>34</v>
      </c>
      <c r="C57" s="6"/>
      <c r="D57" s="6" t="e">
        <f>COUNTIFS(#REF!,"&lt;100",#REF!,"&gt;=50",#REF!,$B57)</f>
        <v>#REF!</v>
      </c>
      <c r="E57" s="6" t="e">
        <f>COUNTIFS(#REF!,"&lt;=1",#REF!,"&lt;100",#REF!,"&gt;=50",#REF!,$B57,#REF!,"&gt;=2.0")</f>
        <v>#REF!</v>
      </c>
      <c r="F57" s="6" t="e">
        <f>COUNTIFS(#REF!,"&lt;=1",#REF!,"&lt;100",#REF!,"&gt;=50",#REF!,$B57,#REF!,"&gt;=2.1")</f>
        <v>#REF!</v>
      </c>
      <c r="G57" s="6" t="e">
        <f>COUNTIFS(#REF!,"&lt;=1",#REF!,"&lt;100",#REF!,"&gt;=50",#REF!,$B57,#REF!,"&gt;=2.3")</f>
        <v>#REF!</v>
      </c>
      <c r="H57" s="6" t="e">
        <f>COUNTIFS(#REF!,"&lt;=1",#REF!,"&lt;100",#REF!,"&gt;=50",#REF!,$B57,#REF!,"&gt;=2.5")</f>
        <v>#REF!</v>
      </c>
      <c r="I57" s="15" t="e">
        <f>COUNTIFS(#REF!,"&lt;=1",#REF!,"&lt;100",#REF!,"&gt;=50",#REF!,$B57,#REF!,"&gt;=3")</f>
        <v>#REF!</v>
      </c>
      <c r="K57" s="9" t="s">
        <v>34</v>
      </c>
      <c r="L57" s="6"/>
      <c r="M57" s="6" t="e">
        <f>COUNTIFS(#REF!,"&gt;=100",#REF!,"&lt;150",#REF!,$B57)</f>
        <v>#REF!</v>
      </c>
      <c r="N57" s="6" t="e">
        <f>COUNTIFS(#REF!,"&lt;=1",#REF!,"&gt;=100",#REF!,"&lt;150",#REF!,$B57,#REF!,"&gt;=2.0")</f>
        <v>#REF!</v>
      </c>
      <c r="O57" s="6" t="e">
        <f>COUNTIFS(#REF!,"&lt;=1",#REF!,"&gt;=100",#REF!,"&lt;150",#REF!,$B57,#REF!,"&gt;=2.1")</f>
        <v>#REF!</v>
      </c>
      <c r="P57" s="6" t="e">
        <f>COUNTIFS(#REF!,"&lt;=1",#REF!,"&gt;=100",#REF!,"&lt;150",#REF!,$B57,#REF!,"&gt;=2.3")</f>
        <v>#REF!</v>
      </c>
      <c r="Q57" s="6" t="e">
        <f>COUNTIFS(#REF!,"&lt;=1",#REF!,"&gt;=100",#REF!,"&lt;150",#REF!,$B57,#REF!,"&gt;=2.5")</f>
        <v>#REF!</v>
      </c>
      <c r="R57" s="15" t="e">
        <f>COUNTIFS(#REF!,"&lt;=1",#REF!,"&gt;=100",#REF!,"&lt;150",#REF!,$B57,#REF!,"&gt;=3")</f>
        <v>#REF!</v>
      </c>
      <c r="T57" s="9" t="s">
        <v>34</v>
      </c>
      <c r="U57" s="6"/>
      <c r="V57" s="6" t="e">
        <f>COUNTIFS(#REF!,"&gt;=150",#REF!,"&lt;200",#REF!,$B57)</f>
        <v>#REF!</v>
      </c>
      <c r="W57" s="6" t="e">
        <f>COUNTIFS(#REF!,"&lt;=1",#REF!,"&gt;=150",#REF!,"&lt;200",#REF!,$B57,#REF!,"&gt;=2.0")</f>
        <v>#REF!</v>
      </c>
      <c r="X57" s="6" t="e">
        <f>COUNTIFS(#REF!,"&lt;=1",#REF!,"&gt;=150",#REF!,"&lt;200",#REF!,$B57,#REF!,"&gt;=2.1")</f>
        <v>#REF!</v>
      </c>
      <c r="Y57" s="6" t="e">
        <f>COUNTIFS(#REF!,"&lt;=1",#REF!,"&gt;=150",#REF!,"&lt;200",#REF!,$B57,#REF!,"&gt;=2.3")</f>
        <v>#REF!</v>
      </c>
      <c r="Z57" s="6" t="e">
        <f>COUNTIFS(#REF!,"&lt;=1",#REF!,"&gt;=150",#REF!,"&lt;200",#REF!,$B57,#REF!,"&gt;=2.5")</f>
        <v>#REF!</v>
      </c>
      <c r="AA57" s="15" t="e">
        <f>COUNTIFS(#REF!,"&lt;=1",#REF!,"&gt;=150",#REF!,"&lt;200",#REF!,$B57,#REF!,"&gt;=3")</f>
        <v>#REF!</v>
      </c>
      <c r="AC57" s="9" t="s">
        <v>34</v>
      </c>
      <c r="AD57" s="6"/>
      <c r="AE57" s="6" t="e">
        <f>COUNTIFS(#REF!,"&gt;=200",#REF!,$B57)</f>
        <v>#REF!</v>
      </c>
      <c r="AF57" s="6" t="e">
        <f>COUNTIFS(#REF!,"&lt;=1",#REF!,"&gt;=200",#REF!,$B57,#REF!,"&gt;=2.0")</f>
        <v>#REF!</v>
      </c>
      <c r="AG57" s="6" t="e">
        <f>COUNTIFS(#REF!,"&lt;=1",#REF!,"&gt;=200",#REF!,$B57,#REF!,"&gt;=2.1")</f>
        <v>#REF!</v>
      </c>
      <c r="AH57" s="6" t="e">
        <f>COUNTIFS(#REF!,"&lt;=1",#REF!,"&gt;=200",#REF!,$B57,#REF!,"&gt;=2.3")</f>
        <v>#REF!</v>
      </c>
      <c r="AI57" s="6" t="e">
        <f>COUNTIFS(#REF!,"&lt;=1",#REF!,"&gt;=200",#REF!,$B57,#REF!,"&gt;=2.5")</f>
        <v>#REF!</v>
      </c>
      <c r="AJ57" s="15" t="e">
        <f>COUNTIFS(#REF!,"&lt;=1",#REF!,"&gt;=200",#REF!,$B57,#REF!,"&gt;=3")</f>
        <v>#REF!</v>
      </c>
      <c r="AL57" s="9" t="s">
        <v>34</v>
      </c>
      <c r="AM57" s="6"/>
      <c r="AN57" s="6" t="e">
        <f>COUNTIFS(#REF!,"&gt;=50",#REF!,$B57)</f>
        <v>#REF!</v>
      </c>
      <c r="AO57" s="6" t="e">
        <f>COUNTIFS(#REF!,"&lt;=1",#REF!,"&gt;=50",#REF!,$B57,#REF!,"&gt;=2.0")</f>
        <v>#REF!</v>
      </c>
      <c r="AP57" s="6" t="e">
        <f>COUNTIFS(#REF!,"&lt;=1",#REF!,"&gt;=50",#REF!,$B57,#REF!,"&gt;=2.1")</f>
        <v>#REF!</v>
      </c>
      <c r="AQ57" s="6" t="e">
        <f>COUNTIFS(#REF!,"&lt;=1",#REF!,"&gt;=50",#REF!,$B57,#REF!,"&gt;=2.3")</f>
        <v>#REF!</v>
      </c>
      <c r="AR57" s="6" t="e">
        <f>COUNTIFS(#REF!,"&lt;=1",#REF!,"&gt;=50",#REF!,$B57,#REF!,"&gt;=2.5")</f>
        <v>#REF!</v>
      </c>
      <c r="AS57" s="15" t="e">
        <f>COUNTIFS(#REF!,"&lt;=1",#REF!,"&gt;=50",#REF!,$B57,#REF!,"&gt;=3")</f>
        <v>#REF!</v>
      </c>
    </row>
    <row r="58" spans="2:45" hidden="1" outlineLevel="1" x14ac:dyDescent="0.25">
      <c r="B58" s="9" t="s">
        <v>17</v>
      </c>
      <c r="C58" s="6"/>
      <c r="D58" s="6" t="e">
        <f>COUNTIFS(#REF!,"&lt;100",#REF!,"&gt;=50",#REF!,$B58)</f>
        <v>#REF!</v>
      </c>
      <c r="E58" s="6" t="e">
        <f>COUNTIFS(#REF!,"&lt;=1",#REF!,"&lt;100",#REF!,"&gt;=50",#REF!,$B58,#REF!,"&gt;=2.0")</f>
        <v>#REF!</v>
      </c>
      <c r="F58" s="6" t="e">
        <f>COUNTIFS(#REF!,"&lt;=1",#REF!,"&lt;100",#REF!,"&gt;=50",#REF!,$B58,#REF!,"&gt;=2.1")</f>
        <v>#REF!</v>
      </c>
      <c r="G58" s="6" t="e">
        <f>COUNTIFS(#REF!,"&lt;=1",#REF!,"&lt;100",#REF!,"&gt;=50",#REF!,$B58,#REF!,"&gt;=2.3")</f>
        <v>#REF!</v>
      </c>
      <c r="H58" s="6" t="e">
        <f>COUNTIFS(#REF!,"&lt;=1",#REF!,"&lt;100",#REF!,"&gt;=50",#REF!,$B58,#REF!,"&gt;=2.5")</f>
        <v>#REF!</v>
      </c>
      <c r="I58" s="15" t="e">
        <f>COUNTIFS(#REF!,"&lt;=1",#REF!,"&lt;100",#REF!,"&gt;=50",#REF!,$B58,#REF!,"&gt;=3")</f>
        <v>#REF!</v>
      </c>
      <c r="K58" s="9" t="s">
        <v>17</v>
      </c>
      <c r="L58" s="6"/>
      <c r="M58" s="6" t="e">
        <f>COUNTIFS(#REF!,"&gt;=100",#REF!,"&lt;150",#REF!,$B58)</f>
        <v>#REF!</v>
      </c>
      <c r="N58" s="6" t="e">
        <f>COUNTIFS(#REF!,"&lt;=1",#REF!,"&gt;=100",#REF!,"&lt;150",#REF!,$B58,#REF!,"&gt;=2.0")</f>
        <v>#REF!</v>
      </c>
      <c r="O58" s="6" t="e">
        <f>COUNTIFS(#REF!,"&lt;=1",#REF!,"&gt;=100",#REF!,"&lt;150",#REF!,$B58,#REF!,"&gt;=2.1")</f>
        <v>#REF!</v>
      </c>
      <c r="P58" s="6" t="e">
        <f>COUNTIFS(#REF!,"&lt;=1",#REF!,"&gt;=100",#REF!,"&lt;150",#REF!,$B58,#REF!,"&gt;=2.3")</f>
        <v>#REF!</v>
      </c>
      <c r="Q58" s="6" t="e">
        <f>COUNTIFS(#REF!,"&lt;=1",#REF!,"&gt;=100",#REF!,"&lt;150",#REF!,$B58,#REF!,"&gt;=2.5")</f>
        <v>#REF!</v>
      </c>
      <c r="R58" s="15" t="e">
        <f>COUNTIFS(#REF!,"&lt;=1",#REF!,"&gt;=100",#REF!,"&lt;150",#REF!,$B58,#REF!,"&gt;=3")</f>
        <v>#REF!</v>
      </c>
      <c r="T58" s="9" t="s">
        <v>17</v>
      </c>
      <c r="U58" s="6"/>
      <c r="V58" s="6" t="e">
        <f>COUNTIFS(#REF!,"&gt;=150",#REF!,"&lt;200",#REF!,$B58)</f>
        <v>#REF!</v>
      </c>
      <c r="W58" s="6" t="e">
        <f>COUNTIFS(#REF!,"&lt;=1",#REF!,"&gt;=150",#REF!,"&lt;200",#REF!,$B58,#REF!,"&gt;=2.0")</f>
        <v>#REF!</v>
      </c>
      <c r="X58" s="6" t="e">
        <f>COUNTIFS(#REF!,"&lt;=1",#REF!,"&gt;=150",#REF!,"&lt;200",#REF!,$B58,#REF!,"&gt;=2.1")</f>
        <v>#REF!</v>
      </c>
      <c r="Y58" s="6" t="e">
        <f>COUNTIFS(#REF!,"&lt;=1",#REF!,"&gt;=150",#REF!,"&lt;200",#REF!,$B58,#REF!,"&gt;=2.3")</f>
        <v>#REF!</v>
      </c>
      <c r="Z58" s="6" t="e">
        <f>COUNTIFS(#REF!,"&lt;=1",#REF!,"&gt;=150",#REF!,"&lt;200",#REF!,$B58,#REF!,"&gt;=2.5")</f>
        <v>#REF!</v>
      </c>
      <c r="AA58" s="15" t="e">
        <f>COUNTIFS(#REF!,"&lt;=1",#REF!,"&gt;=150",#REF!,"&lt;200",#REF!,$B58,#REF!,"&gt;=3")</f>
        <v>#REF!</v>
      </c>
      <c r="AC58" s="9" t="s">
        <v>17</v>
      </c>
      <c r="AD58" s="6"/>
      <c r="AE58" s="6" t="e">
        <f>COUNTIFS(#REF!,"&gt;=200",#REF!,$B58)</f>
        <v>#REF!</v>
      </c>
      <c r="AF58" s="6" t="e">
        <f>COUNTIFS(#REF!,"&lt;=1",#REF!,"&gt;=200",#REF!,$B58,#REF!,"&gt;=2.0")</f>
        <v>#REF!</v>
      </c>
      <c r="AG58" s="6" t="e">
        <f>COUNTIFS(#REF!,"&lt;=1",#REF!,"&gt;=200",#REF!,$B58,#REF!,"&gt;=2.1")</f>
        <v>#REF!</v>
      </c>
      <c r="AH58" s="6" t="e">
        <f>COUNTIFS(#REF!,"&lt;=1",#REF!,"&gt;=200",#REF!,$B58,#REF!,"&gt;=2.3")</f>
        <v>#REF!</v>
      </c>
      <c r="AI58" s="6" t="e">
        <f>COUNTIFS(#REF!,"&lt;=1",#REF!,"&gt;=200",#REF!,$B58,#REF!,"&gt;=2.5")</f>
        <v>#REF!</v>
      </c>
      <c r="AJ58" s="15" t="e">
        <f>COUNTIFS(#REF!,"&lt;=1",#REF!,"&gt;=200",#REF!,$B58,#REF!,"&gt;=3")</f>
        <v>#REF!</v>
      </c>
      <c r="AL58" s="9" t="s">
        <v>17</v>
      </c>
      <c r="AM58" s="6"/>
      <c r="AN58" s="6" t="e">
        <f>COUNTIFS(#REF!,"&gt;=50",#REF!,$B58)</f>
        <v>#REF!</v>
      </c>
      <c r="AO58" s="6" t="e">
        <f>COUNTIFS(#REF!,"&lt;=1",#REF!,"&gt;=50",#REF!,$B58,#REF!,"&gt;=2.0")</f>
        <v>#REF!</v>
      </c>
      <c r="AP58" s="6" t="e">
        <f>COUNTIFS(#REF!,"&lt;=1",#REF!,"&gt;=50",#REF!,$B58,#REF!,"&gt;=2.1")</f>
        <v>#REF!</v>
      </c>
      <c r="AQ58" s="6" t="e">
        <f>COUNTIFS(#REF!,"&lt;=1",#REF!,"&gt;=50",#REF!,$B58,#REF!,"&gt;=2.3")</f>
        <v>#REF!</v>
      </c>
      <c r="AR58" s="6" t="e">
        <f>COUNTIFS(#REF!,"&lt;=1",#REF!,"&gt;=50",#REF!,$B58,#REF!,"&gt;=2.5")</f>
        <v>#REF!</v>
      </c>
      <c r="AS58" s="15" t="e">
        <f>COUNTIFS(#REF!,"&lt;=1",#REF!,"&gt;=50",#REF!,$B58,#REF!,"&gt;=3")</f>
        <v>#REF!</v>
      </c>
    </row>
    <row r="59" spans="2:45" hidden="1" outlineLevel="1" x14ac:dyDescent="0.25">
      <c r="B59" s="9" t="s">
        <v>63</v>
      </c>
      <c r="C59" s="6"/>
      <c r="D59" s="6" t="e">
        <f>COUNTIFS(#REF!,"&lt;100",#REF!,"&gt;=50",#REF!,$B59)</f>
        <v>#REF!</v>
      </c>
      <c r="E59" s="6" t="e">
        <f>COUNTIFS(#REF!,"&lt;=1",#REF!,"&lt;100",#REF!,"&gt;=50",#REF!,$B59,#REF!,"&gt;=2.0")</f>
        <v>#REF!</v>
      </c>
      <c r="F59" s="6" t="e">
        <f>COUNTIFS(#REF!,"&lt;=1",#REF!,"&lt;100",#REF!,"&gt;=50",#REF!,$B59,#REF!,"&gt;=2.1")</f>
        <v>#REF!</v>
      </c>
      <c r="G59" s="6" t="e">
        <f>COUNTIFS(#REF!,"&lt;=1",#REF!,"&lt;100",#REF!,"&gt;=50",#REF!,$B59,#REF!,"&gt;=2.3")</f>
        <v>#REF!</v>
      </c>
      <c r="H59" s="6" t="e">
        <f>COUNTIFS(#REF!,"&lt;=1",#REF!,"&lt;100",#REF!,"&gt;=50",#REF!,$B59,#REF!,"&gt;=2.5")</f>
        <v>#REF!</v>
      </c>
      <c r="I59" s="15" t="e">
        <f>COUNTIFS(#REF!,"&lt;=1",#REF!,"&lt;100",#REF!,"&gt;=50",#REF!,$B59,#REF!,"&gt;=3")</f>
        <v>#REF!</v>
      </c>
      <c r="K59" s="9" t="s">
        <v>63</v>
      </c>
      <c r="L59" s="6"/>
      <c r="M59" s="6" t="e">
        <f>COUNTIFS(#REF!,"&gt;=100",#REF!,"&lt;150",#REF!,$B59)</f>
        <v>#REF!</v>
      </c>
      <c r="N59" s="6" t="e">
        <f>COUNTIFS(#REF!,"&lt;=1",#REF!,"&gt;=100",#REF!,"&lt;150",#REF!,$B59,#REF!,"&gt;=2.0")</f>
        <v>#REF!</v>
      </c>
      <c r="O59" s="6" t="e">
        <f>COUNTIFS(#REF!,"&lt;=1",#REF!,"&gt;=100",#REF!,"&lt;150",#REF!,$B59,#REF!,"&gt;=2.1")</f>
        <v>#REF!</v>
      </c>
      <c r="P59" s="6" t="e">
        <f>COUNTIFS(#REF!,"&lt;=1",#REF!,"&gt;=100",#REF!,"&lt;150",#REF!,$B59,#REF!,"&gt;=2.3")</f>
        <v>#REF!</v>
      </c>
      <c r="Q59" s="6" t="e">
        <f>COUNTIFS(#REF!,"&lt;=1",#REF!,"&gt;=100",#REF!,"&lt;150",#REF!,$B59,#REF!,"&gt;=2.5")</f>
        <v>#REF!</v>
      </c>
      <c r="R59" s="15" t="e">
        <f>COUNTIFS(#REF!,"&lt;=1",#REF!,"&gt;=100",#REF!,"&lt;150",#REF!,$B59,#REF!,"&gt;=3")</f>
        <v>#REF!</v>
      </c>
      <c r="T59" s="9" t="s">
        <v>63</v>
      </c>
      <c r="U59" s="6"/>
      <c r="V59" s="6" t="e">
        <f>COUNTIFS(#REF!,"&gt;=150",#REF!,"&lt;200",#REF!,$B59)</f>
        <v>#REF!</v>
      </c>
      <c r="W59" s="6" t="e">
        <f>COUNTIFS(#REF!,"&lt;=1",#REF!,"&gt;=150",#REF!,"&lt;200",#REF!,$B59,#REF!,"&gt;=2.0")</f>
        <v>#REF!</v>
      </c>
      <c r="X59" s="6" t="e">
        <f>COUNTIFS(#REF!,"&lt;=1",#REF!,"&gt;=150",#REF!,"&lt;200",#REF!,$B59,#REF!,"&gt;=2.1")</f>
        <v>#REF!</v>
      </c>
      <c r="Y59" s="6" t="e">
        <f>COUNTIFS(#REF!,"&lt;=1",#REF!,"&gt;=150",#REF!,"&lt;200",#REF!,$B59,#REF!,"&gt;=2.3")</f>
        <v>#REF!</v>
      </c>
      <c r="Z59" s="6" t="e">
        <f>COUNTIFS(#REF!,"&lt;=1",#REF!,"&gt;=150",#REF!,"&lt;200",#REF!,$B59,#REF!,"&gt;=2.5")</f>
        <v>#REF!</v>
      </c>
      <c r="AA59" s="15" t="e">
        <f>COUNTIFS(#REF!,"&lt;=1",#REF!,"&gt;=150",#REF!,"&lt;200",#REF!,$B59,#REF!,"&gt;=3")</f>
        <v>#REF!</v>
      </c>
      <c r="AC59" s="9" t="s">
        <v>63</v>
      </c>
      <c r="AD59" s="6"/>
      <c r="AE59" s="6" t="e">
        <f>COUNTIFS(#REF!,"&gt;=200",#REF!,$B59)</f>
        <v>#REF!</v>
      </c>
      <c r="AF59" s="6" t="e">
        <f>COUNTIFS(#REF!,"&lt;=1",#REF!,"&gt;=200",#REF!,$B59,#REF!,"&gt;=2.0")</f>
        <v>#REF!</v>
      </c>
      <c r="AG59" s="6" t="e">
        <f>COUNTIFS(#REF!,"&lt;=1",#REF!,"&gt;=200",#REF!,$B59,#REF!,"&gt;=2.1")</f>
        <v>#REF!</v>
      </c>
      <c r="AH59" s="6" t="e">
        <f>COUNTIFS(#REF!,"&lt;=1",#REF!,"&gt;=200",#REF!,$B59,#REF!,"&gt;=2.3")</f>
        <v>#REF!</v>
      </c>
      <c r="AI59" s="6" t="e">
        <f>COUNTIFS(#REF!,"&lt;=1",#REF!,"&gt;=200",#REF!,$B59,#REF!,"&gt;=2.5")</f>
        <v>#REF!</v>
      </c>
      <c r="AJ59" s="15" t="e">
        <f>COUNTIFS(#REF!,"&lt;=1",#REF!,"&gt;=200",#REF!,$B59,#REF!,"&gt;=3")</f>
        <v>#REF!</v>
      </c>
      <c r="AL59" s="9" t="s">
        <v>63</v>
      </c>
      <c r="AM59" s="6"/>
      <c r="AN59" s="6" t="e">
        <f>COUNTIFS(#REF!,"&gt;=50",#REF!,$B59)</f>
        <v>#REF!</v>
      </c>
      <c r="AO59" s="6" t="e">
        <f>COUNTIFS(#REF!,"&lt;=1",#REF!,"&gt;=50",#REF!,$B59,#REF!,"&gt;=2.0")</f>
        <v>#REF!</v>
      </c>
      <c r="AP59" s="6" t="e">
        <f>COUNTIFS(#REF!,"&lt;=1",#REF!,"&gt;=50",#REF!,$B59,#REF!,"&gt;=2.1")</f>
        <v>#REF!</v>
      </c>
      <c r="AQ59" s="6" t="e">
        <f>COUNTIFS(#REF!,"&lt;=1",#REF!,"&gt;=50",#REF!,$B59,#REF!,"&gt;=2.3")</f>
        <v>#REF!</v>
      </c>
      <c r="AR59" s="6" t="e">
        <f>COUNTIFS(#REF!,"&lt;=1",#REF!,"&gt;=50",#REF!,$B59,#REF!,"&gt;=2.5")</f>
        <v>#REF!</v>
      </c>
      <c r="AS59" s="15" t="e">
        <f>COUNTIFS(#REF!,"&lt;=1",#REF!,"&gt;=50",#REF!,$B59,#REF!,"&gt;=3")</f>
        <v>#REF!</v>
      </c>
    </row>
    <row r="60" spans="2:45" hidden="1" outlineLevel="1" x14ac:dyDescent="0.25">
      <c r="B60" s="9" t="s">
        <v>62</v>
      </c>
      <c r="C60" s="6"/>
      <c r="D60" s="6" t="e">
        <f>COUNTIFS(#REF!,"&lt;100",#REF!,"&gt;=50",#REF!,$B60)</f>
        <v>#REF!</v>
      </c>
      <c r="E60" s="6" t="e">
        <f>COUNTIFS(#REF!,"&lt;=1",#REF!,"&lt;100",#REF!,"&gt;=50",#REF!,$B60,#REF!,"&gt;=2.0")</f>
        <v>#REF!</v>
      </c>
      <c r="F60" s="6" t="e">
        <f>COUNTIFS(#REF!,"&lt;=1",#REF!,"&lt;100",#REF!,"&gt;=50",#REF!,$B60,#REF!,"&gt;=2.1")</f>
        <v>#REF!</v>
      </c>
      <c r="G60" s="6" t="e">
        <f>COUNTIFS(#REF!,"&lt;=1",#REF!,"&lt;100",#REF!,"&gt;=50",#REF!,$B60,#REF!,"&gt;=2.3")</f>
        <v>#REF!</v>
      </c>
      <c r="H60" s="6" t="e">
        <f>COUNTIFS(#REF!,"&lt;=1",#REF!,"&lt;100",#REF!,"&gt;=50",#REF!,$B60,#REF!,"&gt;=2.5")</f>
        <v>#REF!</v>
      </c>
      <c r="I60" s="15" t="e">
        <f>COUNTIFS(#REF!,"&lt;=1",#REF!,"&lt;100",#REF!,"&gt;=50",#REF!,$B60,#REF!,"&gt;=3")</f>
        <v>#REF!</v>
      </c>
      <c r="K60" s="9" t="s">
        <v>62</v>
      </c>
      <c r="L60" s="6"/>
      <c r="M60" s="6" t="e">
        <f>COUNTIFS(#REF!,"&gt;=100",#REF!,"&lt;150",#REF!,$B60)</f>
        <v>#REF!</v>
      </c>
      <c r="N60" s="6" t="e">
        <f>COUNTIFS(#REF!,"&lt;=1",#REF!,"&gt;=100",#REF!,"&lt;150",#REF!,$B60,#REF!,"&gt;=2.0")</f>
        <v>#REF!</v>
      </c>
      <c r="O60" s="6" t="e">
        <f>COUNTIFS(#REF!,"&lt;=1",#REF!,"&gt;=100",#REF!,"&lt;150",#REF!,$B60,#REF!,"&gt;=2.1")</f>
        <v>#REF!</v>
      </c>
      <c r="P60" s="6" t="e">
        <f>COUNTIFS(#REF!,"&lt;=1",#REF!,"&gt;=100",#REF!,"&lt;150",#REF!,$B60,#REF!,"&gt;=2.3")</f>
        <v>#REF!</v>
      </c>
      <c r="Q60" s="6" t="e">
        <f>COUNTIFS(#REF!,"&lt;=1",#REF!,"&gt;=100",#REF!,"&lt;150",#REF!,$B60,#REF!,"&gt;=2.5")</f>
        <v>#REF!</v>
      </c>
      <c r="R60" s="15" t="e">
        <f>COUNTIFS(#REF!,"&lt;=1",#REF!,"&gt;=100",#REF!,"&lt;150",#REF!,$B60,#REF!,"&gt;=3")</f>
        <v>#REF!</v>
      </c>
      <c r="T60" s="9" t="s">
        <v>62</v>
      </c>
      <c r="U60" s="6"/>
      <c r="V60" s="6" t="e">
        <f>COUNTIFS(#REF!,"&gt;=150",#REF!,"&lt;200",#REF!,$B60)</f>
        <v>#REF!</v>
      </c>
      <c r="W60" s="6" t="e">
        <f>COUNTIFS(#REF!,"&lt;=1",#REF!,"&gt;=150",#REF!,"&lt;200",#REF!,$B60,#REF!,"&gt;=2.0")</f>
        <v>#REF!</v>
      </c>
      <c r="X60" s="6" t="e">
        <f>COUNTIFS(#REF!,"&lt;=1",#REF!,"&gt;=150",#REF!,"&lt;200",#REF!,$B60,#REF!,"&gt;=2.1")</f>
        <v>#REF!</v>
      </c>
      <c r="Y60" s="6" t="e">
        <f>COUNTIFS(#REF!,"&lt;=1",#REF!,"&gt;=150",#REF!,"&lt;200",#REF!,$B60,#REF!,"&gt;=2.3")</f>
        <v>#REF!</v>
      </c>
      <c r="Z60" s="6" t="e">
        <f>COUNTIFS(#REF!,"&lt;=1",#REF!,"&gt;=150",#REF!,"&lt;200",#REF!,$B60,#REF!,"&gt;=2.5")</f>
        <v>#REF!</v>
      </c>
      <c r="AA60" s="15" t="e">
        <f>COUNTIFS(#REF!,"&lt;=1",#REF!,"&gt;=150",#REF!,"&lt;200",#REF!,$B60,#REF!,"&gt;=3")</f>
        <v>#REF!</v>
      </c>
      <c r="AC60" s="9" t="s">
        <v>62</v>
      </c>
      <c r="AD60" s="6"/>
      <c r="AE60" s="6" t="e">
        <f>COUNTIFS(#REF!,"&gt;=200",#REF!,$B60)</f>
        <v>#REF!</v>
      </c>
      <c r="AF60" s="6" t="e">
        <f>COUNTIFS(#REF!,"&lt;=1",#REF!,"&gt;=200",#REF!,$B60,#REF!,"&gt;=2.0")</f>
        <v>#REF!</v>
      </c>
      <c r="AG60" s="6" t="e">
        <f>COUNTIFS(#REF!,"&lt;=1",#REF!,"&gt;=200",#REF!,$B60,#REF!,"&gt;=2.1")</f>
        <v>#REF!</v>
      </c>
      <c r="AH60" s="6" t="e">
        <f>COUNTIFS(#REF!,"&lt;=1",#REF!,"&gt;=200",#REF!,$B60,#REF!,"&gt;=2.3")</f>
        <v>#REF!</v>
      </c>
      <c r="AI60" s="6" t="e">
        <f>COUNTIFS(#REF!,"&lt;=1",#REF!,"&gt;=200",#REF!,$B60,#REF!,"&gt;=2.5")</f>
        <v>#REF!</v>
      </c>
      <c r="AJ60" s="15" t="e">
        <f>COUNTIFS(#REF!,"&lt;=1",#REF!,"&gt;=200",#REF!,$B60,#REF!,"&gt;=3")</f>
        <v>#REF!</v>
      </c>
      <c r="AL60" s="9" t="s">
        <v>62</v>
      </c>
      <c r="AM60" s="6"/>
      <c r="AN60" s="6" t="e">
        <f>COUNTIFS(#REF!,"&gt;=50",#REF!,$B60)</f>
        <v>#REF!</v>
      </c>
      <c r="AO60" s="6" t="e">
        <f>COUNTIFS(#REF!,"&lt;=1",#REF!,"&gt;=50",#REF!,$B60,#REF!,"&gt;=2.0")</f>
        <v>#REF!</v>
      </c>
      <c r="AP60" s="6" t="e">
        <f>COUNTIFS(#REF!,"&lt;=1",#REF!,"&gt;=50",#REF!,$B60,#REF!,"&gt;=2.1")</f>
        <v>#REF!</v>
      </c>
      <c r="AQ60" s="6" t="e">
        <f>COUNTIFS(#REF!,"&lt;=1",#REF!,"&gt;=50",#REF!,$B60,#REF!,"&gt;=2.3")</f>
        <v>#REF!</v>
      </c>
      <c r="AR60" s="6" t="e">
        <f>COUNTIFS(#REF!,"&lt;=1",#REF!,"&gt;=50",#REF!,$B60,#REF!,"&gt;=2.5")</f>
        <v>#REF!</v>
      </c>
      <c r="AS60" s="15" t="e">
        <f>COUNTIFS(#REF!,"&lt;=1",#REF!,"&gt;=50",#REF!,$B60,#REF!,"&gt;=3")</f>
        <v>#REF!</v>
      </c>
    </row>
    <row r="61" spans="2:45" hidden="1" outlineLevel="1" x14ac:dyDescent="0.25">
      <c r="B61" s="9"/>
      <c r="C61" s="6"/>
      <c r="D61" s="6"/>
      <c r="E61" s="6"/>
      <c r="F61" s="6"/>
      <c r="G61" s="6"/>
      <c r="H61" s="6"/>
      <c r="I61" s="15"/>
      <c r="K61" s="9"/>
      <c r="L61" s="6"/>
      <c r="M61" s="6"/>
      <c r="N61" s="6"/>
      <c r="O61" s="6"/>
      <c r="P61" s="6"/>
      <c r="Q61" s="6"/>
      <c r="R61" s="15"/>
      <c r="T61" s="9"/>
      <c r="U61" s="6"/>
      <c r="V61" s="6"/>
      <c r="W61" s="6"/>
      <c r="X61" s="6"/>
      <c r="Y61" s="6"/>
      <c r="Z61" s="6"/>
      <c r="AA61" s="15"/>
      <c r="AC61" s="9"/>
      <c r="AD61" s="6"/>
      <c r="AE61" s="6"/>
      <c r="AF61" s="6"/>
      <c r="AG61" s="6"/>
      <c r="AH61" s="6"/>
      <c r="AI61" s="6"/>
      <c r="AJ61" s="15"/>
      <c r="AL61" s="9"/>
      <c r="AM61" s="6"/>
      <c r="AN61" s="6"/>
      <c r="AO61" s="6"/>
      <c r="AP61" s="6"/>
      <c r="AQ61" s="6"/>
      <c r="AR61" s="6"/>
      <c r="AS61" s="15"/>
    </row>
    <row r="62" spans="2:45" hidden="1" outlineLevel="1" x14ac:dyDescent="0.25">
      <c r="B62" s="9" t="s">
        <v>77</v>
      </c>
      <c r="C62" s="6" t="e">
        <f>ROUND(D63*100/39,0)</f>
        <v>#REF!</v>
      </c>
      <c r="D62" s="6" t="e">
        <f>COUNTIFS(#REF!,"&lt;100",#REF!,"&gt;=50",#REF!,$B62)</f>
        <v>#REF!</v>
      </c>
      <c r="E62" s="6" t="e">
        <f>COUNTIFS(#REF!,"&lt;100",#REF!,"&gt;=50",#REF!,$B62,#REF!,"&gt;=2.2")</f>
        <v>#REF!</v>
      </c>
      <c r="F62" s="6" t="e">
        <f>COUNTIFS(#REF!,"&lt;100",#REF!,"&gt;=50",#REF!,$B62,#REF!,"&gt;=2.5")</f>
        <v>#REF!</v>
      </c>
      <c r="G62" s="6" t="e">
        <f>COUNTIFS(#REF!,"&lt;100",#REF!,"&gt;=50",#REF!,$B62,#REF!,"&gt;=3")</f>
        <v>#REF!</v>
      </c>
      <c r="H62" s="6" t="e">
        <f>COUNTIFS(#REF!,"&lt;100",#REF!,"&gt;=50",#REF!,$B62,#REF!,"&gt;=3.5")</f>
        <v>#REF!</v>
      </c>
      <c r="I62" s="15" t="e">
        <f>COUNTIFS(#REF!,"&lt;100",#REF!,"&gt;=50",#REF!,$B62,#REF!,"&gt;=4")</f>
        <v>#REF!</v>
      </c>
      <c r="K62" s="9" t="s">
        <v>77</v>
      </c>
      <c r="L62" s="6" t="e">
        <f>ROUND(M63*100/39,0)</f>
        <v>#REF!</v>
      </c>
      <c r="M62" s="6" t="e">
        <f>COUNTIFS(#REF!,"&gt;=100",#REF!,"&lt;150",#REF!,$B62)</f>
        <v>#REF!</v>
      </c>
      <c r="N62" s="6" t="e">
        <f>COUNTIFS(#REF!,"&gt;=100",#REF!,"&lt;150",#REF!,$B62,#REF!,"&gt;=2.2")</f>
        <v>#REF!</v>
      </c>
      <c r="O62" s="6" t="e">
        <f>COUNTIFS(#REF!,"&gt;=100",#REF!,"&lt;150",#REF!,$B62,#REF!,"&gt;=2.5")</f>
        <v>#REF!</v>
      </c>
      <c r="P62" s="6" t="e">
        <f>COUNTIFS(#REF!,"&gt;=100",#REF!,"&lt;150",#REF!,$B62,#REF!,"&gt;=3")</f>
        <v>#REF!</v>
      </c>
      <c r="Q62" s="6" t="e">
        <f>COUNTIFS(#REF!,"&gt;=100",#REF!,"&lt;150",#REF!,$B62,#REF!,"&gt;=3.5")</f>
        <v>#REF!</v>
      </c>
      <c r="R62" s="15" t="e">
        <f>COUNTIFS(#REF!,"&gt;=100",#REF!,"&lt;150",#REF!,$B62,#REF!,"&gt;=4")</f>
        <v>#REF!</v>
      </c>
      <c r="T62" s="9" t="s">
        <v>77</v>
      </c>
      <c r="U62" s="6" t="e">
        <f>ROUND(V63*100/39,0)</f>
        <v>#REF!</v>
      </c>
      <c r="V62" s="6" t="e">
        <f>COUNTIFS(#REF!,"&gt;=100",#REF!,"&lt;=150",#REF!,$B62)</f>
        <v>#REF!</v>
      </c>
      <c r="W62" s="6" t="e">
        <f>COUNTIFS(#REF!,"&gt;=100",#REF!,"&lt;=150",#REF!,$B62,#REF!,"&gt;=2.2")</f>
        <v>#REF!</v>
      </c>
      <c r="X62" s="6" t="e">
        <f>COUNTIFS(#REF!,"&gt;=100",#REF!,"&lt;=150",#REF!,$B62,#REF!,"&gt;=2.5")</f>
        <v>#REF!</v>
      </c>
      <c r="Y62" s="6" t="e">
        <f>COUNTIFS(#REF!,"&gt;=100",#REF!,"&lt;=150",#REF!,$B62,#REF!,"&gt;=3")</f>
        <v>#REF!</v>
      </c>
      <c r="Z62" s="6" t="e">
        <f>COUNTIFS(#REF!,"&gt;=100",#REF!,"&lt;=150",#REF!,$B62,#REF!,"&gt;=3.5")</f>
        <v>#REF!</v>
      </c>
      <c r="AA62" s="15" t="e">
        <f>COUNTIFS(#REF!,"&gt;=100",#REF!,"&lt;=150",#REF!,$B62,#REF!,"&gt;=4")</f>
        <v>#REF!</v>
      </c>
      <c r="AC62" s="9" t="s">
        <v>77</v>
      </c>
      <c r="AD62" s="6" t="e">
        <f>ROUND(AE63*100/39,0)</f>
        <v>#REF!</v>
      </c>
      <c r="AE62" s="6" t="e">
        <f>COUNTIFS(#REF!,"&gt;=100",#REF!,"&lt;=150",#REF!,$B62)</f>
        <v>#REF!</v>
      </c>
      <c r="AF62" s="6" t="e">
        <f>COUNTIFS(#REF!,"&gt;=100",#REF!,"&lt;=150",#REF!,$B62,#REF!,"&gt;=2.2")</f>
        <v>#REF!</v>
      </c>
      <c r="AG62" s="6" t="e">
        <f>COUNTIFS(#REF!,"&gt;=100",#REF!,"&lt;=150",#REF!,$B62,#REF!,"&gt;=2.5")</f>
        <v>#REF!</v>
      </c>
      <c r="AH62" s="6" t="e">
        <f>COUNTIFS(#REF!,"&gt;=100",#REF!,"&lt;=150",#REF!,$B62,#REF!,"&gt;=3")</f>
        <v>#REF!</v>
      </c>
      <c r="AI62" s="6" t="e">
        <f>COUNTIFS(#REF!,"&gt;=100",#REF!,"&lt;=150",#REF!,$B62,#REF!,"&gt;=3.5")</f>
        <v>#REF!</v>
      </c>
      <c r="AJ62" s="15" t="e">
        <f>COUNTIFS(#REF!,"&gt;=100",#REF!,"&lt;=150",#REF!,$B62,#REF!,"&gt;=4")</f>
        <v>#REF!</v>
      </c>
      <c r="AL62" s="9" t="s">
        <v>77</v>
      </c>
      <c r="AM62" s="6" t="e">
        <f>ROUND(AN63*100/39,0)</f>
        <v>#REF!</v>
      </c>
      <c r="AN62" s="6" t="e">
        <f>COUNTIFS(#REF!,"&gt;=50",#REF!,$B62)</f>
        <v>#REF!</v>
      </c>
      <c r="AO62" s="6" t="e">
        <f>COUNTIFS(#REF!,"&gt;=50",#REF!,$B62,#REF!,"&gt;=2.2")</f>
        <v>#REF!</v>
      </c>
      <c r="AP62" s="6" t="e">
        <f>COUNTIFS(#REF!,"&gt;=50",#REF!,$B62,#REF!,"&gt;=2.5")</f>
        <v>#REF!</v>
      </c>
      <c r="AQ62" s="6" t="e">
        <f>COUNTIFS(#REF!,"&gt;=50",#REF!,$B62,#REF!,"&gt;=3")</f>
        <v>#REF!</v>
      </c>
      <c r="AR62" s="6" t="e">
        <f>COUNTIFS(#REF!,"&gt;=50",#REF!,$B62,#REF!,"&gt;=3.5")</f>
        <v>#REF!</v>
      </c>
      <c r="AS62" s="15" t="e">
        <f>COUNTIFS(#REF!,"&gt;=50",#REF!,$B62,#REF!,"&gt;=4")</f>
        <v>#REF!</v>
      </c>
    </row>
    <row r="63" spans="2:45" collapsed="1" x14ac:dyDescent="0.25">
      <c r="B63" s="8" t="s">
        <v>75</v>
      </c>
      <c r="C63" s="10" t="e">
        <f t="shared" ref="C63:I63" si="0">SUM(C4:C62)</f>
        <v>#REF!</v>
      </c>
      <c r="D63" s="10" t="e">
        <f t="shared" si="0"/>
        <v>#REF!</v>
      </c>
      <c r="E63" s="10" t="e">
        <f t="shared" si="0"/>
        <v>#REF!</v>
      </c>
      <c r="F63" s="10" t="e">
        <f t="shared" si="0"/>
        <v>#REF!</v>
      </c>
      <c r="G63" s="10" t="e">
        <f t="shared" si="0"/>
        <v>#REF!</v>
      </c>
      <c r="H63" s="10" t="e">
        <f t="shared" si="0"/>
        <v>#REF!</v>
      </c>
      <c r="I63" s="16" t="e">
        <f t="shared" si="0"/>
        <v>#REF!</v>
      </c>
      <c r="K63" s="8" t="s">
        <v>75</v>
      </c>
      <c r="L63" s="10" t="e">
        <f t="shared" ref="L63:R63" si="1">SUM(L4:L62)</f>
        <v>#REF!</v>
      </c>
      <c r="M63" s="10" t="e">
        <f t="shared" si="1"/>
        <v>#REF!</v>
      </c>
      <c r="N63" s="10" t="e">
        <f t="shared" si="1"/>
        <v>#REF!</v>
      </c>
      <c r="O63" s="10" t="e">
        <f t="shared" si="1"/>
        <v>#REF!</v>
      </c>
      <c r="P63" s="10" t="e">
        <f t="shared" si="1"/>
        <v>#REF!</v>
      </c>
      <c r="Q63" s="10" t="e">
        <f t="shared" si="1"/>
        <v>#REF!</v>
      </c>
      <c r="R63" s="16" t="e">
        <f t="shared" si="1"/>
        <v>#REF!</v>
      </c>
      <c r="T63" s="8" t="s">
        <v>75</v>
      </c>
      <c r="U63" s="10" t="e">
        <f t="shared" ref="U63:AA63" si="2">SUM(U4:U62)</f>
        <v>#REF!</v>
      </c>
      <c r="V63" s="10" t="e">
        <f t="shared" si="2"/>
        <v>#REF!</v>
      </c>
      <c r="W63" s="10" t="e">
        <f t="shared" si="2"/>
        <v>#REF!</v>
      </c>
      <c r="X63" s="10" t="e">
        <f t="shared" si="2"/>
        <v>#REF!</v>
      </c>
      <c r="Y63" s="10" t="e">
        <f t="shared" si="2"/>
        <v>#REF!</v>
      </c>
      <c r="Z63" s="10" t="e">
        <f t="shared" si="2"/>
        <v>#REF!</v>
      </c>
      <c r="AA63" s="16" t="e">
        <f t="shared" si="2"/>
        <v>#REF!</v>
      </c>
      <c r="AC63" s="8" t="s">
        <v>75</v>
      </c>
      <c r="AD63" s="10" t="e">
        <f t="shared" ref="AD63:AJ63" si="3">SUM(AD4:AD62)</f>
        <v>#REF!</v>
      </c>
      <c r="AE63" s="10" t="e">
        <f t="shared" si="3"/>
        <v>#REF!</v>
      </c>
      <c r="AF63" s="10" t="e">
        <f t="shared" si="3"/>
        <v>#REF!</v>
      </c>
      <c r="AG63" s="10" t="e">
        <f t="shared" si="3"/>
        <v>#REF!</v>
      </c>
      <c r="AH63" s="10" t="e">
        <f t="shared" si="3"/>
        <v>#REF!</v>
      </c>
      <c r="AI63" s="10" t="e">
        <f t="shared" si="3"/>
        <v>#REF!</v>
      </c>
      <c r="AJ63" s="16" t="e">
        <f t="shared" si="3"/>
        <v>#REF!</v>
      </c>
      <c r="AL63" s="8" t="s">
        <v>75</v>
      </c>
      <c r="AM63" s="10" t="e">
        <f t="shared" ref="AM63:AS63" si="4">SUM(AM4:AM62)</f>
        <v>#REF!</v>
      </c>
      <c r="AN63" s="10" t="e">
        <f t="shared" si="4"/>
        <v>#REF!</v>
      </c>
      <c r="AO63" s="10" t="e">
        <f t="shared" si="4"/>
        <v>#REF!</v>
      </c>
      <c r="AP63" s="10" t="e">
        <f t="shared" si="4"/>
        <v>#REF!</v>
      </c>
      <c r="AQ63" s="10" t="e">
        <f t="shared" si="4"/>
        <v>#REF!</v>
      </c>
      <c r="AR63" s="10" t="e">
        <f t="shared" si="4"/>
        <v>#REF!</v>
      </c>
      <c r="AS63" s="16" t="e">
        <f t="shared" si="4"/>
        <v>#REF!</v>
      </c>
    </row>
    <row r="64" spans="2:45" ht="14.5" x14ac:dyDescent="0.35">
      <c r="B64" s="9" t="s">
        <v>68</v>
      </c>
      <c r="C64" s="11"/>
      <c r="D64" s="12" t="e">
        <f>D63/C63</f>
        <v>#REF!</v>
      </c>
      <c r="E64" s="12" t="e">
        <f>E63/C63</f>
        <v>#REF!</v>
      </c>
      <c r="F64" s="23" t="e">
        <f>F63/C63</f>
        <v>#REF!</v>
      </c>
      <c r="G64" s="12" t="e">
        <f>G63/C63</f>
        <v>#REF!</v>
      </c>
      <c r="H64" s="12" t="e">
        <f>H63/C63</f>
        <v>#REF!</v>
      </c>
      <c r="I64" s="17" t="e">
        <f>I63/C63</f>
        <v>#REF!</v>
      </c>
      <c r="K64" s="9" t="s">
        <v>68</v>
      </c>
      <c r="L64" s="11"/>
      <c r="M64" s="12" t="e">
        <f>M63/L63</f>
        <v>#REF!</v>
      </c>
      <c r="N64" s="12" t="e">
        <f>N63/L63</f>
        <v>#REF!</v>
      </c>
      <c r="O64" s="23" t="e">
        <f>O63/L63</f>
        <v>#REF!</v>
      </c>
      <c r="P64" s="12" t="e">
        <f>P63/L63</f>
        <v>#REF!</v>
      </c>
      <c r="Q64" s="12" t="e">
        <f>Q63/L63</f>
        <v>#REF!</v>
      </c>
      <c r="R64" s="17" t="e">
        <f>R63/L63</f>
        <v>#REF!</v>
      </c>
      <c r="T64" s="9" t="s">
        <v>68</v>
      </c>
      <c r="U64" s="11"/>
      <c r="V64" s="12" t="e">
        <f>V63/U63</f>
        <v>#REF!</v>
      </c>
      <c r="W64" s="12" t="e">
        <f>W63/U63</f>
        <v>#REF!</v>
      </c>
      <c r="X64" s="23" t="e">
        <f>X63/U63</f>
        <v>#REF!</v>
      </c>
      <c r="Y64" s="12" t="e">
        <f>Y63/U63</f>
        <v>#REF!</v>
      </c>
      <c r="Z64" s="12" t="e">
        <f>Z63/U63</f>
        <v>#REF!</v>
      </c>
      <c r="AA64" s="17" t="e">
        <f>AA63/U63</f>
        <v>#REF!</v>
      </c>
      <c r="AC64" s="9" t="s">
        <v>68</v>
      </c>
      <c r="AD64" s="11"/>
      <c r="AE64" s="12" t="e">
        <f>AE63/AD63</f>
        <v>#REF!</v>
      </c>
      <c r="AF64" s="12" t="e">
        <f>AF63/AD63</f>
        <v>#REF!</v>
      </c>
      <c r="AG64" s="23" t="e">
        <f>AG63/AD63</f>
        <v>#REF!</v>
      </c>
      <c r="AH64" s="12" t="e">
        <f>AH63/AD63</f>
        <v>#REF!</v>
      </c>
      <c r="AI64" s="12" t="e">
        <f>AI63/AD63</f>
        <v>#REF!</v>
      </c>
      <c r="AJ64" s="17" t="e">
        <f>AJ63/AD63</f>
        <v>#REF!</v>
      </c>
      <c r="AL64" s="9" t="s">
        <v>68</v>
      </c>
      <c r="AM64" s="11"/>
      <c r="AN64" s="12" t="e">
        <f>AN63/AM63</f>
        <v>#REF!</v>
      </c>
      <c r="AO64" s="12" t="e">
        <f>AO63/AM63</f>
        <v>#REF!</v>
      </c>
      <c r="AP64" s="23" t="e">
        <f>AP63/AM63</f>
        <v>#REF!</v>
      </c>
      <c r="AQ64" s="12" t="e">
        <f>AQ63/AM63</f>
        <v>#REF!</v>
      </c>
      <c r="AR64" s="12" t="e">
        <f>AR63/AM63</f>
        <v>#REF!</v>
      </c>
      <c r="AS64" s="17" t="e">
        <f>AS63/AM63</f>
        <v>#REF!</v>
      </c>
    </row>
    <row r="65" spans="2:45" ht="15" thickBot="1" x14ac:dyDescent="0.4">
      <c r="B65" s="18" t="s">
        <v>76</v>
      </c>
      <c r="C65" s="19"/>
      <c r="D65" s="20">
        <f t="shared" ref="D65:I65" si="5">COUNTIF(D4:D60,"&gt;0")</f>
        <v>0</v>
      </c>
      <c r="E65" s="20">
        <f t="shared" si="5"/>
        <v>0</v>
      </c>
      <c r="F65" s="20">
        <f t="shared" si="5"/>
        <v>0</v>
      </c>
      <c r="G65" s="20">
        <f t="shared" si="5"/>
        <v>0</v>
      </c>
      <c r="H65" s="20">
        <f t="shared" si="5"/>
        <v>0</v>
      </c>
      <c r="I65" s="21">
        <f t="shared" si="5"/>
        <v>0</v>
      </c>
      <c r="K65" s="18" t="s">
        <v>76</v>
      </c>
      <c r="L65" s="19"/>
      <c r="M65" s="20">
        <f t="shared" ref="M65:R65" si="6">COUNTIF(M4:M60,"&gt;0")</f>
        <v>0</v>
      </c>
      <c r="N65" s="20">
        <f t="shared" si="6"/>
        <v>0</v>
      </c>
      <c r="O65" s="20">
        <f t="shared" si="6"/>
        <v>0</v>
      </c>
      <c r="P65" s="20">
        <f t="shared" si="6"/>
        <v>0</v>
      </c>
      <c r="Q65" s="20">
        <f t="shared" si="6"/>
        <v>0</v>
      </c>
      <c r="R65" s="21">
        <f t="shared" si="6"/>
        <v>0</v>
      </c>
      <c r="T65" s="18" t="s">
        <v>76</v>
      </c>
      <c r="U65" s="19"/>
      <c r="V65" s="20">
        <f t="shared" ref="V65:AA65" si="7">COUNTIF(V4:V60,"&gt;0")</f>
        <v>0</v>
      </c>
      <c r="W65" s="20">
        <f t="shared" si="7"/>
        <v>0</v>
      </c>
      <c r="X65" s="20">
        <f t="shared" si="7"/>
        <v>0</v>
      </c>
      <c r="Y65" s="20">
        <f t="shared" si="7"/>
        <v>0</v>
      </c>
      <c r="Z65" s="20">
        <f t="shared" si="7"/>
        <v>0</v>
      </c>
      <c r="AA65" s="21">
        <f t="shared" si="7"/>
        <v>0</v>
      </c>
      <c r="AC65" s="18" t="s">
        <v>76</v>
      </c>
      <c r="AD65" s="19"/>
      <c r="AE65" s="20">
        <f t="shared" ref="AE65:AJ65" si="8">COUNTIF(AE4:AE60,"&gt;0")</f>
        <v>0</v>
      </c>
      <c r="AF65" s="20">
        <f t="shared" si="8"/>
        <v>0</v>
      </c>
      <c r="AG65" s="20">
        <f t="shared" si="8"/>
        <v>0</v>
      </c>
      <c r="AH65" s="20">
        <f t="shared" si="8"/>
        <v>0</v>
      </c>
      <c r="AI65" s="20">
        <f t="shared" si="8"/>
        <v>0</v>
      </c>
      <c r="AJ65" s="21">
        <f t="shared" si="8"/>
        <v>0</v>
      </c>
      <c r="AL65" s="18" t="s">
        <v>76</v>
      </c>
      <c r="AM65" s="19"/>
      <c r="AN65" s="20">
        <f t="shared" ref="AN65:AS65" si="9">COUNTIF(AN4:AN60,"&gt;0")</f>
        <v>0</v>
      </c>
      <c r="AO65" s="20">
        <f t="shared" si="9"/>
        <v>0</v>
      </c>
      <c r="AP65" s="20">
        <f t="shared" si="9"/>
        <v>0</v>
      </c>
      <c r="AQ65" s="20">
        <f t="shared" si="9"/>
        <v>0</v>
      </c>
      <c r="AR65" s="20">
        <f t="shared" si="9"/>
        <v>0</v>
      </c>
      <c r="AS65" s="21">
        <f t="shared" si="9"/>
        <v>0</v>
      </c>
    </row>
    <row r="67" spans="2:45" ht="15" thickBot="1" x14ac:dyDescent="0.4">
      <c r="B67" s="3" t="s">
        <v>87</v>
      </c>
      <c r="C67" s="4"/>
      <c r="D67" s="4"/>
      <c r="E67" s="4"/>
      <c r="F67" s="4"/>
      <c r="G67" s="4"/>
      <c r="H67" s="4"/>
      <c r="I67" s="4"/>
      <c r="K67" s="3" t="str">
        <f>$B67</f>
        <v>Smoke CADR/W (Adjusted Proposal Levels)</v>
      </c>
      <c r="L67" s="4"/>
      <c r="M67" s="4"/>
      <c r="N67" s="4"/>
      <c r="O67" s="4"/>
      <c r="P67" s="4"/>
      <c r="Q67" s="4"/>
      <c r="R67" s="4"/>
      <c r="T67" s="3" t="str">
        <f>$B67</f>
        <v>Smoke CADR/W (Adjusted Proposal Levels)</v>
      </c>
      <c r="U67" s="4"/>
      <c r="V67" s="4"/>
      <c r="W67" s="4"/>
      <c r="X67" s="4"/>
      <c r="Y67" s="4"/>
      <c r="Z67" s="4"/>
      <c r="AA67" s="4"/>
      <c r="AC67" s="3" t="str">
        <f>$B67</f>
        <v>Smoke CADR/W (Adjusted Proposal Levels)</v>
      </c>
      <c r="AD67" s="4"/>
      <c r="AE67" s="4"/>
      <c r="AF67" s="4"/>
      <c r="AG67" s="4"/>
      <c r="AH67" s="4"/>
      <c r="AI67" s="4"/>
      <c r="AJ67" s="4"/>
      <c r="AL67" s="3" t="str">
        <f>$B67</f>
        <v>Smoke CADR/W (Adjusted Proposal Levels)</v>
      </c>
      <c r="AM67" s="4"/>
      <c r="AN67" s="4"/>
      <c r="AO67" s="4"/>
      <c r="AP67" s="4"/>
      <c r="AQ67" s="4"/>
      <c r="AR67" s="4"/>
      <c r="AS67" s="4"/>
    </row>
    <row r="68" spans="2:45" ht="14.5" x14ac:dyDescent="0.35">
      <c r="B68" s="143" t="s">
        <v>78</v>
      </c>
      <c r="C68" s="144"/>
      <c r="D68" s="144"/>
      <c r="E68" s="144"/>
      <c r="F68" s="144"/>
      <c r="G68" s="144"/>
      <c r="H68" s="144"/>
      <c r="I68" s="145"/>
      <c r="K68" s="143" t="s">
        <v>83</v>
      </c>
      <c r="L68" s="144"/>
      <c r="M68" s="144"/>
      <c r="N68" s="144"/>
      <c r="O68" s="144"/>
      <c r="P68" s="144"/>
      <c r="Q68" s="144"/>
      <c r="R68" s="145"/>
      <c r="T68" s="143" t="s">
        <v>84</v>
      </c>
      <c r="U68" s="144"/>
      <c r="V68" s="144"/>
      <c r="W68" s="144"/>
      <c r="X68" s="144"/>
      <c r="Y68" s="144"/>
      <c r="Z68" s="144"/>
      <c r="AA68" s="145"/>
      <c r="AC68" s="143" t="s">
        <v>85</v>
      </c>
      <c r="AD68" s="144"/>
      <c r="AE68" s="144"/>
      <c r="AF68" s="144"/>
      <c r="AG68" s="144"/>
      <c r="AH68" s="144"/>
      <c r="AI68" s="144"/>
      <c r="AJ68" s="145"/>
      <c r="AL68" s="143" t="s">
        <v>86</v>
      </c>
      <c r="AM68" s="144"/>
      <c r="AN68" s="144"/>
      <c r="AO68" s="144"/>
      <c r="AP68" s="144"/>
      <c r="AQ68" s="144"/>
      <c r="AR68" s="144"/>
      <c r="AS68" s="145"/>
    </row>
    <row r="69" spans="2:45" ht="50" x14ac:dyDescent="0.25">
      <c r="B69" s="5" t="s">
        <v>70</v>
      </c>
      <c r="C69" s="13" t="s">
        <v>73</v>
      </c>
      <c r="D69" s="13" t="s">
        <v>69</v>
      </c>
      <c r="E69" s="13" t="s">
        <v>89</v>
      </c>
      <c r="F69" s="22" t="s">
        <v>90</v>
      </c>
      <c r="G69" s="13" t="s">
        <v>91</v>
      </c>
      <c r="H69" s="13" t="s">
        <v>92</v>
      </c>
      <c r="I69" s="14" t="s">
        <v>93</v>
      </c>
      <c r="K69" s="5" t="s">
        <v>70</v>
      </c>
      <c r="L69" s="13" t="s">
        <v>73</v>
      </c>
      <c r="M69" s="13" t="s">
        <v>69</v>
      </c>
      <c r="N69" s="24" t="s">
        <v>130</v>
      </c>
      <c r="O69" s="25" t="s">
        <v>131</v>
      </c>
      <c r="P69" s="24" t="s">
        <v>132</v>
      </c>
      <c r="Q69" s="13" t="s">
        <v>103</v>
      </c>
      <c r="R69" s="14" t="s">
        <v>82</v>
      </c>
      <c r="T69" s="5" t="s">
        <v>70</v>
      </c>
      <c r="U69" s="13" t="s">
        <v>73</v>
      </c>
      <c r="V69" s="13" t="s">
        <v>69</v>
      </c>
      <c r="W69" s="24" t="s">
        <v>130</v>
      </c>
      <c r="X69" s="25" t="s">
        <v>131</v>
      </c>
      <c r="Y69" s="24" t="s">
        <v>127</v>
      </c>
      <c r="Z69" s="13" t="s">
        <v>81</v>
      </c>
      <c r="AA69" s="14" t="s">
        <v>82</v>
      </c>
      <c r="AC69" s="5" t="s">
        <v>70</v>
      </c>
      <c r="AD69" s="13" t="s">
        <v>73</v>
      </c>
      <c r="AE69" s="13" t="s">
        <v>69</v>
      </c>
      <c r="AF69" s="24" t="s">
        <v>72</v>
      </c>
      <c r="AG69" s="25" t="s">
        <v>101</v>
      </c>
      <c r="AH69" s="24" t="s">
        <v>127</v>
      </c>
      <c r="AI69" s="13" t="s">
        <v>81</v>
      </c>
      <c r="AJ69" s="14" t="s">
        <v>82</v>
      </c>
      <c r="AL69" s="5" t="s">
        <v>70</v>
      </c>
      <c r="AM69" s="13" t="s">
        <v>73</v>
      </c>
      <c r="AN69" s="13" t="s">
        <v>69</v>
      </c>
      <c r="AO69" s="13" t="s">
        <v>94</v>
      </c>
      <c r="AP69" s="22" t="s">
        <v>95</v>
      </c>
      <c r="AQ69" s="13" t="s">
        <v>96</v>
      </c>
      <c r="AR69" s="13" t="s">
        <v>97</v>
      </c>
      <c r="AS69" s="14" t="s">
        <v>98</v>
      </c>
    </row>
    <row r="70" spans="2:45" hidden="1" outlineLevel="1" x14ac:dyDescent="0.25">
      <c r="B70" s="9" t="s">
        <v>10</v>
      </c>
      <c r="C70" s="6"/>
      <c r="D70" s="6" t="e">
        <f>COUNTIFS(#REF!,"&lt;100",#REF!,"&gt;=50",#REF!,$B70)</f>
        <v>#REF!</v>
      </c>
      <c r="E70" s="6" t="e">
        <f>COUNTIFS(#REF!,"&lt;=1",#REF!,"&lt;100",#REF!,"&gt;=50",#REF!,$B70,#REF!,"&gt;=1.85")</f>
        <v>#REF!</v>
      </c>
      <c r="F70" s="6" t="e">
        <f>COUNTIFS(#REF!,"&lt;=1",#REF!,"&lt;100",#REF!,"&gt;=50",#REF!,$B70,#REF!,"&gt;=1.9")</f>
        <v>#REF!</v>
      </c>
      <c r="G70" s="6" t="e">
        <f>COUNTIFS(#REF!,"&lt;=1",#REF!,"&lt;100",#REF!,"&gt;=50",#REF!,$B70,#REF!,"&gt;=2")</f>
        <v>#REF!</v>
      </c>
      <c r="H70" s="6" t="e">
        <f>COUNTIFS(#REF!,"&lt;=1",#REF!,"&lt;100",#REF!,"&gt;=50",#REF!,$B70,#REF!,"&gt;=2.2")</f>
        <v>#REF!</v>
      </c>
      <c r="I70" s="15" t="e">
        <f>COUNTIFS(#REF!,"&lt;=1",#REF!,"&lt;100",#REF!,"&gt;=50",#REF!,$B70,#REF!,"&gt;=2.5")</f>
        <v>#REF!</v>
      </c>
      <c r="K70" s="9" t="s">
        <v>10</v>
      </c>
      <c r="L70" s="6"/>
      <c r="M70" s="6" t="e">
        <f>COUNTIFS(#REF!,"&gt;=100",#REF!,"&lt;150",#REF!,$B70)</f>
        <v>#REF!</v>
      </c>
      <c r="N70" s="6" t="e">
        <f>COUNTIFS(#REF!,"&lt;=1",#REF!,"&gt;=100",#REF!,"&lt;150",#REF!,$B70,#REF!,"&gt;=2.0")</f>
        <v>#REF!</v>
      </c>
      <c r="O70" s="6" t="e">
        <f>COUNTIFS(#REF!,"&lt;=1",#REF!,"&gt;=100",#REF!,"&lt;150",#REF!,$B70,#REF!,"&gt;=2.1")</f>
        <v>#REF!</v>
      </c>
      <c r="P70" s="6" t="e">
        <f>COUNTIFS(#REF!,"&lt;=1",#REF!,"&gt;=100",#REF!,"&lt;150",#REF!,$B70,#REF!,"&gt;=2.3")</f>
        <v>#REF!</v>
      </c>
      <c r="Q70" s="6" t="e">
        <f>COUNTIFS(#REF!,"&lt;=1",#REF!,"&gt;=100",#REF!,"&lt;150",#REF!,$B70,#REF!,"&gt;=2.5")</f>
        <v>#REF!</v>
      </c>
      <c r="R70" s="15" t="e">
        <f>COUNTIFS(#REF!,"&lt;=1",#REF!,"&gt;=100",#REF!,"&lt;150",#REF!,$B70,#REF!,"&gt;=4")</f>
        <v>#REF!</v>
      </c>
      <c r="T70" s="9" t="s">
        <v>10</v>
      </c>
      <c r="U70" s="6"/>
      <c r="V70" s="6" t="e">
        <f>COUNTIFS(#REF!,"&gt;=150",#REF!,"&lt;200",#REF!,$B70)</f>
        <v>#REF!</v>
      </c>
      <c r="W70" s="6" t="e">
        <f>COUNTIFS(#REF!,"&lt;=1",#REF!,"&gt;=150",#REF!,"&lt;200",#REF!,$B70,#REF!,"&gt;=2.0")</f>
        <v>#REF!</v>
      </c>
      <c r="X70" s="6" t="e">
        <f>COUNTIFS(#REF!,"&lt;=1",#REF!,"&gt;=150",#REF!,"&lt;200",#REF!,$B70,#REF!,"&gt;=2.1")</f>
        <v>#REF!</v>
      </c>
      <c r="Y70" s="6" t="e">
        <f>COUNTIFS(#REF!,"&lt;=1",#REF!,"&gt;=150",#REF!,"&lt;200",#REF!,$B70,#REF!,"&gt;=2.5")</f>
        <v>#REF!</v>
      </c>
      <c r="Z70" s="6" t="e">
        <f>COUNTIFS(#REF!,"&lt;=1",#REF!,"&gt;=150",#REF!,"&lt;200",#REF!,$B70,#REF!,"&gt;=3.5")</f>
        <v>#REF!</v>
      </c>
      <c r="AA70" s="15" t="e">
        <f>COUNTIFS(#REF!,"&lt;=1",#REF!,"&gt;=150",#REF!,"&lt;200",#REF!,$B70,#REF!,"&gt;=4")</f>
        <v>#REF!</v>
      </c>
      <c r="AC70" s="9" t="s">
        <v>10</v>
      </c>
      <c r="AD70" s="6"/>
      <c r="AE70" s="6" t="e">
        <f>COUNTIFS(#REF!,"&gt;=200",#REF!,$B70)</f>
        <v>#REF!</v>
      </c>
      <c r="AF70" s="6" t="e">
        <f>COUNTIFS(#REF!,"&lt;=1",#REF!,"&gt;=200",#REF!,$B70,#REF!,"&gt;=2.2")</f>
        <v>#REF!</v>
      </c>
      <c r="AG70" s="6" t="e">
        <f>COUNTIFS(#REF!,"&lt;=1",#REF!,"&gt;=200",#REF!,$B70,#REF!,"&gt;=2.3")</f>
        <v>#REF!</v>
      </c>
      <c r="AH70" s="6" t="e">
        <f>COUNTIFS(#REF!,"&lt;=1",#REF!,"&gt;=200",#REF!,$B70,#REF!,"&gt;=2.5")</f>
        <v>#REF!</v>
      </c>
      <c r="AI70" s="6" t="e">
        <f>COUNTIFS(#REF!,"&lt;=1",#REF!,"&gt;=200",#REF!,$B70,#REF!,"&gt;=3.5")</f>
        <v>#REF!</v>
      </c>
      <c r="AJ70" s="15" t="e">
        <f>COUNTIFS(#REF!,"&lt;=1",#REF!,"&gt;=200",#REF!,$B70,#REF!,"&gt;=4")</f>
        <v>#REF!</v>
      </c>
      <c r="AL70" s="9" t="s">
        <v>10</v>
      </c>
      <c r="AM70" s="6"/>
      <c r="AN70" s="6" t="e">
        <f>COUNTIFS(#REF!,"&gt;=50",#REF!,$B70)</f>
        <v>#REF!</v>
      </c>
      <c r="AO70" s="6" t="e">
        <f>COUNTIFS(#REF!,"&lt;=1",#REF!,"&gt;=50",#REF!,$B70,#REF!,"&gt;=2.2")</f>
        <v>#REF!</v>
      </c>
      <c r="AP70" s="6" t="e">
        <f>COUNTIFS(#REF!,"&lt;=1",#REF!,"&gt;=50",#REF!,$B70,#REF!,"&gt;=2.5")</f>
        <v>#REF!</v>
      </c>
      <c r="AQ70" s="6" t="e">
        <f>COUNTIFS(#REF!,"&lt;=1",#REF!,"&gt;=50",#REF!,$B70,#REF!,"&gt;=3")</f>
        <v>#REF!</v>
      </c>
      <c r="AR70" s="6" t="e">
        <f>COUNTIFS(#REF!,"&lt;=1",#REF!,"&gt;=50",#REF!,$B70,#REF!,"&gt;=3.5")</f>
        <v>#REF!</v>
      </c>
      <c r="AS70" s="15" t="e">
        <f>COUNTIFS(#REF!,"&lt;=1",#REF!,"&gt;=50",#REF!,$B70,#REF!,"&gt;=4")</f>
        <v>#REF!</v>
      </c>
    </row>
    <row r="71" spans="2:45" hidden="1" outlineLevel="1" x14ac:dyDescent="0.25">
      <c r="B71" s="9" t="s">
        <v>12</v>
      </c>
      <c r="C71" s="6"/>
      <c r="D71" s="6" t="e">
        <f>COUNTIFS(#REF!,"&lt;100",#REF!,"&gt;=50",#REF!,$B71)</f>
        <v>#REF!</v>
      </c>
      <c r="E71" s="6" t="e">
        <f>COUNTIFS(#REF!,"&lt;=1",#REF!,"&lt;100",#REF!,"&gt;=50",#REF!,$B71,#REF!,"&gt;=1.85")</f>
        <v>#REF!</v>
      </c>
      <c r="F71" s="6" t="e">
        <f>COUNTIFS(#REF!,"&lt;=1",#REF!,"&lt;100",#REF!,"&gt;=50",#REF!,$B71,#REF!,"&gt;=1.9")</f>
        <v>#REF!</v>
      </c>
      <c r="G71" s="6" t="e">
        <f>COUNTIFS(#REF!,"&lt;=1",#REF!,"&lt;100",#REF!,"&gt;=50",#REF!,$B71,#REF!,"&gt;=2")</f>
        <v>#REF!</v>
      </c>
      <c r="H71" s="6" t="e">
        <f>COUNTIFS(#REF!,"&lt;=1",#REF!,"&lt;100",#REF!,"&gt;=50",#REF!,$B71,#REF!,"&gt;=2.2")</f>
        <v>#REF!</v>
      </c>
      <c r="I71" s="15" t="e">
        <f>COUNTIFS(#REF!,"&lt;=1",#REF!,"&lt;100",#REF!,"&gt;=50",#REF!,$B71,#REF!,"&gt;=2.5")</f>
        <v>#REF!</v>
      </c>
      <c r="K71" s="9" t="s">
        <v>12</v>
      </c>
      <c r="L71" s="6"/>
      <c r="M71" s="6" t="e">
        <f>COUNTIFS(#REF!,"&gt;=100",#REF!,"&lt;150",#REF!,$B71)</f>
        <v>#REF!</v>
      </c>
      <c r="N71" s="6" t="e">
        <f>COUNTIFS(#REF!,"&lt;=1",#REF!,"&gt;=100",#REF!,"&lt;150",#REF!,$B71,#REF!,"&gt;=2.0")</f>
        <v>#REF!</v>
      </c>
      <c r="O71" s="6" t="e">
        <f>COUNTIFS(#REF!,"&lt;=1",#REF!,"&gt;=100",#REF!,"&lt;150",#REF!,$B71,#REF!,"&gt;=2.1")</f>
        <v>#REF!</v>
      </c>
      <c r="P71" s="6" t="e">
        <f>COUNTIFS(#REF!,"&lt;=1",#REF!,"&gt;=100",#REF!,"&lt;150",#REF!,$B71,#REF!,"&gt;=2.3")</f>
        <v>#REF!</v>
      </c>
      <c r="Q71" s="6" t="e">
        <f>COUNTIFS(#REF!,"&lt;=1",#REF!,"&gt;=100",#REF!,"&lt;150",#REF!,$B71,#REF!,"&gt;=2.5")</f>
        <v>#REF!</v>
      </c>
      <c r="R71" s="15" t="e">
        <f>COUNTIFS(#REF!,"&lt;=1",#REF!,"&gt;=100",#REF!,"&lt;150",#REF!,$B71,#REF!,"&gt;=4")</f>
        <v>#REF!</v>
      </c>
      <c r="T71" s="9" t="s">
        <v>12</v>
      </c>
      <c r="U71" s="6"/>
      <c r="V71" s="6" t="e">
        <f>COUNTIFS(#REF!,"&gt;=150",#REF!,"&lt;200",#REF!,$B71)</f>
        <v>#REF!</v>
      </c>
      <c r="W71" s="6" t="e">
        <f>COUNTIFS(#REF!,"&lt;=1",#REF!,"&gt;=150",#REF!,"&lt;200",#REF!,$B71,#REF!,"&gt;=2.0")</f>
        <v>#REF!</v>
      </c>
      <c r="X71" s="6" t="e">
        <f>COUNTIFS(#REF!,"&lt;=1",#REF!,"&gt;=150",#REF!,"&lt;200",#REF!,$B71,#REF!,"&gt;=2.1")</f>
        <v>#REF!</v>
      </c>
      <c r="Y71" s="6" t="e">
        <f>COUNTIFS(#REF!,"&lt;=1",#REF!,"&gt;=150",#REF!,"&lt;200",#REF!,$B71,#REF!,"&gt;=2.5")</f>
        <v>#REF!</v>
      </c>
      <c r="Z71" s="6" t="e">
        <f>COUNTIFS(#REF!,"&lt;=1",#REF!,"&gt;=150",#REF!,"&lt;200",#REF!,$B71,#REF!,"&gt;=3.5")</f>
        <v>#REF!</v>
      </c>
      <c r="AA71" s="15" t="e">
        <f>COUNTIFS(#REF!,"&lt;=1",#REF!,"&gt;=150",#REF!,"&lt;200",#REF!,$B71,#REF!,"&gt;=4")</f>
        <v>#REF!</v>
      </c>
      <c r="AC71" s="9" t="s">
        <v>12</v>
      </c>
      <c r="AD71" s="6"/>
      <c r="AE71" s="6" t="e">
        <f>COUNTIFS(#REF!,"&gt;=200",#REF!,$B71)</f>
        <v>#REF!</v>
      </c>
      <c r="AF71" s="6" t="e">
        <f>COUNTIFS(#REF!,"&lt;=1",#REF!,"&gt;=200",#REF!,$B71,#REF!,"&gt;=2.2")</f>
        <v>#REF!</v>
      </c>
      <c r="AG71" s="6" t="e">
        <f>COUNTIFS(#REF!,"&lt;=1",#REF!,"&gt;=200",#REF!,$B71,#REF!,"&gt;=2.3")</f>
        <v>#REF!</v>
      </c>
      <c r="AH71" s="6" t="e">
        <f>COUNTIFS(#REF!,"&lt;=1",#REF!,"&gt;=200",#REF!,$B71,#REF!,"&gt;=2.5")</f>
        <v>#REF!</v>
      </c>
      <c r="AI71" s="6" t="e">
        <f>COUNTIFS(#REF!,"&lt;=1",#REF!,"&gt;=200",#REF!,$B71,#REF!,"&gt;=3.5")</f>
        <v>#REF!</v>
      </c>
      <c r="AJ71" s="15" t="e">
        <f>COUNTIFS(#REF!,"&lt;=1",#REF!,"&gt;=200",#REF!,$B71,#REF!,"&gt;=4")</f>
        <v>#REF!</v>
      </c>
      <c r="AL71" s="9" t="s">
        <v>12</v>
      </c>
      <c r="AM71" s="6"/>
      <c r="AN71" s="6" t="e">
        <f>COUNTIFS(#REF!,"&gt;=50",#REF!,$B71)</f>
        <v>#REF!</v>
      </c>
      <c r="AO71" s="6" t="e">
        <f>COUNTIFS(#REF!,"&lt;=1",#REF!,"&gt;=50",#REF!,$B71,#REF!,"&gt;=2.2")</f>
        <v>#REF!</v>
      </c>
      <c r="AP71" s="6" t="e">
        <f>COUNTIFS(#REF!,"&lt;=1",#REF!,"&gt;=50",#REF!,$B71,#REF!,"&gt;=2.5")</f>
        <v>#REF!</v>
      </c>
      <c r="AQ71" s="6" t="e">
        <f>COUNTIFS(#REF!,"&lt;=1",#REF!,"&gt;=50",#REF!,$B71,#REF!,"&gt;=3")</f>
        <v>#REF!</v>
      </c>
      <c r="AR71" s="6" t="e">
        <f>COUNTIFS(#REF!,"&lt;=1",#REF!,"&gt;=50",#REF!,$B71,#REF!,"&gt;=3.5")</f>
        <v>#REF!</v>
      </c>
      <c r="AS71" s="15" t="e">
        <f>COUNTIFS(#REF!,"&lt;=1",#REF!,"&gt;=50",#REF!,$B71,#REF!,"&gt;=4")</f>
        <v>#REF!</v>
      </c>
    </row>
    <row r="72" spans="2:45" hidden="1" outlineLevel="1" x14ac:dyDescent="0.25">
      <c r="B72" s="9" t="s">
        <v>26</v>
      </c>
      <c r="C72" s="6"/>
      <c r="D72" s="6" t="e">
        <f>COUNTIFS(#REF!,"&lt;100",#REF!,"&gt;=50",#REF!,$B72)</f>
        <v>#REF!</v>
      </c>
      <c r="E72" s="6" t="e">
        <f>COUNTIFS(#REF!,"&lt;=1",#REF!,"&lt;100",#REF!,"&gt;=50",#REF!,$B72,#REF!,"&gt;=1.85")</f>
        <v>#REF!</v>
      </c>
      <c r="F72" s="6" t="e">
        <f>COUNTIFS(#REF!,"&lt;=1",#REF!,"&lt;100",#REF!,"&gt;=50",#REF!,$B72,#REF!,"&gt;=1.9")</f>
        <v>#REF!</v>
      </c>
      <c r="G72" s="6" t="e">
        <f>COUNTIFS(#REF!,"&lt;=1",#REF!,"&lt;100",#REF!,"&gt;=50",#REF!,$B72,#REF!,"&gt;=2")</f>
        <v>#REF!</v>
      </c>
      <c r="H72" s="6" t="e">
        <f>COUNTIFS(#REF!,"&lt;=1",#REF!,"&lt;100",#REF!,"&gt;=50",#REF!,$B72,#REF!,"&gt;=2.2")</f>
        <v>#REF!</v>
      </c>
      <c r="I72" s="15" t="e">
        <f>COUNTIFS(#REF!,"&lt;=1",#REF!,"&lt;100",#REF!,"&gt;=50",#REF!,$B72,#REF!,"&gt;=2.5")</f>
        <v>#REF!</v>
      </c>
      <c r="K72" s="9" t="s">
        <v>26</v>
      </c>
      <c r="L72" s="6"/>
      <c r="M72" s="6" t="e">
        <f>COUNTIFS(#REF!,"&gt;=100",#REF!,"&lt;150",#REF!,$B72)</f>
        <v>#REF!</v>
      </c>
      <c r="N72" s="6" t="e">
        <f>COUNTIFS(#REF!,"&lt;=1",#REF!,"&gt;=100",#REF!,"&lt;150",#REF!,$B72,#REF!,"&gt;=2.0")</f>
        <v>#REF!</v>
      </c>
      <c r="O72" s="6" t="e">
        <f>COUNTIFS(#REF!,"&lt;=1",#REF!,"&gt;=100",#REF!,"&lt;150",#REF!,$B72,#REF!,"&gt;=2.1")</f>
        <v>#REF!</v>
      </c>
      <c r="P72" s="6" t="e">
        <f>COUNTIFS(#REF!,"&lt;=1",#REF!,"&gt;=100",#REF!,"&lt;150",#REF!,$B72,#REF!,"&gt;=2.3")</f>
        <v>#REF!</v>
      </c>
      <c r="Q72" s="6" t="e">
        <f>COUNTIFS(#REF!,"&lt;=1",#REF!,"&gt;=100",#REF!,"&lt;150",#REF!,$B72,#REF!,"&gt;=2.5")</f>
        <v>#REF!</v>
      </c>
      <c r="R72" s="15" t="e">
        <f>COUNTIFS(#REF!,"&lt;=1",#REF!,"&gt;=100",#REF!,"&lt;150",#REF!,$B72,#REF!,"&gt;=4")</f>
        <v>#REF!</v>
      </c>
      <c r="T72" s="9" t="s">
        <v>26</v>
      </c>
      <c r="U72" s="6"/>
      <c r="V72" s="6" t="e">
        <f>COUNTIFS(#REF!,"&gt;=150",#REF!,"&lt;200",#REF!,$B72)</f>
        <v>#REF!</v>
      </c>
      <c r="W72" s="6" t="e">
        <f>COUNTIFS(#REF!,"&lt;=1",#REF!,"&gt;=150",#REF!,"&lt;200",#REF!,$B72,#REF!,"&gt;=2.0")</f>
        <v>#REF!</v>
      </c>
      <c r="X72" s="6" t="e">
        <f>COUNTIFS(#REF!,"&lt;=1",#REF!,"&gt;=150",#REF!,"&lt;200",#REF!,$B72,#REF!,"&gt;=2.1")</f>
        <v>#REF!</v>
      </c>
      <c r="Y72" s="6" t="e">
        <f>COUNTIFS(#REF!,"&lt;=1",#REF!,"&gt;=150",#REF!,"&lt;200",#REF!,$B72,#REF!,"&gt;=2.5")</f>
        <v>#REF!</v>
      </c>
      <c r="Z72" s="6" t="e">
        <f>COUNTIFS(#REF!,"&lt;=1",#REF!,"&gt;=150",#REF!,"&lt;200",#REF!,$B72,#REF!,"&gt;=3.5")</f>
        <v>#REF!</v>
      </c>
      <c r="AA72" s="15" t="e">
        <f>COUNTIFS(#REF!,"&lt;=1",#REF!,"&gt;=150",#REF!,"&lt;200",#REF!,$B72,#REF!,"&gt;=4")</f>
        <v>#REF!</v>
      </c>
      <c r="AC72" s="9" t="s">
        <v>26</v>
      </c>
      <c r="AD72" s="6"/>
      <c r="AE72" s="6" t="e">
        <f>COUNTIFS(#REF!,"&gt;=200",#REF!,$B72)</f>
        <v>#REF!</v>
      </c>
      <c r="AF72" s="6" t="e">
        <f>COUNTIFS(#REF!,"&lt;=1",#REF!,"&gt;=200",#REF!,$B72,#REF!,"&gt;=2.2")</f>
        <v>#REF!</v>
      </c>
      <c r="AG72" s="6" t="e">
        <f>COUNTIFS(#REF!,"&lt;=1",#REF!,"&gt;=200",#REF!,$B72,#REF!,"&gt;=2.3")</f>
        <v>#REF!</v>
      </c>
      <c r="AH72" s="6" t="e">
        <f>COUNTIFS(#REF!,"&lt;=1",#REF!,"&gt;=200",#REF!,$B72,#REF!,"&gt;=2.5")</f>
        <v>#REF!</v>
      </c>
      <c r="AI72" s="6" t="e">
        <f>COUNTIFS(#REF!,"&lt;=1",#REF!,"&gt;=200",#REF!,$B72,#REF!,"&gt;=3.5")</f>
        <v>#REF!</v>
      </c>
      <c r="AJ72" s="15" t="e">
        <f>COUNTIFS(#REF!,"&lt;=1",#REF!,"&gt;=200",#REF!,$B72,#REF!,"&gt;=4")</f>
        <v>#REF!</v>
      </c>
      <c r="AL72" s="9" t="s">
        <v>26</v>
      </c>
      <c r="AM72" s="6"/>
      <c r="AN72" s="6" t="e">
        <f>COUNTIFS(#REF!,"&gt;=50",#REF!,$B72)</f>
        <v>#REF!</v>
      </c>
      <c r="AO72" s="6" t="e">
        <f>COUNTIFS(#REF!,"&lt;=1",#REF!,"&gt;=50",#REF!,$B72,#REF!,"&gt;=2.2")</f>
        <v>#REF!</v>
      </c>
      <c r="AP72" s="6" t="e">
        <f>COUNTIFS(#REF!,"&lt;=1",#REF!,"&gt;=50",#REF!,$B72,#REF!,"&gt;=2.5")</f>
        <v>#REF!</v>
      </c>
      <c r="AQ72" s="6" t="e">
        <f>COUNTIFS(#REF!,"&lt;=1",#REF!,"&gt;=50",#REF!,$B72,#REF!,"&gt;=3")</f>
        <v>#REF!</v>
      </c>
      <c r="AR72" s="6" t="e">
        <f>COUNTIFS(#REF!,"&lt;=1",#REF!,"&gt;=50",#REF!,$B72,#REF!,"&gt;=3.5")</f>
        <v>#REF!</v>
      </c>
      <c r="AS72" s="15" t="e">
        <f>COUNTIFS(#REF!,"&lt;=1",#REF!,"&gt;=50",#REF!,$B72,#REF!,"&gt;=4")</f>
        <v>#REF!</v>
      </c>
    </row>
    <row r="73" spans="2:45" hidden="1" outlineLevel="1" x14ac:dyDescent="0.25">
      <c r="B73" s="9" t="s">
        <v>15</v>
      </c>
      <c r="C73" s="6"/>
      <c r="D73" s="6" t="e">
        <f>COUNTIFS(#REF!,"&lt;100",#REF!,"&gt;=50",#REF!,$B73)</f>
        <v>#REF!</v>
      </c>
      <c r="E73" s="6" t="e">
        <f>COUNTIFS(#REF!,"&lt;=1",#REF!,"&lt;100",#REF!,"&gt;=50",#REF!,$B73,#REF!,"&gt;=1.85")</f>
        <v>#REF!</v>
      </c>
      <c r="F73" s="6" t="e">
        <f>COUNTIFS(#REF!,"&lt;=1",#REF!,"&lt;100",#REF!,"&gt;=50",#REF!,$B73,#REF!,"&gt;=1.9")</f>
        <v>#REF!</v>
      </c>
      <c r="G73" s="6" t="e">
        <f>COUNTIFS(#REF!,"&lt;=1",#REF!,"&lt;100",#REF!,"&gt;=50",#REF!,$B73,#REF!,"&gt;=2")</f>
        <v>#REF!</v>
      </c>
      <c r="H73" s="6" t="e">
        <f>COUNTIFS(#REF!,"&lt;=1",#REF!,"&lt;100",#REF!,"&gt;=50",#REF!,$B73,#REF!,"&gt;=2.2")</f>
        <v>#REF!</v>
      </c>
      <c r="I73" s="15" t="e">
        <f>COUNTIFS(#REF!,"&lt;=1",#REF!,"&lt;100",#REF!,"&gt;=50",#REF!,$B73,#REF!,"&gt;=2.5")</f>
        <v>#REF!</v>
      </c>
      <c r="K73" s="9" t="s">
        <v>15</v>
      </c>
      <c r="L73" s="6"/>
      <c r="M73" s="6" t="e">
        <f>COUNTIFS(#REF!,"&gt;=100",#REF!,"&lt;150",#REF!,$B73)</f>
        <v>#REF!</v>
      </c>
      <c r="N73" s="6" t="e">
        <f>COUNTIFS(#REF!,"&lt;=1",#REF!,"&gt;=100",#REF!,"&lt;150",#REF!,$B73,#REF!,"&gt;=2.0")</f>
        <v>#REF!</v>
      </c>
      <c r="O73" s="6" t="e">
        <f>COUNTIFS(#REF!,"&lt;=1",#REF!,"&gt;=100",#REF!,"&lt;150",#REF!,$B73,#REF!,"&gt;=2.1")</f>
        <v>#REF!</v>
      </c>
      <c r="P73" s="6" t="e">
        <f>COUNTIFS(#REF!,"&lt;=1",#REF!,"&gt;=100",#REF!,"&lt;150",#REF!,$B73,#REF!,"&gt;=2.3")</f>
        <v>#REF!</v>
      </c>
      <c r="Q73" s="6" t="e">
        <f>COUNTIFS(#REF!,"&lt;=1",#REF!,"&gt;=100",#REF!,"&lt;150",#REF!,$B73,#REF!,"&gt;=2.5")</f>
        <v>#REF!</v>
      </c>
      <c r="R73" s="15" t="e">
        <f>COUNTIFS(#REF!,"&lt;=1",#REF!,"&gt;=100",#REF!,"&lt;150",#REF!,$B73,#REF!,"&gt;=4")</f>
        <v>#REF!</v>
      </c>
      <c r="T73" s="9" t="s">
        <v>15</v>
      </c>
      <c r="U73" s="6"/>
      <c r="V73" s="6" t="e">
        <f>COUNTIFS(#REF!,"&gt;=150",#REF!,"&lt;200",#REF!,$B73)</f>
        <v>#REF!</v>
      </c>
      <c r="W73" s="6" t="e">
        <f>COUNTIFS(#REF!,"&lt;=1",#REF!,"&gt;=150",#REF!,"&lt;200",#REF!,$B73,#REF!,"&gt;=2.0")</f>
        <v>#REF!</v>
      </c>
      <c r="X73" s="6" t="e">
        <f>COUNTIFS(#REF!,"&lt;=1",#REF!,"&gt;=150",#REF!,"&lt;200",#REF!,$B73,#REF!,"&gt;=2.1")</f>
        <v>#REF!</v>
      </c>
      <c r="Y73" s="6" t="e">
        <f>COUNTIFS(#REF!,"&lt;=1",#REF!,"&gt;=150",#REF!,"&lt;200",#REF!,$B73,#REF!,"&gt;=2.5")</f>
        <v>#REF!</v>
      </c>
      <c r="Z73" s="6" t="e">
        <f>COUNTIFS(#REF!,"&lt;=1",#REF!,"&gt;=150",#REF!,"&lt;200",#REF!,$B73,#REF!,"&gt;=3.5")</f>
        <v>#REF!</v>
      </c>
      <c r="AA73" s="15" t="e">
        <f>COUNTIFS(#REF!,"&lt;=1",#REF!,"&gt;=150",#REF!,"&lt;200",#REF!,$B73,#REF!,"&gt;=4")</f>
        <v>#REF!</v>
      </c>
      <c r="AC73" s="9" t="s">
        <v>15</v>
      </c>
      <c r="AD73" s="6"/>
      <c r="AE73" s="6" t="e">
        <f>COUNTIFS(#REF!,"&gt;=200",#REF!,$B73)</f>
        <v>#REF!</v>
      </c>
      <c r="AF73" s="6" t="e">
        <f>COUNTIFS(#REF!,"&lt;=1",#REF!,"&gt;=200",#REF!,$B73,#REF!,"&gt;=2.2")</f>
        <v>#REF!</v>
      </c>
      <c r="AG73" s="6" t="e">
        <f>COUNTIFS(#REF!,"&lt;=1",#REF!,"&gt;=200",#REF!,$B73,#REF!,"&gt;=2.3")</f>
        <v>#REF!</v>
      </c>
      <c r="AH73" s="6" t="e">
        <f>COUNTIFS(#REF!,"&lt;=1",#REF!,"&gt;=200",#REF!,$B73,#REF!,"&gt;=2.5")</f>
        <v>#REF!</v>
      </c>
      <c r="AI73" s="6" t="e">
        <f>COUNTIFS(#REF!,"&lt;=1",#REF!,"&gt;=200",#REF!,$B73,#REF!,"&gt;=3.5")</f>
        <v>#REF!</v>
      </c>
      <c r="AJ73" s="15" t="e">
        <f>COUNTIFS(#REF!,"&lt;=1",#REF!,"&gt;=200",#REF!,$B73,#REF!,"&gt;=4")</f>
        <v>#REF!</v>
      </c>
      <c r="AL73" s="9" t="s">
        <v>15</v>
      </c>
      <c r="AM73" s="6"/>
      <c r="AN73" s="6" t="e">
        <f>COUNTIFS(#REF!,"&gt;=50",#REF!,$B73)</f>
        <v>#REF!</v>
      </c>
      <c r="AO73" s="6" t="e">
        <f>COUNTIFS(#REF!,"&lt;=1",#REF!,"&gt;=50",#REF!,$B73,#REF!,"&gt;=2.2")</f>
        <v>#REF!</v>
      </c>
      <c r="AP73" s="6" t="e">
        <f>COUNTIFS(#REF!,"&lt;=1",#REF!,"&gt;=50",#REF!,$B73,#REF!,"&gt;=2.5")</f>
        <v>#REF!</v>
      </c>
      <c r="AQ73" s="6" t="e">
        <f>COUNTIFS(#REF!,"&lt;=1",#REF!,"&gt;=50",#REF!,$B73,#REF!,"&gt;=3")</f>
        <v>#REF!</v>
      </c>
      <c r="AR73" s="6" t="e">
        <f>COUNTIFS(#REF!,"&lt;=1",#REF!,"&gt;=50",#REF!,$B73,#REF!,"&gt;=3.5")</f>
        <v>#REF!</v>
      </c>
      <c r="AS73" s="15" t="e">
        <f>COUNTIFS(#REF!,"&lt;=1",#REF!,"&gt;=50",#REF!,$B73,#REF!,"&gt;=4")</f>
        <v>#REF!</v>
      </c>
    </row>
    <row r="74" spans="2:45" hidden="1" outlineLevel="1" x14ac:dyDescent="0.25">
      <c r="B74" s="9" t="s">
        <v>31</v>
      </c>
      <c r="C74" s="6"/>
      <c r="D74" s="6" t="e">
        <f>COUNTIFS(#REF!,"&lt;100",#REF!,"&gt;=50",#REF!,$B74)</f>
        <v>#REF!</v>
      </c>
      <c r="E74" s="6" t="e">
        <f>COUNTIFS(#REF!,"&lt;=1",#REF!,"&lt;100",#REF!,"&gt;=50",#REF!,$B74,#REF!,"&gt;=1.85")</f>
        <v>#REF!</v>
      </c>
      <c r="F74" s="6" t="e">
        <f>COUNTIFS(#REF!,"&lt;=1",#REF!,"&lt;100",#REF!,"&gt;=50",#REF!,$B74,#REF!,"&gt;=1.9")</f>
        <v>#REF!</v>
      </c>
      <c r="G74" s="6" t="e">
        <f>COUNTIFS(#REF!,"&lt;=1",#REF!,"&lt;100",#REF!,"&gt;=50",#REF!,$B74,#REF!,"&gt;=2")</f>
        <v>#REF!</v>
      </c>
      <c r="H74" s="6" t="e">
        <f>COUNTIFS(#REF!,"&lt;=1",#REF!,"&lt;100",#REF!,"&gt;=50",#REF!,$B74,#REF!,"&gt;=2.2")</f>
        <v>#REF!</v>
      </c>
      <c r="I74" s="15" t="e">
        <f>COUNTIFS(#REF!,"&lt;=1",#REF!,"&lt;100",#REF!,"&gt;=50",#REF!,$B74,#REF!,"&gt;=2.5")</f>
        <v>#REF!</v>
      </c>
      <c r="K74" s="9" t="s">
        <v>31</v>
      </c>
      <c r="L74" s="6"/>
      <c r="M74" s="6" t="e">
        <f>COUNTIFS(#REF!,"&gt;=100",#REF!,"&lt;150",#REF!,$B74)</f>
        <v>#REF!</v>
      </c>
      <c r="N74" s="6" t="e">
        <f>COUNTIFS(#REF!,"&lt;=1",#REF!,"&gt;=100",#REF!,"&lt;150",#REF!,$B74,#REF!,"&gt;=2.0")</f>
        <v>#REF!</v>
      </c>
      <c r="O74" s="6" t="e">
        <f>COUNTIFS(#REF!,"&lt;=1",#REF!,"&gt;=100",#REF!,"&lt;150",#REF!,$B74,#REF!,"&gt;=2.1")</f>
        <v>#REF!</v>
      </c>
      <c r="P74" s="6" t="e">
        <f>COUNTIFS(#REF!,"&lt;=1",#REF!,"&gt;=100",#REF!,"&lt;150",#REF!,$B74,#REF!,"&gt;=2.3")</f>
        <v>#REF!</v>
      </c>
      <c r="Q74" s="6" t="e">
        <f>COUNTIFS(#REF!,"&lt;=1",#REF!,"&gt;=100",#REF!,"&lt;150",#REF!,$B74,#REF!,"&gt;=2.5")</f>
        <v>#REF!</v>
      </c>
      <c r="R74" s="15" t="e">
        <f>COUNTIFS(#REF!,"&lt;=1",#REF!,"&gt;=100",#REF!,"&lt;150",#REF!,$B74,#REF!,"&gt;=4")</f>
        <v>#REF!</v>
      </c>
      <c r="T74" s="9" t="s">
        <v>31</v>
      </c>
      <c r="U74" s="6"/>
      <c r="V74" s="6" t="e">
        <f>COUNTIFS(#REF!,"&gt;=150",#REF!,"&lt;200",#REF!,$B74)</f>
        <v>#REF!</v>
      </c>
      <c r="W74" s="6" t="e">
        <f>COUNTIFS(#REF!,"&lt;=1",#REF!,"&gt;=150",#REF!,"&lt;200",#REF!,$B74,#REF!,"&gt;=2.0")</f>
        <v>#REF!</v>
      </c>
      <c r="X74" s="6" t="e">
        <f>COUNTIFS(#REF!,"&lt;=1",#REF!,"&gt;=150",#REF!,"&lt;200",#REF!,$B74,#REF!,"&gt;=2.1")</f>
        <v>#REF!</v>
      </c>
      <c r="Y74" s="6" t="e">
        <f>COUNTIFS(#REF!,"&lt;=1",#REF!,"&gt;=150",#REF!,"&lt;200",#REF!,$B74,#REF!,"&gt;=2.5")</f>
        <v>#REF!</v>
      </c>
      <c r="Z74" s="6" t="e">
        <f>COUNTIFS(#REF!,"&lt;=1",#REF!,"&gt;=150",#REF!,"&lt;200",#REF!,$B74,#REF!,"&gt;=3.5")</f>
        <v>#REF!</v>
      </c>
      <c r="AA74" s="15" t="e">
        <f>COUNTIFS(#REF!,"&lt;=1",#REF!,"&gt;=150",#REF!,"&lt;200",#REF!,$B74,#REF!,"&gt;=4")</f>
        <v>#REF!</v>
      </c>
      <c r="AC74" s="9" t="s">
        <v>31</v>
      </c>
      <c r="AD74" s="6"/>
      <c r="AE74" s="6" t="e">
        <f>COUNTIFS(#REF!,"&gt;=200",#REF!,$B74)</f>
        <v>#REF!</v>
      </c>
      <c r="AF74" s="6" t="e">
        <f>COUNTIFS(#REF!,"&lt;=1",#REF!,"&gt;=200",#REF!,$B74,#REF!,"&gt;=2.2")</f>
        <v>#REF!</v>
      </c>
      <c r="AG74" s="6" t="e">
        <f>COUNTIFS(#REF!,"&lt;=1",#REF!,"&gt;=200",#REF!,$B74,#REF!,"&gt;=2.3")</f>
        <v>#REF!</v>
      </c>
      <c r="AH74" s="6" t="e">
        <f>COUNTIFS(#REF!,"&lt;=1",#REF!,"&gt;=200",#REF!,$B74,#REF!,"&gt;=2.5")</f>
        <v>#REF!</v>
      </c>
      <c r="AI74" s="6" t="e">
        <f>COUNTIFS(#REF!,"&lt;=1",#REF!,"&gt;=200",#REF!,$B74,#REF!,"&gt;=3.5")</f>
        <v>#REF!</v>
      </c>
      <c r="AJ74" s="15" t="e">
        <f>COUNTIFS(#REF!,"&lt;=1",#REF!,"&gt;=200",#REF!,$B74,#REF!,"&gt;=4")</f>
        <v>#REF!</v>
      </c>
      <c r="AL74" s="9" t="s">
        <v>31</v>
      </c>
      <c r="AM74" s="6"/>
      <c r="AN74" s="6" t="e">
        <f>COUNTIFS(#REF!,"&gt;=50",#REF!,$B74)</f>
        <v>#REF!</v>
      </c>
      <c r="AO74" s="6" t="e">
        <f>COUNTIFS(#REF!,"&lt;=1",#REF!,"&gt;=50",#REF!,$B74,#REF!,"&gt;=2.2")</f>
        <v>#REF!</v>
      </c>
      <c r="AP74" s="6" t="e">
        <f>COUNTIFS(#REF!,"&lt;=1",#REF!,"&gt;=50",#REF!,$B74,#REF!,"&gt;=2.5")</f>
        <v>#REF!</v>
      </c>
      <c r="AQ74" s="6" t="e">
        <f>COUNTIFS(#REF!,"&lt;=1",#REF!,"&gt;=50",#REF!,$B74,#REF!,"&gt;=3")</f>
        <v>#REF!</v>
      </c>
      <c r="AR74" s="6" t="e">
        <f>COUNTIFS(#REF!,"&lt;=1",#REF!,"&gt;=50",#REF!,$B74,#REF!,"&gt;=3.5")</f>
        <v>#REF!</v>
      </c>
      <c r="AS74" s="15" t="e">
        <f>COUNTIFS(#REF!,"&lt;=1",#REF!,"&gt;=50",#REF!,$B74,#REF!,"&gt;=4")</f>
        <v>#REF!</v>
      </c>
    </row>
    <row r="75" spans="2:45" hidden="1" outlineLevel="1" x14ac:dyDescent="0.25">
      <c r="B75" s="9" t="s">
        <v>9</v>
      </c>
      <c r="C75" s="6"/>
      <c r="D75" s="6" t="e">
        <f>COUNTIFS(#REF!,"&lt;100",#REF!,"&gt;=50",#REF!,$B75)</f>
        <v>#REF!</v>
      </c>
      <c r="E75" s="6" t="e">
        <f>COUNTIFS(#REF!,"&lt;=1",#REF!,"&lt;100",#REF!,"&gt;=50",#REF!,$B75,#REF!,"&gt;=1.85")</f>
        <v>#REF!</v>
      </c>
      <c r="F75" s="6" t="e">
        <f>COUNTIFS(#REF!,"&lt;=1",#REF!,"&lt;100",#REF!,"&gt;=50",#REF!,$B75,#REF!,"&gt;=1.9")</f>
        <v>#REF!</v>
      </c>
      <c r="G75" s="6" t="e">
        <f>COUNTIFS(#REF!,"&lt;=1",#REF!,"&lt;100",#REF!,"&gt;=50",#REF!,$B75,#REF!,"&gt;=2")</f>
        <v>#REF!</v>
      </c>
      <c r="H75" s="6" t="e">
        <f>COUNTIFS(#REF!,"&lt;=1",#REF!,"&lt;100",#REF!,"&gt;=50",#REF!,$B75,#REF!,"&gt;=2.2")</f>
        <v>#REF!</v>
      </c>
      <c r="I75" s="15" t="e">
        <f>COUNTIFS(#REF!,"&lt;=1",#REF!,"&lt;100",#REF!,"&gt;=50",#REF!,$B75,#REF!,"&gt;=2.5")</f>
        <v>#REF!</v>
      </c>
      <c r="K75" s="9" t="s">
        <v>9</v>
      </c>
      <c r="L75" s="6"/>
      <c r="M75" s="6" t="e">
        <f>COUNTIFS(#REF!,"&gt;=100",#REF!,"&lt;150",#REF!,$B75)</f>
        <v>#REF!</v>
      </c>
      <c r="N75" s="6" t="e">
        <f>COUNTIFS(#REF!,"&lt;=1",#REF!,"&gt;=100",#REF!,"&lt;150",#REF!,$B75,#REF!,"&gt;=2.0")</f>
        <v>#REF!</v>
      </c>
      <c r="O75" s="6" t="e">
        <f>COUNTIFS(#REF!,"&lt;=1",#REF!,"&gt;=100",#REF!,"&lt;150",#REF!,$B75,#REF!,"&gt;=2.1")</f>
        <v>#REF!</v>
      </c>
      <c r="P75" s="6" t="e">
        <f>COUNTIFS(#REF!,"&lt;=1",#REF!,"&gt;=100",#REF!,"&lt;150",#REF!,$B75,#REF!,"&gt;=2.3")</f>
        <v>#REF!</v>
      </c>
      <c r="Q75" s="6" t="e">
        <f>COUNTIFS(#REF!,"&lt;=1",#REF!,"&gt;=100",#REF!,"&lt;150",#REF!,$B75,#REF!,"&gt;=2.5")</f>
        <v>#REF!</v>
      </c>
      <c r="R75" s="15" t="e">
        <f>COUNTIFS(#REF!,"&lt;=1",#REF!,"&gt;=100",#REF!,"&lt;150",#REF!,$B75,#REF!,"&gt;=4")</f>
        <v>#REF!</v>
      </c>
      <c r="T75" s="9" t="s">
        <v>9</v>
      </c>
      <c r="U75" s="6"/>
      <c r="V75" s="6" t="e">
        <f>COUNTIFS(#REF!,"&gt;=150",#REF!,"&lt;200",#REF!,$B75)</f>
        <v>#REF!</v>
      </c>
      <c r="W75" s="6" t="e">
        <f>COUNTIFS(#REF!,"&lt;=1",#REF!,"&gt;=150",#REF!,"&lt;200",#REF!,$B75,#REF!,"&gt;=2.0")</f>
        <v>#REF!</v>
      </c>
      <c r="X75" s="6" t="e">
        <f>COUNTIFS(#REF!,"&lt;=1",#REF!,"&gt;=150",#REF!,"&lt;200",#REF!,$B75,#REF!,"&gt;=2.1")</f>
        <v>#REF!</v>
      </c>
      <c r="Y75" s="6" t="e">
        <f>COUNTIFS(#REF!,"&lt;=1",#REF!,"&gt;=150",#REF!,"&lt;200",#REF!,$B75,#REF!,"&gt;=2.5")</f>
        <v>#REF!</v>
      </c>
      <c r="Z75" s="6" t="e">
        <f>COUNTIFS(#REF!,"&lt;=1",#REF!,"&gt;=150",#REF!,"&lt;200",#REF!,$B75,#REF!,"&gt;=3.5")</f>
        <v>#REF!</v>
      </c>
      <c r="AA75" s="15" t="e">
        <f>COUNTIFS(#REF!,"&lt;=1",#REF!,"&gt;=150",#REF!,"&lt;200",#REF!,$B75,#REF!,"&gt;=4")</f>
        <v>#REF!</v>
      </c>
      <c r="AC75" s="9" t="s">
        <v>9</v>
      </c>
      <c r="AD75" s="6"/>
      <c r="AE75" s="6" t="e">
        <f>COUNTIFS(#REF!,"&gt;=200",#REF!,$B75)</f>
        <v>#REF!</v>
      </c>
      <c r="AF75" s="6" t="e">
        <f>COUNTIFS(#REF!,"&lt;=1",#REF!,"&gt;=200",#REF!,$B75,#REF!,"&gt;=2.2")</f>
        <v>#REF!</v>
      </c>
      <c r="AG75" s="6" t="e">
        <f>COUNTIFS(#REF!,"&lt;=1",#REF!,"&gt;=200",#REF!,$B75,#REF!,"&gt;=2.3")</f>
        <v>#REF!</v>
      </c>
      <c r="AH75" s="6" t="e">
        <f>COUNTIFS(#REF!,"&lt;=1",#REF!,"&gt;=200",#REF!,$B75,#REF!,"&gt;=2.5")</f>
        <v>#REF!</v>
      </c>
      <c r="AI75" s="6" t="e">
        <f>COUNTIFS(#REF!,"&lt;=1",#REF!,"&gt;=200",#REF!,$B75,#REF!,"&gt;=3.5")</f>
        <v>#REF!</v>
      </c>
      <c r="AJ75" s="15" t="e">
        <f>COUNTIFS(#REF!,"&lt;=1",#REF!,"&gt;=200",#REF!,$B75,#REF!,"&gt;=4")</f>
        <v>#REF!</v>
      </c>
      <c r="AL75" s="9" t="s">
        <v>9</v>
      </c>
      <c r="AM75" s="6"/>
      <c r="AN75" s="6" t="e">
        <f>COUNTIFS(#REF!,"&gt;=50",#REF!,$B75)</f>
        <v>#REF!</v>
      </c>
      <c r="AO75" s="6" t="e">
        <f>COUNTIFS(#REF!,"&lt;=1",#REF!,"&gt;=50",#REF!,$B75,#REF!,"&gt;=2.2")</f>
        <v>#REF!</v>
      </c>
      <c r="AP75" s="6" t="e">
        <f>COUNTIFS(#REF!,"&lt;=1",#REF!,"&gt;=50",#REF!,$B75,#REF!,"&gt;=2.5")</f>
        <v>#REF!</v>
      </c>
      <c r="AQ75" s="6" t="e">
        <f>COUNTIFS(#REF!,"&lt;=1",#REF!,"&gt;=50",#REF!,$B75,#REF!,"&gt;=3")</f>
        <v>#REF!</v>
      </c>
      <c r="AR75" s="6" t="e">
        <f>COUNTIFS(#REF!,"&lt;=1",#REF!,"&gt;=50",#REF!,$B75,#REF!,"&gt;=3.5")</f>
        <v>#REF!</v>
      </c>
      <c r="AS75" s="15" t="e">
        <f>COUNTIFS(#REF!,"&lt;=1",#REF!,"&gt;=50",#REF!,$B75,#REF!,"&gt;=4")</f>
        <v>#REF!</v>
      </c>
    </row>
    <row r="76" spans="2:45" hidden="1" outlineLevel="1" x14ac:dyDescent="0.25">
      <c r="B76" s="9" t="s">
        <v>42</v>
      </c>
      <c r="C76" s="6"/>
      <c r="D76" s="6" t="e">
        <f>COUNTIFS(#REF!,"&lt;100",#REF!,"&gt;=50",#REF!,$B76)</f>
        <v>#REF!</v>
      </c>
      <c r="E76" s="6" t="e">
        <f>COUNTIFS(#REF!,"&lt;=1",#REF!,"&lt;100",#REF!,"&gt;=50",#REF!,$B76,#REF!,"&gt;=1.85")</f>
        <v>#REF!</v>
      </c>
      <c r="F76" s="6" t="e">
        <f>COUNTIFS(#REF!,"&lt;=1",#REF!,"&lt;100",#REF!,"&gt;=50",#REF!,$B76,#REF!,"&gt;=1.9")</f>
        <v>#REF!</v>
      </c>
      <c r="G76" s="6" t="e">
        <f>COUNTIFS(#REF!,"&lt;=1",#REF!,"&lt;100",#REF!,"&gt;=50",#REF!,$B76,#REF!,"&gt;=2")</f>
        <v>#REF!</v>
      </c>
      <c r="H76" s="6" t="e">
        <f>COUNTIFS(#REF!,"&lt;=1",#REF!,"&lt;100",#REF!,"&gt;=50",#REF!,$B76,#REF!,"&gt;=2.2")</f>
        <v>#REF!</v>
      </c>
      <c r="I76" s="15" t="e">
        <f>COUNTIFS(#REF!,"&lt;=1",#REF!,"&lt;100",#REF!,"&gt;=50",#REF!,$B76,#REF!,"&gt;=2.5")</f>
        <v>#REF!</v>
      </c>
      <c r="K76" s="9" t="s">
        <v>42</v>
      </c>
      <c r="L76" s="6"/>
      <c r="M76" s="6" t="e">
        <f>COUNTIFS(#REF!,"&gt;=100",#REF!,"&lt;150",#REF!,$B76)</f>
        <v>#REF!</v>
      </c>
      <c r="N76" s="6" t="e">
        <f>COUNTIFS(#REF!,"&lt;=1",#REF!,"&gt;=100",#REF!,"&lt;150",#REF!,$B76,#REF!,"&gt;=2.0")</f>
        <v>#REF!</v>
      </c>
      <c r="O76" s="6" t="e">
        <f>COUNTIFS(#REF!,"&lt;=1",#REF!,"&gt;=100",#REF!,"&lt;150",#REF!,$B76,#REF!,"&gt;=2.1")</f>
        <v>#REF!</v>
      </c>
      <c r="P76" s="6" t="e">
        <f>COUNTIFS(#REF!,"&lt;=1",#REF!,"&gt;=100",#REF!,"&lt;150",#REF!,$B76,#REF!,"&gt;=2.3")</f>
        <v>#REF!</v>
      </c>
      <c r="Q76" s="6" t="e">
        <f>COUNTIFS(#REF!,"&lt;=1",#REF!,"&gt;=100",#REF!,"&lt;150",#REF!,$B76,#REF!,"&gt;=2.5")</f>
        <v>#REF!</v>
      </c>
      <c r="R76" s="15" t="e">
        <f>COUNTIFS(#REF!,"&lt;=1",#REF!,"&gt;=100",#REF!,"&lt;150",#REF!,$B76,#REF!,"&gt;=4")</f>
        <v>#REF!</v>
      </c>
      <c r="T76" s="9" t="s">
        <v>42</v>
      </c>
      <c r="U76" s="6"/>
      <c r="V76" s="6" t="e">
        <f>COUNTIFS(#REF!,"&gt;=150",#REF!,"&lt;200",#REF!,$B76)</f>
        <v>#REF!</v>
      </c>
      <c r="W76" s="6" t="e">
        <f>COUNTIFS(#REF!,"&lt;=1",#REF!,"&gt;=150",#REF!,"&lt;200",#REF!,$B76,#REF!,"&gt;=2.0")</f>
        <v>#REF!</v>
      </c>
      <c r="X76" s="6" t="e">
        <f>COUNTIFS(#REF!,"&lt;=1",#REF!,"&gt;=150",#REF!,"&lt;200",#REF!,$B76,#REF!,"&gt;=2.1")</f>
        <v>#REF!</v>
      </c>
      <c r="Y76" s="6" t="e">
        <f>COUNTIFS(#REF!,"&lt;=1",#REF!,"&gt;=150",#REF!,"&lt;200",#REF!,$B76,#REF!,"&gt;=2.5")</f>
        <v>#REF!</v>
      </c>
      <c r="Z76" s="6" t="e">
        <f>COUNTIFS(#REF!,"&lt;=1",#REF!,"&gt;=150",#REF!,"&lt;200",#REF!,$B76,#REF!,"&gt;=3.5")</f>
        <v>#REF!</v>
      </c>
      <c r="AA76" s="15" t="e">
        <f>COUNTIFS(#REF!,"&lt;=1",#REF!,"&gt;=150",#REF!,"&lt;200",#REF!,$B76,#REF!,"&gt;=4")</f>
        <v>#REF!</v>
      </c>
      <c r="AC76" s="9" t="s">
        <v>42</v>
      </c>
      <c r="AD76" s="6"/>
      <c r="AE76" s="6" t="e">
        <f>COUNTIFS(#REF!,"&gt;=200",#REF!,$B76)</f>
        <v>#REF!</v>
      </c>
      <c r="AF76" s="6" t="e">
        <f>COUNTIFS(#REF!,"&lt;=1",#REF!,"&gt;=200",#REF!,$B76,#REF!,"&gt;=2.2")</f>
        <v>#REF!</v>
      </c>
      <c r="AG76" s="6" t="e">
        <f>COUNTIFS(#REF!,"&lt;=1",#REF!,"&gt;=200",#REF!,$B76,#REF!,"&gt;=2.3")</f>
        <v>#REF!</v>
      </c>
      <c r="AH76" s="6" t="e">
        <f>COUNTIFS(#REF!,"&lt;=1",#REF!,"&gt;=200",#REF!,$B76,#REF!,"&gt;=2.5")</f>
        <v>#REF!</v>
      </c>
      <c r="AI76" s="6" t="e">
        <f>COUNTIFS(#REF!,"&lt;=1",#REF!,"&gt;=200",#REF!,$B76,#REF!,"&gt;=3.5")</f>
        <v>#REF!</v>
      </c>
      <c r="AJ76" s="15" t="e">
        <f>COUNTIFS(#REF!,"&lt;=1",#REF!,"&gt;=200",#REF!,$B76,#REF!,"&gt;=4")</f>
        <v>#REF!</v>
      </c>
      <c r="AL76" s="9" t="s">
        <v>42</v>
      </c>
      <c r="AM76" s="6"/>
      <c r="AN76" s="6" t="e">
        <f>COUNTIFS(#REF!,"&gt;=50",#REF!,$B76)</f>
        <v>#REF!</v>
      </c>
      <c r="AO76" s="6" t="e">
        <f>COUNTIFS(#REF!,"&lt;=1",#REF!,"&gt;=50",#REF!,$B76,#REF!,"&gt;=2.2")</f>
        <v>#REF!</v>
      </c>
      <c r="AP76" s="6" t="e">
        <f>COUNTIFS(#REF!,"&lt;=1",#REF!,"&gt;=50",#REF!,$B76,#REF!,"&gt;=2.5")</f>
        <v>#REF!</v>
      </c>
      <c r="AQ76" s="6" t="e">
        <f>COUNTIFS(#REF!,"&lt;=1",#REF!,"&gt;=50",#REF!,$B76,#REF!,"&gt;=3")</f>
        <v>#REF!</v>
      </c>
      <c r="AR76" s="6" t="e">
        <f>COUNTIFS(#REF!,"&lt;=1",#REF!,"&gt;=50",#REF!,$B76,#REF!,"&gt;=3.5")</f>
        <v>#REF!</v>
      </c>
      <c r="AS76" s="15" t="e">
        <f>COUNTIFS(#REF!,"&lt;=1",#REF!,"&gt;=50",#REF!,$B76,#REF!,"&gt;=4")</f>
        <v>#REF!</v>
      </c>
    </row>
    <row r="77" spans="2:45" hidden="1" outlineLevel="1" x14ac:dyDescent="0.25">
      <c r="B77" s="9" t="s">
        <v>60</v>
      </c>
      <c r="C77" s="6"/>
      <c r="D77" s="6" t="e">
        <f>COUNTIFS(#REF!,"&lt;100",#REF!,"&gt;=50",#REF!,$B77)</f>
        <v>#REF!</v>
      </c>
      <c r="E77" s="6" t="e">
        <f>COUNTIFS(#REF!,"&lt;=1",#REF!,"&lt;100",#REF!,"&gt;=50",#REF!,$B77,#REF!,"&gt;=1.85")</f>
        <v>#REF!</v>
      </c>
      <c r="F77" s="6" t="e">
        <f>COUNTIFS(#REF!,"&lt;=1",#REF!,"&lt;100",#REF!,"&gt;=50",#REF!,$B77,#REF!,"&gt;=1.9")</f>
        <v>#REF!</v>
      </c>
      <c r="G77" s="6" t="e">
        <f>COUNTIFS(#REF!,"&lt;=1",#REF!,"&lt;100",#REF!,"&gt;=50",#REF!,$B77,#REF!,"&gt;=2")</f>
        <v>#REF!</v>
      </c>
      <c r="H77" s="6" t="e">
        <f>COUNTIFS(#REF!,"&lt;=1",#REF!,"&lt;100",#REF!,"&gt;=50",#REF!,$B77,#REF!,"&gt;=2.2")</f>
        <v>#REF!</v>
      </c>
      <c r="I77" s="15" t="e">
        <f>COUNTIFS(#REF!,"&lt;=1",#REF!,"&lt;100",#REF!,"&gt;=50",#REF!,$B77,#REF!,"&gt;=2.5")</f>
        <v>#REF!</v>
      </c>
      <c r="K77" s="9" t="s">
        <v>60</v>
      </c>
      <c r="L77" s="6"/>
      <c r="M77" s="6" t="e">
        <f>COUNTIFS(#REF!,"&gt;=100",#REF!,"&lt;150",#REF!,$B77)</f>
        <v>#REF!</v>
      </c>
      <c r="N77" s="6" t="e">
        <f>COUNTIFS(#REF!,"&lt;=1",#REF!,"&gt;=100",#REF!,"&lt;150",#REF!,$B77,#REF!,"&gt;=2.0")</f>
        <v>#REF!</v>
      </c>
      <c r="O77" s="6" t="e">
        <f>COUNTIFS(#REF!,"&lt;=1",#REF!,"&gt;=100",#REF!,"&lt;150",#REF!,$B77,#REF!,"&gt;=2.1")</f>
        <v>#REF!</v>
      </c>
      <c r="P77" s="6" t="e">
        <f>COUNTIFS(#REF!,"&lt;=1",#REF!,"&gt;=100",#REF!,"&lt;150",#REF!,$B77,#REF!,"&gt;=2.3")</f>
        <v>#REF!</v>
      </c>
      <c r="Q77" s="6" t="e">
        <f>COUNTIFS(#REF!,"&lt;=1",#REF!,"&gt;=100",#REF!,"&lt;150",#REF!,$B77,#REF!,"&gt;=2.5")</f>
        <v>#REF!</v>
      </c>
      <c r="R77" s="15" t="e">
        <f>COUNTIFS(#REF!,"&lt;=1",#REF!,"&gt;=100",#REF!,"&lt;150",#REF!,$B77,#REF!,"&gt;=4")</f>
        <v>#REF!</v>
      </c>
      <c r="T77" s="9" t="s">
        <v>60</v>
      </c>
      <c r="U77" s="6"/>
      <c r="V77" s="6" t="e">
        <f>COUNTIFS(#REF!,"&gt;=150",#REF!,"&lt;200",#REF!,$B77)</f>
        <v>#REF!</v>
      </c>
      <c r="W77" s="6" t="e">
        <f>COUNTIFS(#REF!,"&lt;=1",#REF!,"&gt;=150",#REF!,"&lt;200",#REF!,$B77,#REF!,"&gt;=2.0")</f>
        <v>#REF!</v>
      </c>
      <c r="X77" s="6" t="e">
        <f>COUNTIFS(#REF!,"&lt;=1",#REF!,"&gt;=150",#REF!,"&lt;200",#REF!,$B77,#REF!,"&gt;=2.1")</f>
        <v>#REF!</v>
      </c>
      <c r="Y77" s="6" t="e">
        <f>COUNTIFS(#REF!,"&lt;=1",#REF!,"&gt;=150",#REF!,"&lt;200",#REF!,$B77,#REF!,"&gt;=2.5")</f>
        <v>#REF!</v>
      </c>
      <c r="Z77" s="6" t="e">
        <f>COUNTIFS(#REF!,"&lt;=1",#REF!,"&gt;=150",#REF!,"&lt;200",#REF!,$B77,#REF!,"&gt;=3.5")</f>
        <v>#REF!</v>
      </c>
      <c r="AA77" s="15" t="e">
        <f>COUNTIFS(#REF!,"&lt;=1",#REF!,"&gt;=150",#REF!,"&lt;200",#REF!,$B77,#REF!,"&gt;=4")</f>
        <v>#REF!</v>
      </c>
      <c r="AC77" s="9" t="s">
        <v>60</v>
      </c>
      <c r="AD77" s="6"/>
      <c r="AE77" s="6" t="e">
        <f>COUNTIFS(#REF!,"&gt;=200",#REF!,$B77)</f>
        <v>#REF!</v>
      </c>
      <c r="AF77" s="6" t="e">
        <f>COUNTIFS(#REF!,"&lt;=1",#REF!,"&gt;=200",#REF!,$B77,#REF!,"&gt;=2.2")</f>
        <v>#REF!</v>
      </c>
      <c r="AG77" s="6" t="e">
        <f>COUNTIFS(#REF!,"&lt;=1",#REF!,"&gt;=200",#REF!,$B77,#REF!,"&gt;=2.3")</f>
        <v>#REF!</v>
      </c>
      <c r="AH77" s="6" t="e">
        <f>COUNTIFS(#REF!,"&lt;=1",#REF!,"&gt;=200",#REF!,$B77,#REF!,"&gt;=2.5")</f>
        <v>#REF!</v>
      </c>
      <c r="AI77" s="6" t="e">
        <f>COUNTIFS(#REF!,"&lt;=1",#REF!,"&gt;=200",#REF!,$B77,#REF!,"&gt;=3.5")</f>
        <v>#REF!</v>
      </c>
      <c r="AJ77" s="15" t="e">
        <f>COUNTIFS(#REF!,"&lt;=1",#REF!,"&gt;=200",#REF!,$B77,#REF!,"&gt;=4")</f>
        <v>#REF!</v>
      </c>
      <c r="AL77" s="9" t="s">
        <v>60</v>
      </c>
      <c r="AM77" s="6"/>
      <c r="AN77" s="6" t="e">
        <f>COUNTIFS(#REF!,"&gt;=50",#REF!,$B77)</f>
        <v>#REF!</v>
      </c>
      <c r="AO77" s="6" t="e">
        <f>COUNTIFS(#REF!,"&lt;=1",#REF!,"&gt;=50",#REF!,$B77,#REF!,"&gt;=2.2")</f>
        <v>#REF!</v>
      </c>
      <c r="AP77" s="6" t="e">
        <f>COUNTIFS(#REF!,"&lt;=1",#REF!,"&gt;=50",#REF!,$B77,#REF!,"&gt;=2.5")</f>
        <v>#REF!</v>
      </c>
      <c r="AQ77" s="6" t="e">
        <f>COUNTIFS(#REF!,"&lt;=1",#REF!,"&gt;=50",#REF!,$B77,#REF!,"&gt;=3")</f>
        <v>#REF!</v>
      </c>
      <c r="AR77" s="6" t="e">
        <f>COUNTIFS(#REF!,"&lt;=1",#REF!,"&gt;=50",#REF!,$B77,#REF!,"&gt;=3.5")</f>
        <v>#REF!</v>
      </c>
      <c r="AS77" s="15" t="e">
        <f>COUNTIFS(#REF!,"&lt;=1",#REF!,"&gt;=50",#REF!,$B77,#REF!,"&gt;=4")</f>
        <v>#REF!</v>
      </c>
    </row>
    <row r="78" spans="2:45" hidden="1" outlineLevel="1" x14ac:dyDescent="0.25">
      <c r="B78" s="9" t="s">
        <v>19</v>
      </c>
      <c r="C78" s="6"/>
      <c r="D78" s="6" t="e">
        <f>COUNTIFS(#REF!,"&lt;100",#REF!,"&gt;=50",#REF!,$B78)</f>
        <v>#REF!</v>
      </c>
      <c r="E78" s="6" t="e">
        <f>COUNTIFS(#REF!,"&lt;=1",#REF!,"&lt;100",#REF!,"&gt;=50",#REF!,$B78,#REF!,"&gt;=1.85")</f>
        <v>#REF!</v>
      </c>
      <c r="F78" s="6" t="e">
        <f>COUNTIFS(#REF!,"&lt;=1",#REF!,"&lt;100",#REF!,"&gt;=50",#REF!,$B78,#REF!,"&gt;=1.9")</f>
        <v>#REF!</v>
      </c>
      <c r="G78" s="6" t="e">
        <f>COUNTIFS(#REF!,"&lt;=1",#REF!,"&lt;100",#REF!,"&gt;=50",#REF!,$B78,#REF!,"&gt;=2")</f>
        <v>#REF!</v>
      </c>
      <c r="H78" s="6" t="e">
        <f>COUNTIFS(#REF!,"&lt;=1",#REF!,"&lt;100",#REF!,"&gt;=50",#REF!,$B78,#REF!,"&gt;=2.2")</f>
        <v>#REF!</v>
      </c>
      <c r="I78" s="15" t="e">
        <f>COUNTIFS(#REF!,"&lt;=1",#REF!,"&lt;100",#REF!,"&gt;=50",#REF!,$B78,#REF!,"&gt;=2.5")</f>
        <v>#REF!</v>
      </c>
      <c r="K78" s="9" t="s">
        <v>19</v>
      </c>
      <c r="L78" s="6"/>
      <c r="M78" s="6" t="e">
        <f>COUNTIFS(#REF!,"&gt;=100",#REF!,"&lt;150",#REF!,$B78)</f>
        <v>#REF!</v>
      </c>
      <c r="N78" s="6" t="e">
        <f>COUNTIFS(#REF!,"&lt;=1",#REF!,"&gt;=100",#REF!,"&lt;150",#REF!,$B78,#REF!,"&gt;=2.0")</f>
        <v>#REF!</v>
      </c>
      <c r="O78" s="6" t="e">
        <f>COUNTIFS(#REF!,"&lt;=1",#REF!,"&gt;=100",#REF!,"&lt;150",#REF!,$B78,#REF!,"&gt;=2.1")</f>
        <v>#REF!</v>
      </c>
      <c r="P78" s="6" t="e">
        <f>COUNTIFS(#REF!,"&lt;=1",#REF!,"&gt;=100",#REF!,"&lt;150",#REF!,$B78,#REF!,"&gt;=2.3")</f>
        <v>#REF!</v>
      </c>
      <c r="Q78" s="6" t="e">
        <f>COUNTIFS(#REF!,"&lt;=1",#REF!,"&gt;=100",#REF!,"&lt;150",#REF!,$B78,#REF!,"&gt;=2.5")</f>
        <v>#REF!</v>
      </c>
      <c r="R78" s="15" t="e">
        <f>COUNTIFS(#REF!,"&lt;=1",#REF!,"&gt;=100",#REF!,"&lt;150",#REF!,$B78,#REF!,"&gt;=4")</f>
        <v>#REF!</v>
      </c>
      <c r="T78" s="9" t="s">
        <v>19</v>
      </c>
      <c r="U78" s="6"/>
      <c r="V78" s="6" t="e">
        <f>COUNTIFS(#REF!,"&gt;=150",#REF!,"&lt;200",#REF!,$B78)</f>
        <v>#REF!</v>
      </c>
      <c r="W78" s="6" t="e">
        <f>COUNTIFS(#REF!,"&lt;=1",#REF!,"&gt;=150",#REF!,"&lt;200",#REF!,$B78,#REF!,"&gt;=2.0")</f>
        <v>#REF!</v>
      </c>
      <c r="X78" s="6" t="e">
        <f>COUNTIFS(#REF!,"&lt;=1",#REF!,"&gt;=150",#REF!,"&lt;200",#REF!,$B78,#REF!,"&gt;=2.1")</f>
        <v>#REF!</v>
      </c>
      <c r="Y78" s="6" t="e">
        <f>COUNTIFS(#REF!,"&lt;=1",#REF!,"&gt;=150",#REF!,"&lt;200",#REF!,$B78,#REF!,"&gt;=2.5")</f>
        <v>#REF!</v>
      </c>
      <c r="Z78" s="6" t="e">
        <f>COUNTIFS(#REF!,"&lt;=1",#REF!,"&gt;=150",#REF!,"&lt;200",#REF!,$B78,#REF!,"&gt;=3.5")</f>
        <v>#REF!</v>
      </c>
      <c r="AA78" s="15" t="e">
        <f>COUNTIFS(#REF!,"&lt;=1",#REF!,"&gt;=150",#REF!,"&lt;200",#REF!,$B78,#REF!,"&gt;=4")</f>
        <v>#REF!</v>
      </c>
      <c r="AC78" s="9" t="s">
        <v>19</v>
      </c>
      <c r="AD78" s="6"/>
      <c r="AE78" s="6" t="e">
        <f>COUNTIFS(#REF!,"&gt;=200",#REF!,$B78)</f>
        <v>#REF!</v>
      </c>
      <c r="AF78" s="6" t="e">
        <f>COUNTIFS(#REF!,"&lt;=1",#REF!,"&gt;=200",#REF!,$B78,#REF!,"&gt;=2.2")</f>
        <v>#REF!</v>
      </c>
      <c r="AG78" s="6" t="e">
        <f>COUNTIFS(#REF!,"&lt;=1",#REF!,"&gt;=200",#REF!,$B78,#REF!,"&gt;=2.3")</f>
        <v>#REF!</v>
      </c>
      <c r="AH78" s="6" t="e">
        <f>COUNTIFS(#REF!,"&lt;=1",#REF!,"&gt;=200",#REF!,$B78,#REF!,"&gt;=2.5")</f>
        <v>#REF!</v>
      </c>
      <c r="AI78" s="6" t="e">
        <f>COUNTIFS(#REF!,"&lt;=1",#REF!,"&gt;=200",#REF!,$B78,#REF!,"&gt;=3.5")</f>
        <v>#REF!</v>
      </c>
      <c r="AJ78" s="15" t="e">
        <f>COUNTIFS(#REF!,"&lt;=1",#REF!,"&gt;=200",#REF!,$B78,#REF!,"&gt;=4")</f>
        <v>#REF!</v>
      </c>
      <c r="AL78" s="9" t="s">
        <v>19</v>
      </c>
      <c r="AM78" s="6"/>
      <c r="AN78" s="6" t="e">
        <f>COUNTIFS(#REF!,"&gt;=50",#REF!,$B78)</f>
        <v>#REF!</v>
      </c>
      <c r="AO78" s="6" t="e">
        <f>COUNTIFS(#REF!,"&lt;=1",#REF!,"&gt;=50",#REF!,$B78,#REF!,"&gt;=2.2")</f>
        <v>#REF!</v>
      </c>
      <c r="AP78" s="6" t="e">
        <f>COUNTIFS(#REF!,"&lt;=1",#REF!,"&gt;=50",#REF!,$B78,#REF!,"&gt;=2.5")</f>
        <v>#REF!</v>
      </c>
      <c r="AQ78" s="6" t="e">
        <f>COUNTIFS(#REF!,"&lt;=1",#REF!,"&gt;=50",#REF!,$B78,#REF!,"&gt;=3")</f>
        <v>#REF!</v>
      </c>
      <c r="AR78" s="6" t="e">
        <f>COUNTIFS(#REF!,"&lt;=1",#REF!,"&gt;=50",#REF!,$B78,#REF!,"&gt;=3.5")</f>
        <v>#REF!</v>
      </c>
      <c r="AS78" s="15" t="e">
        <f>COUNTIFS(#REF!,"&lt;=1",#REF!,"&gt;=50",#REF!,$B78,#REF!,"&gt;=4")</f>
        <v>#REF!</v>
      </c>
    </row>
    <row r="79" spans="2:45" hidden="1" outlineLevel="1" x14ac:dyDescent="0.25">
      <c r="B79" s="9" t="s">
        <v>11</v>
      </c>
      <c r="C79" s="6"/>
      <c r="D79" s="6" t="e">
        <f>COUNTIFS(#REF!,"&lt;100",#REF!,"&gt;=50",#REF!,$B79)</f>
        <v>#REF!</v>
      </c>
      <c r="E79" s="6" t="e">
        <f>COUNTIFS(#REF!,"&lt;=1",#REF!,"&lt;100",#REF!,"&gt;=50",#REF!,$B79,#REF!,"&gt;=1.85")</f>
        <v>#REF!</v>
      </c>
      <c r="F79" s="6" t="e">
        <f>COUNTIFS(#REF!,"&lt;=1",#REF!,"&lt;100",#REF!,"&gt;=50",#REF!,$B79,#REF!,"&gt;=1.9")</f>
        <v>#REF!</v>
      </c>
      <c r="G79" s="6" t="e">
        <f>COUNTIFS(#REF!,"&lt;=1",#REF!,"&lt;100",#REF!,"&gt;=50",#REF!,$B79,#REF!,"&gt;=2")</f>
        <v>#REF!</v>
      </c>
      <c r="H79" s="6" t="e">
        <f>COUNTIFS(#REF!,"&lt;=1",#REF!,"&lt;100",#REF!,"&gt;=50",#REF!,$B79,#REF!,"&gt;=2.2")</f>
        <v>#REF!</v>
      </c>
      <c r="I79" s="15" t="e">
        <f>COUNTIFS(#REF!,"&lt;=1",#REF!,"&lt;100",#REF!,"&gt;=50",#REF!,$B79,#REF!,"&gt;=2.5")</f>
        <v>#REF!</v>
      </c>
      <c r="K79" s="9" t="s">
        <v>11</v>
      </c>
      <c r="L79" s="6"/>
      <c r="M79" s="6" t="e">
        <f>COUNTIFS(#REF!,"&gt;=100",#REF!,"&lt;150",#REF!,$B79)</f>
        <v>#REF!</v>
      </c>
      <c r="N79" s="6" t="e">
        <f>COUNTIFS(#REF!,"&lt;=1",#REF!,"&gt;=100",#REF!,"&lt;150",#REF!,$B79,#REF!,"&gt;=2.0")</f>
        <v>#REF!</v>
      </c>
      <c r="O79" s="6" t="e">
        <f>COUNTIFS(#REF!,"&lt;=1",#REF!,"&gt;=100",#REF!,"&lt;150",#REF!,$B79,#REF!,"&gt;=2.1")</f>
        <v>#REF!</v>
      </c>
      <c r="P79" s="6" t="e">
        <f>COUNTIFS(#REF!,"&lt;=1",#REF!,"&gt;=100",#REF!,"&lt;150",#REF!,$B79,#REF!,"&gt;=2.3")</f>
        <v>#REF!</v>
      </c>
      <c r="Q79" s="6" t="e">
        <f>COUNTIFS(#REF!,"&lt;=1",#REF!,"&gt;=100",#REF!,"&lt;150",#REF!,$B79,#REF!,"&gt;=2.5")</f>
        <v>#REF!</v>
      </c>
      <c r="R79" s="15" t="e">
        <f>COUNTIFS(#REF!,"&lt;=1",#REF!,"&gt;=100",#REF!,"&lt;150",#REF!,$B79,#REF!,"&gt;=4")</f>
        <v>#REF!</v>
      </c>
      <c r="T79" s="9" t="s">
        <v>11</v>
      </c>
      <c r="U79" s="6"/>
      <c r="V79" s="6" t="e">
        <f>COUNTIFS(#REF!,"&gt;=150",#REF!,"&lt;200",#REF!,$B79)</f>
        <v>#REF!</v>
      </c>
      <c r="W79" s="6" t="e">
        <f>COUNTIFS(#REF!,"&lt;=1",#REF!,"&gt;=150",#REF!,"&lt;200",#REF!,$B79,#REF!,"&gt;=2.0")</f>
        <v>#REF!</v>
      </c>
      <c r="X79" s="6" t="e">
        <f>COUNTIFS(#REF!,"&lt;=1",#REF!,"&gt;=150",#REF!,"&lt;200",#REF!,$B79,#REF!,"&gt;=2.1")</f>
        <v>#REF!</v>
      </c>
      <c r="Y79" s="6" t="e">
        <f>COUNTIFS(#REF!,"&lt;=1",#REF!,"&gt;=150",#REF!,"&lt;200",#REF!,$B79,#REF!,"&gt;=2.5")</f>
        <v>#REF!</v>
      </c>
      <c r="Z79" s="6" t="e">
        <f>COUNTIFS(#REF!,"&lt;=1",#REF!,"&gt;=150",#REF!,"&lt;200",#REF!,$B79,#REF!,"&gt;=3.5")</f>
        <v>#REF!</v>
      </c>
      <c r="AA79" s="15" t="e">
        <f>COUNTIFS(#REF!,"&lt;=1",#REF!,"&gt;=150",#REF!,"&lt;200",#REF!,$B79,#REF!,"&gt;=4")</f>
        <v>#REF!</v>
      </c>
      <c r="AC79" s="9" t="s">
        <v>11</v>
      </c>
      <c r="AD79" s="6"/>
      <c r="AE79" s="6" t="e">
        <f>COUNTIFS(#REF!,"&gt;=200",#REF!,$B79)</f>
        <v>#REF!</v>
      </c>
      <c r="AF79" s="6" t="e">
        <f>COUNTIFS(#REF!,"&lt;=1",#REF!,"&gt;=200",#REF!,$B79,#REF!,"&gt;=2.2")</f>
        <v>#REF!</v>
      </c>
      <c r="AG79" s="6" t="e">
        <f>COUNTIFS(#REF!,"&lt;=1",#REF!,"&gt;=200",#REF!,$B79,#REF!,"&gt;=2.3")</f>
        <v>#REF!</v>
      </c>
      <c r="AH79" s="6" t="e">
        <f>COUNTIFS(#REF!,"&lt;=1",#REF!,"&gt;=200",#REF!,$B79,#REF!,"&gt;=2.5")</f>
        <v>#REF!</v>
      </c>
      <c r="AI79" s="6" t="e">
        <f>COUNTIFS(#REF!,"&lt;=1",#REF!,"&gt;=200",#REF!,$B79,#REF!,"&gt;=3.5")</f>
        <v>#REF!</v>
      </c>
      <c r="AJ79" s="15" t="e">
        <f>COUNTIFS(#REF!,"&lt;=1",#REF!,"&gt;=200",#REF!,$B79,#REF!,"&gt;=4")</f>
        <v>#REF!</v>
      </c>
      <c r="AL79" s="9" t="s">
        <v>11</v>
      </c>
      <c r="AM79" s="6"/>
      <c r="AN79" s="6" t="e">
        <f>COUNTIFS(#REF!,"&gt;=50",#REF!,$B79)</f>
        <v>#REF!</v>
      </c>
      <c r="AO79" s="6" t="e">
        <f>COUNTIFS(#REF!,"&lt;=1",#REF!,"&gt;=50",#REF!,$B79,#REF!,"&gt;=2.2")</f>
        <v>#REF!</v>
      </c>
      <c r="AP79" s="6" t="e">
        <f>COUNTIFS(#REF!,"&lt;=1",#REF!,"&gt;=50",#REF!,$B79,#REF!,"&gt;=2.5")</f>
        <v>#REF!</v>
      </c>
      <c r="AQ79" s="6" t="e">
        <f>COUNTIFS(#REF!,"&lt;=1",#REF!,"&gt;=50",#REF!,$B79,#REF!,"&gt;=3")</f>
        <v>#REF!</v>
      </c>
      <c r="AR79" s="6" t="e">
        <f>COUNTIFS(#REF!,"&lt;=1",#REF!,"&gt;=50",#REF!,$B79,#REF!,"&gt;=3.5")</f>
        <v>#REF!</v>
      </c>
      <c r="AS79" s="15" t="e">
        <f>COUNTIFS(#REF!,"&lt;=1",#REF!,"&gt;=50",#REF!,$B79,#REF!,"&gt;=4")</f>
        <v>#REF!</v>
      </c>
    </row>
    <row r="80" spans="2:45" hidden="1" outlineLevel="1" x14ac:dyDescent="0.25">
      <c r="B80" s="9" t="s">
        <v>64</v>
      </c>
      <c r="C80" s="6"/>
      <c r="D80" s="6" t="e">
        <f>COUNTIFS(#REF!,"&lt;100",#REF!,"&gt;=50",#REF!,$B80)</f>
        <v>#REF!</v>
      </c>
      <c r="E80" s="6" t="e">
        <f>COUNTIFS(#REF!,"&lt;=1",#REF!,"&lt;100",#REF!,"&gt;=50",#REF!,$B80,#REF!,"&gt;=1.85")</f>
        <v>#REF!</v>
      </c>
      <c r="F80" s="6" t="e">
        <f>COUNTIFS(#REF!,"&lt;=1",#REF!,"&lt;100",#REF!,"&gt;=50",#REF!,$B80,#REF!,"&gt;=1.9")</f>
        <v>#REF!</v>
      </c>
      <c r="G80" s="6" t="e">
        <f>COUNTIFS(#REF!,"&lt;=1",#REF!,"&lt;100",#REF!,"&gt;=50",#REF!,$B80,#REF!,"&gt;=2")</f>
        <v>#REF!</v>
      </c>
      <c r="H80" s="6" t="e">
        <f>COUNTIFS(#REF!,"&lt;=1",#REF!,"&lt;100",#REF!,"&gt;=50",#REF!,$B80,#REF!,"&gt;=2.2")</f>
        <v>#REF!</v>
      </c>
      <c r="I80" s="15" t="e">
        <f>COUNTIFS(#REF!,"&lt;=1",#REF!,"&lt;100",#REF!,"&gt;=50",#REF!,$B80,#REF!,"&gt;=2.5")</f>
        <v>#REF!</v>
      </c>
      <c r="K80" s="9" t="s">
        <v>64</v>
      </c>
      <c r="L80" s="6"/>
      <c r="M80" s="6" t="e">
        <f>COUNTIFS(#REF!,"&gt;=100",#REF!,"&lt;150",#REF!,$B80)</f>
        <v>#REF!</v>
      </c>
      <c r="N80" s="6" t="e">
        <f>COUNTIFS(#REF!,"&lt;=1",#REF!,"&gt;=100",#REF!,"&lt;150",#REF!,$B80,#REF!,"&gt;=2.0")</f>
        <v>#REF!</v>
      </c>
      <c r="O80" s="6" t="e">
        <f>COUNTIFS(#REF!,"&lt;=1",#REF!,"&gt;=100",#REF!,"&lt;150",#REF!,$B80,#REF!,"&gt;=2.1")</f>
        <v>#REF!</v>
      </c>
      <c r="P80" s="6" t="e">
        <f>COUNTIFS(#REF!,"&lt;=1",#REF!,"&gt;=100",#REF!,"&lt;150",#REF!,$B80,#REF!,"&gt;=2.3")</f>
        <v>#REF!</v>
      </c>
      <c r="Q80" s="6" t="e">
        <f>COUNTIFS(#REF!,"&lt;=1",#REF!,"&gt;=100",#REF!,"&lt;150",#REF!,$B80,#REF!,"&gt;=2.5")</f>
        <v>#REF!</v>
      </c>
      <c r="R80" s="15" t="e">
        <f>COUNTIFS(#REF!,"&lt;=1",#REF!,"&gt;=100",#REF!,"&lt;150",#REF!,$B80,#REF!,"&gt;=4")</f>
        <v>#REF!</v>
      </c>
      <c r="T80" s="9" t="s">
        <v>64</v>
      </c>
      <c r="U80" s="6"/>
      <c r="V80" s="6" t="e">
        <f>COUNTIFS(#REF!,"&gt;=150",#REF!,"&lt;200",#REF!,$B80)</f>
        <v>#REF!</v>
      </c>
      <c r="W80" s="6" t="e">
        <f>COUNTIFS(#REF!,"&lt;=1",#REF!,"&gt;=150",#REF!,"&lt;200",#REF!,$B80,#REF!,"&gt;=2.0")</f>
        <v>#REF!</v>
      </c>
      <c r="X80" s="6" t="e">
        <f>COUNTIFS(#REF!,"&lt;=1",#REF!,"&gt;=150",#REF!,"&lt;200",#REF!,$B80,#REF!,"&gt;=2.1")</f>
        <v>#REF!</v>
      </c>
      <c r="Y80" s="6" t="e">
        <f>COUNTIFS(#REF!,"&lt;=1",#REF!,"&gt;=150",#REF!,"&lt;200",#REF!,$B80,#REF!,"&gt;=2.5")</f>
        <v>#REF!</v>
      </c>
      <c r="Z80" s="6" t="e">
        <f>COUNTIFS(#REF!,"&lt;=1",#REF!,"&gt;=150",#REF!,"&lt;200",#REF!,$B80,#REF!,"&gt;=3.5")</f>
        <v>#REF!</v>
      </c>
      <c r="AA80" s="15" t="e">
        <f>COUNTIFS(#REF!,"&lt;=1",#REF!,"&gt;=150",#REF!,"&lt;200",#REF!,$B80,#REF!,"&gt;=4")</f>
        <v>#REF!</v>
      </c>
      <c r="AC80" s="9" t="s">
        <v>64</v>
      </c>
      <c r="AD80" s="6"/>
      <c r="AE80" s="6" t="e">
        <f>COUNTIFS(#REF!,"&gt;=200",#REF!,$B80)</f>
        <v>#REF!</v>
      </c>
      <c r="AF80" s="6" t="e">
        <f>COUNTIFS(#REF!,"&lt;=1",#REF!,"&gt;=200",#REF!,$B80,#REF!,"&gt;=2.2")</f>
        <v>#REF!</v>
      </c>
      <c r="AG80" s="6" t="e">
        <f>COUNTIFS(#REF!,"&lt;=1",#REF!,"&gt;=200",#REF!,$B80,#REF!,"&gt;=2.3")</f>
        <v>#REF!</v>
      </c>
      <c r="AH80" s="6" t="e">
        <f>COUNTIFS(#REF!,"&lt;=1",#REF!,"&gt;=200",#REF!,$B80,#REF!,"&gt;=2.5")</f>
        <v>#REF!</v>
      </c>
      <c r="AI80" s="6" t="e">
        <f>COUNTIFS(#REF!,"&lt;=1",#REF!,"&gt;=200",#REF!,$B80,#REF!,"&gt;=3.5")</f>
        <v>#REF!</v>
      </c>
      <c r="AJ80" s="15" t="e">
        <f>COUNTIFS(#REF!,"&lt;=1",#REF!,"&gt;=200",#REF!,$B80,#REF!,"&gt;=4")</f>
        <v>#REF!</v>
      </c>
      <c r="AL80" s="9" t="s">
        <v>64</v>
      </c>
      <c r="AM80" s="6"/>
      <c r="AN80" s="6" t="e">
        <f>COUNTIFS(#REF!,"&gt;=50",#REF!,$B80)</f>
        <v>#REF!</v>
      </c>
      <c r="AO80" s="6" t="e">
        <f>COUNTIFS(#REF!,"&lt;=1",#REF!,"&gt;=50",#REF!,$B80,#REF!,"&gt;=2.2")</f>
        <v>#REF!</v>
      </c>
      <c r="AP80" s="6" t="e">
        <f>COUNTIFS(#REF!,"&lt;=1",#REF!,"&gt;=50",#REF!,$B80,#REF!,"&gt;=2.5")</f>
        <v>#REF!</v>
      </c>
      <c r="AQ80" s="6" t="e">
        <f>COUNTIFS(#REF!,"&lt;=1",#REF!,"&gt;=50",#REF!,$B80,#REF!,"&gt;=3")</f>
        <v>#REF!</v>
      </c>
      <c r="AR80" s="6" t="e">
        <f>COUNTIFS(#REF!,"&lt;=1",#REF!,"&gt;=50",#REF!,$B80,#REF!,"&gt;=3.5")</f>
        <v>#REF!</v>
      </c>
      <c r="AS80" s="15" t="e">
        <f>COUNTIFS(#REF!,"&lt;=1",#REF!,"&gt;=50",#REF!,$B80,#REF!,"&gt;=4")</f>
        <v>#REF!</v>
      </c>
    </row>
    <row r="81" spans="2:45" hidden="1" outlineLevel="1" x14ac:dyDescent="0.25">
      <c r="B81" s="9" t="s">
        <v>22</v>
      </c>
      <c r="C81" s="6"/>
      <c r="D81" s="6" t="e">
        <f>COUNTIFS(#REF!,"&lt;100",#REF!,"&gt;=50",#REF!,$B81)</f>
        <v>#REF!</v>
      </c>
      <c r="E81" s="6" t="e">
        <f>COUNTIFS(#REF!,"&lt;=1",#REF!,"&lt;100",#REF!,"&gt;=50",#REF!,$B81,#REF!,"&gt;=1.85")</f>
        <v>#REF!</v>
      </c>
      <c r="F81" s="6" t="e">
        <f>COUNTIFS(#REF!,"&lt;=1",#REF!,"&lt;100",#REF!,"&gt;=50",#REF!,$B81,#REF!,"&gt;=1.9")</f>
        <v>#REF!</v>
      </c>
      <c r="G81" s="6" t="e">
        <f>COUNTIFS(#REF!,"&lt;=1",#REF!,"&lt;100",#REF!,"&gt;=50",#REF!,$B81,#REF!,"&gt;=2")</f>
        <v>#REF!</v>
      </c>
      <c r="H81" s="6" t="e">
        <f>COUNTIFS(#REF!,"&lt;=1",#REF!,"&lt;100",#REF!,"&gt;=50",#REF!,$B81,#REF!,"&gt;=2.2")</f>
        <v>#REF!</v>
      </c>
      <c r="I81" s="15" t="e">
        <f>COUNTIFS(#REF!,"&lt;=1",#REF!,"&lt;100",#REF!,"&gt;=50",#REF!,$B81,#REF!,"&gt;=2.5")</f>
        <v>#REF!</v>
      </c>
      <c r="K81" s="9" t="s">
        <v>22</v>
      </c>
      <c r="L81" s="6"/>
      <c r="M81" s="6" t="e">
        <f>COUNTIFS(#REF!,"&gt;=100",#REF!,"&lt;150",#REF!,$B81)</f>
        <v>#REF!</v>
      </c>
      <c r="N81" s="6" t="e">
        <f>COUNTIFS(#REF!,"&lt;=1",#REF!,"&gt;=100",#REF!,"&lt;150",#REF!,$B81,#REF!,"&gt;=2.0")</f>
        <v>#REF!</v>
      </c>
      <c r="O81" s="6" t="e">
        <f>COUNTIFS(#REF!,"&lt;=1",#REF!,"&gt;=100",#REF!,"&lt;150",#REF!,$B81,#REF!,"&gt;=2.1")</f>
        <v>#REF!</v>
      </c>
      <c r="P81" s="6" t="e">
        <f>COUNTIFS(#REF!,"&lt;=1",#REF!,"&gt;=100",#REF!,"&lt;150",#REF!,$B81,#REF!,"&gt;=2.3")</f>
        <v>#REF!</v>
      </c>
      <c r="Q81" s="6" t="e">
        <f>COUNTIFS(#REF!,"&lt;=1",#REF!,"&gt;=100",#REF!,"&lt;150",#REF!,$B81,#REF!,"&gt;=2.5")</f>
        <v>#REF!</v>
      </c>
      <c r="R81" s="15" t="e">
        <f>COUNTIFS(#REF!,"&lt;=1",#REF!,"&gt;=100",#REF!,"&lt;150",#REF!,$B81,#REF!,"&gt;=4")</f>
        <v>#REF!</v>
      </c>
      <c r="T81" s="9" t="s">
        <v>22</v>
      </c>
      <c r="U81" s="6"/>
      <c r="V81" s="6" t="e">
        <f>COUNTIFS(#REF!,"&gt;=150",#REF!,"&lt;200",#REF!,$B81)</f>
        <v>#REF!</v>
      </c>
      <c r="W81" s="6" t="e">
        <f>COUNTIFS(#REF!,"&lt;=1",#REF!,"&gt;=150",#REF!,"&lt;200",#REF!,$B81,#REF!,"&gt;=2.0")</f>
        <v>#REF!</v>
      </c>
      <c r="X81" s="6" t="e">
        <f>COUNTIFS(#REF!,"&lt;=1",#REF!,"&gt;=150",#REF!,"&lt;200",#REF!,$B81,#REF!,"&gt;=2.1")</f>
        <v>#REF!</v>
      </c>
      <c r="Y81" s="6" t="e">
        <f>COUNTIFS(#REF!,"&lt;=1",#REF!,"&gt;=150",#REF!,"&lt;200",#REF!,$B81,#REF!,"&gt;=2.5")</f>
        <v>#REF!</v>
      </c>
      <c r="Z81" s="6" t="e">
        <f>COUNTIFS(#REF!,"&lt;=1",#REF!,"&gt;=150",#REF!,"&lt;200",#REF!,$B81,#REF!,"&gt;=3.5")</f>
        <v>#REF!</v>
      </c>
      <c r="AA81" s="15" t="e">
        <f>COUNTIFS(#REF!,"&lt;=1",#REF!,"&gt;=150",#REF!,"&lt;200",#REF!,$B81,#REF!,"&gt;=4")</f>
        <v>#REF!</v>
      </c>
      <c r="AC81" s="9" t="s">
        <v>22</v>
      </c>
      <c r="AD81" s="6"/>
      <c r="AE81" s="6" t="e">
        <f>COUNTIFS(#REF!,"&gt;=200",#REF!,$B81)</f>
        <v>#REF!</v>
      </c>
      <c r="AF81" s="6" t="e">
        <f>COUNTIFS(#REF!,"&lt;=1",#REF!,"&gt;=200",#REF!,$B81,#REF!,"&gt;=2.2")</f>
        <v>#REF!</v>
      </c>
      <c r="AG81" s="6" t="e">
        <f>COUNTIFS(#REF!,"&lt;=1",#REF!,"&gt;=200",#REF!,$B81,#REF!,"&gt;=2.3")</f>
        <v>#REF!</v>
      </c>
      <c r="AH81" s="6" t="e">
        <f>COUNTIFS(#REF!,"&lt;=1",#REF!,"&gt;=200",#REF!,$B81,#REF!,"&gt;=2.5")</f>
        <v>#REF!</v>
      </c>
      <c r="AI81" s="6" t="e">
        <f>COUNTIFS(#REF!,"&lt;=1",#REF!,"&gt;=200",#REF!,$B81,#REF!,"&gt;=3.5")</f>
        <v>#REF!</v>
      </c>
      <c r="AJ81" s="15" t="e">
        <f>COUNTIFS(#REF!,"&lt;=1",#REF!,"&gt;=200",#REF!,$B81,#REF!,"&gt;=4")</f>
        <v>#REF!</v>
      </c>
      <c r="AL81" s="9" t="s">
        <v>22</v>
      </c>
      <c r="AM81" s="6"/>
      <c r="AN81" s="6" t="e">
        <f>COUNTIFS(#REF!,"&gt;=50",#REF!,$B81)</f>
        <v>#REF!</v>
      </c>
      <c r="AO81" s="6" t="e">
        <f>COUNTIFS(#REF!,"&lt;=1",#REF!,"&gt;=50",#REF!,$B81,#REF!,"&gt;=2.2")</f>
        <v>#REF!</v>
      </c>
      <c r="AP81" s="6" t="e">
        <f>COUNTIFS(#REF!,"&lt;=1",#REF!,"&gt;=50",#REF!,$B81,#REF!,"&gt;=2.5")</f>
        <v>#REF!</v>
      </c>
      <c r="AQ81" s="6" t="e">
        <f>COUNTIFS(#REF!,"&lt;=1",#REF!,"&gt;=50",#REF!,$B81,#REF!,"&gt;=3")</f>
        <v>#REF!</v>
      </c>
      <c r="AR81" s="6" t="e">
        <f>COUNTIFS(#REF!,"&lt;=1",#REF!,"&gt;=50",#REF!,$B81,#REF!,"&gt;=3.5")</f>
        <v>#REF!</v>
      </c>
      <c r="AS81" s="15" t="e">
        <f>COUNTIFS(#REF!,"&lt;=1",#REF!,"&gt;=50",#REF!,$B81,#REF!,"&gt;=4")</f>
        <v>#REF!</v>
      </c>
    </row>
    <row r="82" spans="2:45" hidden="1" outlineLevel="1" x14ac:dyDescent="0.25">
      <c r="B82" s="9" t="s">
        <v>23</v>
      </c>
      <c r="C82" s="6"/>
      <c r="D82" s="6" t="e">
        <f>COUNTIFS(#REF!,"&lt;100",#REF!,"&gt;=50",#REF!,$B82)</f>
        <v>#REF!</v>
      </c>
      <c r="E82" s="6" t="e">
        <f>COUNTIFS(#REF!,"&lt;=1",#REF!,"&lt;100",#REF!,"&gt;=50",#REF!,$B82,#REF!,"&gt;=1.85")</f>
        <v>#REF!</v>
      </c>
      <c r="F82" s="6" t="e">
        <f>COUNTIFS(#REF!,"&lt;=1",#REF!,"&lt;100",#REF!,"&gt;=50",#REF!,$B82,#REF!,"&gt;=1.9")</f>
        <v>#REF!</v>
      </c>
      <c r="G82" s="6" t="e">
        <f>COUNTIFS(#REF!,"&lt;=1",#REF!,"&lt;100",#REF!,"&gt;=50",#REF!,$B82,#REF!,"&gt;=2")</f>
        <v>#REF!</v>
      </c>
      <c r="H82" s="6" t="e">
        <f>COUNTIFS(#REF!,"&lt;=1",#REF!,"&lt;100",#REF!,"&gt;=50",#REF!,$B82,#REF!,"&gt;=2.2")</f>
        <v>#REF!</v>
      </c>
      <c r="I82" s="15" t="e">
        <f>COUNTIFS(#REF!,"&lt;=1",#REF!,"&lt;100",#REF!,"&gt;=50",#REF!,$B82,#REF!,"&gt;=2.5")</f>
        <v>#REF!</v>
      </c>
      <c r="K82" s="9" t="s">
        <v>23</v>
      </c>
      <c r="L82" s="6"/>
      <c r="M82" s="6" t="e">
        <f>COUNTIFS(#REF!,"&gt;=100",#REF!,"&lt;150",#REF!,$B82)</f>
        <v>#REF!</v>
      </c>
      <c r="N82" s="6" t="e">
        <f>COUNTIFS(#REF!,"&lt;=1",#REF!,"&gt;=100",#REF!,"&lt;150",#REF!,$B82,#REF!,"&gt;=2.0")</f>
        <v>#REF!</v>
      </c>
      <c r="O82" s="6" t="e">
        <f>COUNTIFS(#REF!,"&lt;=1",#REF!,"&gt;=100",#REF!,"&lt;150",#REF!,$B82,#REF!,"&gt;=2.1")</f>
        <v>#REF!</v>
      </c>
      <c r="P82" s="6" t="e">
        <f>COUNTIFS(#REF!,"&lt;=1",#REF!,"&gt;=100",#REF!,"&lt;150",#REF!,$B82,#REF!,"&gt;=2.3")</f>
        <v>#REF!</v>
      </c>
      <c r="Q82" s="6" t="e">
        <f>COUNTIFS(#REF!,"&lt;=1",#REF!,"&gt;=100",#REF!,"&lt;150",#REF!,$B82,#REF!,"&gt;=2.5")</f>
        <v>#REF!</v>
      </c>
      <c r="R82" s="15" t="e">
        <f>COUNTIFS(#REF!,"&lt;=1",#REF!,"&gt;=100",#REF!,"&lt;150",#REF!,$B82,#REF!,"&gt;=4")</f>
        <v>#REF!</v>
      </c>
      <c r="T82" s="9" t="s">
        <v>23</v>
      </c>
      <c r="U82" s="6"/>
      <c r="V82" s="6" t="e">
        <f>COUNTIFS(#REF!,"&gt;=150",#REF!,"&lt;200",#REF!,$B82)</f>
        <v>#REF!</v>
      </c>
      <c r="W82" s="6" t="e">
        <f>COUNTIFS(#REF!,"&lt;=1",#REF!,"&gt;=150",#REF!,"&lt;200",#REF!,$B82,#REF!,"&gt;=2.0")</f>
        <v>#REF!</v>
      </c>
      <c r="X82" s="6" t="e">
        <f>COUNTIFS(#REF!,"&lt;=1",#REF!,"&gt;=150",#REF!,"&lt;200",#REF!,$B82,#REF!,"&gt;=2.1")</f>
        <v>#REF!</v>
      </c>
      <c r="Y82" s="6" t="e">
        <f>COUNTIFS(#REF!,"&lt;=1",#REF!,"&gt;=150",#REF!,"&lt;200",#REF!,$B82,#REF!,"&gt;=2.5")</f>
        <v>#REF!</v>
      </c>
      <c r="Z82" s="6" t="e">
        <f>COUNTIFS(#REF!,"&lt;=1",#REF!,"&gt;=150",#REF!,"&lt;200",#REF!,$B82,#REF!,"&gt;=3.5")</f>
        <v>#REF!</v>
      </c>
      <c r="AA82" s="15" t="e">
        <f>COUNTIFS(#REF!,"&lt;=1",#REF!,"&gt;=150",#REF!,"&lt;200",#REF!,$B82,#REF!,"&gt;=4")</f>
        <v>#REF!</v>
      </c>
      <c r="AC82" s="9" t="s">
        <v>23</v>
      </c>
      <c r="AD82" s="6"/>
      <c r="AE82" s="6" t="e">
        <f>COUNTIFS(#REF!,"&gt;=200",#REF!,$B82)</f>
        <v>#REF!</v>
      </c>
      <c r="AF82" s="6" t="e">
        <f>COUNTIFS(#REF!,"&lt;=1",#REF!,"&gt;=200",#REF!,$B82,#REF!,"&gt;=2.2")</f>
        <v>#REF!</v>
      </c>
      <c r="AG82" s="6" t="e">
        <f>COUNTIFS(#REF!,"&lt;=1",#REF!,"&gt;=200",#REF!,$B82,#REF!,"&gt;=2.3")</f>
        <v>#REF!</v>
      </c>
      <c r="AH82" s="6" t="e">
        <f>COUNTIFS(#REF!,"&lt;=1",#REF!,"&gt;=200",#REF!,$B82,#REF!,"&gt;=2.5")</f>
        <v>#REF!</v>
      </c>
      <c r="AI82" s="6" t="e">
        <f>COUNTIFS(#REF!,"&lt;=1",#REF!,"&gt;=200",#REF!,$B82,#REF!,"&gt;=3.5")</f>
        <v>#REF!</v>
      </c>
      <c r="AJ82" s="15" t="e">
        <f>COUNTIFS(#REF!,"&lt;=1",#REF!,"&gt;=200",#REF!,$B82,#REF!,"&gt;=4")</f>
        <v>#REF!</v>
      </c>
      <c r="AL82" s="9" t="s">
        <v>23</v>
      </c>
      <c r="AM82" s="6"/>
      <c r="AN82" s="6" t="e">
        <f>COUNTIFS(#REF!,"&gt;=50",#REF!,$B82)</f>
        <v>#REF!</v>
      </c>
      <c r="AO82" s="6" t="e">
        <f>COUNTIFS(#REF!,"&lt;=1",#REF!,"&gt;=50",#REF!,$B82,#REF!,"&gt;=2.2")</f>
        <v>#REF!</v>
      </c>
      <c r="AP82" s="6" t="e">
        <f>COUNTIFS(#REF!,"&lt;=1",#REF!,"&gt;=50",#REF!,$B82,#REF!,"&gt;=2.5")</f>
        <v>#REF!</v>
      </c>
      <c r="AQ82" s="6" t="e">
        <f>COUNTIFS(#REF!,"&lt;=1",#REF!,"&gt;=50",#REF!,$B82,#REF!,"&gt;=3")</f>
        <v>#REF!</v>
      </c>
      <c r="AR82" s="6" t="e">
        <f>COUNTIFS(#REF!,"&lt;=1",#REF!,"&gt;=50",#REF!,$B82,#REF!,"&gt;=3.5")</f>
        <v>#REF!</v>
      </c>
      <c r="AS82" s="15" t="e">
        <f>COUNTIFS(#REF!,"&lt;=1",#REF!,"&gt;=50",#REF!,$B82,#REF!,"&gt;=4")</f>
        <v>#REF!</v>
      </c>
    </row>
    <row r="83" spans="2:45" hidden="1" outlineLevel="1" x14ac:dyDescent="0.25">
      <c r="B83" s="9" t="s">
        <v>27</v>
      </c>
      <c r="C83" s="6"/>
      <c r="D83" s="6" t="e">
        <f>COUNTIFS(#REF!,"&lt;100",#REF!,"&gt;=50",#REF!,$B83)</f>
        <v>#REF!</v>
      </c>
      <c r="E83" s="6" t="e">
        <f>COUNTIFS(#REF!,"&lt;=1",#REF!,"&lt;100",#REF!,"&gt;=50",#REF!,$B83,#REF!,"&gt;=1.85")</f>
        <v>#REF!</v>
      </c>
      <c r="F83" s="6" t="e">
        <f>COUNTIFS(#REF!,"&lt;=1",#REF!,"&lt;100",#REF!,"&gt;=50",#REF!,$B83,#REF!,"&gt;=1.9")</f>
        <v>#REF!</v>
      </c>
      <c r="G83" s="6" t="e">
        <f>COUNTIFS(#REF!,"&lt;=1",#REF!,"&lt;100",#REF!,"&gt;=50",#REF!,$B83,#REF!,"&gt;=2")</f>
        <v>#REF!</v>
      </c>
      <c r="H83" s="6" t="e">
        <f>COUNTIFS(#REF!,"&lt;=1",#REF!,"&lt;100",#REF!,"&gt;=50",#REF!,$B83,#REF!,"&gt;=2.2")</f>
        <v>#REF!</v>
      </c>
      <c r="I83" s="15" t="e">
        <f>COUNTIFS(#REF!,"&lt;=1",#REF!,"&lt;100",#REF!,"&gt;=50",#REF!,$B83,#REF!,"&gt;=2.5")</f>
        <v>#REF!</v>
      </c>
      <c r="K83" s="9" t="s">
        <v>27</v>
      </c>
      <c r="L83" s="6"/>
      <c r="M83" s="6" t="e">
        <f>COUNTIFS(#REF!,"&gt;=100",#REF!,"&lt;150",#REF!,$B83)</f>
        <v>#REF!</v>
      </c>
      <c r="N83" s="6" t="e">
        <f>COUNTIFS(#REF!,"&lt;=1",#REF!,"&gt;=100",#REF!,"&lt;150",#REF!,$B83,#REF!,"&gt;=2.0")</f>
        <v>#REF!</v>
      </c>
      <c r="O83" s="6" t="e">
        <f>COUNTIFS(#REF!,"&lt;=1",#REF!,"&gt;=100",#REF!,"&lt;150",#REF!,$B83,#REF!,"&gt;=2.1")</f>
        <v>#REF!</v>
      </c>
      <c r="P83" s="6" t="e">
        <f>COUNTIFS(#REF!,"&lt;=1",#REF!,"&gt;=100",#REF!,"&lt;150",#REF!,$B83,#REF!,"&gt;=2.3")</f>
        <v>#REF!</v>
      </c>
      <c r="Q83" s="6" t="e">
        <f>COUNTIFS(#REF!,"&lt;=1",#REF!,"&gt;=100",#REF!,"&lt;150",#REF!,$B83,#REF!,"&gt;=2.5")</f>
        <v>#REF!</v>
      </c>
      <c r="R83" s="15" t="e">
        <f>COUNTIFS(#REF!,"&lt;=1",#REF!,"&gt;=100",#REF!,"&lt;150",#REF!,$B83,#REF!,"&gt;=4")</f>
        <v>#REF!</v>
      </c>
      <c r="T83" s="9" t="s">
        <v>27</v>
      </c>
      <c r="U83" s="6"/>
      <c r="V83" s="6" t="e">
        <f>COUNTIFS(#REF!,"&gt;=150",#REF!,"&lt;200",#REF!,$B83)</f>
        <v>#REF!</v>
      </c>
      <c r="W83" s="6" t="e">
        <f>COUNTIFS(#REF!,"&lt;=1",#REF!,"&gt;=150",#REF!,"&lt;200",#REF!,$B83,#REF!,"&gt;=2.0")</f>
        <v>#REF!</v>
      </c>
      <c r="X83" s="6" t="e">
        <f>COUNTIFS(#REF!,"&lt;=1",#REF!,"&gt;=150",#REF!,"&lt;200",#REF!,$B83,#REF!,"&gt;=2.1")</f>
        <v>#REF!</v>
      </c>
      <c r="Y83" s="6" t="e">
        <f>COUNTIFS(#REF!,"&lt;=1",#REF!,"&gt;=150",#REF!,"&lt;200",#REF!,$B83,#REF!,"&gt;=2.5")</f>
        <v>#REF!</v>
      </c>
      <c r="Z83" s="6" t="e">
        <f>COUNTIFS(#REF!,"&lt;=1",#REF!,"&gt;=150",#REF!,"&lt;200",#REF!,$B83,#REF!,"&gt;=3.5")</f>
        <v>#REF!</v>
      </c>
      <c r="AA83" s="15" t="e">
        <f>COUNTIFS(#REF!,"&lt;=1",#REF!,"&gt;=150",#REF!,"&lt;200",#REF!,$B83,#REF!,"&gt;=4")</f>
        <v>#REF!</v>
      </c>
      <c r="AC83" s="9" t="s">
        <v>27</v>
      </c>
      <c r="AD83" s="6"/>
      <c r="AE83" s="6" t="e">
        <f>COUNTIFS(#REF!,"&gt;=200",#REF!,$B83)</f>
        <v>#REF!</v>
      </c>
      <c r="AF83" s="6" t="e">
        <f>COUNTIFS(#REF!,"&lt;=1",#REF!,"&gt;=200",#REF!,$B83,#REF!,"&gt;=2.2")</f>
        <v>#REF!</v>
      </c>
      <c r="AG83" s="6" t="e">
        <f>COUNTIFS(#REF!,"&lt;=1",#REF!,"&gt;=200",#REF!,$B83,#REF!,"&gt;=2.3")</f>
        <v>#REF!</v>
      </c>
      <c r="AH83" s="6" t="e">
        <f>COUNTIFS(#REF!,"&lt;=1",#REF!,"&gt;=200",#REF!,$B83,#REF!,"&gt;=2.5")</f>
        <v>#REF!</v>
      </c>
      <c r="AI83" s="6" t="e">
        <f>COUNTIFS(#REF!,"&lt;=1",#REF!,"&gt;=200",#REF!,$B83,#REF!,"&gt;=3.5")</f>
        <v>#REF!</v>
      </c>
      <c r="AJ83" s="15" t="e">
        <f>COUNTIFS(#REF!,"&lt;=1",#REF!,"&gt;=200",#REF!,$B83,#REF!,"&gt;=4")</f>
        <v>#REF!</v>
      </c>
      <c r="AL83" s="9" t="s">
        <v>27</v>
      </c>
      <c r="AM83" s="6"/>
      <c r="AN83" s="6" t="e">
        <f>COUNTIFS(#REF!,"&gt;=50",#REF!,$B83)</f>
        <v>#REF!</v>
      </c>
      <c r="AO83" s="6" t="e">
        <f>COUNTIFS(#REF!,"&lt;=1",#REF!,"&gt;=50",#REF!,$B83,#REF!,"&gt;=2.2")</f>
        <v>#REF!</v>
      </c>
      <c r="AP83" s="6" t="e">
        <f>COUNTIFS(#REF!,"&lt;=1",#REF!,"&gt;=50",#REF!,$B83,#REF!,"&gt;=2.5")</f>
        <v>#REF!</v>
      </c>
      <c r="AQ83" s="6" t="e">
        <f>COUNTIFS(#REF!,"&lt;=1",#REF!,"&gt;=50",#REF!,$B83,#REF!,"&gt;=3")</f>
        <v>#REF!</v>
      </c>
      <c r="AR83" s="6" t="e">
        <f>COUNTIFS(#REF!,"&lt;=1",#REF!,"&gt;=50",#REF!,$B83,#REF!,"&gt;=3.5")</f>
        <v>#REF!</v>
      </c>
      <c r="AS83" s="15" t="e">
        <f>COUNTIFS(#REF!,"&lt;=1",#REF!,"&gt;=50",#REF!,$B83,#REF!,"&gt;=4")</f>
        <v>#REF!</v>
      </c>
    </row>
    <row r="84" spans="2:45" hidden="1" outlineLevel="1" x14ac:dyDescent="0.25">
      <c r="B84" s="9" t="s">
        <v>28</v>
      </c>
      <c r="C84" s="6"/>
      <c r="D84" s="6" t="e">
        <f>COUNTIFS(#REF!,"&lt;100",#REF!,"&gt;=50",#REF!,$B84)</f>
        <v>#REF!</v>
      </c>
      <c r="E84" s="6" t="e">
        <f>COUNTIFS(#REF!,"&lt;=1",#REF!,"&lt;100",#REF!,"&gt;=50",#REF!,$B84,#REF!,"&gt;=1.85")</f>
        <v>#REF!</v>
      </c>
      <c r="F84" s="6" t="e">
        <f>COUNTIFS(#REF!,"&lt;=1",#REF!,"&lt;100",#REF!,"&gt;=50",#REF!,$B84,#REF!,"&gt;=1.9")</f>
        <v>#REF!</v>
      </c>
      <c r="G84" s="6" t="e">
        <f>COUNTIFS(#REF!,"&lt;=1",#REF!,"&lt;100",#REF!,"&gt;=50",#REF!,$B84,#REF!,"&gt;=2")</f>
        <v>#REF!</v>
      </c>
      <c r="H84" s="6" t="e">
        <f>COUNTIFS(#REF!,"&lt;=1",#REF!,"&lt;100",#REF!,"&gt;=50",#REF!,$B84,#REF!,"&gt;=2.2")</f>
        <v>#REF!</v>
      </c>
      <c r="I84" s="15" t="e">
        <f>COUNTIFS(#REF!,"&lt;=1",#REF!,"&lt;100",#REF!,"&gt;=50",#REF!,$B84,#REF!,"&gt;=2.5")</f>
        <v>#REF!</v>
      </c>
      <c r="K84" s="9" t="s">
        <v>28</v>
      </c>
      <c r="L84" s="6"/>
      <c r="M84" s="6" t="e">
        <f>COUNTIFS(#REF!,"&gt;=100",#REF!,"&lt;150",#REF!,$B84)</f>
        <v>#REF!</v>
      </c>
      <c r="N84" s="6" t="e">
        <f>COUNTIFS(#REF!,"&lt;=1",#REF!,"&gt;=100",#REF!,"&lt;150",#REF!,$B84,#REF!,"&gt;=2.0")</f>
        <v>#REF!</v>
      </c>
      <c r="O84" s="6" t="e">
        <f>COUNTIFS(#REF!,"&lt;=1",#REF!,"&gt;=100",#REF!,"&lt;150",#REF!,$B84,#REF!,"&gt;=2.1")</f>
        <v>#REF!</v>
      </c>
      <c r="P84" s="6" t="e">
        <f>COUNTIFS(#REF!,"&lt;=1",#REF!,"&gt;=100",#REF!,"&lt;150",#REF!,$B84,#REF!,"&gt;=2.3")</f>
        <v>#REF!</v>
      </c>
      <c r="Q84" s="6" t="e">
        <f>COUNTIFS(#REF!,"&lt;=1",#REF!,"&gt;=100",#REF!,"&lt;150",#REF!,$B84,#REF!,"&gt;=2.5")</f>
        <v>#REF!</v>
      </c>
      <c r="R84" s="15" t="e">
        <f>COUNTIFS(#REF!,"&lt;=1",#REF!,"&gt;=100",#REF!,"&lt;150",#REF!,$B84,#REF!,"&gt;=4")</f>
        <v>#REF!</v>
      </c>
      <c r="T84" s="9" t="s">
        <v>28</v>
      </c>
      <c r="U84" s="6"/>
      <c r="V84" s="6" t="e">
        <f>COUNTIFS(#REF!,"&gt;=150",#REF!,"&lt;200",#REF!,$B84)</f>
        <v>#REF!</v>
      </c>
      <c r="W84" s="6" t="e">
        <f>COUNTIFS(#REF!,"&lt;=1",#REF!,"&gt;=150",#REF!,"&lt;200",#REF!,$B84,#REF!,"&gt;=2.0")</f>
        <v>#REF!</v>
      </c>
      <c r="X84" s="6" t="e">
        <f>COUNTIFS(#REF!,"&lt;=1",#REF!,"&gt;=150",#REF!,"&lt;200",#REF!,$B84,#REF!,"&gt;=2.1")</f>
        <v>#REF!</v>
      </c>
      <c r="Y84" s="6" t="e">
        <f>COUNTIFS(#REF!,"&lt;=1",#REF!,"&gt;=150",#REF!,"&lt;200",#REF!,$B84,#REF!,"&gt;=2.5")</f>
        <v>#REF!</v>
      </c>
      <c r="Z84" s="6" t="e">
        <f>COUNTIFS(#REF!,"&lt;=1",#REF!,"&gt;=150",#REF!,"&lt;200",#REF!,$B84,#REF!,"&gt;=3.5")</f>
        <v>#REF!</v>
      </c>
      <c r="AA84" s="15" t="e">
        <f>COUNTIFS(#REF!,"&lt;=1",#REF!,"&gt;=150",#REF!,"&lt;200",#REF!,$B84,#REF!,"&gt;=4")</f>
        <v>#REF!</v>
      </c>
      <c r="AC84" s="9" t="s">
        <v>28</v>
      </c>
      <c r="AD84" s="6"/>
      <c r="AE84" s="6" t="e">
        <f>COUNTIFS(#REF!,"&gt;=200",#REF!,$B84)</f>
        <v>#REF!</v>
      </c>
      <c r="AF84" s="6" t="e">
        <f>COUNTIFS(#REF!,"&lt;=1",#REF!,"&gt;=200",#REF!,$B84,#REF!,"&gt;=2.2")</f>
        <v>#REF!</v>
      </c>
      <c r="AG84" s="6" t="e">
        <f>COUNTIFS(#REF!,"&lt;=1",#REF!,"&gt;=200",#REF!,$B84,#REF!,"&gt;=2.3")</f>
        <v>#REF!</v>
      </c>
      <c r="AH84" s="6" t="e">
        <f>COUNTIFS(#REF!,"&lt;=1",#REF!,"&gt;=200",#REF!,$B84,#REF!,"&gt;=2.5")</f>
        <v>#REF!</v>
      </c>
      <c r="AI84" s="6" t="e">
        <f>COUNTIFS(#REF!,"&lt;=1",#REF!,"&gt;=200",#REF!,$B84,#REF!,"&gt;=3.5")</f>
        <v>#REF!</v>
      </c>
      <c r="AJ84" s="15" t="e">
        <f>COUNTIFS(#REF!,"&lt;=1",#REF!,"&gt;=200",#REF!,$B84,#REF!,"&gt;=4")</f>
        <v>#REF!</v>
      </c>
      <c r="AL84" s="9" t="s">
        <v>28</v>
      </c>
      <c r="AM84" s="6"/>
      <c r="AN84" s="6" t="e">
        <f>COUNTIFS(#REF!,"&gt;=50",#REF!,$B84)</f>
        <v>#REF!</v>
      </c>
      <c r="AO84" s="6" t="e">
        <f>COUNTIFS(#REF!,"&lt;=1",#REF!,"&gt;=50",#REF!,$B84,#REF!,"&gt;=2.2")</f>
        <v>#REF!</v>
      </c>
      <c r="AP84" s="6" t="e">
        <f>COUNTIFS(#REF!,"&lt;=1",#REF!,"&gt;=50",#REF!,$B84,#REF!,"&gt;=2.5")</f>
        <v>#REF!</v>
      </c>
      <c r="AQ84" s="6" t="e">
        <f>COUNTIFS(#REF!,"&lt;=1",#REF!,"&gt;=50",#REF!,$B84,#REF!,"&gt;=3")</f>
        <v>#REF!</v>
      </c>
      <c r="AR84" s="6" t="e">
        <f>COUNTIFS(#REF!,"&lt;=1",#REF!,"&gt;=50",#REF!,$B84,#REF!,"&gt;=3.5")</f>
        <v>#REF!</v>
      </c>
      <c r="AS84" s="15" t="e">
        <f>COUNTIFS(#REF!,"&lt;=1",#REF!,"&gt;=50",#REF!,$B84,#REF!,"&gt;=4")</f>
        <v>#REF!</v>
      </c>
    </row>
    <row r="85" spans="2:45" hidden="1" outlineLevel="1" x14ac:dyDescent="0.25">
      <c r="B85" s="9" t="s">
        <v>29</v>
      </c>
      <c r="C85" s="6"/>
      <c r="D85" s="6" t="e">
        <f>COUNTIFS(#REF!,"&lt;100",#REF!,"&gt;=50",#REF!,$B85)</f>
        <v>#REF!</v>
      </c>
      <c r="E85" s="6" t="e">
        <f>COUNTIFS(#REF!,"&lt;=1",#REF!,"&lt;100",#REF!,"&gt;=50",#REF!,$B85,#REF!,"&gt;=1.85")</f>
        <v>#REF!</v>
      </c>
      <c r="F85" s="6" t="e">
        <f>COUNTIFS(#REF!,"&lt;=1",#REF!,"&lt;100",#REF!,"&gt;=50",#REF!,$B85,#REF!,"&gt;=1.9")</f>
        <v>#REF!</v>
      </c>
      <c r="G85" s="6" t="e">
        <f>COUNTIFS(#REF!,"&lt;=1",#REF!,"&lt;100",#REF!,"&gt;=50",#REF!,$B85,#REF!,"&gt;=2")</f>
        <v>#REF!</v>
      </c>
      <c r="H85" s="6" t="e">
        <f>COUNTIFS(#REF!,"&lt;=1",#REF!,"&lt;100",#REF!,"&gt;=50",#REF!,$B85,#REF!,"&gt;=2.2")</f>
        <v>#REF!</v>
      </c>
      <c r="I85" s="15" t="e">
        <f>COUNTIFS(#REF!,"&lt;=1",#REF!,"&lt;100",#REF!,"&gt;=50",#REF!,$B85,#REF!,"&gt;=2.5")</f>
        <v>#REF!</v>
      </c>
      <c r="K85" s="9" t="s">
        <v>29</v>
      </c>
      <c r="L85" s="6"/>
      <c r="M85" s="6" t="e">
        <f>COUNTIFS(#REF!,"&gt;=100",#REF!,"&lt;150",#REF!,$B85)</f>
        <v>#REF!</v>
      </c>
      <c r="N85" s="6" t="e">
        <f>COUNTIFS(#REF!,"&lt;=1",#REF!,"&gt;=100",#REF!,"&lt;150",#REF!,$B85,#REF!,"&gt;=2.0")</f>
        <v>#REF!</v>
      </c>
      <c r="O85" s="6" t="e">
        <f>COUNTIFS(#REF!,"&lt;=1",#REF!,"&gt;=100",#REF!,"&lt;150",#REF!,$B85,#REF!,"&gt;=2.1")</f>
        <v>#REF!</v>
      </c>
      <c r="P85" s="6" t="e">
        <f>COUNTIFS(#REF!,"&lt;=1",#REF!,"&gt;=100",#REF!,"&lt;150",#REF!,$B85,#REF!,"&gt;=2.3")</f>
        <v>#REF!</v>
      </c>
      <c r="Q85" s="6" t="e">
        <f>COUNTIFS(#REF!,"&lt;=1",#REF!,"&gt;=100",#REF!,"&lt;150",#REF!,$B85,#REF!,"&gt;=2.5")</f>
        <v>#REF!</v>
      </c>
      <c r="R85" s="15" t="e">
        <f>COUNTIFS(#REF!,"&lt;=1",#REF!,"&gt;=100",#REF!,"&lt;150",#REF!,$B85,#REF!,"&gt;=4")</f>
        <v>#REF!</v>
      </c>
      <c r="T85" s="9" t="s">
        <v>29</v>
      </c>
      <c r="U85" s="6"/>
      <c r="V85" s="6" t="e">
        <f>COUNTIFS(#REF!,"&gt;=150",#REF!,"&lt;200",#REF!,$B85)</f>
        <v>#REF!</v>
      </c>
      <c r="W85" s="6" t="e">
        <f>COUNTIFS(#REF!,"&lt;=1",#REF!,"&gt;=150",#REF!,"&lt;200",#REF!,$B85,#REF!,"&gt;=2.0")</f>
        <v>#REF!</v>
      </c>
      <c r="X85" s="6" t="e">
        <f>COUNTIFS(#REF!,"&lt;=1",#REF!,"&gt;=150",#REF!,"&lt;200",#REF!,$B85,#REF!,"&gt;=2.1")</f>
        <v>#REF!</v>
      </c>
      <c r="Y85" s="6" t="e">
        <f>COUNTIFS(#REF!,"&lt;=1",#REF!,"&gt;=150",#REF!,"&lt;200",#REF!,$B85,#REF!,"&gt;=2.5")</f>
        <v>#REF!</v>
      </c>
      <c r="Z85" s="6" t="e">
        <f>COUNTIFS(#REF!,"&lt;=1",#REF!,"&gt;=150",#REF!,"&lt;200",#REF!,$B85,#REF!,"&gt;=3.5")</f>
        <v>#REF!</v>
      </c>
      <c r="AA85" s="15" t="e">
        <f>COUNTIFS(#REF!,"&lt;=1",#REF!,"&gt;=150",#REF!,"&lt;200",#REF!,$B85,#REF!,"&gt;=4")</f>
        <v>#REF!</v>
      </c>
      <c r="AC85" s="9" t="s">
        <v>29</v>
      </c>
      <c r="AD85" s="6"/>
      <c r="AE85" s="6" t="e">
        <f>COUNTIFS(#REF!,"&gt;=200",#REF!,$B85)</f>
        <v>#REF!</v>
      </c>
      <c r="AF85" s="6" t="e">
        <f>COUNTIFS(#REF!,"&lt;=1",#REF!,"&gt;=200",#REF!,$B85,#REF!,"&gt;=2.2")</f>
        <v>#REF!</v>
      </c>
      <c r="AG85" s="6" t="e">
        <f>COUNTIFS(#REF!,"&lt;=1",#REF!,"&gt;=200",#REF!,$B85,#REF!,"&gt;=2.3")</f>
        <v>#REF!</v>
      </c>
      <c r="AH85" s="6" t="e">
        <f>COUNTIFS(#REF!,"&lt;=1",#REF!,"&gt;=200",#REF!,$B85,#REF!,"&gt;=2.5")</f>
        <v>#REF!</v>
      </c>
      <c r="AI85" s="6" t="e">
        <f>COUNTIFS(#REF!,"&lt;=1",#REF!,"&gt;=200",#REF!,$B85,#REF!,"&gt;=3.5")</f>
        <v>#REF!</v>
      </c>
      <c r="AJ85" s="15" t="e">
        <f>COUNTIFS(#REF!,"&lt;=1",#REF!,"&gt;=200",#REF!,$B85,#REF!,"&gt;=4")</f>
        <v>#REF!</v>
      </c>
      <c r="AL85" s="9" t="s">
        <v>29</v>
      </c>
      <c r="AM85" s="6"/>
      <c r="AN85" s="6" t="e">
        <f>COUNTIFS(#REF!,"&gt;=50",#REF!,$B85)</f>
        <v>#REF!</v>
      </c>
      <c r="AO85" s="6" t="e">
        <f>COUNTIFS(#REF!,"&lt;=1",#REF!,"&gt;=50",#REF!,$B85,#REF!,"&gt;=2.2")</f>
        <v>#REF!</v>
      </c>
      <c r="AP85" s="6" t="e">
        <f>COUNTIFS(#REF!,"&lt;=1",#REF!,"&gt;=50",#REF!,$B85,#REF!,"&gt;=2.5")</f>
        <v>#REF!</v>
      </c>
      <c r="AQ85" s="6" t="e">
        <f>COUNTIFS(#REF!,"&lt;=1",#REF!,"&gt;=50",#REF!,$B85,#REF!,"&gt;=3")</f>
        <v>#REF!</v>
      </c>
      <c r="AR85" s="6" t="e">
        <f>COUNTIFS(#REF!,"&lt;=1",#REF!,"&gt;=50",#REF!,$B85,#REF!,"&gt;=3.5")</f>
        <v>#REF!</v>
      </c>
      <c r="AS85" s="15" t="e">
        <f>COUNTIFS(#REF!,"&lt;=1",#REF!,"&gt;=50",#REF!,$B85,#REF!,"&gt;=4")</f>
        <v>#REF!</v>
      </c>
    </row>
    <row r="86" spans="2:45" hidden="1" outlineLevel="1" x14ac:dyDescent="0.25">
      <c r="B86" s="9" t="s">
        <v>32</v>
      </c>
      <c r="C86" s="6"/>
      <c r="D86" s="6" t="e">
        <f>COUNTIFS(#REF!,"&lt;100",#REF!,"&gt;=50",#REF!,$B86)</f>
        <v>#REF!</v>
      </c>
      <c r="E86" s="6" t="e">
        <f>COUNTIFS(#REF!,"&lt;=1",#REF!,"&lt;100",#REF!,"&gt;=50",#REF!,$B86,#REF!,"&gt;=1.85")</f>
        <v>#REF!</v>
      </c>
      <c r="F86" s="6" t="e">
        <f>COUNTIFS(#REF!,"&lt;=1",#REF!,"&lt;100",#REF!,"&gt;=50",#REF!,$B86,#REF!,"&gt;=1.9")</f>
        <v>#REF!</v>
      </c>
      <c r="G86" s="6" t="e">
        <f>COUNTIFS(#REF!,"&lt;=1",#REF!,"&lt;100",#REF!,"&gt;=50",#REF!,$B86,#REF!,"&gt;=2")</f>
        <v>#REF!</v>
      </c>
      <c r="H86" s="6" t="e">
        <f>COUNTIFS(#REF!,"&lt;=1",#REF!,"&lt;100",#REF!,"&gt;=50",#REF!,$B86,#REF!,"&gt;=2.2")</f>
        <v>#REF!</v>
      </c>
      <c r="I86" s="15" t="e">
        <f>COUNTIFS(#REF!,"&lt;=1",#REF!,"&lt;100",#REF!,"&gt;=50",#REF!,$B86,#REF!,"&gt;=2.5")</f>
        <v>#REF!</v>
      </c>
      <c r="K86" s="9" t="s">
        <v>32</v>
      </c>
      <c r="L86" s="6"/>
      <c r="M86" s="6" t="e">
        <f>COUNTIFS(#REF!,"&gt;=100",#REF!,"&lt;150",#REF!,$B86)</f>
        <v>#REF!</v>
      </c>
      <c r="N86" s="6" t="e">
        <f>COUNTIFS(#REF!,"&lt;=1",#REF!,"&gt;=100",#REF!,"&lt;150",#REF!,$B86,#REF!,"&gt;=2.0")</f>
        <v>#REF!</v>
      </c>
      <c r="O86" s="6" t="e">
        <f>COUNTIFS(#REF!,"&lt;=1",#REF!,"&gt;=100",#REF!,"&lt;150",#REF!,$B86,#REF!,"&gt;=2.1")</f>
        <v>#REF!</v>
      </c>
      <c r="P86" s="6" t="e">
        <f>COUNTIFS(#REF!,"&lt;=1",#REF!,"&gt;=100",#REF!,"&lt;150",#REF!,$B86,#REF!,"&gt;=2.3")</f>
        <v>#REF!</v>
      </c>
      <c r="Q86" s="6" t="e">
        <f>COUNTIFS(#REF!,"&lt;=1",#REF!,"&gt;=100",#REF!,"&lt;150",#REF!,$B86,#REF!,"&gt;=2.5")</f>
        <v>#REF!</v>
      </c>
      <c r="R86" s="15" t="e">
        <f>COUNTIFS(#REF!,"&lt;=1",#REF!,"&gt;=100",#REF!,"&lt;150",#REF!,$B86,#REF!,"&gt;=4")</f>
        <v>#REF!</v>
      </c>
      <c r="T86" s="9" t="s">
        <v>32</v>
      </c>
      <c r="U86" s="6"/>
      <c r="V86" s="6" t="e">
        <f>COUNTIFS(#REF!,"&gt;=150",#REF!,"&lt;200",#REF!,$B86)</f>
        <v>#REF!</v>
      </c>
      <c r="W86" s="6" t="e">
        <f>COUNTIFS(#REF!,"&lt;=1",#REF!,"&gt;=150",#REF!,"&lt;200",#REF!,$B86,#REF!,"&gt;=2.0")</f>
        <v>#REF!</v>
      </c>
      <c r="X86" s="6" t="e">
        <f>COUNTIFS(#REF!,"&lt;=1",#REF!,"&gt;=150",#REF!,"&lt;200",#REF!,$B86,#REF!,"&gt;=2.1")</f>
        <v>#REF!</v>
      </c>
      <c r="Y86" s="6" t="e">
        <f>COUNTIFS(#REF!,"&lt;=1",#REF!,"&gt;=150",#REF!,"&lt;200",#REF!,$B86,#REF!,"&gt;=2.5")</f>
        <v>#REF!</v>
      </c>
      <c r="Z86" s="6" t="e">
        <f>COUNTIFS(#REF!,"&lt;=1",#REF!,"&gt;=150",#REF!,"&lt;200",#REF!,$B86,#REF!,"&gt;=3.5")</f>
        <v>#REF!</v>
      </c>
      <c r="AA86" s="15" t="e">
        <f>COUNTIFS(#REF!,"&lt;=1",#REF!,"&gt;=150",#REF!,"&lt;200",#REF!,$B86,#REF!,"&gt;=4")</f>
        <v>#REF!</v>
      </c>
      <c r="AC86" s="9" t="s">
        <v>32</v>
      </c>
      <c r="AD86" s="6"/>
      <c r="AE86" s="6" t="e">
        <f>COUNTIFS(#REF!,"&gt;=200",#REF!,$B86)</f>
        <v>#REF!</v>
      </c>
      <c r="AF86" s="6" t="e">
        <f>COUNTIFS(#REF!,"&lt;=1",#REF!,"&gt;=200",#REF!,$B86,#REF!,"&gt;=2.2")</f>
        <v>#REF!</v>
      </c>
      <c r="AG86" s="6" t="e">
        <f>COUNTIFS(#REF!,"&lt;=1",#REF!,"&gt;=200",#REF!,$B86,#REF!,"&gt;=2.3")</f>
        <v>#REF!</v>
      </c>
      <c r="AH86" s="6" t="e">
        <f>COUNTIFS(#REF!,"&lt;=1",#REF!,"&gt;=200",#REF!,$B86,#REF!,"&gt;=2.5")</f>
        <v>#REF!</v>
      </c>
      <c r="AI86" s="6" t="e">
        <f>COUNTIFS(#REF!,"&lt;=1",#REF!,"&gt;=200",#REF!,$B86,#REF!,"&gt;=3.5")</f>
        <v>#REF!</v>
      </c>
      <c r="AJ86" s="15" t="e">
        <f>COUNTIFS(#REF!,"&lt;=1",#REF!,"&gt;=200",#REF!,$B86,#REF!,"&gt;=4")</f>
        <v>#REF!</v>
      </c>
      <c r="AL86" s="9" t="s">
        <v>32</v>
      </c>
      <c r="AM86" s="6"/>
      <c r="AN86" s="6" t="e">
        <f>COUNTIFS(#REF!,"&gt;=50",#REF!,$B86)</f>
        <v>#REF!</v>
      </c>
      <c r="AO86" s="6" t="e">
        <f>COUNTIFS(#REF!,"&lt;=1",#REF!,"&gt;=50",#REF!,$B86,#REF!,"&gt;=2.2")</f>
        <v>#REF!</v>
      </c>
      <c r="AP86" s="6" t="e">
        <f>COUNTIFS(#REF!,"&lt;=1",#REF!,"&gt;=50",#REF!,$B86,#REF!,"&gt;=2.5")</f>
        <v>#REF!</v>
      </c>
      <c r="AQ86" s="6" t="e">
        <f>COUNTIFS(#REF!,"&lt;=1",#REF!,"&gt;=50",#REF!,$B86,#REF!,"&gt;=3")</f>
        <v>#REF!</v>
      </c>
      <c r="AR86" s="6" t="e">
        <f>COUNTIFS(#REF!,"&lt;=1",#REF!,"&gt;=50",#REF!,$B86,#REF!,"&gt;=3.5")</f>
        <v>#REF!</v>
      </c>
      <c r="AS86" s="15" t="e">
        <f>COUNTIFS(#REF!,"&lt;=1",#REF!,"&gt;=50",#REF!,$B86,#REF!,"&gt;=4")</f>
        <v>#REF!</v>
      </c>
    </row>
    <row r="87" spans="2:45" hidden="1" outlineLevel="1" x14ac:dyDescent="0.25">
      <c r="B87" s="9" t="s">
        <v>44</v>
      </c>
      <c r="C87" s="6"/>
      <c r="D87" s="6" t="e">
        <f>COUNTIFS(#REF!,"&lt;100",#REF!,"&gt;=50",#REF!,$B87)</f>
        <v>#REF!</v>
      </c>
      <c r="E87" s="6" t="e">
        <f>COUNTIFS(#REF!,"&lt;=1",#REF!,"&lt;100",#REF!,"&gt;=50",#REF!,$B87,#REF!,"&gt;=1.85")</f>
        <v>#REF!</v>
      </c>
      <c r="F87" s="6" t="e">
        <f>COUNTIFS(#REF!,"&lt;=1",#REF!,"&lt;100",#REF!,"&gt;=50",#REF!,$B87,#REF!,"&gt;=1.9")</f>
        <v>#REF!</v>
      </c>
      <c r="G87" s="6" t="e">
        <f>COUNTIFS(#REF!,"&lt;=1",#REF!,"&lt;100",#REF!,"&gt;=50",#REF!,$B87,#REF!,"&gt;=2")</f>
        <v>#REF!</v>
      </c>
      <c r="H87" s="6" t="e">
        <f>COUNTIFS(#REF!,"&lt;=1",#REF!,"&lt;100",#REF!,"&gt;=50",#REF!,$B87,#REF!,"&gt;=2.2")</f>
        <v>#REF!</v>
      </c>
      <c r="I87" s="15" t="e">
        <f>COUNTIFS(#REF!,"&lt;=1",#REF!,"&lt;100",#REF!,"&gt;=50",#REF!,$B87,#REF!,"&gt;=2.5")</f>
        <v>#REF!</v>
      </c>
      <c r="K87" s="9" t="s">
        <v>44</v>
      </c>
      <c r="L87" s="6"/>
      <c r="M87" s="6" t="e">
        <f>COUNTIFS(#REF!,"&gt;=100",#REF!,"&lt;150",#REF!,$B87)</f>
        <v>#REF!</v>
      </c>
      <c r="N87" s="6" t="e">
        <f>COUNTIFS(#REF!,"&lt;=1",#REF!,"&gt;=100",#REF!,"&lt;150",#REF!,$B87,#REF!,"&gt;=2.0")</f>
        <v>#REF!</v>
      </c>
      <c r="O87" s="6" t="e">
        <f>COUNTIFS(#REF!,"&lt;=1",#REF!,"&gt;=100",#REF!,"&lt;150",#REF!,$B87,#REF!,"&gt;=2.1")</f>
        <v>#REF!</v>
      </c>
      <c r="P87" s="6" t="e">
        <f>COUNTIFS(#REF!,"&lt;=1",#REF!,"&gt;=100",#REF!,"&lt;150",#REF!,$B87,#REF!,"&gt;=2.3")</f>
        <v>#REF!</v>
      </c>
      <c r="Q87" s="6" t="e">
        <f>COUNTIFS(#REF!,"&lt;=1",#REF!,"&gt;=100",#REF!,"&lt;150",#REF!,$B87,#REF!,"&gt;=2.5")</f>
        <v>#REF!</v>
      </c>
      <c r="R87" s="15" t="e">
        <f>COUNTIFS(#REF!,"&lt;=1",#REF!,"&gt;=100",#REF!,"&lt;150",#REF!,$B87,#REF!,"&gt;=4")</f>
        <v>#REF!</v>
      </c>
      <c r="T87" s="9" t="s">
        <v>44</v>
      </c>
      <c r="U87" s="6"/>
      <c r="V87" s="6" t="e">
        <f>COUNTIFS(#REF!,"&gt;=150",#REF!,"&lt;200",#REF!,$B87)</f>
        <v>#REF!</v>
      </c>
      <c r="W87" s="6" t="e">
        <f>COUNTIFS(#REF!,"&lt;=1",#REF!,"&gt;=150",#REF!,"&lt;200",#REF!,$B87,#REF!,"&gt;=2.0")</f>
        <v>#REF!</v>
      </c>
      <c r="X87" s="6" t="e">
        <f>COUNTIFS(#REF!,"&lt;=1",#REF!,"&gt;=150",#REF!,"&lt;200",#REF!,$B87,#REF!,"&gt;=2.1")</f>
        <v>#REF!</v>
      </c>
      <c r="Y87" s="6" t="e">
        <f>COUNTIFS(#REF!,"&lt;=1",#REF!,"&gt;=150",#REF!,"&lt;200",#REF!,$B87,#REF!,"&gt;=2.5")</f>
        <v>#REF!</v>
      </c>
      <c r="Z87" s="6" t="e">
        <f>COUNTIFS(#REF!,"&lt;=1",#REF!,"&gt;=150",#REF!,"&lt;200",#REF!,$B87,#REF!,"&gt;=3.5")</f>
        <v>#REF!</v>
      </c>
      <c r="AA87" s="15" t="e">
        <f>COUNTIFS(#REF!,"&lt;=1",#REF!,"&gt;=150",#REF!,"&lt;200",#REF!,$B87,#REF!,"&gt;=4")</f>
        <v>#REF!</v>
      </c>
      <c r="AC87" s="9" t="s">
        <v>44</v>
      </c>
      <c r="AD87" s="6"/>
      <c r="AE87" s="6" t="e">
        <f>COUNTIFS(#REF!,"&gt;=200",#REF!,$B87)</f>
        <v>#REF!</v>
      </c>
      <c r="AF87" s="6" t="e">
        <f>COUNTIFS(#REF!,"&lt;=1",#REF!,"&gt;=200",#REF!,$B87,#REF!,"&gt;=2.2")</f>
        <v>#REF!</v>
      </c>
      <c r="AG87" s="6" t="e">
        <f>COUNTIFS(#REF!,"&lt;=1",#REF!,"&gt;=200",#REF!,$B87,#REF!,"&gt;=2.3")</f>
        <v>#REF!</v>
      </c>
      <c r="AH87" s="6" t="e">
        <f>COUNTIFS(#REF!,"&lt;=1",#REF!,"&gt;=200",#REF!,$B87,#REF!,"&gt;=2.5")</f>
        <v>#REF!</v>
      </c>
      <c r="AI87" s="6" t="e">
        <f>COUNTIFS(#REF!,"&lt;=1",#REF!,"&gt;=200",#REF!,$B87,#REF!,"&gt;=3.5")</f>
        <v>#REF!</v>
      </c>
      <c r="AJ87" s="15" t="e">
        <f>COUNTIFS(#REF!,"&lt;=1",#REF!,"&gt;=200",#REF!,$B87,#REF!,"&gt;=4")</f>
        <v>#REF!</v>
      </c>
      <c r="AL87" s="9" t="s">
        <v>44</v>
      </c>
      <c r="AM87" s="6"/>
      <c r="AN87" s="6" t="e">
        <f>COUNTIFS(#REF!,"&gt;=50",#REF!,$B87)</f>
        <v>#REF!</v>
      </c>
      <c r="AO87" s="6" t="e">
        <f>COUNTIFS(#REF!,"&lt;=1",#REF!,"&gt;=50",#REF!,$B87,#REF!,"&gt;=2.2")</f>
        <v>#REF!</v>
      </c>
      <c r="AP87" s="6" t="e">
        <f>COUNTIFS(#REF!,"&lt;=1",#REF!,"&gt;=50",#REF!,$B87,#REF!,"&gt;=2.5")</f>
        <v>#REF!</v>
      </c>
      <c r="AQ87" s="6" t="e">
        <f>COUNTIFS(#REF!,"&lt;=1",#REF!,"&gt;=50",#REF!,$B87,#REF!,"&gt;=3")</f>
        <v>#REF!</v>
      </c>
      <c r="AR87" s="6" t="e">
        <f>COUNTIFS(#REF!,"&lt;=1",#REF!,"&gt;=50",#REF!,$B87,#REF!,"&gt;=3.5")</f>
        <v>#REF!</v>
      </c>
      <c r="AS87" s="15" t="e">
        <f>COUNTIFS(#REF!,"&lt;=1",#REF!,"&gt;=50",#REF!,$B87,#REF!,"&gt;=4")</f>
        <v>#REF!</v>
      </c>
    </row>
    <row r="88" spans="2:45" hidden="1" outlineLevel="1" x14ac:dyDescent="0.25">
      <c r="B88" s="9" t="s">
        <v>35</v>
      </c>
      <c r="C88" s="6"/>
      <c r="D88" s="6" t="e">
        <f>COUNTIFS(#REF!,"&lt;100",#REF!,"&gt;=50",#REF!,$B88)</f>
        <v>#REF!</v>
      </c>
      <c r="E88" s="6" t="e">
        <f>COUNTIFS(#REF!,"&lt;=1",#REF!,"&lt;100",#REF!,"&gt;=50",#REF!,$B88,#REF!,"&gt;=1.85")</f>
        <v>#REF!</v>
      </c>
      <c r="F88" s="6" t="e">
        <f>COUNTIFS(#REF!,"&lt;=1",#REF!,"&lt;100",#REF!,"&gt;=50",#REF!,$B88,#REF!,"&gt;=1.9")</f>
        <v>#REF!</v>
      </c>
      <c r="G88" s="6" t="e">
        <f>COUNTIFS(#REF!,"&lt;=1",#REF!,"&lt;100",#REF!,"&gt;=50",#REF!,$B88,#REF!,"&gt;=2")</f>
        <v>#REF!</v>
      </c>
      <c r="H88" s="6" t="e">
        <f>COUNTIFS(#REF!,"&lt;=1",#REF!,"&lt;100",#REF!,"&gt;=50",#REF!,$B88,#REF!,"&gt;=2.2")</f>
        <v>#REF!</v>
      </c>
      <c r="I88" s="15" t="e">
        <f>COUNTIFS(#REF!,"&lt;=1",#REF!,"&lt;100",#REF!,"&gt;=50",#REF!,$B88,#REF!,"&gt;=2.5")</f>
        <v>#REF!</v>
      </c>
      <c r="K88" s="9" t="s">
        <v>35</v>
      </c>
      <c r="L88" s="6"/>
      <c r="M88" s="6" t="e">
        <f>COUNTIFS(#REF!,"&gt;=100",#REF!,"&lt;150",#REF!,$B88)</f>
        <v>#REF!</v>
      </c>
      <c r="N88" s="6" t="e">
        <f>COUNTIFS(#REF!,"&lt;=1",#REF!,"&gt;=100",#REF!,"&lt;150",#REF!,$B88,#REF!,"&gt;=2.0")</f>
        <v>#REF!</v>
      </c>
      <c r="O88" s="6" t="e">
        <f>COUNTIFS(#REF!,"&lt;=1",#REF!,"&gt;=100",#REF!,"&lt;150",#REF!,$B88,#REF!,"&gt;=2.1")</f>
        <v>#REF!</v>
      </c>
      <c r="P88" s="6" t="e">
        <f>COUNTIFS(#REF!,"&lt;=1",#REF!,"&gt;=100",#REF!,"&lt;150",#REF!,$B88,#REF!,"&gt;=2.3")</f>
        <v>#REF!</v>
      </c>
      <c r="Q88" s="6" t="e">
        <f>COUNTIFS(#REF!,"&lt;=1",#REF!,"&gt;=100",#REF!,"&lt;150",#REF!,$B88,#REF!,"&gt;=2.5")</f>
        <v>#REF!</v>
      </c>
      <c r="R88" s="15" t="e">
        <f>COUNTIFS(#REF!,"&lt;=1",#REF!,"&gt;=100",#REF!,"&lt;150",#REF!,$B88,#REF!,"&gt;=4")</f>
        <v>#REF!</v>
      </c>
      <c r="T88" s="9" t="s">
        <v>35</v>
      </c>
      <c r="U88" s="6"/>
      <c r="V88" s="6" t="e">
        <f>COUNTIFS(#REF!,"&gt;=150",#REF!,"&lt;200",#REF!,$B88)</f>
        <v>#REF!</v>
      </c>
      <c r="W88" s="6" t="e">
        <f>COUNTIFS(#REF!,"&lt;=1",#REF!,"&gt;=150",#REF!,"&lt;200",#REF!,$B88,#REF!,"&gt;=2.0")</f>
        <v>#REF!</v>
      </c>
      <c r="X88" s="6" t="e">
        <f>COUNTIFS(#REF!,"&lt;=1",#REF!,"&gt;=150",#REF!,"&lt;200",#REF!,$B88,#REF!,"&gt;=2.1")</f>
        <v>#REF!</v>
      </c>
      <c r="Y88" s="6" t="e">
        <f>COUNTIFS(#REF!,"&lt;=1",#REF!,"&gt;=150",#REF!,"&lt;200",#REF!,$B88,#REF!,"&gt;=2.5")</f>
        <v>#REF!</v>
      </c>
      <c r="Z88" s="6" t="e">
        <f>COUNTIFS(#REF!,"&lt;=1",#REF!,"&gt;=150",#REF!,"&lt;200",#REF!,$B88,#REF!,"&gt;=3.5")</f>
        <v>#REF!</v>
      </c>
      <c r="AA88" s="15" t="e">
        <f>COUNTIFS(#REF!,"&lt;=1",#REF!,"&gt;=150",#REF!,"&lt;200",#REF!,$B88,#REF!,"&gt;=4")</f>
        <v>#REF!</v>
      </c>
      <c r="AC88" s="9" t="s">
        <v>35</v>
      </c>
      <c r="AD88" s="6"/>
      <c r="AE88" s="6" t="e">
        <f>COUNTIFS(#REF!,"&gt;=200",#REF!,$B88)</f>
        <v>#REF!</v>
      </c>
      <c r="AF88" s="6" t="e">
        <f>COUNTIFS(#REF!,"&lt;=1",#REF!,"&gt;=200",#REF!,$B88,#REF!,"&gt;=2.2")</f>
        <v>#REF!</v>
      </c>
      <c r="AG88" s="6" t="e">
        <f>COUNTIFS(#REF!,"&lt;=1",#REF!,"&gt;=200",#REF!,$B88,#REF!,"&gt;=2.3")</f>
        <v>#REF!</v>
      </c>
      <c r="AH88" s="6" t="e">
        <f>COUNTIFS(#REF!,"&lt;=1",#REF!,"&gt;=200",#REF!,$B88,#REF!,"&gt;=2.5")</f>
        <v>#REF!</v>
      </c>
      <c r="AI88" s="6" t="e">
        <f>COUNTIFS(#REF!,"&lt;=1",#REF!,"&gt;=200",#REF!,$B88,#REF!,"&gt;=3.5")</f>
        <v>#REF!</v>
      </c>
      <c r="AJ88" s="15" t="e">
        <f>COUNTIFS(#REF!,"&lt;=1",#REF!,"&gt;=200",#REF!,$B88,#REF!,"&gt;=4")</f>
        <v>#REF!</v>
      </c>
      <c r="AL88" s="9" t="s">
        <v>35</v>
      </c>
      <c r="AM88" s="6"/>
      <c r="AN88" s="6" t="e">
        <f>COUNTIFS(#REF!,"&gt;=50",#REF!,$B88)</f>
        <v>#REF!</v>
      </c>
      <c r="AO88" s="6" t="e">
        <f>COUNTIFS(#REF!,"&lt;=1",#REF!,"&gt;=50",#REF!,$B88,#REF!,"&gt;=2.2")</f>
        <v>#REF!</v>
      </c>
      <c r="AP88" s="6" t="e">
        <f>COUNTIFS(#REF!,"&lt;=1",#REF!,"&gt;=50",#REF!,$B88,#REF!,"&gt;=2.5")</f>
        <v>#REF!</v>
      </c>
      <c r="AQ88" s="6" t="e">
        <f>COUNTIFS(#REF!,"&lt;=1",#REF!,"&gt;=50",#REF!,$B88,#REF!,"&gt;=3")</f>
        <v>#REF!</v>
      </c>
      <c r="AR88" s="6" t="e">
        <f>COUNTIFS(#REF!,"&lt;=1",#REF!,"&gt;=50",#REF!,$B88,#REF!,"&gt;=3.5")</f>
        <v>#REF!</v>
      </c>
      <c r="AS88" s="15" t="e">
        <f>COUNTIFS(#REF!,"&lt;=1",#REF!,"&gt;=50",#REF!,$B88,#REF!,"&gt;=4")</f>
        <v>#REF!</v>
      </c>
    </row>
    <row r="89" spans="2:45" hidden="1" outlineLevel="1" x14ac:dyDescent="0.25">
      <c r="B89" s="9" t="s">
        <v>8</v>
      </c>
      <c r="C89" s="6"/>
      <c r="D89" s="6" t="e">
        <f>COUNTIFS(#REF!,"&lt;100",#REF!,"&gt;=50",#REF!,$B89)</f>
        <v>#REF!</v>
      </c>
      <c r="E89" s="6" t="e">
        <f>COUNTIFS(#REF!,"&lt;=1",#REF!,"&lt;100",#REF!,"&gt;=50",#REF!,$B89,#REF!,"&gt;=1.85")</f>
        <v>#REF!</v>
      </c>
      <c r="F89" s="6" t="e">
        <f>COUNTIFS(#REF!,"&lt;=1",#REF!,"&lt;100",#REF!,"&gt;=50",#REF!,$B89,#REF!,"&gt;=1.9")</f>
        <v>#REF!</v>
      </c>
      <c r="G89" s="6" t="e">
        <f>COUNTIFS(#REF!,"&lt;=1",#REF!,"&lt;100",#REF!,"&gt;=50",#REF!,$B89,#REF!,"&gt;=2")</f>
        <v>#REF!</v>
      </c>
      <c r="H89" s="6" t="e">
        <f>COUNTIFS(#REF!,"&lt;=1",#REF!,"&lt;100",#REF!,"&gt;=50",#REF!,$B89,#REF!,"&gt;=2.2")</f>
        <v>#REF!</v>
      </c>
      <c r="I89" s="15" t="e">
        <f>COUNTIFS(#REF!,"&lt;=1",#REF!,"&lt;100",#REF!,"&gt;=50",#REF!,$B89,#REF!,"&gt;=2.5")</f>
        <v>#REF!</v>
      </c>
      <c r="K89" s="9" t="s">
        <v>8</v>
      </c>
      <c r="L89" s="6"/>
      <c r="M89" s="6" t="e">
        <f>COUNTIFS(#REF!,"&gt;=100",#REF!,"&lt;150",#REF!,$B89)</f>
        <v>#REF!</v>
      </c>
      <c r="N89" s="6" t="e">
        <f>COUNTIFS(#REF!,"&lt;=1",#REF!,"&gt;=100",#REF!,"&lt;150",#REF!,$B89,#REF!,"&gt;=2.0")</f>
        <v>#REF!</v>
      </c>
      <c r="O89" s="6" t="e">
        <f>COUNTIFS(#REF!,"&lt;=1",#REF!,"&gt;=100",#REF!,"&lt;150",#REF!,$B89,#REF!,"&gt;=2.1")</f>
        <v>#REF!</v>
      </c>
      <c r="P89" s="6" t="e">
        <f>COUNTIFS(#REF!,"&lt;=1",#REF!,"&gt;=100",#REF!,"&lt;150",#REF!,$B89,#REF!,"&gt;=2.3")</f>
        <v>#REF!</v>
      </c>
      <c r="Q89" s="6" t="e">
        <f>COUNTIFS(#REF!,"&lt;=1",#REF!,"&gt;=100",#REF!,"&lt;150",#REF!,$B89,#REF!,"&gt;=2.5")</f>
        <v>#REF!</v>
      </c>
      <c r="R89" s="15" t="e">
        <f>COUNTIFS(#REF!,"&lt;=1",#REF!,"&gt;=100",#REF!,"&lt;150",#REF!,$B89,#REF!,"&gt;=4")</f>
        <v>#REF!</v>
      </c>
      <c r="T89" s="9" t="s">
        <v>8</v>
      </c>
      <c r="U89" s="6"/>
      <c r="V89" s="6" t="e">
        <f>COUNTIFS(#REF!,"&gt;=150",#REF!,"&lt;200",#REF!,$B89)</f>
        <v>#REF!</v>
      </c>
      <c r="W89" s="6" t="e">
        <f>COUNTIFS(#REF!,"&lt;=1",#REF!,"&gt;=150",#REF!,"&lt;200",#REF!,$B89,#REF!,"&gt;=2.0")</f>
        <v>#REF!</v>
      </c>
      <c r="X89" s="6" t="e">
        <f>COUNTIFS(#REF!,"&lt;=1",#REF!,"&gt;=150",#REF!,"&lt;200",#REF!,$B89,#REF!,"&gt;=2.1")</f>
        <v>#REF!</v>
      </c>
      <c r="Y89" s="6" t="e">
        <f>COUNTIFS(#REF!,"&lt;=1",#REF!,"&gt;=150",#REF!,"&lt;200",#REF!,$B89,#REF!,"&gt;=2.5")</f>
        <v>#REF!</v>
      </c>
      <c r="Z89" s="6" t="e">
        <f>COUNTIFS(#REF!,"&lt;=1",#REF!,"&gt;=150",#REF!,"&lt;200",#REF!,$B89,#REF!,"&gt;=3.5")</f>
        <v>#REF!</v>
      </c>
      <c r="AA89" s="15" t="e">
        <f>COUNTIFS(#REF!,"&lt;=1",#REF!,"&gt;=150",#REF!,"&lt;200",#REF!,$B89,#REF!,"&gt;=4")</f>
        <v>#REF!</v>
      </c>
      <c r="AC89" s="9" t="s">
        <v>8</v>
      </c>
      <c r="AD89" s="6"/>
      <c r="AE89" s="6" t="e">
        <f>COUNTIFS(#REF!,"&gt;=200",#REF!,$B89)</f>
        <v>#REF!</v>
      </c>
      <c r="AF89" s="6" t="e">
        <f>COUNTIFS(#REF!,"&lt;=1",#REF!,"&gt;=200",#REF!,$B89,#REF!,"&gt;=2.2")</f>
        <v>#REF!</v>
      </c>
      <c r="AG89" s="6" t="e">
        <f>COUNTIFS(#REF!,"&lt;=1",#REF!,"&gt;=200",#REF!,$B89,#REF!,"&gt;=2.3")</f>
        <v>#REF!</v>
      </c>
      <c r="AH89" s="6" t="e">
        <f>COUNTIFS(#REF!,"&lt;=1",#REF!,"&gt;=200",#REF!,$B89,#REF!,"&gt;=2.5")</f>
        <v>#REF!</v>
      </c>
      <c r="AI89" s="6" t="e">
        <f>COUNTIFS(#REF!,"&lt;=1",#REF!,"&gt;=200",#REF!,$B89,#REF!,"&gt;=3.5")</f>
        <v>#REF!</v>
      </c>
      <c r="AJ89" s="15" t="e">
        <f>COUNTIFS(#REF!,"&lt;=1",#REF!,"&gt;=200",#REF!,$B89,#REF!,"&gt;=4")</f>
        <v>#REF!</v>
      </c>
      <c r="AL89" s="9" t="s">
        <v>8</v>
      </c>
      <c r="AM89" s="6"/>
      <c r="AN89" s="6" t="e">
        <f>COUNTIFS(#REF!,"&gt;=50",#REF!,$B89)</f>
        <v>#REF!</v>
      </c>
      <c r="AO89" s="6" t="e">
        <f>COUNTIFS(#REF!,"&lt;=1",#REF!,"&gt;=50",#REF!,$B89,#REF!,"&gt;=2.2")</f>
        <v>#REF!</v>
      </c>
      <c r="AP89" s="6" t="e">
        <f>COUNTIFS(#REF!,"&lt;=1",#REF!,"&gt;=50",#REF!,$B89,#REF!,"&gt;=2.5")</f>
        <v>#REF!</v>
      </c>
      <c r="AQ89" s="6" t="e">
        <f>COUNTIFS(#REF!,"&lt;=1",#REF!,"&gt;=50",#REF!,$B89,#REF!,"&gt;=3")</f>
        <v>#REF!</v>
      </c>
      <c r="AR89" s="6" t="e">
        <f>COUNTIFS(#REF!,"&lt;=1",#REF!,"&gt;=50",#REF!,$B89,#REF!,"&gt;=3.5")</f>
        <v>#REF!</v>
      </c>
      <c r="AS89" s="15" t="e">
        <f>COUNTIFS(#REF!,"&lt;=1",#REF!,"&gt;=50",#REF!,$B89,#REF!,"&gt;=4")</f>
        <v>#REF!</v>
      </c>
    </row>
    <row r="90" spans="2:45" hidden="1" outlineLevel="1" x14ac:dyDescent="0.25">
      <c r="B90" s="9" t="s">
        <v>36</v>
      </c>
      <c r="C90" s="6"/>
      <c r="D90" s="6" t="e">
        <f>COUNTIFS(#REF!,"&lt;100",#REF!,"&gt;=50",#REF!,$B90)</f>
        <v>#REF!</v>
      </c>
      <c r="E90" s="6" t="e">
        <f>COUNTIFS(#REF!,"&lt;=1",#REF!,"&lt;100",#REF!,"&gt;=50",#REF!,$B90,#REF!,"&gt;=1.85")</f>
        <v>#REF!</v>
      </c>
      <c r="F90" s="6" t="e">
        <f>COUNTIFS(#REF!,"&lt;=1",#REF!,"&lt;100",#REF!,"&gt;=50",#REF!,$B90,#REF!,"&gt;=1.9")</f>
        <v>#REF!</v>
      </c>
      <c r="G90" s="6" t="e">
        <f>COUNTIFS(#REF!,"&lt;=1",#REF!,"&lt;100",#REF!,"&gt;=50",#REF!,$B90,#REF!,"&gt;=2")</f>
        <v>#REF!</v>
      </c>
      <c r="H90" s="6" t="e">
        <f>COUNTIFS(#REF!,"&lt;=1",#REF!,"&lt;100",#REF!,"&gt;=50",#REF!,$B90,#REF!,"&gt;=2.2")</f>
        <v>#REF!</v>
      </c>
      <c r="I90" s="15" t="e">
        <f>COUNTIFS(#REF!,"&lt;=1",#REF!,"&lt;100",#REF!,"&gt;=50",#REF!,$B90,#REF!,"&gt;=2.5")</f>
        <v>#REF!</v>
      </c>
      <c r="K90" s="9" t="s">
        <v>36</v>
      </c>
      <c r="L90" s="6"/>
      <c r="M90" s="6" t="e">
        <f>COUNTIFS(#REF!,"&gt;=100",#REF!,"&lt;150",#REF!,$B90)</f>
        <v>#REF!</v>
      </c>
      <c r="N90" s="6" t="e">
        <f>COUNTIFS(#REF!,"&lt;=1",#REF!,"&gt;=100",#REF!,"&lt;150",#REF!,$B90,#REF!,"&gt;=2.0")</f>
        <v>#REF!</v>
      </c>
      <c r="O90" s="6" t="e">
        <f>COUNTIFS(#REF!,"&lt;=1",#REF!,"&gt;=100",#REF!,"&lt;150",#REF!,$B90,#REF!,"&gt;=2.1")</f>
        <v>#REF!</v>
      </c>
      <c r="P90" s="6" t="e">
        <f>COUNTIFS(#REF!,"&lt;=1",#REF!,"&gt;=100",#REF!,"&lt;150",#REF!,$B90,#REF!,"&gt;=2.3")</f>
        <v>#REF!</v>
      </c>
      <c r="Q90" s="6" t="e">
        <f>COUNTIFS(#REF!,"&lt;=1",#REF!,"&gt;=100",#REF!,"&lt;150",#REF!,$B90,#REF!,"&gt;=2.5")</f>
        <v>#REF!</v>
      </c>
      <c r="R90" s="15" t="e">
        <f>COUNTIFS(#REF!,"&lt;=1",#REF!,"&gt;=100",#REF!,"&lt;150",#REF!,$B90,#REF!,"&gt;=4")</f>
        <v>#REF!</v>
      </c>
      <c r="T90" s="9" t="s">
        <v>36</v>
      </c>
      <c r="U90" s="6"/>
      <c r="V90" s="6" t="e">
        <f>COUNTIFS(#REF!,"&gt;=150",#REF!,"&lt;200",#REF!,$B90)</f>
        <v>#REF!</v>
      </c>
      <c r="W90" s="6" t="e">
        <f>COUNTIFS(#REF!,"&lt;=1",#REF!,"&gt;=150",#REF!,"&lt;200",#REF!,$B90,#REF!,"&gt;=2.0")</f>
        <v>#REF!</v>
      </c>
      <c r="X90" s="6" t="e">
        <f>COUNTIFS(#REF!,"&lt;=1",#REF!,"&gt;=150",#REF!,"&lt;200",#REF!,$B90,#REF!,"&gt;=2.1")</f>
        <v>#REF!</v>
      </c>
      <c r="Y90" s="6" t="e">
        <f>COUNTIFS(#REF!,"&lt;=1",#REF!,"&gt;=150",#REF!,"&lt;200",#REF!,$B90,#REF!,"&gt;=2.5")</f>
        <v>#REF!</v>
      </c>
      <c r="Z90" s="6" t="e">
        <f>COUNTIFS(#REF!,"&lt;=1",#REF!,"&gt;=150",#REF!,"&lt;200",#REF!,$B90,#REF!,"&gt;=3.5")</f>
        <v>#REF!</v>
      </c>
      <c r="AA90" s="15" t="e">
        <f>COUNTIFS(#REF!,"&lt;=1",#REF!,"&gt;=150",#REF!,"&lt;200",#REF!,$B90,#REF!,"&gt;=4")</f>
        <v>#REF!</v>
      </c>
      <c r="AC90" s="9" t="s">
        <v>36</v>
      </c>
      <c r="AD90" s="6"/>
      <c r="AE90" s="6" t="e">
        <f>COUNTIFS(#REF!,"&gt;=200",#REF!,$B90)</f>
        <v>#REF!</v>
      </c>
      <c r="AF90" s="6" t="e">
        <f>COUNTIFS(#REF!,"&lt;=1",#REF!,"&gt;=200",#REF!,$B90,#REF!,"&gt;=2.2")</f>
        <v>#REF!</v>
      </c>
      <c r="AG90" s="6" t="e">
        <f>COUNTIFS(#REF!,"&lt;=1",#REF!,"&gt;=200",#REF!,$B90,#REF!,"&gt;=2.3")</f>
        <v>#REF!</v>
      </c>
      <c r="AH90" s="6" t="e">
        <f>COUNTIFS(#REF!,"&lt;=1",#REF!,"&gt;=200",#REF!,$B90,#REF!,"&gt;=2.5")</f>
        <v>#REF!</v>
      </c>
      <c r="AI90" s="6" t="e">
        <f>COUNTIFS(#REF!,"&lt;=1",#REF!,"&gt;=200",#REF!,$B90,#REF!,"&gt;=3.5")</f>
        <v>#REF!</v>
      </c>
      <c r="AJ90" s="15" t="e">
        <f>COUNTIFS(#REF!,"&lt;=1",#REF!,"&gt;=200",#REF!,$B90,#REF!,"&gt;=4")</f>
        <v>#REF!</v>
      </c>
      <c r="AL90" s="9" t="s">
        <v>36</v>
      </c>
      <c r="AM90" s="6"/>
      <c r="AN90" s="6" t="e">
        <f>COUNTIFS(#REF!,"&gt;=50",#REF!,$B90)</f>
        <v>#REF!</v>
      </c>
      <c r="AO90" s="6" t="e">
        <f>COUNTIFS(#REF!,"&lt;=1",#REF!,"&gt;=50",#REF!,$B90,#REF!,"&gt;=2.2")</f>
        <v>#REF!</v>
      </c>
      <c r="AP90" s="6" t="e">
        <f>COUNTIFS(#REF!,"&lt;=1",#REF!,"&gt;=50",#REF!,$B90,#REF!,"&gt;=2.5")</f>
        <v>#REF!</v>
      </c>
      <c r="AQ90" s="6" t="e">
        <f>COUNTIFS(#REF!,"&lt;=1",#REF!,"&gt;=50",#REF!,$B90,#REF!,"&gt;=3")</f>
        <v>#REF!</v>
      </c>
      <c r="AR90" s="6" t="e">
        <f>COUNTIFS(#REF!,"&lt;=1",#REF!,"&gt;=50",#REF!,$B90,#REF!,"&gt;=3.5")</f>
        <v>#REF!</v>
      </c>
      <c r="AS90" s="15" t="e">
        <f>COUNTIFS(#REF!,"&lt;=1",#REF!,"&gt;=50",#REF!,$B90,#REF!,"&gt;=4")</f>
        <v>#REF!</v>
      </c>
    </row>
    <row r="91" spans="2:45" hidden="1" outlineLevel="1" x14ac:dyDescent="0.25">
      <c r="B91" s="9" t="s">
        <v>30</v>
      </c>
      <c r="C91" s="6"/>
      <c r="D91" s="6" t="e">
        <f>COUNTIFS(#REF!,"&lt;100",#REF!,"&gt;=50",#REF!,$B91)</f>
        <v>#REF!</v>
      </c>
      <c r="E91" s="6" t="e">
        <f>COUNTIFS(#REF!,"&lt;=1",#REF!,"&lt;100",#REF!,"&gt;=50",#REF!,$B91,#REF!,"&gt;=1.85")</f>
        <v>#REF!</v>
      </c>
      <c r="F91" s="6" t="e">
        <f>COUNTIFS(#REF!,"&lt;=1",#REF!,"&lt;100",#REF!,"&gt;=50",#REF!,$B91,#REF!,"&gt;=1.9")</f>
        <v>#REF!</v>
      </c>
      <c r="G91" s="6" t="e">
        <f>COUNTIFS(#REF!,"&lt;=1",#REF!,"&lt;100",#REF!,"&gt;=50",#REF!,$B91,#REF!,"&gt;=2")</f>
        <v>#REF!</v>
      </c>
      <c r="H91" s="6" t="e">
        <f>COUNTIFS(#REF!,"&lt;=1",#REF!,"&lt;100",#REF!,"&gt;=50",#REF!,$B91,#REF!,"&gt;=2.2")</f>
        <v>#REF!</v>
      </c>
      <c r="I91" s="15" t="e">
        <f>COUNTIFS(#REF!,"&lt;=1",#REF!,"&lt;100",#REF!,"&gt;=50",#REF!,$B91,#REF!,"&gt;=2.5")</f>
        <v>#REF!</v>
      </c>
      <c r="K91" s="9" t="s">
        <v>30</v>
      </c>
      <c r="L91" s="6"/>
      <c r="M91" s="6" t="e">
        <f>COUNTIFS(#REF!,"&gt;=100",#REF!,"&lt;150",#REF!,$B91)</f>
        <v>#REF!</v>
      </c>
      <c r="N91" s="6" t="e">
        <f>COUNTIFS(#REF!,"&lt;=1",#REF!,"&gt;=100",#REF!,"&lt;150",#REF!,$B91,#REF!,"&gt;=2.0")</f>
        <v>#REF!</v>
      </c>
      <c r="O91" s="6" t="e">
        <f>COUNTIFS(#REF!,"&lt;=1",#REF!,"&gt;=100",#REF!,"&lt;150",#REF!,$B91,#REF!,"&gt;=2.1")</f>
        <v>#REF!</v>
      </c>
      <c r="P91" s="6" t="e">
        <f>COUNTIFS(#REF!,"&lt;=1",#REF!,"&gt;=100",#REF!,"&lt;150",#REF!,$B91,#REF!,"&gt;=2.3")</f>
        <v>#REF!</v>
      </c>
      <c r="Q91" s="6" t="e">
        <f>COUNTIFS(#REF!,"&lt;=1",#REF!,"&gt;=100",#REF!,"&lt;150",#REF!,$B91,#REF!,"&gt;=2.5")</f>
        <v>#REF!</v>
      </c>
      <c r="R91" s="15" t="e">
        <f>COUNTIFS(#REF!,"&lt;=1",#REF!,"&gt;=100",#REF!,"&lt;150",#REF!,$B91,#REF!,"&gt;=4")</f>
        <v>#REF!</v>
      </c>
      <c r="T91" s="9" t="s">
        <v>30</v>
      </c>
      <c r="U91" s="6"/>
      <c r="V91" s="6" t="e">
        <f>COUNTIFS(#REF!,"&gt;=150",#REF!,"&lt;200",#REF!,$B91)</f>
        <v>#REF!</v>
      </c>
      <c r="W91" s="6" t="e">
        <f>COUNTIFS(#REF!,"&lt;=1",#REF!,"&gt;=150",#REF!,"&lt;200",#REF!,$B91,#REF!,"&gt;=2.0")</f>
        <v>#REF!</v>
      </c>
      <c r="X91" s="6" t="e">
        <f>COUNTIFS(#REF!,"&lt;=1",#REF!,"&gt;=150",#REF!,"&lt;200",#REF!,$B91,#REF!,"&gt;=2.1")</f>
        <v>#REF!</v>
      </c>
      <c r="Y91" s="6" t="e">
        <f>COUNTIFS(#REF!,"&lt;=1",#REF!,"&gt;=150",#REF!,"&lt;200",#REF!,$B91,#REF!,"&gt;=2.5")</f>
        <v>#REF!</v>
      </c>
      <c r="Z91" s="6" t="e">
        <f>COUNTIFS(#REF!,"&lt;=1",#REF!,"&gt;=150",#REF!,"&lt;200",#REF!,$B91,#REF!,"&gt;=3.5")</f>
        <v>#REF!</v>
      </c>
      <c r="AA91" s="15" t="e">
        <f>COUNTIFS(#REF!,"&lt;=1",#REF!,"&gt;=150",#REF!,"&lt;200",#REF!,$B91,#REF!,"&gt;=4")</f>
        <v>#REF!</v>
      </c>
      <c r="AC91" s="9" t="s">
        <v>30</v>
      </c>
      <c r="AD91" s="6"/>
      <c r="AE91" s="6" t="e">
        <f>COUNTIFS(#REF!,"&gt;=200",#REF!,$B91)</f>
        <v>#REF!</v>
      </c>
      <c r="AF91" s="6" t="e">
        <f>COUNTIFS(#REF!,"&lt;=1",#REF!,"&gt;=200",#REF!,$B91,#REF!,"&gt;=2.2")</f>
        <v>#REF!</v>
      </c>
      <c r="AG91" s="6" t="e">
        <f>COUNTIFS(#REF!,"&lt;=1",#REF!,"&gt;=200",#REF!,$B91,#REF!,"&gt;=2.3")</f>
        <v>#REF!</v>
      </c>
      <c r="AH91" s="6" t="e">
        <f>COUNTIFS(#REF!,"&lt;=1",#REF!,"&gt;=200",#REF!,$B91,#REF!,"&gt;=2.5")</f>
        <v>#REF!</v>
      </c>
      <c r="AI91" s="6" t="e">
        <f>COUNTIFS(#REF!,"&lt;=1",#REF!,"&gt;=200",#REF!,$B91,#REF!,"&gt;=3.5")</f>
        <v>#REF!</v>
      </c>
      <c r="AJ91" s="15" t="e">
        <f>COUNTIFS(#REF!,"&lt;=1",#REF!,"&gt;=200",#REF!,$B91,#REF!,"&gt;=4")</f>
        <v>#REF!</v>
      </c>
      <c r="AL91" s="9" t="s">
        <v>30</v>
      </c>
      <c r="AM91" s="6"/>
      <c r="AN91" s="6" t="e">
        <f>COUNTIFS(#REF!,"&gt;=50",#REF!,$B91)</f>
        <v>#REF!</v>
      </c>
      <c r="AO91" s="6" t="e">
        <f>COUNTIFS(#REF!,"&lt;=1",#REF!,"&gt;=50",#REF!,$B91,#REF!,"&gt;=2.2")</f>
        <v>#REF!</v>
      </c>
      <c r="AP91" s="6" t="e">
        <f>COUNTIFS(#REF!,"&lt;=1",#REF!,"&gt;=50",#REF!,$B91,#REF!,"&gt;=2.5")</f>
        <v>#REF!</v>
      </c>
      <c r="AQ91" s="6" t="e">
        <f>COUNTIFS(#REF!,"&lt;=1",#REF!,"&gt;=50",#REF!,$B91,#REF!,"&gt;=3")</f>
        <v>#REF!</v>
      </c>
      <c r="AR91" s="6" t="e">
        <f>COUNTIFS(#REF!,"&lt;=1",#REF!,"&gt;=50",#REF!,$B91,#REF!,"&gt;=3.5")</f>
        <v>#REF!</v>
      </c>
      <c r="AS91" s="15" t="e">
        <f>COUNTIFS(#REF!,"&lt;=1",#REF!,"&gt;=50",#REF!,$B91,#REF!,"&gt;=4")</f>
        <v>#REF!</v>
      </c>
    </row>
    <row r="92" spans="2:45" hidden="1" outlineLevel="1" x14ac:dyDescent="0.25">
      <c r="B92" s="9" t="s">
        <v>38</v>
      </c>
      <c r="C92" s="6"/>
      <c r="D92" s="6" t="e">
        <f>COUNTIFS(#REF!,"&lt;100",#REF!,"&gt;=50",#REF!,$B92)</f>
        <v>#REF!</v>
      </c>
      <c r="E92" s="6" t="e">
        <f>COUNTIFS(#REF!,"&lt;=1",#REF!,"&lt;100",#REF!,"&gt;=50",#REF!,$B92,#REF!,"&gt;=1.85")</f>
        <v>#REF!</v>
      </c>
      <c r="F92" s="6" t="e">
        <f>COUNTIFS(#REF!,"&lt;=1",#REF!,"&lt;100",#REF!,"&gt;=50",#REF!,$B92,#REF!,"&gt;=1.9")</f>
        <v>#REF!</v>
      </c>
      <c r="G92" s="6" t="e">
        <f>COUNTIFS(#REF!,"&lt;=1",#REF!,"&lt;100",#REF!,"&gt;=50",#REF!,$B92,#REF!,"&gt;=2")</f>
        <v>#REF!</v>
      </c>
      <c r="H92" s="6" t="e">
        <f>COUNTIFS(#REF!,"&lt;=1",#REF!,"&lt;100",#REF!,"&gt;=50",#REF!,$B92,#REF!,"&gt;=2.2")</f>
        <v>#REF!</v>
      </c>
      <c r="I92" s="15" t="e">
        <f>COUNTIFS(#REF!,"&lt;=1",#REF!,"&lt;100",#REF!,"&gt;=50",#REF!,$B92,#REF!,"&gt;=2.5")</f>
        <v>#REF!</v>
      </c>
      <c r="K92" s="9" t="s">
        <v>38</v>
      </c>
      <c r="L92" s="6"/>
      <c r="M92" s="6" t="e">
        <f>COUNTIFS(#REF!,"&gt;=100",#REF!,"&lt;150",#REF!,$B92)</f>
        <v>#REF!</v>
      </c>
      <c r="N92" s="6" t="e">
        <f>COUNTIFS(#REF!,"&lt;=1",#REF!,"&gt;=100",#REF!,"&lt;150",#REF!,$B92,#REF!,"&gt;=2.0")</f>
        <v>#REF!</v>
      </c>
      <c r="O92" s="6" t="e">
        <f>COUNTIFS(#REF!,"&lt;=1",#REF!,"&gt;=100",#REF!,"&lt;150",#REF!,$B92,#REF!,"&gt;=2.1")</f>
        <v>#REF!</v>
      </c>
      <c r="P92" s="6" t="e">
        <f>COUNTIFS(#REF!,"&lt;=1",#REF!,"&gt;=100",#REF!,"&lt;150",#REF!,$B92,#REF!,"&gt;=2.3")</f>
        <v>#REF!</v>
      </c>
      <c r="Q92" s="6" t="e">
        <f>COUNTIFS(#REF!,"&lt;=1",#REF!,"&gt;=100",#REF!,"&lt;150",#REF!,$B92,#REF!,"&gt;=2.5")</f>
        <v>#REF!</v>
      </c>
      <c r="R92" s="15" t="e">
        <f>COUNTIFS(#REF!,"&lt;=1",#REF!,"&gt;=100",#REF!,"&lt;150",#REF!,$B92,#REF!,"&gt;=4")</f>
        <v>#REF!</v>
      </c>
      <c r="T92" s="9" t="s">
        <v>38</v>
      </c>
      <c r="U92" s="6"/>
      <c r="V92" s="6" t="e">
        <f>COUNTIFS(#REF!,"&gt;=150",#REF!,"&lt;200",#REF!,$B92)</f>
        <v>#REF!</v>
      </c>
      <c r="W92" s="6" t="e">
        <f>COUNTIFS(#REF!,"&lt;=1",#REF!,"&gt;=150",#REF!,"&lt;200",#REF!,$B92,#REF!,"&gt;=2.0")</f>
        <v>#REF!</v>
      </c>
      <c r="X92" s="6" t="e">
        <f>COUNTIFS(#REF!,"&lt;=1",#REF!,"&gt;=150",#REF!,"&lt;200",#REF!,$B92,#REF!,"&gt;=2.1")</f>
        <v>#REF!</v>
      </c>
      <c r="Y92" s="6" t="e">
        <f>COUNTIFS(#REF!,"&lt;=1",#REF!,"&gt;=150",#REF!,"&lt;200",#REF!,$B92,#REF!,"&gt;=2.5")</f>
        <v>#REF!</v>
      </c>
      <c r="Z92" s="6" t="e">
        <f>COUNTIFS(#REF!,"&lt;=1",#REF!,"&gt;=150",#REF!,"&lt;200",#REF!,$B92,#REF!,"&gt;=3.5")</f>
        <v>#REF!</v>
      </c>
      <c r="AA92" s="15" t="e">
        <f>COUNTIFS(#REF!,"&lt;=1",#REF!,"&gt;=150",#REF!,"&lt;200",#REF!,$B92,#REF!,"&gt;=4")</f>
        <v>#REF!</v>
      </c>
      <c r="AC92" s="9" t="s">
        <v>38</v>
      </c>
      <c r="AD92" s="6"/>
      <c r="AE92" s="6" t="e">
        <f>COUNTIFS(#REF!,"&gt;=200",#REF!,$B92)</f>
        <v>#REF!</v>
      </c>
      <c r="AF92" s="6" t="e">
        <f>COUNTIFS(#REF!,"&lt;=1",#REF!,"&gt;=200",#REF!,$B92,#REF!,"&gt;=2.2")</f>
        <v>#REF!</v>
      </c>
      <c r="AG92" s="6" t="e">
        <f>COUNTIFS(#REF!,"&lt;=1",#REF!,"&gt;=200",#REF!,$B92,#REF!,"&gt;=2.3")</f>
        <v>#REF!</v>
      </c>
      <c r="AH92" s="6" t="e">
        <f>COUNTIFS(#REF!,"&lt;=1",#REF!,"&gt;=200",#REF!,$B92,#REF!,"&gt;=2.5")</f>
        <v>#REF!</v>
      </c>
      <c r="AI92" s="6" t="e">
        <f>COUNTIFS(#REF!,"&lt;=1",#REF!,"&gt;=200",#REF!,$B92,#REF!,"&gt;=3.5")</f>
        <v>#REF!</v>
      </c>
      <c r="AJ92" s="15" t="e">
        <f>COUNTIFS(#REF!,"&lt;=1",#REF!,"&gt;=200",#REF!,$B92,#REF!,"&gt;=4")</f>
        <v>#REF!</v>
      </c>
      <c r="AL92" s="9" t="s">
        <v>38</v>
      </c>
      <c r="AM92" s="6"/>
      <c r="AN92" s="6" t="e">
        <f>COUNTIFS(#REF!,"&gt;=50",#REF!,$B92)</f>
        <v>#REF!</v>
      </c>
      <c r="AO92" s="6" t="e">
        <f>COUNTIFS(#REF!,"&lt;=1",#REF!,"&gt;=50",#REF!,$B92,#REF!,"&gt;=2.2")</f>
        <v>#REF!</v>
      </c>
      <c r="AP92" s="6" t="e">
        <f>COUNTIFS(#REF!,"&lt;=1",#REF!,"&gt;=50",#REF!,$B92,#REF!,"&gt;=2.5")</f>
        <v>#REF!</v>
      </c>
      <c r="AQ92" s="6" t="e">
        <f>COUNTIFS(#REF!,"&lt;=1",#REF!,"&gt;=50",#REF!,$B92,#REF!,"&gt;=3")</f>
        <v>#REF!</v>
      </c>
      <c r="AR92" s="6" t="e">
        <f>COUNTIFS(#REF!,"&lt;=1",#REF!,"&gt;=50",#REF!,$B92,#REF!,"&gt;=3.5")</f>
        <v>#REF!</v>
      </c>
      <c r="AS92" s="15" t="e">
        <f>COUNTIFS(#REF!,"&lt;=1",#REF!,"&gt;=50",#REF!,$B92,#REF!,"&gt;=4")</f>
        <v>#REF!</v>
      </c>
    </row>
    <row r="93" spans="2:45" hidden="1" outlineLevel="1" x14ac:dyDescent="0.25">
      <c r="B93" s="9" t="s">
        <v>61</v>
      </c>
      <c r="C93" s="6"/>
      <c r="D93" s="6" t="e">
        <f>COUNTIFS(#REF!,"&lt;100",#REF!,"&gt;=50",#REF!,$B93)</f>
        <v>#REF!</v>
      </c>
      <c r="E93" s="6" t="e">
        <f>COUNTIFS(#REF!,"&lt;=1",#REF!,"&lt;100",#REF!,"&gt;=50",#REF!,$B93,#REF!,"&gt;=1.85")</f>
        <v>#REF!</v>
      </c>
      <c r="F93" s="6" t="e">
        <f>COUNTIFS(#REF!,"&lt;=1",#REF!,"&lt;100",#REF!,"&gt;=50",#REF!,$B93,#REF!,"&gt;=1.9")</f>
        <v>#REF!</v>
      </c>
      <c r="G93" s="6" t="e">
        <f>COUNTIFS(#REF!,"&lt;=1",#REF!,"&lt;100",#REF!,"&gt;=50",#REF!,$B93,#REF!,"&gt;=2")</f>
        <v>#REF!</v>
      </c>
      <c r="H93" s="6" t="e">
        <f>COUNTIFS(#REF!,"&lt;=1",#REF!,"&lt;100",#REF!,"&gt;=50",#REF!,$B93,#REF!,"&gt;=2.2")</f>
        <v>#REF!</v>
      </c>
      <c r="I93" s="15" t="e">
        <f>COUNTIFS(#REF!,"&lt;=1",#REF!,"&lt;100",#REF!,"&gt;=50",#REF!,$B93,#REF!,"&gt;=2.5")</f>
        <v>#REF!</v>
      </c>
      <c r="K93" s="9" t="s">
        <v>61</v>
      </c>
      <c r="L93" s="6"/>
      <c r="M93" s="6" t="e">
        <f>COUNTIFS(#REF!,"&gt;=100",#REF!,"&lt;150",#REF!,$B93)</f>
        <v>#REF!</v>
      </c>
      <c r="N93" s="6" t="e">
        <f>COUNTIFS(#REF!,"&lt;=1",#REF!,"&gt;=100",#REF!,"&lt;150",#REF!,$B93,#REF!,"&gt;=2.0")</f>
        <v>#REF!</v>
      </c>
      <c r="O93" s="6" t="e">
        <f>COUNTIFS(#REF!,"&lt;=1",#REF!,"&gt;=100",#REF!,"&lt;150",#REF!,$B93,#REF!,"&gt;=2.1")</f>
        <v>#REF!</v>
      </c>
      <c r="P93" s="6" t="e">
        <f>COUNTIFS(#REF!,"&lt;=1",#REF!,"&gt;=100",#REF!,"&lt;150",#REF!,$B93,#REF!,"&gt;=2.3")</f>
        <v>#REF!</v>
      </c>
      <c r="Q93" s="6" t="e">
        <f>COUNTIFS(#REF!,"&lt;=1",#REF!,"&gt;=100",#REF!,"&lt;150",#REF!,$B93,#REF!,"&gt;=2.5")</f>
        <v>#REF!</v>
      </c>
      <c r="R93" s="15" t="e">
        <f>COUNTIFS(#REF!,"&lt;=1",#REF!,"&gt;=100",#REF!,"&lt;150",#REF!,$B93,#REF!,"&gt;=4")</f>
        <v>#REF!</v>
      </c>
      <c r="T93" s="9" t="s">
        <v>61</v>
      </c>
      <c r="U93" s="6"/>
      <c r="V93" s="6" t="e">
        <f>COUNTIFS(#REF!,"&gt;=150",#REF!,"&lt;200",#REF!,$B93)</f>
        <v>#REF!</v>
      </c>
      <c r="W93" s="6" t="e">
        <f>COUNTIFS(#REF!,"&lt;=1",#REF!,"&gt;=150",#REF!,"&lt;200",#REF!,$B93,#REF!,"&gt;=2.0")</f>
        <v>#REF!</v>
      </c>
      <c r="X93" s="6" t="e">
        <f>COUNTIFS(#REF!,"&lt;=1",#REF!,"&gt;=150",#REF!,"&lt;200",#REF!,$B93,#REF!,"&gt;=2.1")</f>
        <v>#REF!</v>
      </c>
      <c r="Y93" s="6" t="e">
        <f>COUNTIFS(#REF!,"&lt;=1",#REF!,"&gt;=150",#REF!,"&lt;200",#REF!,$B93,#REF!,"&gt;=2.5")</f>
        <v>#REF!</v>
      </c>
      <c r="Z93" s="6" t="e">
        <f>COUNTIFS(#REF!,"&lt;=1",#REF!,"&gt;=150",#REF!,"&lt;200",#REF!,$B93,#REF!,"&gt;=3.5")</f>
        <v>#REF!</v>
      </c>
      <c r="AA93" s="15" t="e">
        <f>COUNTIFS(#REF!,"&lt;=1",#REF!,"&gt;=150",#REF!,"&lt;200",#REF!,$B93,#REF!,"&gt;=4")</f>
        <v>#REF!</v>
      </c>
      <c r="AC93" s="9" t="s">
        <v>61</v>
      </c>
      <c r="AD93" s="6"/>
      <c r="AE93" s="6" t="e">
        <f>COUNTIFS(#REF!,"&gt;=200",#REF!,$B93)</f>
        <v>#REF!</v>
      </c>
      <c r="AF93" s="6" t="e">
        <f>COUNTIFS(#REF!,"&lt;=1",#REF!,"&gt;=200",#REF!,$B93,#REF!,"&gt;=2.2")</f>
        <v>#REF!</v>
      </c>
      <c r="AG93" s="6" t="e">
        <f>COUNTIFS(#REF!,"&lt;=1",#REF!,"&gt;=200",#REF!,$B93,#REF!,"&gt;=2.3")</f>
        <v>#REF!</v>
      </c>
      <c r="AH93" s="6" t="e">
        <f>COUNTIFS(#REF!,"&lt;=1",#REF!,"&gt;=200",#REF!,$B93,#REF!,"&gt;=2.5")</f>
        <v>#REF!</v>
      </c>
      <c r="AI93" s="6" t="e">
        <f>COUNTIFS(#REF!,"&lt;=1",#REF!,"&gt;=200",#REF!,$B93,#REF!,"&gt;=3.5")</f>
        <v>#REF!</v>
      </c>
      <c r="AJ93" s="15" t="e">
        <f>COUNTIFS(#REF!,"&lt;=1",#REF!,"&gt;=200",#REF!,$B93,#REF!,"&gt;=4")</f>
        <v>#REF!</v>
      </c>
      <c r="AL93" s="9" t="s">
        <v>61</v>
      </c>
      <c r="AM93" s="6"/>
      <c r="AN93" s="6" t="e">
        <f>COUNTIFS(#REF!,"&gt;=50",#REF!,$B93)</f>
        <v>#REF!</v>
      </c>
      <c r="AO93" s="6" t="e">
        <f>COUNTIFS(#REF!,"&lt;=1",#REF!,"&gt;=50",#REF!,$B93,#REF!,"&gt;=2.2")</f>
        <v>#REF!</v>
      </c>
      <c r="AP93" s="6" t="e">
        <f>COUNTIFS(#REF!,"&lt;=1",#REF!,"&gt;=50",#REF!,$B93,#REF!,"&gt;=2.5")</f>
        <v>#REF!</v>
      </c>
      <c r="AQ93" s="6" t="e">
        <f>COUNTIFS(#REF!,"&lt;=1",#REF!,"&gt;=50",#REF!,$B93,#REF!,"&gt;=3")</f>
        <v>#REF!</v>
      </c>
      <c r="AR93" s="6" t="e">
        <f>COUNTIFS(#REF!,"&lt;=1",#REF!,"&gt;=50",#REF!,$B93,#REF!,"&gt;=3.5")</f>
        <v>#REF!</v>
      </c>
      <c r="AS93" s="15" t="e">
        <f>COUNTIFS(#REF!,"&lt;=1",#REF!,"&gt;=50",#REF!,$B93,#REF!,"&gt;=4")</f>
        <v>#REF!</v>
      </c>
    </row>
    <row r="94" spans="2:45" hidden="1" outlineLevel="1" x14ac:dyDescent="0.25">
      <c r="B94" s="9" t="s">
        <v>40</v>
      </c>
      <c r="C94" s="6"/>
      <c r="D94" s="6" t="e">
        <f>COUNTIFS(#REF!,"&lt;100",#REF!,"&gt;=50",#REF!,$B94)</f>
        <v>#REF!</v>
      </c>
      <c r="E94" s="6" t="e">
        <f>COUNTIFS(#REF!,"&lt;=1",#REF!,"&lt;100",#REF!,"&gt;=50",#REF!,$B94,#REF!,"&gt;=1.85")</f>
        <v>#REF!</v>
      </c>
      <c r="F94" s="6" t="e">
        <f>COUNTIFS(#REF!,"&lt;=1",#REF!,"&lt;100",#REF!,"&gt;=50",#REF!,$B94,#REF!,"&gt;=1.9")</f>
        <v>#REF!</v>
      </c>
      <c r="G94" s="6" t="e">
        <f>COUNTIFS(#REF!,"&lt;=1",#REF!,"&lt;100",#REF!,"&gt;=50",#REF!,$B94,#REF!,"&gt;=2")</f>
        <v>#REF!</v>
      </c>
      <c r="H94" s="6" t="e">
        <f>COUNTIFS(#REF!,"&lt;=1",#REF!,"&lt;100",#REF!,"&gt;=50",#REF!,$B94,#REF!,"&gt;=2.2")</f>
        <v>#REF!</v>
      </c>
      <c r="I94" s="15" t="e">
        <f>COUNTIFS(#REF!,"&lt;=1",#REF!,"&lt;100",#REF!,"&gt;=50",#REF!,$B94,#REF!,"&gt;=2.5")</f>
        <v>#REF!</v>
      </c>
      <c r="K94" s="9" t="s">
        <v>40</v>
      </c>
      <c r="L94" s="6"/>
      <c r="M94" s="6" t="e">
        <f>COUNTIFS(#REF!,"&gt;=100",#REF!,"&lt;150",#REF!,$B94)</f>
        <v>#REF!</v>
      </c>
      <c r="N94" s="6" t="e">
        <f>COUNTIFS(#REF!,"&lt;=1",#REF!,"&gt;=100",#REF!,"&lt;150",#REF!,$B94,#REF!,"&gt;=2.0")</f>
        <v>#REF!</v>
      </c>
      <c r="O94" s="6" t="e">
        <f>COUNTIFS(#REF!,"&lt;=1",#REF!,"&gt;=100",#REF!,"&lt;150",#REF!,$B94,#REF!,"&gt;=2.1")</f>
        <v>#REF!</v>
      </c>
      <c r="P94" s="6" t="e">
        <f>COUNTIFS(#REF!,"&lt;=1",#REF!,"&gt;=100",#REF!,"&lt;150",#REF!,$B94,#REF!,"&gt;=2.3")</f>
        <v>#REF!</v>
      </c>
      <c r="Q94" s="6" t="e">
        <f>COUNTIFS(#REF!,"&lt;=1",#REF!,"&gt;=100",#REF!,"&lt;150",#REF!,$B94,#REF!,"&gt;=2.5")</f>
        <v>#REF!</v>
      </c>
      <c r="R94" s="15" t="e">
        <f>COUNTIFS(#REF!,"&lt;=1",#REF!,"&gt;=100",#REF!,"&lt;150",#REF!,$B94,#REF!,"&gt;=4")</f>
        <v>#REF!</v>
      </c>
      <c r="T94" s="9" t="s">
        <v>40</v>
      </c>
      <c r="U94" s="6"/>
      <c r="V94" s="6" t="e">
        <f>COUNTIFS(#REF!,"&gt;=150",#REF!,"&lt;200",#REF!,$B94)</f>
        <v>#REF!</v>
      </c>
      <c r="W94" s="6" t="e">
        <f>COUNTIFS(#REF!,"&lt;=1",#REF!,"&gt;=150",#REF!,"&lt;200",#REF!,$B94,#REF!,"&gt;=2.0")</f>
        <v>#REF!</v>
      </c>
      <c r="X94" s="6" t="e">
        <f>COUNTIFS(#REF!,"&lt;=1",#REF!,"&gt;=150",#REF!,"&lt;200",#REF!,$B94,#REF!,"&gt;=2.1")</f>
        <v>#REF!</v>
      </c>
      <c r="Y94" s="6" t="e">
        <f>COUNTIFS(#REF!,"&lt;=1",#REF!,"&gt;=150",#REF!,"&lt;200",#REF!,$B94,#REF!,"&gt;=2.5")</f>
        <v>#REF!</v>
      </c>
      <c r="Z94" s="6" t="e">
        <f>COUNTIFS(#REF!,"&lt;=1",#REF!,"&gt;=150",#REF!,"&lt;200",#REF!,$B94,#REF!,"&gt;=3.5")</f>
        <v>#REF!</v>
      </c>
      <c r="AA94" s="15" t="e">
        <f>COUNTIFS(#REF!,"&lt;=1",#REF!,"&gt;=150",#REF!,"&lt;200",#REF!,$B94,#REF!,"&gt;=4")</f>
        <v>#REF!</v>
      </c>
      <c r="AC94" s="9" t="s">
        <v>40</v>
      </c>
      <c r="AD94" s="6"/>
      <c r="AE94" s="6" t="e">
        <f>COUNTIFS(#REF!,"&gt;=200",#REF!,$B94)</f>
        <v>#REF!</v>
      </c>
      <c r="AF94" s="6" t="e">
        <f>COUNTIFS(#REF!,"&lt;=1",#REF!,"&gt;=200",#REF!,$B94,#REF!,"&gt;=2.2")</f>
        <v>#REF!</v>
      </c>
      <c r="AG94" s="6" t="e">
        <f>COUNTIFS(#REF!,"&lt;=1",#REF!,"&gt;=200",#REF!,$B94,#REF!,"&gt;=2.3")</f>
        <v>#REF!</v>
      </c>
      <c r="AH94" s="6" t="e">
        <f>COUNTIFS(#REF!,"&lt;=1",#REF!,"&gt;=200",#REF!,$B94,#REF!,"&gt;=2.5")</f>
        <v>#REF!</v>
      </c>
      <c r="AI94" s="6" t="e">
        <f>COUNTIFS(#REF!,"&lt;=1",#REF!,"&gt;=200",#REF!,$B94,#REF!,"&gt;=3.5")</f>
        <v>#REF!</v>
      </c>
      <c r="AJ94" s="15" t="e">
        <f>COUNTIFS(#REF!,"&lt;=1",#REF!,"&gt;=200",#REF!,$B94,#REF!,"&gt;=4")</f>
        <v>#REF!</v>
      </c>
      <c r="AL94" s="9" t="s">
        <v>40</v>
      </c>
      <c r="AM94" s="6"/>
      <c r="AN94" s="6" t="e">
        <f>COUNTIFS(#REF!,"&gt;=50",#REF!,$B94)</f>
        <v>#REF!</v>
      </c>
      <c r="AO94" s="6" t="e">
        <f>COUNTIFS(#REF!,"&lt;=1",#REF!,"&gt;=50",#REF!,$B94,#REF!,"&gt;=2.2")</f>
        <v>#REF!</v>
      </c>
      <c r="AP94" s="6" t="e">
        <f>COUNTIFS(#REF!,"&lt;=1",#REF!,"&gt;=50",#REF!,$B94,#REF!,"&gt;=2.5")</f>
        <v>#REF!</v>
      </c>
      <c r="AQ94" s="6" t="e">
        <f>COUNTIFS(#REF!,"&lt;=1",#REF!,"&gt;=50",#REF!,$B94,#REF!,"&gt;=3")</f>
        <v>#REF!</v>
      </c>
      <c r="AR94" s="6" t="e">
        <f>COUNTIFS(#REF!,"&lt;=1",#REF!,"&gt;=50",#REF!,$B94,#REF!,"&gt;=3.5")</f>
        <v>#REF!</v>
      </c>
      <c r="AS94" s="15" t="e">
        <f>COUNTIFS(#REF!,"&lt;=1",#REF!,"&gt;=50",#REF!,$B94,#REF!,"&gt;=4")</f>
        <v>#REF!</v>
      </c>
    </row>
    <row r="95" spans="2:45" hidden="1" outlineLevel="1" x14ac:dyDescent="0.25">
      <c r="B95" s="9" t="s">
        <v>41</v>
      </c>
      <c r="C95" s="6"/>
      <c r="D95" s="6" t="e">
        <f>COUNTIFS(#REF!,"&lt;100",#REF!,"&gt;=50",#REF!,$B95)</f>
        <v>#REF!</v>
      </c>
      <c r="E95" s="6" t="e">
        <f>COUNTIFS(#REF!,"&lt;=1",#REF!,"&lt;100",#REF!,"&gt;=50",#REF!,$B95,#REF!,"&gt;=1.85")</f>
        <v>#REF!</v>
      </c>
      <c r="F95" s="6" t="e">
        <f>COUNTIFS(#REF!,"&lt;=1",#REF!,"&lt;100",#REF!,"&gt;=50",#REF!,$B95,#REF!,"&gt;=1.9")</f>
        <v>#REF!</v>
      </c>
      <c r="G95" s="6" t="e">
        <f>COUNTIFS(#REF!,"&lt;=1",#REF!,"&lt;100",#REF!,"&gt;=50",#REF!,$B95,#REF!,"&gt;=2")</f>
        <v>#REF!</v>
      </c>
      <c r="H95" s="6" t="e">
        <f>COUNTIFS(#REF!,"&lt;=1",#REF!,"&lt;100",#REF!,"&gt;=50",#REF!,$B95,#REF!,"&gt;=2.2")</f>
        <v>#REF!</v>
      </c>
      <c r="I95" s="15" t="e">
        <f>COUNTIFS(#REF!,"&lt;=1",#REF!,"&lt;100",#REF!,"&gt;=50",#REF!,$B95,#REF!,"&gt;=2.5")</f>
        <v>#REF!</v>
      </c>
      <c r="K95" s="9" t="s">
        <v>41</v>
      </c>
      <c r="L95" s="6"/>
      <c r="M95" s="6" t="e">
        <f>COUNTIFS(#REF!,"&gt;=100",#REF!,"&lt;150",#REF!,$B95)</f>
        <v>#REF!</v>
      </c>
      <c r="N95" s="6" t="e">
        <f>COUNTIFS(#REF!,"&lt;=1",#REF!,"&gt;=100",#REF!,"&lt;150",#REF!,$B95,#REF!,"&gt;=2.0")</f>
        <v>#REF!</v>
      </c>
      <c r="O95" s="6" t="e">
        <f>COUNTIFS(#REF!,"&lt;=1",#REF!,"&gt;=100",#REF!,"&lt;150",#REF!,$B95,#REF!,"&gt;=2.1")</f>
        <v>#REF!</v>
      </c>
      <c r="P95" s="6" t="e">
        <f>COUNTIFS(#REF!,"&lt;=1",#REF!,"&gt;=100",#REF!,"&lt;150",#REF!,$B95,#REF!,"&gt;=2.3")</f>
        <v>#REF!</v>
      </c>
      <c r="Q95" s="6" t="e">
        <f>COUNTIFS(#REF!,"&lt;=1",#REF!,"&gt;=100",#REF!,"&lt;150",#REF!,$B95,#REF!,"&gt;=2.5")</f>
        <v>#REF!</v>
      </c>
      <c r="R95" s="15" t="e">
        <f>COUNTIFS(#REF!,"&lt;=1",#REF!,"&gt;=100",#REF!,"&lt;150",#REF!,$B95,#REF!,"&gt;=4")</f>
        <v>#REF!</v>
      </c>
      <c r="T95" s="9" t="s">
        <v>41</v>
      </c>
      <c r="U95" s="6"/>
      <c r="V95" s="6" t="e">
        <f>COUNTIFS(#REF!,"&gt;=150",#REF!,"&lt;200",#REF!,$B95)</f>
        <v>#REF!</v>
      </c>
      <c r="W95" s="6" t="e">
        <f>COUNTIFS(#REF!,"&lt;=1",#REF!,"&gt;=150",#REF!,"&lt;200",#REF!,$B95,#REF!,"&gt;=2.0")</f>
        <v>#REF!</v>
      </c>
      <c r="X95" s="6" t="e">
        <f>COUNTIFS(#REF!,"&lt;=1",#REF!,"&gt;=150",#REF!,"&lt;200",#REF!,$B95,#REF!,"&gt;=2.1")</f>
        <v>#REF!</v>
      </c>
      <c r="Y95" s="6" t="e">
        <f>COUNTIFS(#REF!,"&lt;=1",#REF!,"&gt;=150",#REF!,"&lt;200",#REF!,$B95,#REF!,"&gt;=2.5")</f>
        <v>#REF!</v>
      </c>
      <c r="Z95" s="6" t="e">
        <f>COUNTIFS(#REF!,"&lt;=1",#REF!,"&gt;=150",#REF!,"&lt;200",#REF!,$B95,#REF!,"&gt;=3.5")</f>
        <v>#REF!</v>
      </c>
      <c r="AA95" s="15" t="e">
        <f>COUNTIFS(#REF!,"&lt;=1",#REF!,"&gt;=150",#REF!,"&lt;200",#REF!,$B95,#REF!,"&gt;=4")</f>
        <v>#REF!</v>
      </c>
      <c r="AC95" s="9" t="s">
        <v>41</v>
      </c>
      <c r="AD95" s="6"/>
      <c r="AE95" s="6" t="e">
        <f>COUNTIFS(#REF!,"&gt;=200",#REF!,$B95)</f>
        <v>#REF!</v>
      </c>
      <c r="AF95" s="6" t="e">
        <f>COUNTIFS(#REF!,"&lt;=1",#REF!,"&gt;=200",#REF!,$B95,#REF!,"&gt;=2.2")</f>
        <v>#REF!</v>
      </c>
      <c r="AG95" s="6" t="e">
        <f>COUNTIFS(#REF!,"&lt;=1",#REF!,"&gt;=200",#REF!,$B95,#REF!,"&gt;=2.3")</f>
        <v>#REF!</v>
      </c>
      <c r="AH95" s="6" t="e">
        <f>COUNTIFS(#REF!,"&lt;=1",#REF!,"&gt;=200",#REF!,$B95,#REF!,"&gt;=2.5")</f>
        <v>#REF!</v>
      </c>
      <c r="AI95" s="6" t="e">
        <f>COUNTIFS(#REF!,"&lt;=1",#REF!,"&gt;=200",#REF!,$B95,#REF!,"&gt;=3.5")</f>
        <v>#REF!</v>
      </c>
      <c r="AJ95" s="15" t="e">
        <f>COUNTIFS(#REF!,"&lt;=1",#REF!,"&gt;=200",#REF!,$B95,#REF!,"&gt;=4")</f>
        <v>#REF!</v>
      </c>
      <c r="AL95" s="9" t="s">
        <v>41</v>
      </c>
      <c r="AM95" s="6"/>
      <c r="AN95" s="6" t="e">
        <f>COUNTIFS(#REF!,"&gt;=50",#REF!,$B95)</f>
        <v>#REF!</v>
      </c>
      <c r="AO95" s="6" t="e">
        <f>COUNTIFS(#REF!,"&lt;=1",#REF!,"&gt;=50",#REF!,$B95,#REF!,"&gt;=2.2")</f>
        <v>#REF!</v>
      </c>
      <c r="AP95" s="6" t="e">
        <f>COUNTIFS(#REF!,"&lt;=1",#REF!,"&gt;=50",#REF!,$B95,#REF!,"&gt;=2.5")</f>
        <v>#REF!</v>
      </c>
      <c r="AQ95" s="6" t="e">
        <f>COUNTIFS(#REF!,"&lt;=1",#REF!,"&gt;=50",#REF!,$B95,#REF!,"&gt;=3")</f>
        <v>#REF!</v>
      </c>
      <c r="AR95" s="6" t="e">
        <f>COUNTIFS(#REF!,"&lt;=1",#REF!,"&gt;=50",#REF!,$B95,#REF!,"&gt;=3.5")</f>
        <v>#REF!</v>
      </c>
      <c r="AS95" s="15" t="e">
        <f>COUNTIFS(#REF!,"&lt;=1",#REF!,"&gt;=50",#REF!,$B95,#REF!,"&gt;=4")</f>
        <v>#REF!</v>
      </c>
    </row>
    <row r="96" spans="2:45" hidden="1" outlineLevel="1" x14ac:dyDescent="0.25">
      <c r="B96" s="9" t="s">
        <v>45</v>
      </c>
      <c r="C96" s="6"/>
      <c r="D96" s="6" t="e">
        <f>COUNTIFS(#REF!,"&lt;100",#REF!,"&gt;=50",#REF!,$B96)</f>
        <v>#REF!</v>
      </c>
      <c r="E96" s="6" t="e">
        <f>COUNTIFS(#REF!,"&lt;=1",#REF!,"&lt;100",#REF!,"&gt;=50",#REF!,$B96,#REF!,"&gt;=1.85")</f>
        <v>#REF!</v>
      </c>
      <c r="F96" s="6" t="e">
        <f>COUNTIFS(#REF!,"&lt;=1",#REF!,"&lt;100",#REF!,"&gt;=50",#REF!,$B96,#REF!,"&gt;=1.9")</f>
        <v>#REF!</v>
      </c>
      <c r="G96" s="6" t="e">
        <f>COUNTIFS(#REF!,"&lt;=1",#REF!,"&lt;100",#REF!,"&gt;=50",#REF!,$B96,#REF!,"&gt;=2")</f>
        <v>#REF!</v>
      </c>
      <c r="H96" s="6" t="e">
        <f>COUNTIFS(#REF!,"&lt;=1",#REF!,"&lt;100",#REF!,"&gt;=50",#REF!,$B96,#REF!,"&gt;=2.2")</f>
        <v>#REF!</v>
      </c>
      <c r="I96" s="15" t="e">
        <f>COUNTIFS(#REF!,"&lt;=1",#REF!,"&lt;100",#REF!,"&gt;=50",#REF!,$B96,#REF!,"&gt;=2.5")</f>
        <v>#REF!</v>
      </c>
      <c r="K96" s="9" t="s">
        <v>45</v>
      </c>
      <c r="L96" s="6"/>
      <c r="M96" s="6" t="e">
        <f>COUNTIFS(#REF!,"&gt;=100",#REF!,"&lt;150",#REF!,$B96)</f>
        <v>#REF!</v>
      </c>
      <c r="N96" s="6" t="e">
        <f>COUNTIFS(#REF!,"&lt;=1",#REF!,"&gt;=100",#REF!,"&lt;150",#REF!,$B96,#REF!,"&gt;=2.0")</f>
        <v>#REF!</v>
      </c>
      <c r="O96" s="6" t="e">
        <f>COUNTIFS(#REF!,"&lt;=1",#REF!,"&gt;=100",#REF!,"&lt;150",#REF!,$B96,#REF!,"&gt;=2.1")</f>
        <v>#REF!</v>
      </c>
      <c r="P96" s="6" t="e">
        <f>COUNTIFS(#REF!,"&lt;=1",#REF!,"&gt;=100",#REF!,"&lt;150",#REF!,$B96,#REF!,"&gt;=2.3")</f>
        <v>#REF!</v>
      </c>
      <c r="Q96" s="6" t="e">
        <f>COUNTIFS(#REF!,"&lt;=1",#REF!,"&gt;=100",#REF!,"&lt;150",#REF!,$B96,#REF!,"&gt;=2.5")</f>
        <v>#REF!</v>
      </c>
      <c r="R96" s="15" t="e">
        <f>COUNTIFS(#REF!,"&lt;=1",#REF!,"&gt;=100",#REF!,"&lt;150",#REF!,$B96,#REF!,"&gt;=4")</f>
        <v>#REF!</v>
      </c>
      <c r="T96" s="9" t="s">
        <v>45</v>
      </c>
      <c r="U96" s="6"/>
      <c r="V96" s="6" t="e">
        <f>COUNTIFS(#REF!,"&gt;=150",#REF!,"&lt;200",#REF!,$B96)</f>
        <v>#REF!</v>
      </c>
      <c r="W96" s="6" t="e">
        <f>COUNTIFS(#REF!,"&lt;=1",#REF!,"&gt;=150",#REF!,"&lt;200",#REF!,$B96,#REF!,"&gt;=2.0")</f>
        <v>#REF!</v>
      </c>
      <c r="X96" s="6" t="e">
        <f>COUNTIFS(#REF!,"&lt;=1",#REF!,"&gt;=150",#REF!,"&lt;200",#REF!,$B96,#REF!,"&gt;=2.1")</f>
        <v>#REF!</v>
      </c>
      <c r="Y96" s="6" t="e">
        <f>COUNTIFS(#REF!,"&lt;=1",#REF!,"&gt;=150",#REF!,"&lt;200",#REF!,$B96,#REF!,"&gt;=2.5")</f>
        <v>#REF!</v>
      </c>
      <c r="Z96" s="6" t="e">
        <f>COUNTIFS(#REF!,"&lt;=1",#REF!,"&gt;=150",#REF!,"&lt;200",#REF!,$B96,#REF!,"&gt;=3.5")</f>
        <v>#REF!</v>
      </c>
      <c r="AA96" s="15" t="e">
        <f>COUNTIFS(#REF!,"&lt;=1",#REF!,"&gt;=150",#REF!,"&lt;200",#REF!,$B96,#REF!,"&gt;=4")</f>
        <v>#REF!</v>
      </c>
      <c r="AC96" s="9" t="s">
        <v>45</v>
      </c>
      <c r="AD96" s="6"/>
      <c r="AE96" s="6" t="e">
        <f>COUNTIFS(#REF!,"&gt;=200",#REF!,$B96)</f>
        <v>#REF!</v>
      </c>
      <c r="AF96" s="6" t="e">
        <f>COUNTIFS(#REF!,"&lt;=1",#REF!,"&gt;=200",#REF!,$B96,#REF!,"&gt;=2.2")</f>
        <v>#REF!</v>
      </c>
      <c r="AG96" s="6" t="e">
        <f>COUNTIFS(#REF!,"&lt;=1",#REF!,"&gt;=200",#REF!,$B96,#REF!,"&gt;=2.3")</f>
        <v>#REF!</v>
      </c>
      <c r="AH96" s="6" t="e">
        <f>COUNTIFS(#REF!,"&lt;=1",#REF!,"&gt;=200",#REF!,$B96,#REF!,"&gt;=2.5")</f>
        <v>#REF!</v>
      </c>
      <c r="AI96" s="6" t="e">
        <f>COUNTIFS(#REF!,"&lt;=1",#REF!,"&gt;=200",#REF!,$B96,#REF!,"&gt;=3.5")</f>
        <v>#REF!</v>
      </c>
      <c r="AJ96" s="15" t="e">
        <f>COUNTIFS(#REF!,"&lt;=1",#REF!,"&gt;=200",#REF!,$B96,#REF!,"&gt;=4")</f>
        <v>#REF!</v>
      </c>
      <c r="AL96" s="9" t="s">
        <v>45</v>
      </c>
      <c r="AM96" s="6"/>
      <c r="AN96" s="6" t="e">
        <f>COUNTIFS(#REF!,"&gt;=50",#REF!,$B96)</f>
        <v>#REF!</v>
      </c>
      <c r="AO96" s="6" t="e">
        <f>COUNTIFS(#REF!,"&lt;=1",#REF!,"&gt;=50",#REF!,$B96,#REF!,"&gt;=2.2")</f>
        <v>#REF!</v>
      </c>
      <c r="AP96" s="6" t="e">
        <f>COUNTIFS(#REF!,"&lt;=1",#REF!,"&gt;=50",#REF!,$B96,#REF!,"&gt;=2.5")</f>
        <v>#REF!</v>
      </c>
      <c r="AQ96" s="6" t="e">
        <f>COUNTIFS(#REF!,"&lt;=1",#REF!,"&gt;=50",#REF!,$B96,#REF!,"&gt;=3")</f>
        <v>#REF!</v>
      </c>
      <c r="AR96" s="6" t="e">
        <f>COUNTIFS(#REF!,"&lt;=1",#REF!,"&gt;=50",#REF!,$B96,#REF!,"&gt;=3.5")</f>
        <v>#REF!</v>
      </c>
      <c r="AS96" s="15" t="e">
        <f>COUNTIFS(#REF!,"&lt;=1",#REF!,"&gt;=50",#REF!,$B96,#REF!,"&gt;=4")</f>
        <v>#REF!</v>
      </c>
    </row>
    <row r="97" spans="2:45" hidden="1" outlineLevel="1" x14ac:dyDescent="0.25">
      <c r="B97" s="9" t="s">
        <v>52</v>
      </c>
      <c r="C97" s="6"/>
      <c r="D97" s="6" t="e">
        <f>COUNTIFS(#REF!,"&lt;100",#REF!,"&gt;=50",#REF!,$B97)</f>
        <v>#REF!</v>
      </c>
      <c r="E97" s="6" t="e">
        <f>COUNTIFS(#REF!,"&lt;=1",#REF!,"&lt;100",#REF!,"&gt;=50",#REF!,$B97,#REF!,"&gt;=1.85")</f>
        <v>#REF!</v>
      </c>
      <c r="F97" s="6" t="e">
        <f>COUNTIFS(#REF!,"&lt;=1",#REF!,"&lt;100",#REF!,"&gt;=50",#REF!,$B97,#REF!,"&gt;=1.9")</f>
        <v>#REF!</v>
      </c>
      <c r="G97" s="6" t="e">
        <f>COUNTIFS(#REF!,"&lt;=1",#REF!,"&lt;100",#REF!,"&gt;=50",#REF!,$B97,#REF!,"&gt;=2")</f>
        <v>#REF!</v>
      </c>
      <c r="H97" s="6" t="e">
        <f>COUNTIFS(#REF!,"&lt;=1",#REF!,"&lt;100",#REF!,"&gt;=50",#REF!,$B97,#REF!,"&gt;=2.2")</f>
        <v>#REF!</v>
      </c>
      <c r="I97" s="15" t="e">
        <f>COUNTIFS(#REF!,"&lt;=1",#REF!,"&lt;100",#REF!,"&gt;=50",#REF!,$B97,#REF!,"&gt;=2.5")</f>
        <v>#REF!</v>
      </c>
      <c r="K97" s="9" t="s">
        <v>52</v>
      </c>
      <c r="L97" s="6"/>
      <c r="M97" s="6" t="e">
        <f>COUNTIFS(#REF!,"&gt;=100",#REF!,"&lt;150",#REF!,$B97)</f>
        <v>#REF!</v>
      </c>
      <c r="N97" s="6" t="e">
        <f>COUNTIFS(#REF!,"&lt;=1",#REF!,"&gt;=100",#REF!,"&lt;150",#REF!,$B97,#REF!,"&gt;=2.0")</f>
        <v>#REF!</v>
      </c>
      <c r="O97" s="6" t="e">
        <f>COUNTIFS(#REF!,"&lt;=1",#REF!,"&gt;=100",#REF!,"&lt;150",#REF!,$B97,#REF!,"&gt;=2.1")</f>
        <v>#REF!</v>
      </c>
      <c r="P97" s="6" t="e">
        <f>COUNTIFS(#REF!,"&lt;=1",#REF!,"&gt;=100",#REF!,"&lt;150",#REF!,$B97,#REF!,"&gt;=2.3")</f>
        <v>#REF!</v>
      </c>
      <c r="Q97" s="6" t="e">
        <f>COUNTIFS(#REF!,"&lt;=1",#REF!,"&gt;=100",#REF!,"&lt;150",#REF!,$B97,#REF!,"&gt;=2.5")</f>
        <v>#REF!</v>
      </c>
      <c r="R97" s="15" t="e">
        <f>COUNTIFS(#REF!,"&lt;=1",#REF!,"&gt;=100",#REF!,"&lt;150",#REF!,$B97,#REF!,"&gt;=4")</f>
        <v>#REF!</v>
      </c>
      <c r="T97" s="9" t="s">
        <v>52</v>
      </c>
      <c r="U97" s="6"/>
      <c r="V97" s="6" t="e">
        <f>COUNTIFS(#REF!,"&gt;=150",#REF!,"&lt;200",#REF!,$B97)</f>
        <v>#REF!</v>
      </c>
      <c r="W97" s="6" t="e">
        <f>COUNTIFS(#REF!,"&lt;=1",#REF!,"&gt;=150",#REF!,"&lt;200",#REF!,$B97,#REF!,"&gt;=2.0")</f>
        <v>#REF!</v>
      </c>
      <c r="X97" s="6" t="e">
        <f>COUNTIFS(#REF!,"&lt;=1",#REF!,"&gt;=150",#REF!,"&lt;200",#REF!,$B97,#REF!,"&gt;=2.1")</f>
        <v>#REF!</v>
      </c>
      <c r="Y97" s="6" t="e">
        <f>COUNTIFS(#REF!,"&lt;=1",#REF!,"&gt;=150",#REF!,"&lt;200",#REF!,$B97,#REF!,"&gt;=2.5")</f>
        <v>#REF!</v>
      </c>
      <c r="Z97" s="6" t="e">
        <f>COUNTIFS(#REF!,"&lt;=1",#REF!,"&gt;=150",#REF!,"&lt;200",#REF!,$B97,#REF!,"&gt;=3.5")</f>
        <v>#REF!</v>
      </c>
      <c r="AA97" s="15" t="e">
        <f>COUNTIFS(#REF!,"&lt;=1",#REF!,"&gt;=150",#REF!,"&lt;200",#REF!,$B97,#REF!,"&gt;=4")</f>
        <v>#REF!</v>
      </c>
      <c r="AC97" s="9" t="s">
        <v>52</v>
      </c>
      <c r="AD97" s="6"/>
      <c r="AE97" s="6" t="e">
        <f>COUNTIFS(#REF!,"&gt;=200",#REF!,$B97)</f>
        <v>#REF!</v>
      </c>
      <c r="AF97" s="6" t="e">
        <f>COUNTIFS(#REF!,"&lt;=1",#REF!,"&gt;=200",#REF!,$B97,#REF!,"&gt;=2.2")</f>
        <v>#REF!</v>
      </c>
      <c r="AG97" s="6" t="e">
        <f>COUNTIFS(#REF!,"&lt;=1",#REF!,"&gt;=200",#REF!,$B97,#REF!,"&gt;=2.3")</f>
        <v>#REF!</v>
      </c>
      <c r="AH97" s="6" t="e">
        <f>COUNTIFS(#REF!,"&lt;=1",#REF!,"&gt;=200",#REF!,$B97,#REF!,"&gt;=2.5")</f>
        <v>#REF!</v>
      </c>
      <c r="AI97" s="6" t="e">
        <f>COUNTIFS(#REF!,"&lt;=1",#REF!,"&gt;=200",#REF!,$B97,#REF!,"&gt;=3.5")</f>
        <v>#REF!</v>
      </c>
      <c r="AJ97" s="15" t="e">
        <f>COUNTIFS(#REF!,"&lt;=1",#REF!,"&gt;=200",#REF!,$B97,#REF!,"&gt;=4")</f>
        <v>#REF!</v>
      </c>
      <c r="AL97" s="9" t="s">
        <v>52</v>
      </c>
      <c r="AM97" s="6"/>
      <c r="AN97" s="6" t="e">
        <f>COUNTIFS(#REF!,"&gt;=50",#REF!,$B97)</f>
        <v>#REF!</v>
      </c>
      <c r="AO97" s="6" t="e">
        <f>COUNTIFS(#REF!,"&lt;=1",#REF!,"&gt;=50",#REF!,$B97,#REF!,"&gt;=2.2")</f>
        <v>#REF!</v>
      </c>
      <c r="AP97" s="6" t="e">
        <f>COUNTIFS(#REF!,"&lt;=1",#REF!,"&gt;=50",#REF!,$B97,#REF!,"&gt;=2.5")</f>
        <v>#REF!</v>
      </c>
      <c r="AQ97" s="6" t="e">
        <f>COUNTIFS(#REF!,"&lt;=1",#REF!,"&gt;=50",#REF!,$B97,#REF!,"&gt;=3")</f>
        <v>#REF!</v>
      </c>
      <c r="AR97" s="6" t="e">
        <f>COUNTIFS(#REF!,"&lt;=1",#REF!,"&gt;=50",#REF!,$B97,#REF!,"&gt;=3.5")</f>
        <v>#REF!</v>
      </c>
      <c r="AS97" s="15" t="e">
        <f>COUNTIFS(#REF!,"&lt;=1",#REF!,"&gt;=50",#REF!,$B97,#REF!,"&gt;=4")</f>
        <v>#REF!</v>
      </c>
    </row>
    <row r="98" spans="2:45" hidden="1" outlineLevel="1" x14ac:dyDescent="0.25">
      <c r="B98" s="9" t="s">
        <v>51</v>
      </c>
      <c r="C98" s="6"/>
      <c r="D98" s="6" t="e">
        <f>COUNTIFS(#REF!,"&lt;100",#REF!,"&gt;=50",#REF!,$B98)</f>
        <v>#REF!</v>
      </c>
      <c r="E98" s="6" t="e">
        <f>COUNTIFS(#REF!,"&lt;=1",#REF!,"&lt;100",#REF!,"&gt;=50",#REF!,$B98,#REF!,"&gt;=1.85")</f>
        <v>#REF!</v>
      </c>
      <c r="F98" s="6" t="e">
        <f>COUNTIFS(#REF!,"&lt;=1",#REF!,"&lt;100",#REF!,"&gt;=50",#REF!,$B98,#REF!,"&gt;=1.9")</f>
        <v>#REF!</v>
      </c>
      <c r="G98" s="6" t="e">
        <f>COUNTIFS(#REF!,"&lt;=1",#REF!,"&lt;100",#REF!,"&gt;=50",#REF!,$B98,#REF!,"&gt;=2")</f>
        <v>#REF!</v>
      </c>
      <c r="H98" s="6" t="e">
        <f>COUNTIFS(#REF!,"&lt;=1",#REF!,"&lt;100",#REF!,"&gt;=50",#REF!,$B98,#REF!,"&gt;=2.2")</f>
        <v>#REF!</v>
      </c>
      <c r="I98" s="15" t="e">
        <f>COUNTIFS(#REF!,"&lt;=1",#REF!,"&lt;100",#REF!,"&gt;=50",#REF!,$B98,#REF!,"&gt;=2.5")</f>
        <v>#REF!</v>
      </c>
      <c r="K98" s="9" t="s">
        <v>51</v>
      </c>
      <c r="L98" s="6"/>
      <c r="M98" s="6" t="e">
        <f>COUNTIFS(#REF!,"&gt;=100",#REF!,"&lt;150",#REF!,$B98)</f>
        <v>#REF!</v>
      </c>
      <c r="N98" s="6" t="e">
        <f>COUNTIFS(#REF!,"&lt;=1",#REF!,"&gt;=100",#REF!,"&lt;150",#REF!,$B98,#REF!,"&gt;=2.0")</f>
        <v>#REF!</v>
      </c>
      <c r="O98" s="6" t="e">
        <f>COUNTIFS(#REF!,"&lt;=1",#REF!,"&gt;=100",#REF!,"&lt;150",#REF!,$B98,#REF!,"&gt;=2.1")</f>
        <v>#REF!</v>
      </c>
      <c r="P98" s="6" t="e">
        <f>COUNTIFS(#REF!,"&lt;=1",#REF!,"&gt;=100",#REF!,"&lt;150",#REF!,$B98,#REF!,"&gt;=2.3")</f>
        <v>#REF!</v>
      </c>
      <c r="Q98" s="6" t="e">
        <f>COUNTIFS(#REF!,"&lt;=1",#REF!,"&gt;=100",#REF!,"&lt;150",#REF!,$B98,#REF!,"&gt;=2.5")</f>
        <v>#REF!</v>
      </c>
      <c r="R98" s="15" t="e">
        <f>COUNTIFS(#REF!,"&lt;=1",#REF!,"&gt;=100",#REF!,"&lt;150",#REF!,$B98,#REF!,"&gt;=4")</f>
        <v>#REF!</v>
      </c>
      <c r="T98" s="9" t="s">
        <v>51</v>
      </c>
      <c r="U98" s="6"/>
      <c r="V98" s="6" t="e">
        <f>COUNTIFS(#REF!,"&gt;=150",#REF!,"&lt;200",#REF!,$B98)</f>
        <v>#REF!</v>
      </c>
      <c r="W98" s="6" t="e">
        <f>COUNTIFS(#REF!,"&lt;=1",#REF!,"&gt;=150",#REF!,"&lt;200",#REF!,$B98,#REF!,"&gt;=2.0")</f>
        <v>#REF!</v>
      </c>
      <c r="X98" s="6" t="e">
        <f>COUNTIFS(#REF!,"&lt;=1",#REF!,"&gt;=150",#REF!,"&lt;200",#REF!,$B98,#REF!,"&gt;=2.1")</f>
        <v>#REF!</v>
      </c>
      <c r="Y98" s="6" t="e">
        <f>COUNTIFS(#REF!,"&lt;=1",#REF!,"&gt;=150",#REF!,"&lt;200",#REF!,$B98,#REF!,"&gt;=2.5")</f>
        <v>#REF!</v>
      </c>
      <c r="Z98" s="6" t="e">
        <f>COUNTIFS(#REF!,"&lt;=1",#REF!,"&gt;=150",#REF!,"&lt;200",#REF!,$B98,#REF!,"&gt;=3.5")</f>
        <v>#REF!</v>
      </c>
      <c r="AA98" s="15" t="e">
        <f>COUNTIFS(#REF!,"&lt;=1",#REF!,"&gt;=150",#REF!,"&lt;200",#REF!,$B98,#REF!,"&gt;=4")</f>
        <v>#REF!</v>
      </c>
      <c r="AC98" s="9" t="s">
        <v>51</v>
      </c>
      <c r="AD98" s="6"/>
      <c r="AE98" s="6" t="e">
        <f>COUNTIFS(#REF!,"&gt;=200",#REF!,$B98)</f>
        <v>#REF!</v>
      </c>
      <c r="AF98" s="6" t="e">
        <f>COUNTIFS(#REF!,"&lt;=1",#REF!,"&gt;=200",#REF!,$B98,#REF!,"&gt;=2.2")</f>
        <v>#REF!</v>
      </c>
      <c r="AG98" s="6" t="e">
        <f>COUNTIFS(#REF!,"&lt;=1",#REF!,"&gt;=200",#REF!,$B98,#REF!,"&gt;=2.3")</f>
        <v>#REF!</v>
      </c>
      <c r="AH98" s="6" t="e">
        <f>COUNTIFS(#REF!,"&lt;=1",#REF!,"&gt;=200",#REF!,$B98,#REF!,"&gt;=2.5")</f>
        <v>#REF!</v>
      </c>
      <c r="AI98" s="6" t="e">
        <f>COUNTIFS(#REF!,"&lt;=1",#REF!,"&gt;=200",#REF!,$B98,#REF!,"&gt;=3.5")</f>
        <v>#REF!</v>
      </c>
      <c r="AJ98" s="15" t="e">
        <f>COUNTIFS(#REF!,"&lt;=1",#REF!,"&gt;=200",#REF!,$B98,#REF!,"&gt;=4")</f>
        <v>#REF!</v>
      </c>
      <c r="AL98" s="9" t="s">
        <v>51</v>
      </c>
      <c r="AM98" s="6"/>
      <c r="AN98" s="6" t="e">
        <f>COUNTIFS(#REF!,"&gt;=50",#REF!,$B98)</f>
        <v>#REF!</v>
      </c>
      <c r="AO98" s="6" t="e">
        <f>COUNTIFS(#REF!,"&lt;=1",#REF!,"&gt;=50",#REF!,$B98,#REF!,"&gt;=2.2")</f>
        <v>#REF!</v>
      </c>
      <c r="AP98" s="6" t="e">
        <f>COUNTIFS(#REF!,"&lt;=1",#REF!,"&gt;=50",#REF!,$B98,#REF!,"&gt;=2.5")</f>
        <v>#REF!</v>
      </c>
      <c r="AQ98" s="6" t="e">
        <f>COUNTIFS(#REF!,"&lt;=1",#REF!,"&gt;=50",#REF!,$B98,#REF!,"&gt;=3")</f>
        <v>#REF!</v>
      </c>
      <c r="AR98" s="6" t="e">
        <f>COUNTIFS(#REF!,"&lt;=1",#REF!,"&gt;=50",#REF!,$B98,#REF!,"&gt;=3.5")</f>
        <v>#REF!</v>
      </c>
      <c r="AS98" s="15" t="e">
        <f>COUNTIFS(#REF!,"&lt;=1",#REF!,"&gt;=50",#REF!,$B98,#REF!,"&gt;=4")</f>
        <v>#REF!</v>
      </c>
    </row>
    <row r="99" spans="2:45" hidden="1" outlineLevel="1" x14ac:dyDescent="0.25">
      <c r="B99" s="9" t="s">
        <v>39</v>
      </c>
      <c r="C99" s="6"/>
      <c r="D99" s="6" t="e">
        <f>COUNTIFS(#REF!,"&lt;100",#REF!,"&gt;=50",#REF!,$B99)</f>
        <v>#REF!</v>
      </c>
      <c r="E99" s="6" t="e">
        <f>COUNTIFS(#REF!,"&lt;=1",#REF!,"&lt;100",#REF!,"&gt;=50",#REF!,$B99,#REF!,"&gt;=1.85")</f>
        <v>#REF!</v>
      </c>
      <c r="F99" s="6" t="e">
        <f>COUNTIFS(#REF!,"&lt;=1",#REF!,"&lt;100",#REF!,"&gt;=50",#REF!,$B99,#REF!,"&gt;=1.9")</f>
        <v>#REF!</v>
      </c>
      <c r="G99" s="6" t="e">
        <f>COUNTIFS(#REF!,"&lt;=1",#REF!,"&lt;100",#REF!,"&gt;=50",#REF!,$B99,#REF!,"&gt;=2")</f>
        <v>#REF!</v>
      </c>
      <c r="H99" s="6" t="e">
        <f>COUNTIFS(#REF!,"&lt;=1",#REF!,"&lt;100",#REF!,"&gt;=50",#REF!,$B99,#REF!,"&gt;=2.2")</f>
        <v>#REF!</v>
      </c>
      <c r="I99" s="15" t="e">
        <f>COUNTIFS(#REF!,"&lt;=1",#REF!,"&lt;100",#REF!,"&gt;=50",#REF!,$B99,#REF!,"&gt;=2.5")</f>
        <v>#REF!</v>
      </c>
      <c r="K99" s="9" t="s">
        <v>39</v>
      </c>
      <c r="L99" s="6"/>
      <c r="M99" s="6" t="e">
        <f>COUNTIFS(#REF!,"&gt;=100",#REF!,"&lt;150",#REF!,$B99)</f>
        <v>#REF!</v>
      </c>
      <c r="N99" s="6" t="e">
        <f>COUNTIFS(#REF!,"&lt;=1",#REF!,"&gt;=100",#REF!,"&lt;150",#REF!,$B99,#REF!,"&gt;=2.0")</f>
        <v>#REF!</v>
      </c>
      <c r="O99" s="6" t="e">
        <f>COUNTIFS(#REF!,"&lt;=1",#REF!,"&gt;=100",#REF!,"&lt;150",#REF!,$B99,#REF!,"&gt;=2.1")</f>
        <v>#REF!</v>
      </c>
      <c r="P99" s="6" t="e">
        <f>COUNTIFS(#REF!,"&lt;=1",#REF!,"&gt;=100",#REF!,"&lt;150",#REF!,$B99,#REF!,"&gt;=2.3")</f>
        <v>#REF!</v>
      </c>
      <c r="Q99" s="6" t="e">
        <f>COUNTIFS(#REF!,"&lt;=1",#REF!,"&gt;=100",#REF!,"&lt;150",#REF!,$B99,#REF!,"&gt;=2.5")</f>
        <v>#REF!</v>
      </c>
      <c r="R99" s="15" t="e">
        <f>COUNTIFS(#REF!,"&lt;=1",#REF!,"&gt;=100",#REF!,"&lt;150",#REF!,$B99,#REF!,"&gt;=4")</f>
        <v>#REF!</v>
      </c>
      <c r="T99" s="9" t="s">
        <v>39</v>
      </c>
      <c r="U99" s="6"/>
      <c r="V99" s="6" t="e">
        <f>COUNTIFS(#REF!,"&gt;=150",#REF!,"&lt;200",#REF!,$B99)</f>
        <v>#REF!</v>
      </c>
      <c r="W99" s="6" t="e">
        <f>COUNTIFS(#REF!,"&lt;=1",#REF!,"&gt;=150",#REF!,"&lt;200",#REF!,$B99,#REF!,"&gt;=2.0")</f>
        <v>#REF!</v>
      </c>
      <c r="X99" s="6" t="e">
        <f>COUNTIFS(#REF!,"&lt;=1",#REF!,"&gt;=150",#REF!,"&lt;200",#REF!,$B99,#REF!,"&gt;=2.1")</f>
        <v>#REF!</v>
      </c>
      <c r="Y99" s="6" t="e">
        <f>COUNTIFS(#REF!,"&lt;=1",#REF!,"&gt;=150",#REF!,"&lt;200",#REF!,$B99,#REF!,"&gt;=2.5")</f>
        <v>#REF!</v>
      </c>
      <c r="Z99" s="6" t="e">
        <f>COUNTIFS(#REF!,"&lt;=1",#REF!,"&gt;=150",#REF!,"&lt;200",#REF!,$B99,#REF!,"&gt;=3.5")</f>
        <v>#REF!</v>
      </c>
      <c r="AA99" s="15" t="e">
        <f>COUNTIFS(#REF!,"&lt;=1",#REF!,"&gt;=150",#REF!,"&lt;200",#REF!,$B99,#REF!,"&gt;=4")</f>
        <v>#REF!</v>
      </c>
      <c r="AC99" s="9" t="s">
        <v>39</v>
      </c>
      <c r="AD99" s="6"/>
      <c r="AE99" s="6" t="e">
        <f>COUNTIFS(#REF!,"&gt;=200",#REF!,$B99)</f>
        <v>#REF!</v>
      </c>
      <c r="AF99" s="6" t="e">
        <f>COUNTIFS(#REF!,"&lt;=1",#REF!,"&gt;=200",#REF!,$B99,#REF!,"&gt;=2.2")</f>
        <v>#REF!</v>
      </c>
      <c r="AG99" s="6" t="e">
        <f>COUNTIFS(#REF!,"&lt;=1",#REF!,"&gt;=200",#REF!,$B99,#REF!,"&gt;=2.3")</f>
        <v>#REF!</v>
      </c>
      <c r="AH99" s="6" t="e">
        <f>COUNTIFS(#REF!,"&lt;=1",#REF!,"&gt;=200",#REF!,$B99,#REF!,"&gt;=2.5")</f>
        <v>#REF!</v>
      </c>
      <c r="AI99" s="6" t="e">
        <f>COUNTIFS(#REF!,"&lt;=1",#REF!,"&gt;=200",#REF!,$B99,#REF!,"&gt;=3.5")</f>
        <v>#REF!</v>
      </c>
      <c r="AJ99" s="15" t="e">
        <f>COUNTIFS(#REF!,"&lt;=1",#REF!,"&gt;=200",#REF!,$B99,#REF!,"&gt;=4")</f>
        <v>#REF!</v>
      </c>
      <c r="AL99" s="9" t="s">
        <v>39</v>
      </c>
      <c r="AM99" s="6"/>
      <c r="AN99" s="6" t="e">
        <f>COUNTIFS(#REF!,"&gt;=50",#REF!,$B99)</f>
        <v>#REF!</v>
      </c>
      <c r="AO99" s="6" t="e">
        <f>COUNTIFS(#REF!,"&lt;=1",#REF!,"&gt;=50",#REF!,$B99,#REF!,"&gt;=2.2")</f>
        <v>#REF!</v>
      </c>
      <c r="AP99" s="6" t="e">
        <f>COUNTIFS(#REF!,"&lt;=1",#REF!,"&gt;=50",#REF!,$B99,#REF!,"&gt;=2.5")</f>
        <v>#REF!</v>
      </c>
      <c r="AQ99" s="6" t="e">
        <f>COUNTIFS(#REF!,"&lt;=1",#REF!,"&gt;=50",#REF!,$B99,#REF!,"&gt;=3")</f>
        <v>#REF!</v>
      </c>
      <c r="AR99" s="6" t="e">
        <f>COUNTIFS(#REF!,"&lt;=1",#REF!,"&gt;=50",#REF!,$B99,#REF!,"&gt;=3.5")</f>
        <v>#REF!</v>
      </c>
      <c r="AS99" s="15" t="e">
        <f>COUNTIFS(#REF!,"&lt;=1",#REF!,"&gt;=50",#REF!,$B99,#REF!,"&gt;=4")</f>
        <v>#REF!</v>
      </c>
    </row>
    <row r="100" spans="2:45" hidden="1" outlineLevel="1" x14ac:dyDescent="0.25">
      <c r="B100" s="9" t="s">
        <v>47</v>
      </c>
      <c r="C100" s="6"/>
      <c r="D100" s="6" t="e">
        <f>COUNTIFS(#REF!,"&lt;100",#REF!,"&gt;=50",#REF!,$B100)</f>
        <v>#REF!</v>
      </c>
      <c r="E100" s="6" t="e">
        <f>COUNTIFS(#REF!,"&lt;=1",#REF!,"&lt;100",#REF!,"&gt;=50",#REF!,$B100,#REF!,"&gt;=1.85")</f>
        <v>#REF!</v>
      </c>
      <c r="F100" s="6" t="e">
        <f>COUNTIFS(#REF!,"&lt;=1",#REF!,"&lt;100",#REF!,"&gt;=50",#REF!,$B100,#REF!,"&gt;=1.9")</f>
        <v>#REF!</v>
      </c>
      <c r="G100" s="6" t="e">
        <f>COUNTIFS(#REF!,"&lt;=1",#REF!,"&lt;100",#REF!,"&gt;=50",#REF!,$B100,#REF!,"&gt;=2")</f>
        <v>#REF!</v>
      </c>
      <c r="H100" s="6" t="e">
        <f>COUNTIFS(#REF!,"&lt;=1",#REF!,"&lt;100",#REF!,"&gt;=50",#REF!,$B100,#REF!,"&gt;=2.2")</f>
        <v>#REF!</v>
      </c>
      <c r="I100" s="15" t="e">
        <f>COUNTIFS(#REF!,"&lt;=1",#REF!,"&lt;100",#REF!,"&gt;=50",#REF!,$B100,#REF!,"&gt;=2.5")</f>
        <v>#REF!</v>
      </c>
      <c r="K100" s="9" t="s">
        <v>47</v>
      </c>
      <c r="L100" s="6"/>
      <c r="M100" s="6" t="e">
        <f>COUNTIFS(#REF!,"&gt;=100",#REF!,"&lt;150",#REF!,$B100)</f>
        <v>#REF!</v>
      </c>
      <c r="N100" s="6" t="e">
        <f>COUNTIFS(#REF!,"&lt;=1",#REF!,"&gt;=100",#REF!,"&lt;150",#REF!,$B100,#REF!,"&gt;=2.0")</f>
        <v>#REF!</v>
      </c>
      <c r="O100" s="6" t="e">
        <f>COUNTIFS(#REF!,"&lt;=1",#REF!,"&gt;=100",#REF!,"&lt;150",#REF!,$B100,#REF!,"&gt;=2.1")</f>
        <v>#REF!</v>
      </c>
      <c r="P100" s="6" t="e">
        <f>COUNTIFS(#REF!,"&lt;=1",#REF!,"&gt;=100",#REF!,"&lt;150",#REF!,$B100,#REF!,"&gt;=2.3")</f>
        <v>#REF!</v>
      </c>
      <c r="Q100" s="6" t="e">
        <f>COUNTIFS(#REF!,"&lt;=1",#REF!,"&gt;=100",#REF!,"&lt;150",#REF!,$B100,#REF!,"&gt;=2.5")</f>
        <v>#REF!</v>
      </c>
      <c r="R100" s="15" t="e">
        <f>COUNTIFS(#REF!,"&lt;=1",#REF!,"&gt;=100",#REF!,"&lt;150",#REF!,$B100,#REF!,"&gt;=4")</f>
        <v>#REF!</v>
      </c>
      <c r="T100" s="9" t="s">
        <v>47</v>
      </c>
      <c r="U100" s="6"/>
      <c r="V100" s="6" t="e">
        <f>COUNTIFS(#REF!,"&gt;=150",#REF!,"&lt;200",#REF!,$B100)</f>
        <v>#REF!</v>
      </c>
      <c r="W100" s="6" t="e">
        <f>COUNTIFS(#REF!,"&lt;=1",#REF!,"&gt;=150",#REF!,"&lt;200",#REF!,$B100,#REF!,"&gt;=2.0")</f>
        <v>#REF!</v>
      </c>
      <c r="X100" s="6" t="e">
        <f>COUNTIFS(#REF!,"&lt;=1",#REF!,"&gt;=150",#REF!,"&lt;200",#REF!,$B100,#REF!,"&gt;=2.1")</f>
        <v>#REF!</v>
      </c>
      <c r="Y100" s="6" t="e">
        <f>COUNTIFS(#REF!,"&lt;=1",#REF!,"&gt;=150",#REF!,"&lt;200",#REF!,$B100,#REF!,"&gt;=2.5")</f>
        <v>#REF!</v>
      </c>
      <c r="Z100" s="6" t="e">
        <f>COUNTIFS(#REF!,"&lt;=1",#REF!,"&gt;=150",#REF!,"&lt;200",#REF!,$B100,#REF!,"&gt;=3.5")</f>
        <v>#REF!</v>
      </c>
      <c r="AA100" s="15" t="e">
        <f>COUNTIFS(#REF!,"&lt;=1",#REF!,"&gt;=150",#REF!,"&lt;200",#REF!,$B100,#REF!,"&gt;=4")</f>
        <v>#REF!</v>
      </c>
      <c r="AC100" s="9" t="s">
        <v>47</v>
      </c>
      <c r="AD100" s="6"/>
      <c r="AE100" s="6" t="e">
        <f>COUNTIFS(#REF!,"&gt;=200",#REF!,$B100)</f>
        <v>#REF!</v>
      </c>
      <c r="AF100" s="6" t="e">
        <f>COUNTIFS(#REF!,"&lt;=1",#REF!,"&gt;=200",#REF!,$B100,#REF!,"&gt;=2.2")</f>
        <v>#REF!</v>
      </c>
      <c r="AG100" s="6" t="e">
        <f>COUNTIFS(#REF!,"&lt;=1",#REF!,"&gt;=200",#REF!,$B100,#REF!,"&gt;=2.3")</f>
        <v>#REF!</v>
      </c>
      <c r="AH100" s="6" t="e">
        <f>COUNTIFS(#REF!,"&lt;=1",#REF!,"&gt;=200",#REF!,$B100,#REF!,"&gt;=2.5")</f>
        <v>#REF!</v>
      </c>
      <c r="AI100" s="6" t="e">
        <f>COUNTIFS(#REF!,"&lt;=1",#REF!,"&gt;=200",#REF!,$B100,#REF!,"&gt;=3.5")</f>
        <v>#REF!</v>
      </c>
      <c r="AJ100" s="15" t="e">
        <f>COUNTIFS(#REF!,"&lt;=1",#REF!,"&gt;=200",#REF!,$B100,#REF!,"&gt;=4")</f>
        <v>#REF!</v>
      </c>
      <c r="AL100" s="9" t="s">
        <v>47</v>
      </c>
      <c r="AM100" s="6"/>
      <c r="AN100" s="6" t="e">
        <f>COUNTIFS(#REF!,"&gt;=50",#REF!,$B100)</f>
        <v>#REF!</v>
      </c>
      <c r="AO100" s="6" t="e">
        <f>COUNTIFS(#REF!,"&lt;=1",#REF!,"&gt;=50",#REF!,$B100,#REF!,"&gt;=2.2")</f>
        <v>#REF!</v>
      </c>
      <c r="AP100" s="6" t="e">
        <f>COUNTIFS(#REF!,"&lt;=1",#REF!,"&gt;=50",#REF!,$B100,#REF!,"&gt;=2.5")</f>
        <v>#REF!</v>
      </c>
      <c r="AQ100" s="6" t="e">
        <f>COUNTIFS(#REF!,"&lt;=1",#REF!,"&gt;=50",#REF!,$B100,#REF!,"&gt;=3")</f>
        <v>#REF!</v>
      </c>
      <c r="AR100" s="6" t="e">
        <f>COUNTIFS(#REF!,"&lt;=1",#REF!,"&gt;=50",#REF!,$B100,#REF!,"&gt;=3.5")</f>
        <v>#REF!</v>
      </c>
      <c r="AS100" s="15" t="e">
        <f>COUNTIFS(#REF!,"&lt;=1",#REF!,"&gt;=50",#REF!,$B100,#REF!,"&gt;=4")</f>
        <v>#REF!</v>
      </c>
    </row>
    <row r="101" spans="2:45" hidden="1" outlineLevel="1" x14ac:dyDescent="0.25">
      <c r="B101" s="9" t="s">
        <v>48</v>
      </c>
      <c r="C101" s="6"/>
      <c r="D101" s="6" t="e">
        <f>COUNTIFS(#REF!,"&lt;100",#REF!,"&gt;=50",#REF!,$B101)</f>
        <v>#REF!</v>
      </c>
      <c r="E101" s="6" t="e">
        <f>COUNTIFS(#REF!,"&lt;=1",#REF!,"&lt;100",#REF!,"&gt;=50",#REF!,$B101,#REF!,"&gt;=1.85")</f>
        <v>#REF!</v>
      </c>
      <c r="F101" s="6" t="e">
        <f>COUNTIFS(#REF!,"&lt;=1",#REF!,"&lt;100",#REF!,"&gt;=50",#REF!,$B101,#REF!,"&gt;=1.9")</f>
        <v>#REF!</v>
      </c>
      <c r="G101" s="6" t="e">
        <f>COUNTIFS(#REF!,"&lt;=1",#REF!,"&lt;100",#REF!,"&gt;=50",#REF!,$B101,#REF!,"&gt;=2")</f>
        <v>#REF!</v>
      </c>
      <c r="H101" s="6" t="e">
        <f>COUNTIFS(#REF!,"&lt;=1",#REF!,"&lt;100",#REF!,"&gt;=50",#REF!,$B101,#REF!,"&gt;=2.2")</f>
        <v>#REF!</v>
      </c>
      <c r="I101" s="15" t="e">
        <f>COUNTIFS(#REF!,"&lt;=1",#REF!,"&lt;100",#REF!,"&gt;=50",#REF!,$B101,#REF!,"&gt;=2.5")</f>
        <v>#REF!</v>
      </c>
      <c r="K101" s="9" t="s">
        <v>48</v>
      </c>
      <c r="L101" s="6"/>
      <c r="M101" s="6" t="e">
        <f>COUNTIFS(#REF!,"&gt;=100",#REF!,"&lt;150",#REF!,$B101)</f>
        <v>#REF!</v>
      </c>
      <c r="N101" s="6" t="e">
        <f>COUNTIFS(#REF!,"&lt;=1",#REF!,"&gt;=100",#REF!,"&lt;150",#REF!,$B101,#REF!,"&gt;=2.0")</f>
        <v>#REF!</v>
      </c>
      <c r="O101" s="6" t="e">
        <f>COUNTIFS(#REF!,"&lt;=1",#REF!,"&gt;=100",#REF!,"&lt;150",#REF!,$B101,#REF!,"&gt;=2.1")</f>
        <v>#REF!</v>
      </c>
      <c r="P101" s="6" t="e">
        <f>COUNTIFS(#REF!,"&lt;=1",#REF!,"&gt;=100",#REF!,"&lt;150",#REF!,$B101,#REF!,"&gt;=2.3")</f>
        <v>#REF!</v>
      </c>
      <c r="Q101" s="6" t="e">
        <f>COUNTIFS(#REF!,"&lt;=1",#REF!,"&gt;=100",#REF!,"&lt;150",#REF!,$B101,#REF!,"&gt;=2.5")</f>
        <v>#REF!</v>
      </c>
      <c r="R101" s="15" t="e">
        <f>COUNTIFS(#REF!,"&lt;=1",#REF!,"&gt;=100",#REF!,"&lt;150",#REF!,$B101,#REF!,"&gt;=4")</f>
        <v>#REF!</v>
      </c>
      <c r="T101" s="9" t="s">
        <v>48</v>
      </c>
      <c r="U101" s="6"/>
      <c r="V101" s="6" t="e">
        <f>COUNTIFS(#REF!,"&gt;=150",#REF!,"&lt;200",#REF!,$B101)</f>
        <v>#REF!</v>
      </c>
      <c r="W101" s="6" t="e">
        <f>COUNTIFS(#REF!,"&lt;=1",#REF!,"&gt;=150",#REF!,"&lt;200",#REF!,$B101,#REF!,"&gt;=2.0")</f>
        <v>#REF!</v>
      </c>
      <c r="X101" s="6" t="e">
        <f>COUNTIFS(#REF!,"&lt;=1",#REF!,"&gt;=150",#REF!,"&lt;200",#REF!,$B101,#REF!,"&gt;=2.1")</f>
        <v>#REF!</v>
      </c>
      <c r="Y101" s="6" t="e">
        <f>COUNTIFS(#REF!,"&lt;=1",#REF!,"&gt;=150",#REF!,"&lt;200",#REF!,$B101,#REF!,"&gt;=2.5")</f>
        <v>#REF!</v>
      </c>
      <c r="Z101" s="6" t="e">
        <f>COUNTIFS(#REF!,"&lt;=1",#REF!,"&gt;=150",#REF!,"&lt;200",#REF!,$B101,#REF!,"&gt;=3.5")</f>
        <v>#REF!</v>
      </c>
      <c r="AA101" s="15" t="e">
        <f>COUNTIFS(#REF!,"&lt;=1",#REF!,"&gt;=150",#REF!,"&lt;200",#REF!,$B101,#REF!,"&gt;=4")</f>
        <v>#REF!</v>
      </c>
      <c r="AC101" s="9" t="s">
        <v>48</v>
      </c>
      <c r="AD101" s="6"/>
      <c r="AE101" s="6" t="e">
        <f>COUNTIFS(#REF!,"&gt;=200",#REF!,$B101)</f>
        <v>#REF!</v>
      </c>
      <c r="AF101" s="6" t="e">
        <f>COUNTIFS(#REF!,"&lt;=1",#REF!,"&gt;=200",#REF!,$B101,#REF!,"&gt;=2.2")</f>
        <v>#REF!</v>
      </c>
      <c r="AG101" s="6" t="e">
        <f>COUNTIFS(#REF!,"&lt;=1",#REF!,"&gt;=200",#REF!,$B101,#REF!,"&gt;=2.3")</f>
        <v>#REF!</v>
      </c>
      <c r="AH101" s="6" t="e">
        <f>COUNTIFS(#REF!,"&lt;=1",#REF!,"&gt;=200",#REF!,$B101,#REF!,"&gt;=2.5")</f>
        <v>#REF!</v>
      </c>
      <c r="AI101" s="6" t="e">
        <f>COUNTIFS(#REF!,"&lt;=1",#REF!,"&gt;=200",#REF!,$B101,#REF!,"&gt;=3.5")</f>
        <v>#REF!</v>
      </c>
      <c r="AJ101" s="15" t="e">
        <f>COUNTIFS(#REF!,"&lt;=1",#REF!,"&gt;=200",#REF!,$B101,#REF!,"&gt;=4")</f>
        <v>#REF!</v>
      </c>
      <c r="AL101" s="9" t="s">
        <v>48</v>
      </c>
      <c r="AM101" s="6"/>
      <c r="AN101" s="6" t="e">
        <f>COUNTIFS(#REF!,"&gt;=50",#REF!,$B101)</f>
        <v>#REF!</v>
      </c>
      <c r="AO101" s="6" t="e">
        <f>COUNTIFS(#REF!,"&lt;=1",#REF!,"&gt;=50",#REF!,$B101,#REF!,"&gt;=2.2")</f>
        <v>#REF!</v>
      </c>
      <c r="AP101" s="6" t="e">
        <f>COUNTIFS(#REF!,"&lt;=1",#REF!,"&gt;=50",#REF!,$B101,#REF!,"&gt;=2.5")</f>
        <v>#REF!</v>
      </c>
      <c r="AQ101" s="6" t="e">
        <f>COUNTIFS(#REF!,"&lt;=1",#REF!,"&gt;=50",#REF!,$B101,#REF!,"&gt;=3")</f>
        <v>#REF!</v>
      </c>
      <c r="AR101" s="6" t="e">
        <f>COUNTIFS(#REF!,"&lt;=1",#REF!,"&gt;=50",#REF!,$B101,#REF!,"&gt;=3.5")</f>
        <v>#REF!</v>
      </c>
      <c r="AS101" s="15" t="e">
        <f>COUNTIFS(#REF!,"&lt;=1",#REF!,"&gt;=50",#REF!,$B101,#REF!,"&gt;=4")</f>
        <v>#REF!</v>
      </c>
    </row>
    <row r="102" spans="2:45" hidden="1" outlineLevel="1" x14ac:dyDescent="0.25">
      <c r="B102" s="9" t="s">
        <v>33</v>
      </c>
      <c r="C102" s="6"/>
      <c r="D102" s="6" t="e">
        <f>COUNTIFS(#REF!,"&lt;100",#REF!,"&gt;=50",#REF!,$B102)</f>
        <v>#REF!</v>
      </c>
      <c r="E102" s="6" t="e">
        <f>COUNTIFS(#REF!,"&lt;=1",#REF!,"&lt;100",#REF!,"&gt;=50",#REF!,$B102,#REF!,"&gt;=1.85")</f>
        <v>#REF!</v>
      </c>
      <c r="F102" s="6" t="e">
        <f>COUNTIFS(#REF!,"&lt;=1",#REF!,"&lt;100",#REF!,"&gt;=50",#REF!,$B102,#REF!,"&gt;=1.9")</f>
        <v>#REF!</v>
      </c>
      <c r="G102" s="6" t="e">
        <f>COUNTIFS(#REF!,"&lt;=1",#REF!,"&lt;100",#REF!,"&gt;=50",#REF!,$B102,#REF!,"&gt;=2")</f>
        <v>#REF!</v>
      </c>
      <c r="H102" s="6" t="e">
        <f>COUNTIFS(#REF!,"&lt;=1",#REF!,"&lt;100",#REF!,"&gt;=50",#REF!,$B102,#REF!,"&gt;=2.2")</f>
        <v>#REF!</v>
      </c>
      <c r="I102" s="15" t="e">
        <f>COUNTIFS(#REF!,"&lt;=1",#REF!,"&lt;100",#REF!,"&gt;=50",#REF!,$B102,#REF!,"&gt;=2.5")</f>
        <v>#REF!</v>
      </c>
      <c r="K102" s="9" t="s">
        <v>33</v>
      </c>
      <c r="L102" s="6"/>
      <c r="M102" s="6" t="e">
        <f>COUNTIFS(#REF!,"&gt;=100",#REF!,"&lt;150",#REF!,$B102)</f>
        <v>#REF!</v>
      </c>
      <c r="N102" s="6" t="e">
        <f>COUNTIFS(#REF!,"&lt;=1",#REF!,"&gt;=100",#REF!,"&lt;150",#REF!,$B102,#REF!,"&gt;=2.0")</f>
        <v>#REF!</v>
      </c>
      <c r="O102" s="6" t="e">
        <f>COUNTIFS(#REF!,"&lt;=1",#REF!,"&gt;=100",#REF!,"&lt;150",#REF!,$B102,#REF!,"&gt;=2.1")</f>
        <v>#REF!</v>
      </c>
      <c r="P102" s="6" t="e">
        <f>COUNTIFS(#REF!,"&lt;=1",#REF!,"&gt;=100",#REF!,"&lt;150",#REF!,$B102,#REF!,"&gt;=2.3")</f>
        <v>#REF!</v>
      </c>
      <c r="Q102" s="6" t="e">
        <f>COUNTIFS(#REF!,"&lt;=1",#REF!,"&gt;=100",#REF!,"&lt;150",#REF!,$B102,#REF!,"&gt;=2.5")</f>
        <v>#REF!</v>
      </c>
      <c r="R102" s="15" t="e">
        <f>COUNTIFS(#REF!,"&lt;=1",#REF!,"&gt;=100",#REF!,"&lt;150",#REF!,$B102,#REF!,"&gt;=4")</f>
        <v>#REF!</v>
      </c>
      <c r="T102" s="9" t="s">
        <v>33</v>
      </c>
      <c r="U102" s="6"/>
      <c r="V102" s="6" t="e">
        <f>COUNTIFS(#REF!,"&gt;=150",#REF!,"&lt;200",#REF!,$B102)</f>
        <v>#REF!</v>
      </c>
      <c r="W102" s="6" t="e">
        <f>COUNTIFS(#REF!,"&lt;=1",#REF!,"&gt;=150",#REF!,"&lt;200",#REF!,$B102,#REF!,"&gt;=2.0")</f>
        <v>#REF!</v>
      </c>
      <c r="X102" s="6" t="e">
        <f>COUNTIFS(#REF!,"&lt;=1",#REF!,"&gt;=150",#REF!,"&lt;200",#REF!,$B102,#REF!,"&gt;=2.1")</f>
        <v>#REF!</v>
      </c>
      <c r="Y102" s="6" t="e">
        <f>COUNTIFS(#REF!,"&lt;=1",#REF!,"&gt;=150",#REF!,"&lt;200",#REF!,$B102,#REF!,"&gt;=2.5")</f>
        <v>#REF!</v>
      </c>
      <c r="Z102" s="6" t="e">
        <f>COUNTIFS(#REF!,"&lt;=1",#REF!,"&gt;=150",#REF!,"&lt;200",#REF!,$B102,#REF!,"&gt;=3.5")</f>
        <v>#REF!</v>
      </c>
      <c r="AA102" s="15" t="e">
        <f>COUNTIFS(#REF!,"&lt;=1",#REF!,"&gt;=150",#REF!,"&lt;200",#REF!,$B102,#REF!,"&gt;=4")</f>
        <v>#REF!</v>
      </c>
      <c r="AC102" s="9" t="s">
        <v>33</v>
      </c>
      <c r="AD102" s="6"/>
      <c r="AE102" s="6" t="e">
        <f>COUNTIFS(#REF!,"&gt;=200",#REF!,$B102)</f>
        <v>#REF!</v>
      </c>
      <c r="AF102" s="6" t="e">
        <f>COUNTIFS(#REF!,"&lt;=1",#REF!,"&gt;=200",#REF!,$B102,#REF!,"&gt;=2.2")</f>
        <v>#REF!</v>
      </c>
      <c r="AG102" s="6" t="e">
        <f>COUNTIFS(#REF!,"&lt;=1",#REF!,"&gt;=200",#REF!,$B102,#REF!,"&gt;=2.3")</f>
        <v>#REF!</v>
      </c>
      <c r="AH102" s="6" t="e">
        <f>COUNTIFS(#REF!,"&lt;=1",#REF!,"&gt;=200",#REF!,$B102,#REF!,"&gt;=2.5")</f>
        <v>#REF!</v>
      </c>
      <c r="AI102" s="6" t="e">
        <f>COUNTIFS(#REF!,"&lt;=1",#REF!,"&gt;=200",#REF!,$B102,#REF!,"&gt;=3.5")</f>
        <v>#REF!</v>
      </c>
      <c r="AJ102" s="15" t="e">
        <f>COUNTIFS(#REF!,"&lt;=1",#REF!,"&gt;=200",#REF!,$B102,#REF!,"&gt;=4")</f>
        <v>#REF!</v>
      </c>
      <c r="AL102" s="9" t="s">
        <v>33</v>
      </c>
      <c r="AM102" s="6"/>
      <c r="AN102" s="6" t="e">
        <f>COUNTIFS(#REF!,"&gt;=50",#REF!,$B102)</f>
        <v>#REF!</v>
      </c>
      <c r="AO102" s="6" t="e">
        <f>COUNTIFS(#REF!,"&lt;=1",#REF!,"&gt;=50",#REF!,$B102,#REF!,"&gt;=2.2")</f>
        <v>#REF!</v>
      </c>
      <c r="AP102" s="6" t="e">
        <f>COUNTIFS(#REF!,"&lt;=1",#REF!,"&gt;=50",#REF!,$B102,#REF!,"&gt;=2.5")</f>
        <v>#REF!</v>
      </c>
      <c r="AQ102" s="6" t="e">
        <f>COUNTIFS(#REF!,"&lt;=1",#REF!,"&gt;=50",#REF!,$B102,#REF!,"&gt;=3")</f>
        <v>#REF!</v>
      </c>
      <c r="AR102" s="6" t="e">
        <f>COUNTIFS(#REF!,"&lt;=1",#REF!,"&gt;=50",#REF!,$B102,#REF!,"&gt;=3.5")</f>
        <v>#REF!</v>
      </c>
      <c r="AS102" s="15" t="e">
        <f>COUNTIFS(#REF!,"&lt;=1",#REF!,"&gt;=50",#REF!,$B102,#REF!,"&gt;=4")</f>
        <v>#REF!</v>
      </c>
    </row>
    <row r="103" spans="2:45" hidden="1" outlineLevel="1" x14ac:dyDescent="0.25">
      <c r="B103" s="9" t="s">
        <v>43</v>
      </c>
      <c r="C103" s="6"/>
      <c r="D103" s="6" t="e">
        <f>COUNTIFS(#REF!,"&lt;100",#REF!,"&gt;=50",#REF!,$B103)</f>
        <v>#REF!</v>
      </c>
      <c r="E103" s="6" t="e">
        <f>COUNTIFS(#REF!,"&lt;=1",#REF!,"&lt;100",#REF!,"&gt;=50",#REF!,$B103,#REF!,"&gt;=1.85")</f>
        <v>#REF!</v>
      </c>
      <c r="F103" s="6" t="e">
        <f>COUNTIFS(#REF!,"&lt;=1",#REF!,"&lt;100",#REF!,"&gt;=50",#REF!,$B103,#REF!,"&gt;=1.9")</f>
        <v>#REF!</v>
      </c>
      <c r="G103" s="6" t="e">
        <f>COUNTIFS(#REF!,"&lt;=1",#REF!,"&lt;100",#REF!,"&gt;=50",#REF!,$B103,#REF!,"&gt;=2")</f>
        <v>#REF!</v>
      </c>
      <c r="H103" s="6" t="e">
        <f>COUNTIFS(#REF!,"&lt;=1",#REF!,"&lt;100",#REF!,"&gt;=50",#REF!,$B103,#REF!,"&gt;=2.2")</f>
        <v>#REF!</v>
      </c>
      <c r="I103" s="15" t="e">
        <f>COUNTIFS(#REF!,"&lt;=1",#REF!,"&lt;100",#REF!,"&gt;=50",#REF!,$B103,#REF!,"&gt;=2.5")</f>
        <v>#REF!</v>
      </c>
      <c r="K103" s="9" t="s">
        <v>43</v>
      </c>
      <c r="L103" s="6"/>
      <c r="M103" s="6" t="e">
        <f>COUNTIFS(#REF!,"&gt;=100",#REF!,"&lt;150",#REF!,$B103)</f>
        <v>#REF!</v>
      </c>
      <c r="N103" s="6" t="e">
        <f>COUNTIFS(#REF!,"&lt;=1",#REF!,"&gt;=100",#REF!,"&lt;150",#REF!,$B103,#REF!,"&gt;=2.0")</f>
        <v>#REF!</v>
      </c>
      <c r="O103" s="6" t="e">
        <f>COUNTIFS(#REF!,"&lt;=1",#REF!,"&gt;=100",#REF!,"&lt;150",#REF!,$B103,#REF!,"&gt;=2.1")</f>
        <v>#REF!</v>
      </c>
      <c r="P103" s="6" t="e">
        <f>COUNTIFS(#REF!,"&lt;=1",#REF!,"&gt;=100",#REF!,"&lt;150",#REF!,$B103,#REF!,"&gt;=2.3")</f>
        <v>#REF!</v>
      </c>
      <c r="Q103" s="6" t="e">
        <f>COUNTIFS(#REF!,"&lt;=1",#REF!,"&gt;=100",#REF!,"&lt;150",#REF!,$B103,#REF!,"&gt;=2.5")</f>
        <v>#REF!</v>
      </c>
      <c r="R103" s="15" t="e">
        <f>COUNTIFS(#REF!,"&lt;=1",#REF!,"&gt;=100",#REF!,"&lt;150",#REF!,$B103,#REF!,"&gt;=4")</f>
        <v>#REF!</v>
      </c>
      <c r="T103" s="9" t="s">
        <v>43</v>
      </c>
      <c r="U103" s="6"/>
      <c r="V103" s="6" t="e">
        <f>COUNTIFS(#REF!,"&gt;=150",#REF!,"&lt;200",#REF!,$B103)</f>
        <v>#REF!</v>
      </c>
      <c r="W103" s="6" t="e">
        <f>COUNTIFS(#REF!,"&lt;=1",#REF!,"&gt;=150",#REF!,"&lt;200",#REF!,$B103,#REF!,"&gt;=2.0")</f>
        <v>#REF!</v>
      </c>
      <c r="X103" s="6" t="e">
        <f>COUNTIFS(#REF!,"&lt;=1",#REF!,"&gt;=150",#REF!,"&lt;200",#REF!,$B103,#REF!,"&gt;=2.1")</f>
        <v>#REF!</v>
      </c>
      <c r="Y103" s="6" t="e">
        <f>COUNTIFS(#REF!,"&lt;=1",#REF!,"&gt;=150",#REF!,"&lt;200",#REF!,$B103,#REF!,"&gt;=2.5")</f>
        <v>#REF!</v>
      </c>
      <c r="Z103" s="6" t="e">
        <f>COUNTIFS(#REF!,"&lt;=1",#REF!,"&gt;=150",#REF!,"&lt;200",#REF!,$B103,#REF!,"&gt;=3.5")</f>
        <v>#REF!</v>
      </c>
      <c r="AA103" s="15" t="e">
        <f>COUNTIFS(#REF!,"&lt;=1",#REF!,"&gt;=150",#REF!,"&lt;200",#REF!,$B103,#REF!,"&gt;=4")</f>
        <v>#REF!</v>
      </c>
      <c r="AC103" s="9" t="s">
        <v>43</v>
      </c>
      <c r="AD103" s="6"/>
      <c r="AE103" s="6" t="e">
        <f>COUNTIFS(#REF!,"&gt;=200",#REF!,$B103)</f>
        <v>#REF!</v>
      </c>
      <c r="AF103" s="6" t="e">
        <f>COUNTIFS(#REF!,"&lt;=1",#REF!,"&gt;=200",#REF!,$B103,#REF!,"&gt;=2.2")</f>
        <v>#REF!</v>
      </c>
      <c r="AG103" s="6" t="e">
        <f>COUNTIFS(#REF!,"&lt;=1",#REF!,"&gt;=200",#REF!,$B103,#REF!,"&gt;=2.3")</f>
        <v>#REF!</v>
      </c>
      <c r="AH103" s="6" t="e">
        <f>COUNTIFS(#REF!,"&lt;=1",#REF!,"&gt;=200",#REF!,$B103,#REF!,"&gt;=2.5")</f>
        <v>#REF!</v>
      </c>
      <c r="AI103" s="6" t="e">
        <f>COUNTIFS(#REF!,"&lt;=1",#REF!,"&gt;=200",#REF!,$B103,#REF!,"&gt;=3.5")</f>
        <v>#REF!</v>
      </c>
      <c r="AJ103" s="15" t="e">
        <f>COUNTIFS(#REF!,"&lt;=1",#REF!,"&gt;=200",#REF!,$B103,#REF!,"&gt;=4")</f>
        <v>#REF!</v>
      </c>
      <c r="AL103" s="9" t="s">
        <v>43</v>
      </c>
      <c r="AM103" s="6"/>
      <c r="AN103" s="6" t="e">
        <f>COUNTIFS(#REF!,"&gt;=50",#REF!,$B103)</f>
        <v>#REF!</v>
      </c>
      <c r="AO103" s="6" t="e">
        <f>COUNTIFS(#REF!,"&lt;=1",#REF!,"&gt;=50",#REF!,$B103,#REF!,"&gt;=2.2")</f>
        <v>#REF!</v>
      </c>
      <c r="AP103" s="6" t="e">
        <f>COUNTIFS(#REF!,"&lt;=1",#REF!,"&gt;=50",#REF!,$B103,#REF!,"&gt;=2.5")</f>
        <v>#REF!</v>
      </c>
      <c r="AQ103" s="6" t="e">
        <f>COUNTIFS(#REF!,"&lt;=1",#REF!,"&gt;=50",#REF!,$B103,#REF!,"&gt;=3")</f>
        <v>#REF!</v>
      </c>
      <c r="AR103" s="6" t="e">
        <f>COUNTIFS(#REF!,"&lt;=1",#REF!,"&gt;=50",#REF!,$B103,#REF!,"&gt;=3.5")</f>
        <v>#REF!</v>
      </c>
      <c r="AS103" s="15" t="e">
        <f>COUNTIFS(#REF!,"&lt;=1",#REF!,"&gt;=50",#REF!,$B103,#REF!,"&gt;=4")</f>
        <v>#REF!</v>
      </c>
    </row>
    <row r="104" spans="2:45" hidden="1" outlineLevel="1" x14ac:dyDescent="0.25">
      <c r="B104" s="9" t="s">
        <v>46</v>
      </c>
      <c r="C104" s="6"/>
      <c r="D104" s="6" t="e">
        <f>COUNTIFS(#REF!,"&lt;100",#REF!,"&gt;=50",#REF!,$B104)</f>
        <v>#REF!</v>
      </c>
      <c r="E104" s="6" t="e">
        <f>COUNTIFS(#REF!,"&lt;=1",#REF!,"&lt;100",#REF!,"&gt;=50",#REF!,$B104,#REF!,"&gt;=1.85")</f>
        <v>#REF!</v>
      </c>
      <c r="F104" s="6" t="e">
        <f>COUNTIFS(#REF!,"&lt;=1",#REF!,"&lt;100",#REF!,"&gt;=50",#REF!,$B104,#REF!,"&gt;=1.9")</f>
        <v>#REF!</v>
      </c>
      <c r="G104" s="6" t="e">
        <f>COUNTIFS(#REF!,"&lt;=1",#REF!,"&lt;100",#REF!,"&gt;=50",#REF!,$B104,#REF!,"&gt;=2")</f>
        <v>#REF!</v>
      </c>
      <c r="H104" s="6" t="e">
        <f>COUNTIFS(#REF!,"&lt;=1",#REF!,"&lt;100",#REF!,"&gt;=50",#REF!,$B104,#REF!,"&gt;=2.2")</f>
        <v>#REF!</v>
      </c>
      <c r="I104" s="15" t="e">
        <f>COUNTIFS(#REF!,"&lt;=1",#REF!,"&lt;100",#REF!,"&gt;=50",#REF!,$B104,#REF!,"&gt;=2.5")</f>
        <v>#REF!</v>
      </c>
      <c r="K104" s="9" t="s">
        <v>46</v>
      </c>
      <c r="L104" s="6"/>
      <c r="M104" s="6" t="e">
        <f>COUNTIFS(#REF!,"&gt;=100",#REF!,"&lt;150",#REF!,$B104)</f>
        <v>#REF!</v>
      </c>
      <c r="N104" s="6" t="e">
        <f>COUNTIFS(#REF!,"&lt;=1",#REF!,"&gt;=100",#REF!,"&lt;150",#REF!,$B104,#REF!,"&gt;=2.0")</f>
        <v>#REF!</v>
      </c>
      <c r="O104" s="6" t="e">
        <f>COUNTIFS(#REF!,"&lt;=1",#REF!,"&gt;=100",#REF!,"&lt;150",#REF!,$B104,#REF!,"&gt;=2.1")</f>
        <v>#REF!</v>
      </c>
      <c r="P104" s="6" t="e">
        <f>COUNTIFS(#REF!,"&lt;=1",#REF!,"&gt;=100",#REF!,"&lt;150",#REF!,$B104,#REF!,"&gt;=2.3")</f>
        <v>#REF!</v>
      </c>
      <c r="Q104" s="6" t="e">
        <f>COUNTIFS(#REF!,"&lt;=1",#REF!,"&gt;=100",#REF!,"&lt;150",#REF!,$B104,#REF!,"&gt;=2.5")</f>
        <v>#REF!</v>
      </c>
      <c r="R104" s="15" t="e">
        <f>COUNTIFS(#REF!,"&lt;=1",#REF!,"&gt;=100",#REF!,"&lt;150",#REF!,$B104,#REF!,"&gt;=4")</f>
        <v>#REF!</v>
      </c>
      <c r="T104" s="9" t="s">
        <v>46</v>
      </c>
      <c r="U104" s="6"/>
      <c r="V104" s="6" t="e">
        <f>COUNTIFS(#REF!,"&gt;=150",#REF!,"&lt;200",#REF!,$B104)</f>
        <v>#REF!</v>
      </c>
      <c r="W104" s="6" t="e">
        <f>COUNTIFS(#REF!,"&lt;=1",#REF!,"&gt;=150",#REF!,"&lt;200",#REF!,$B104,#REF!,"&gt;=2.0")</f>
        <v>#REF!</v>
      </c>
      <c r="X104" s="6" t="e">
        <f>COUNTIFS(#REF!,"&lt;=1",#REF!,"&gt;=150",#REF!,"&lt;200",#REF!,$B104,#REF!,"&gt;=2.1")</f>
        <v>#REF!</v>
      </c>
      <c r="Y104" s="6" t="e">
        <f>COUNTIFS(#REF!,"&lt;=1",#REF!,"&gt;=150",#REF!,"&lt;200",#REF!,$B104,#REF!,"&gt;=2.5")</f>
        <v>#REF!</v>
      </c>
      <c r="Z104" s="6" t="e">
        <f>COUNTIFS(#REF!,"&lt;=1",#REF!,"&gt;=150",#REF!,"&lt;200",#REF!,$B104,#REF!,"&gt;=3.5")</f>
        <v>#REF!</v>
      </c>
      <c r="AA104" s="15" t="e">
        <f>COUNTIFS(#REF!,"&lt;=1",#REF!,"&gt;=150",#REF!,"&lt;200",#REF!,$B104,#REF!,"&gt;=4")</f>
        <v>#REF!</v>
      </c>
      <c r="AC104" s="9" t="s">
        <v>46</v>
      </c>
      <c r="AD104" s="6"/>
      <c r="AE104" s="6" t="e">
        <f>COUNTIFS(#REF!,"&gt;=200",#REF!,$B104)</f>
        <v>#REF!</v>
      </c>
      <c r="AF104" s="6" t="e">
        <f>COUNTIFS(#REF!,"&lt;=1",#REF!,"&gt;=200",#REF!,$B104,#REF!,"&gt;=2.2")</f>
        <v>#REF!</v>
      </c>
      <c r="AG104" s="6" t="e">
        <f>COUNTIFS(#REF!,"&lt;=1",#REF!,"&gt;=200",#REF!,$B104,#REF!,"&gt;=2.3")</f>
        <v>#REF!</v>
      </c>
      <c r="AH104" s="6" t="e">
        <f>COUNTIFS(#REF!,"&lt;=1",#REF!,"&gt;=200",#REF!,$B104,#REF!,"&gt;=2.5")</f>
        <v>#REF!</v>
      </c>
      <c r="AI104" s="6" t="e">
        <f>COUNTIFS(#REF!,"&lt;=1",#REF!,"&gt;=200",#REF!,$B104,#REF!,"&gt;=3.5")</f>
        <v>#REF!</v>
      </c>
      <c r="AJ104" s="15" t="e">
        <f>COUNTIFS(#REF!,"&lt;=1",#REF!,"&gt;=200",#REF!,$B104,#REF!,"&gt;=4")</f>
        <v>#REF!</v>
      </c>
      <c r="AL104" s="9" t="s">
        <v>46</v>
      </c>
      <c r="AM104" s="6"/>
      <c r="AN104" s="6" t="e">
        <f>COUNTIFS(#REF!,"&gt;=50",#REF!,$B104)</f>
        <v>#REF!</v>
      </c>
      <c r="AO104" s="6" t="e">
        <f>COUNTIFS(#REF!,"&lt;=1",#REF!,"&gt;=50",#REF!,$B104,#REF!,"&gt;=2.2")</f>
        <v>#REF!</v>
      </c>
      <c r="AP104" s="6" t="e">
        <f>COUNTIFS(#REF!,"&lt;=1",#REF!,"&gt;=50",#REF!,$B104,#REF!,"&gt;=2.5")</f>
        <v>#REF!</v>
      </c>
      <c r="AQ104" s="6" t="e">
        <f>COUNTIFS(#REF!,"&lt;=1",#REF!,"&gt;=50",#REF!,$B104,#REF!,"&gt;=3")</f>
        <v>#REF!</v>
      </c>
      <c r="AR104" s="6" t="e">
        <f>COUNTIFS(#REF!,"&lt;=1",#REF!,"&gt;=50",#REF!,$B104,#REF!,"&gt;=3.5")</f>
        <v>#REF!</v>
      </c>
      <c r="AS104" s="15" t="e">
        <f>COUNTIFS(#REF!,"&lt;=1",#REF!,"&gt;=50",#REF!,$B104,#REF!,"&gt;=4")</f>
        <v>#REF!</v>
      </c>
    </row>
    <row r="105" spans="2:45" hidden="1" outlineLevel="1" x14ac:dyDescent="0.25">
      <c r="B105" s="9" t="s">
        <v>53</v>
      </c>
      <c r="C105" s="6"/>
      <c r="D105" s="6" t="e">
        <f>COUNTIFS(#REF!,"&lt;100",#REF!,"&gt;=50",#REF!,$B105)</f>
        <v>#REF!</v>
      </c>
      <c r="E105" s="6" t="e">
        <f>COUNTIFS(#REF!,"&lt;=1",#REF!,"&lt;100",#REF!,"&gt;=50",#REF!,$B105,#REF!,"&gt;=1.85")</f>
        <v>#REF!</v>
      </c>
      <c r="F105" s="6" t="e">
        <f>COUNTIFS(#REF!,"&lt;=1",#REF!,"&lt;100",#REF!,"&gt;=50",#REF!,$B105,#REF!,"&gt;=1.9")</f>
        <v>#REF!</v>
      </c>
      <c r="G105" s="6" t="e">
        <f>COUNTIFS(#REF!,"&lt;=1",#REF!,"&lt;100",#REF!,"&gt;=50",#REF!,$B105,#REF!,"&gt;=2")</f>
        <v>#REF!</v>
      </c>
      <c r="H105" s="6" t="e">
        <f>COUNTIFS(#REF!,"&lt;=1",#REF!,"&lt;100",#REF!,"&gt;=50",#REF!,$B105,#REF!,"&gt;=2.2")</f>
        <v>#REF!</v>
      </c>
      <c r="I105" s="15" t="e">
        <f>COUNTIFS(#REF!,"&lt;=1",#REF!,"&lt;100",#REF!,"&gt;=50",#REF!,$B105,#REF!,"&gt;=2.5")</f>
        <v>#REF!</v>
      </c>
      <c r="K105" s="9" t="s">
        <v>53</v>
      </c>
      <c r="L105" s="6"/>
      <c r="M105" s="6" t="e">
        <f>COUNTIFS(#REF!,"&gt;=100",#REF!,"&lt;150",#REF!,$B105)</f>
        <v>#REF!</v>
      </c>
      <c r="N105" s="6" t="e">
        <f>COUNTIFS(#REF!,"&lt;=1",#REF!,"&gt;=100",#REF!,"&lt;150",#REF!,$B105,#REF!,"&gt;=2.0")</f>
        <v>#REF!</v>
      </c>
      <c r="O105" s="6" t="e">
        <f>COUNTIFS(#REF!,"&lt;=1",#REF!,"&gt;=100",#REF!,"&lt;150",#REF!,$B105,#REF!,"&gt;=2.1")</f>
        <v>#REF!</v>
      </c>
      <c r="P105" s="6" t="e">
        <f>COUNTIFS(#REF!,"&lt;=1",#REF!,"&gt;=100",#REF!,"&lt;150",#REF!,$B105,#REF!,"&gt;=2.3")</f>
        <v>#REF!</v>
      </c>
      <c r="Q105" s="6" t="e">
        <f>COUNTIFS(#REF!,"&lt;=1",#REF!,"&gt;=100",#REF!,"&lt;150",#REF!,$B105,#REF!,"&gt;=2.5")</f>
        <v>#REF!</v>
      </c>
      <c r="R105" s="15" t="e">
        <f>COUNTIFS(#REF!,"&lt;=1",#REF!,"&gt;=100",#REF!,"&lt;150",#REF!,$B105,#REF!,"&gt;=4")</f>
        <v>#REF!</v>
      </c>
      <c r="T105" s="9" t="s">
        <v>53</v>
      </c>
      <c r="U105" s="6"/>
      <c r="V105" s="6" t="e">
        <f>COUNTIFS(#REF!,"&gt;=150",#REF!,"&lt;200",#REF!,$B105)</f>
        <v>#REF!</v>
      </c>
      <c r="W105" s="6" t="e">
        <f>COUNTIFS(#REF!,"&lt;=1",#REF!,"&gt;=150",#REF!,"&lt;200",#REF!,$B105,#REF!,"&gt;=2.0")</f>
        <v>#REF!</v>
      </c>
      <c r="X105" s="6" t="e">
        <f>COUNTIFS(#REF!,"&lt;=1",#REF!,"&gt;=150",#REF!,"&lt;200",#REF!,$B105,#REF!,"&gt;=2.1")</f>
        <v>#REF!</v>
      </c>
      <c r="Y105" s="6" t="e">
        <f>COUNTIFS(#REF!,"&lt;=1",#REF!,"&gt;=150",#REF!,"&lt;200",#REF!,$B105,#REF!,"&gt;=2.5")</f>
        <v>#REF!</v>
      </c>
      <c r="Z105" s="6" t="e">
        <f>COUNTIFS(#REF!,"&lt;=1",#REF!,"&gt;=150",#REF!,"&lt;200",#REF!,$B105,#REF!,"&gt;=3.5")</f>
        <v>#REF!</v>
      </c>
      <c r="AA105" s="15" t="e">
        <f>COUNTIFS(#REF!,"&lt;=1",#REF!,"&gt;=150",#REF!,"&lt;200",#REF!,$B105,#REF!,"&gt;=4")</f>
        <v>#REF!</v>
      </c>
      <c r="AC105" s="9" t="s">
        <v>53</v>
      </c>
      <c r="AD105" s="6"/>
      <c r="AE105" s="6" t="e">
        <f>COUNTIFS(#REF!,"&gt;=200",#REF!,$B105)</f>
        <v>#REF!</v>
      </c>
      <c r="AF105" s="6" t="e">
        <f>COUNTIFS(#REF!,"&lt;=1",#REF!,"&gt;=200",#REF!,$B105,#REF!,"&gt;=2.2")</f>
        <v>#REF!</v>
      </c>
      <c r="AG105" s="6" t="e">
        <f>COUNTIFS(#REF!,"&lt;=1",#REF!,"&gt;=200",#REF!,$B105,#REF!,"&gt;=2.3")</f>
        <v>#REF!</v>
      </c>
      <c r="AH105" s="6" t="e">
        <f>COUNTIFS(#REF!,"&lt;=1",#REF!,"&gt;=200",#REF!,$B105,#REF!,"&gt;=2.5")</f>
        <v>#REF!</v>
      </c>
      <c r="AI105" s="6" t="e">
        <f>COUNTIFS(#REF!,"&lt;=1",#REF!,"&gt;=200",#REF!,$B105,#REF!,"&gt;=3.5")</f>
        <v>#REF!</v>
      </c>
      <c r="AJ105" s="15" t="e">
        <f>COUNTIFS(#REF!,"&lt;=1",#REF!,"&gt;=200",#REF!,$B105,#REF!,"&gt;=4")</f>
        <v>#REF!</v>
      </c>
      <c r="AL105" s="9" t="s">
        <v>53</v>
      </c>
      <c r="AM105" s="6"/>
      <c r="AN105" s="6" t="e">
        <f>COUNTIFS(#REF!,"&gt;=50",#REF!,$B105)</f>
        <v>#REF!</v>
      </c>
      <c r="AO105" s="6" t="e">
        <f>COUNTIFS(#REF!,"&lt;=1",#REF!,"&gt;=50",#REF!,$B105,#REF!,"&gt;=2.2")</f>
        <v>#REF!</v>
      </c>
      <c r="AP105" s="6" t="e">
        <f>COUNTIFS(#REF!,"&lt;=1",#REF!,"&gt;=50",#REF!,$B105,#REF!,"&gt;=2.5")</f>
        <v>#REF!</v>
      </c>
      <c r="AQ105" s="6" t="e">
        <f>COUNTIFS(#REF!,"&lt;=1",#REF!,"&gt;=50",#REF!,$B105,#REF!,"&gt;=3")</f>
        <v>#REF!</v>
      </c>
      <c r="AR105" s="6" t="e">
        <f>COUNTIFS(#REF!,"&lt;=1",#REF!,"&gt;=50",#REF!,$B105,#REF!,"&gt;=3.5")</f>
        <v>#REF!</v>
      </c>
      <c r="AS105" s="15" t="e">
        <f>COUNTIFS(#REF!,"&lt;=1",#REF!,"&gt;=50",#REF!,$B105,#REF!,"&gt;=4")</f>
        <v>#REF!</v>
      </c>
    </row>
    <row r="106" spans="2:45" hidden="1" outlineLevel="1" x14ac:dyDescent="0.25">
      <c r="B106" s="9" t="s">
        <v>49</v>
      </c>
      <c r="C106" s="6"/>
      <c r="D106" s="6" t="e">
        <f>COUNTIFS(#REF!,"&lt;100",#REF!,"&gt;=50",#REF!,$B106)</f>
        <v>#REF!</v>
      </c>
      <c r="E106" s="6" t="e">
        <f>COUNTIFS(#REF!,"&lt;=1",#REF!,"&lt;100",#REF!,"&gt;=50",#REF!,$B106,#REF!,"&gt;=1.85")</f>
        <v>#REF!</v>
      </c>
      <c r="F106" s="6" t="e">
        <f>COUNTIFS(#REF!,"&lt;=1",#REF!,"&lt;100",#REF!,"&gt;=50",#REF!,$B106,#REF!,"&gt;=1.9")</f>
        <v>#REF!</v>
      </c>
      <c r="G106" s="6" t="e">
        <f>COUNTIFS(#REF!,"&lt;=1",#REF!,"&lt;100",#REF!,"&gt;=50",#REF!,$B106,#REF!,"&gt;=2")</f>
        <v>#REF!</v>
      </c>
      <c r="H106" s="6" t="e">
        <f>COUNTIFS(#REF!,"&lt;=1",#REF!,"&lt;100",#REF!,"&gt;=50",#REF!,$B106,#REF!,"&gt;=2.2")</f>
        <v>#REF!</v>
      </c>
      <c r="I106" s="15" t="e">
        <f>COUNTIFS(#REF!,"&lt;=1",#REF!,"&lt;100",#REF!,"&gt;=50",#REF!,$B106,#REF!,"&gt;=2.5")</f>
        <v>#REF!</v>
      </c>
      <c r="K106" s="9" t="s">
        <v>49</v>
      </c>
      <c r="L106" s="6"/>
      <c r="M106" s="6" t="e">
        <f>COUNTIFS(#REF!,"&gt;=100",#REF!,"&lt;150",#REF!,$B106)</f>
        <v>#REF!</v>
      </c>
      <c r="N106" s="6" t="e">
        <f>COUNTIFS(#REF!,"&lt;=1",#REF!,"&gt;=100",#REF!,"&lt;150",#REF!,$B106,#REF!,"&gt;=2.0")</f>
        <v>#REF!</v>
      </c>
      <c r="O106" s="6" t="e">
        <f>COUNTIFS(#REF!,"&lt;=1",#REF!,"&gt;=100",#REF!,"&lt;150",#REF!,$B106,#REF!,"&gt;=2.1")</f>
        <v>#REF!</v>
      </c>
      <c r="P106" s="6" t="e">
        <f>COUNTIFS(#REF!,"&lt;=1",#REF!,"&gt;=100",#REF!,"&lt;150",#REF!,$B106,#REF!,"&gt;=2.3")</f>
        <v>#REF!</v>
      </c>
      <c r="Q106" s="6" t="e">
        <f>COUNTIFS(#REF!,"&lt;=1",#REF!,"&gt;=100",#REF!,"&lt;150",#REF!,$B106,#REF!,"&gt;=2.5")</f>
        <v>#REF!</v>
      </c>
      <c r="R106" s="15" t="e">
        <f>COUNTIFS(#REF!,"&lt;=1",#REF!,"&gt;=100",#REF!,"&lt;150",#REF!,$B106,#REF!,"&gt;=4")</f>
        <v>#REF!</v>
      </c>
      <c r="T106" s="9" t="s">
        <v>49</v>
      </c>
      <c r="U106" s="6"/>
      <c r="V106" s="6" t="e">
        <f>COUNTIFS(#REF!,"&gt;=150",#REF!,"&lt;200",#REF!,$B106)</f>
        <v>#REF!</v>
      </c>
      <c r="W106" s="6" t="e">
        <f>COUNTIFS(#REF!,"&lt;=1",#REF!,"&gt;=150",#REF!,"&lt;200",#REF!,$B106,#REF!,"&gt;=2.0")</f>
        <v>#REF!</v>
      </c>
      <c r="X106" s="6" t="e">
        <f>COUNTIFS(#REF!,"&lt;=1",#REF!,"&gt;=150",#REF!,"&lt;200",#REF!,$B106,#REF!,"&gt;=2.1")</f>
        <v>#REF!</v>
      </c>
      <c r="Y106" s="6" t="e">
        <f>COUNTIFS(#REF!,"&lt;=1",#REF!,"&gt;=150",#REF!,"&lt;200",#REF!,$B106,#REF!,"&gt;=2.5")</f>
        <v>#REF!</v>
      </c>
      <c r="Z106" s="6" t="e">
        <f>COUNTIFS(#REF!,"&lt;=1",#REF!,"&gt;=150",#REF!,"&lt;200",#REF!,$B106,#REF!,"&gt;=3.5")</f>
        <v>#REF!</v>
      </c>
      <c r="AA106" s="15" t="e">
        <f>COUNTIFS(#REF!,"&lt;=1",#REF!,"&gt;=150",#REF!,"&lt;200",#REF!,$B106,#REF!,"&gt;=4")</f>
        <v>#REF!</v>
      </c>
      <c r="AC106" s="9" t="s">
        <v>49</v>
      </c>
      <c r="AD106" s="6"/>
      <c r="AE106" s="6" t="e">
        <f>COUNTIFS(#REF!,"&gt;=200",#REF!,$B106)</f>
        <v>#REF!</v>
      </c>
      <c r="AF106" s="6" t="e">
        <f>COUNTIFS(#REF!,"&lt;=1",#REF!,"&gt;=200",#REF!,$B106,#REF!,"&gt;=2.2")</f>
        <v>#REF!</v>
      </c>
      <c r="AG106" s="6" t="e">
        <f>COUNTIFS(#REF!,"&lt;=1",#REF!,"&gt;=200",#REF!,$B106,#REF!,"&gt;=2.3")</f>
        <v>#REF!</v>
      </c>
      <c r="AH106" s="6" t="e">
        <f>COUNTIFS(#REF!,"&lt;=1",#REF!,"&gt;=200",#REF!,$B106,#REF!,"&gt;=2.5")</f>
        <v>#REF!</v>
      </c>
      <c r="AI106" s="6" t="e">
        <f>COUNTIFS(#REF!,"&lt;=1",#REF!,"&gt;=200",#REF!,$B106,#REF!,"&gt;=3.5")</f>
        <v>#REF!</v>
      </c>
      <c r="AJ106" s="15" t="e">
        <f>COUNTIFS(#REF!,"&lt;=1",#REF!,"&gt;=200",#REF!,$B106,#REF!,"&gt;=4")</f>
        <v>#REF!</v>
      </c>
      <c r="AL106" s="9" t="s">
        <v>49</v>
      </c>
      <c r="AM106" s="6"/>
      <c r="AN106" s="6" t="e">
        <f>COUNTIFS(#REF!,"&gt;=50",#REF!,$B106)</f>
        <v>#REF!</v>
      </c>
      <c r="AO106" s="6" t="e">
        <f>COUNTIFS(#REF!,"&lt;=1",#REF!,"&gt;=50",#REF!,$B106,#REF!,"&gt;=2.2")</f>
        <v>#REF!</v>
      </c>
      <c r="AP106" s="6" t="e">
        <f>COUNTIFS(#REF!,"&lt;=1",#REF!,"&gt;=50",#REF!,$B106,#REF!,"&gt;=2.5")</f>
        <v>#REF!</v>
      </c>
      <c r="AQ106" s="6" t="e">
        <f>COUNTIFS(#REF!,"&lt;=1",#REF!,"&gt;=50",#REF!,$B106,#REF!,"&gt;=3")</f>
        <v>#REF!</v>
      </c>
      <c r="AR106" s="6" t="e">
        <f>COUNTIFS(#REF!,"&lt;=1",#REF!,"&gt;=50",#REF!,$B106,#REF!,"&gt;=3.5")</f>
        <v>#REF!</v>
      </c>
      <c r="AS106" s="15" t="e">
        <f>COUNTIFS(#REF!,"&lt;=1",#REF!,"&gt;=50",#REF!,$B106,#REF!,"&gt;=4")</f>
        <v>#REF!</v>
      </c>
    </row>
    <row r="107" spans="2:45" hidden="1" outlineLevel="1" x14ac:dyDescent="0.25">
      <c r="B107" s="9" t="s">
        <v>50</v>
      </c>
      <c r="C107" s="6"/>
      <c r="D107" s="6" t="e">
        <f>COUNTIFS(#REF!,"&lt;100",#REF!,"&gt;=50",#REF!,$B107)</f>
        <v>#REF!</v>
      </c>
      <c r="E107" s="6" t="e">
        <f>COUNTIFS(#REF!,"&lt;=1",#REF!,"&lt;100",#REF!,"&gt;=50",#REF!,$B107,#REF!,"&gt;=1.85")</f>
        <v>#REF!</v>
      </c>
      <c r="F107" s="6" t="e">
        <f>COUNTIFS(#REF!,"&lt;=1",#REF!,"&lt;100",#REF!,"&gt;=50",#REF!,$B107,#REF!,"&gt;=1.9")</f>
        <v>#REF!</v>
      </c>
      <c r="G107" s="6" t="e">
        <f>COUNTIFS(#REF!,"&lt;=1",#REF!,"&lt;100",#REF!,"&gt;=50",#REF!,$B107,#REF!,"&gt;=2")</f>
        <v>#REF!</v>
      </c>
      <c r="H107" s="6" t="e">
        <f>COUNTIFS(#REF!,"&lt;=1",#REF!,"&lt;100",#REF!,"&gt;=50",#REF!,$B107,#REF!,"&gt;=2.2")</f>
        <v>#REF!</v>
      </c>
      <c r="I107" s="15" t="e">
        <f>COUNTIFS(#REF!,"&lt;=1",#REF!,"&lt;100",#REF!,"&gt;=50",#REF!,$B107,#REF!,"&gt;=2.5")</f>
        <v>#REF!</v>
      </c>
      <c r="K107" s="9" t="s">
        <v>50</v>
      </c>
      <c r="L107" s="6"/>
      <c r="M107" s="6" t="e">
        <f>COUNTIFS(#REF!,"&gt;=100",#REF!,"&lt;150",#REF!,$B107)</f>
        <v>#REF!</v>
      </c>
      <c r="N107" s="6" t="e">
        <f>COUNTIFS(#REF!,"&lt;=1",#REF!,"&gt;=100",#REF!,"&lt;150",#REF!,$B107,#REF!,"&gt;=2.0")</f>
        <v>#REF!</v>
      </c>
      <c r="O107" s="6" t="e">
        <f>COUNTIFS(#REF!,"&lt;=1",#REF!,"&gt;=100",#REF!,"&lt;150",#REF!,$B107,#REF!,"&gt;=2.1")</f>
        <v>#REF!</v>
      </c>
      <c r="P107" s="6" t="e">
        <f>COUNTIFS(#REF!,"&lt;=1",#REF!,"&gt;=100",#REF!,"&lt;150",#REF!,$B107,#REF!,"&gt;=2.3")</f>
        <v>#REF!</v>
      </c>
      <c r="Q107" s="6" t="e">
        <f>COUNTIFS(#REF!,"&lt;=1",#REF!,"&gt;=100",#REF!,"&lt;150",#REF!,$B107,#REF!,"&gt;=2.5")</f>
        <v>#REF!</v>
      </c>
      <c r="R107" s="15" t="e">
        <f>COUNTIFS(#REF!,"&lt;=1",#REF!,"&gt;=100",#REF!,"&lt;150",#REF!,$B107,#REF!,"&gt;=4")</f>
        <v>#REF!</v>
      </c>
      <c r="T107" s="9" t="s">
        <v>50</v>
      </c>
      <c r="U107" s="6"/>
      <c r="V107" s="6" t="e">
        <f>COUNTIFS(#REF!,"&gt;=150",#REF!,"&lt;200",#REF!,$B107)</f>
        <v>#REF!</v>
      </c>
      <c r="W107" s="6" t="e">
        <f>COUNTIFS(#REF!,"&lt;=1",#REF!,"&gt;=150",#REF!,"&lt;200",#REF!,$B107,#REF!,"&gt;=2.0")</f>
        <v>#REF!</v>
      </c>
      <c r="X107" s="6" t="e">
        <f>COUNTIFS(#REF!,"&lt;=1",#REF!,"&gt;=150",#REF!,"&lt;200",#REF!,$B107,#REF!,"&gt;=2.1")</f>
        <v>#REF!</v>
      </c>
      <c r="Y107" s="6" t="e">
        <f>COUNTIFS(#REF!,"&lt;=1",#REF!,"&gt;=150",#REF!,"&lt;200",#REF!,$B107,#REF!,"&gt;=2.5")</f>
        <v>#REF!</v>
      </c>
      <c r="Z107" s="6" t="e">
        <f>COUNTIFS(#REF!,"&lt;=1",#REF!,"&gt;=150",#REF!,"&lt;200",#REF!,$B107,#REF!,"&gt;=3.5")</f>
        <v>#REF!</v>
      </c>
      <c r="AA107" s="15" t="e">
        <f>COUNTIFS(#REF!,"&lt;=1",#REF!,"&gt;=150",#REF!,"&lt;200",#REF!,$B107,#REF!,"&gt;=4")</f>
        <v>#REF!</v>
      </c>
      <c r="AC107" s="9" t="s">
        <v>50</v>
      </c>
      <c r="AD107" s="6"/>
      <c r="AE107" s="6" t="e">
        <f>COUNTIFS(#REF!,"&gt;=200",#REF!,$B107)</f>
        <v>#REF!</v>
      </c>
      <c r="AF107" s="6" t="e">
        <f>COUNTIFS(#REF!,"&lt;=1",#REF!,"&gt;=200",#REF!,$B107,#REF!,"&gt;=2.2")</f>
        <v>#REF!</v>
      </c>
      <c r="AG107" s="6" t="e">
        <f>COUNTIFS(#REF!,"&lt;=1",#REF!,"&gt;=200",#REF!,$B107,#REF!,"&gt;=2.3")</f>
        <v>#REF!</v>
      </c>
      <c r="AH107" s="6" t="e">
        <f>COUNTIFS(#REF!,"&lt;=1",#REF!,"&gt;=200",#REF!,$B107,#REF!,"&gt;=2.5")</f>
        <v>#REF!</v>
      </c>
      <c r="AI107" s="6" t="e">
        <f>COUNTIFS(#REF!,"&lt;=1",#REF!,"&gt;=200",#REF!,$B107,#REF!,"&gt;=3.5")</f>
        <v>#REF!</v>
      </c>
      <c r="AJ107" s="15" t="e">
        <f>COUNTIFS(#REF!,"&lt;=1",#REF!,"&gt;=200",#REF!,$B107,#REF!,"&gt;=4")</f>
        <v>#REF!</v>
      </c>
      <c r="AL107" s="9" t="s">
        <v>50</v>
      </c>
      <c r="AM107" s="6"/>
      <c r="AN107" s="6" t="e">
        <f>COUNTIFS(#REF!,"&gt;=50",#REF!,$B107)</f>
        <v>#REF!</v>
      </c>
      <c r="AO107" s="6" t="e">
        <f>COUNTIFS(#REF!,"&lt;=1",#REF!,"&gt;=50",#REF!,$B107,#REF!,"&gt;=2.2")</f>
        <v>#REF!</v>
      </c>
      <c r="AP107" s="6" t="e">
        <f>COUNTIFS(#REF!,"&lt;=1",#REF!,"&gt;=50",#REF!,$B107,#REF!,"&gt;=2.5")</f>
        <v>#REF!</v>
      </c>
      <c r="AQ107" s="6" t="e">
        <f>COUNTIFS(#REF!,"&lt;=1",#REF!,"&gt;=50",#REF!,$B107,#REF!,"&gt;=3")</f>
        <v>#REF!</v>
      </c>
      <c r="AR107" s="6" t="e">
        <f>COUNTIFS(#REF!,"&lt;=1",#REF!,"&gt;=50",#REF!,$B107,#REF!,"&gt;=3.5")</f>
        <v>#REF!</v>
      </c>
      <c r="AS107" s="15" t="e">
        <f>COUNTIFS(#REF!,"&lt;=1",#REF!,"&gt;=50",#REF!,$B107,#REF!,"&gt;=4")</f>
        <v>#REF!</v>
      </c>
    </row>
    <row r="108" spans="2:45" hidden="1" outlineLevel="1" x14ac:dyDescent="0.25">
      <c r="B108" s="9" t="s">
        <v>18</v>
      </c>
      <c r="C108" s="6"/>
      <c r="D108" s="6" t="e">
        <f>COUNTIFS(#REF!,"&lt;100",#REF!,"&gt;=50",#REF!,$B108)</f>
        <v>#REF!</v>
      </c>
      <c r="E108" s="6" t="e">
        <f>COUNTIFS(#REF!,"&lt;=1",#REF!,"&lt;100",#REF!,"&gt;=50",#REF!,$B108,#REF!,"&gt;=1.85")</f>
        <v>#REF!</v>
      </c>
      <c r="F108" s="6" t="e">
        <f>COUNTIFS(#REF!,"&lt;=1",#REF!,"&lt;100",#REF!,"&gt;=50",#REF!,$B108,#REF!,"&gt;=1.9")</f>
        <v>#REF!</v>
      </c>
      <c r="G108" s="6" t="e">
        <f>COUNTIFS(#REF!,"&lt;=1",#REF!,"&lt;100",#REF!,"&gt;=50",#REF!,$B108,#REF!,"&gt;=2")</f>
        <v>#REF!</v>
      </c>
      <c r="H108" s="6" t="e">
        <f>COUNTIFS(#REF!,"&lt;=1",#REF!,"&lt;100",#REF!,"&gt;=50",#REF!,$B108,#REF!,"&gt;=2.2")</f>
        <v>#REF!</v>
      </c>
      <c r="I108" s="15" t="e">
        <f>COUNTIFS(#REF!,"&lt;=1",#REF!,"&lt;100",#REF!,"&gt;=50",#REF!,$B108,#REF!,"&gt;=2.5")</f>
        <v>#REF!</v>
      </c>
      <c r="K108" s="9" t="s">
        <v>18</v>
      </c>
      <c r="L108" s="6"/>
      <c r="M108" s="6" t="e">
        <f>COUNTIFS(#REF!,"&gt;=100",#REF!,"&lt;150",#REF!,$B108)</f>
        <v>#REF!</v>
      </c>
      <c r="N108" s="6" t="e">
        <f>COUNTIFS(#REF!,"&lt;=1",#REF!,"&gt;=100",#REF!,"&lt;150",#REF!,$B108,#REF!,"&gt;=2.0")</f>
        <v>#REF!</v>
      </c>
      <c r="O108" s="6" t="e">
        <f>COUNTIFS(#REF!,"&lt;=1",#REF!,"&gt;=100",#REF!,"&lt;150",#REF!,$B108,#REF!,"&gt;=2.1")</f>
        <v>#REF!</v>
      </c>
      <c r="P108" s="6" t="e">
        <f>COUNTIFS(#REF!,"&lt;=1",#REF!,"&gt;=100",#REF!,"&lt;150",#REF!,$B108,#REF!,"&gt;=2.3")</f>
        <v>#REF!</v>
      </c>
      <c r="Q108" s="6" t="e">
        <f>COUNTIFS(#REF!,"&lt;=1",#REF!,"&gt;=100",#REF!,"&lt;150",#REF!,$B108,#REF!,"&gt;=2.5")</f>
        <v>#REF!</v>
      </c>
      <c r="R108" s="15" t="e">
        <f>COUNTIFS(#REF!,"&lt;=1",#REF!,"&gt;=100",#REF!,"&lt;150",#REF!,$B108,#REF!,"&gt;=4")</f>
        <v>#REF!</v>
      </c>
      <c r="T108" s="9" t="s">
        <v>18</v>
      </c>
      <c r="U108" s="6"/>
      <c r="V108" s="6" t="e">
        <f>COUNTIFS(#REF!,"&gt;=150",#REF!,"&lt;200",#REF!,$B108)</f>
        <v>#REF!</v>
      </c>
      <c r="W108" s="6" t="e">
        <f>COUNTIFS(#REF!,"&lt;=1",#REF!,"&gt;=150",#REF!,"&lt;200",#REF!,$B108,#REF!,"&gt;=2.0")</f>
        <v>#REF!</v>
      </c>
      <c r="X108" s="6" t="e">
        <f>COUNTIFS(#REF!,"&lt;=1",#REF!,"&gt;=150",#REF!,"&lt;200",#REF!,$B108,#REF!,"&gt;=2.1")</f>
        <v>#REF!</v>
      </c>
      <c r="Y108" s="6" t="e">
        <f>COUNTIFS(#REF!,"&lt;=1",#REF!,"&gt;=150",#REF!,"&lt;200",#REF!,$B108,#REF!,"&gt;=2.5")</f>
        <v>#REF!</v>
      </c>
      <c r="Z108" s="6" t="e">
        <f>COUNTIFS(#REF!,"&lt;=1",#REF!,"&gt;=150",#REF!,"&lt;200",#REF!,$B108,#REF!,"&gt;=3.5")</f>
        <v>#REF!</v>
      </c>
      <c r="AA108" s="15" t="e">
        <f>COUNTIFS(#REF!,"&lt;=1",#REF!,"&gt;=150",#REF!,"&lt;200",#REF!,$B108,#REF!,"&gt;=4")</f>
        <v>#REF!</v>
      </c>
      <c r="AC108" s="9" t="s">
        <v>18</v>
      </c>
      <c r="AD108" s="6"/>
      <c r="AE108" s="6" t="e">
        <f>COUNTIFS(#REF!,"&gt;=200",#REF!,$B108)</f>
        <v>#REF!</v>
      </c>
      <c r="AF108" s="6" t="e">
        <f>COUNTIFS(#REF!,"&lt;=1",#REF!,"&gt;=200",#REF!,$B108,#REF!,"&gt;=2.2")</f>
        <v>#REF!</v>
      </c>
      <c r="AG108" s="6" t="e">
        <f>COUNTIFS(#REF!,"&lt;=1",#REF!,"&gt;=200",#REF!,$B108,#REF!,"&gt;=2.3")</f>
        <v>#REF!</v>
      </c>
      <c r="AH108" s="6" t="e">
        <f>COUNTIFS(#REF!,"&lt;=1",#REF!,"&gt;=200",#REF!,$B108,#REF!,"&gt;=2.5")</f>
        <v>#REF!</v>
      </c>
      <c r="AI108" s="6" t="e">
        <f>COUNTIFS(#REF!,"&lt;=1",#REF!,"&gt;=200",#REF!,$B108,#REF!,"&gt;=3.5")</f>
        <v>#REF!</v>
      </c>
      <c r="AJ108" s="15" t="e">
        <f>COUNTIFS(#REF!,"&lt;=1",#REF!,"&gt;=200",#REF!,$B108,#REF!,"&gt;=4")</f>
        <v>#REF!</v>
      </c>
      <c r="AL108" s="9" t="s">
        <v>18</v>
      </c>
      <c r="AM108" s="6"/>
      <c r="AN108" s="6" t="e">
        <f>COUNTIFS(#REF!,"&gt;=50",#REF!,$B108)</f>
        <v>#REF!</v>
      </c>
      <c r="AO108" s="6" t="e">
        <f>COUNTIFS(#REF!,"&lt;=1",#REF!,"&gt;=50",#REF!,$B108,#REF!,"&gt;=2.2")</f>
        <v>#REF!</v>
      </c>
      <c r="AP108" s="6" t="e">
        <f>COUNTIFS(#REF!,"&lt;=1",#REF!,"&gt;=50",#REF!,$B108,#REF!,"&gt;=2.5")</f>
        <v>#REF!</v>
      </c>
      <c r="AQ108" s="6" t="e">
        <f>COUNTIFS(#REF!,"&lt;=1",#REF!,"&gt;=50",#REF!,$B108,#REF!,"&gt;=3")</f>
        <v>#REF!</v>
      </c>
      <c r="AR108" s="6" t="e">
        <f>COUNTIFS(#REF!,"&lt;=1",#REF!,"&gt;=50",#REF!,$B108,#REF!,"&gt;=3.5")</f>
        <v>#REF!</v>
      </c>
      <c r="AS108" s="15" t="e">
        <f>COUNTIFS(#REF!,"&lt;=1",#REF!,"&gt;=50",#REF!,$B108,#REF!,"&gt;=4")</f>
        <v>#REF!</v>
      </c>
    </row>
    <row r="109" spans="2:45" hidden="1" outlineLevel="1" x14ac:dyDescent="0.25">
      <c r="B109" s="9" t="s">
        <v>20</v>
      </c>
      <c r="C109" s="6"/>
      <c r="D109" s="6" t="e">
        <f>COUNTIFS(#REF!,"&lt;100",#REF!,"&gt;=50",#REF!,$B109)</f>
        <v>#REF!</v>
      </c>
      <c r="E109" s="6" t="e">
        <f>COUNTIFS(#REF!,"&lt;=1",#REF!,"&lt;100",#REF!,"&gt;=50",#REF!,$B109,#REF!,"&gt;=1.85")</f>
        <v>#REF!</v>
      </c>
      <c r="F109" s="6" t="e">
        <f>COUNTIFS(#REF!,"&lt;=1",#REF!,"&lt;100",#REF!,"&gt;=50",#REF!,$B109,#REF!,"&gt;=1.9")</f>
        <v>#REF!</v>
      </c>
      <c r="G109" s="6" t="e">
        <f>COUNTIFS(#REF!,"&lt;=1",#REF!,"&lt;100",#REF!,"&gt;=50",#REF!,$B109,#REF!,"&gt;=2")</f>
        <v>#REF!</v>
      </c>
      <c r="H109" s="6" t="e">
        <f>COUNTIFS(#REF!,"&lt;=1",#REF!,"&lt;100",#REF!,"&gt;=50",#REF!,$B109,#REF!,"&gt;=2.2")</f>
        <v>#REF!</v>
      </c>
      <c r="I109" s="15" t="e">
        <f>COUNTIFS(#REF!,"&lt;=1",#REF!,"&lt;100",#REF!,"&gt;=50",#REF!,$B109,#REF!,"&gt;=2.5")</f>
        <v>#REF!</v>
      </c>
      <c r="K109" s="9" t="s">
        <v>20</v>
      </c>
      <c r="L109" s="6"/>
      <c r="M109" s="6" t="e">
        <f>COUNTIFS(#REF!,"&gt;=100",#REF!,"&lt;150",#REF!,$B109)</f>
        <v>#REF!</v>
      </c>
      <c r="N109" s="6" t="e">
        <f>COUNTIFS(#REF!,"&lt;=1",#REF!,"&gt;=100",#REF!,"&lt;150",#REF!,$B109,#REF!,"&gt;=2.0")</f>
        <v>#REF!</v>
      </c>
      <c r="O109" s="6" t="e">
        <f>COUNTIFS(#REF!,"&lt;=1",#REF!,"&gt;=100",#REF!,"&lt;150",#REF!,$B109,#REF!,"&gt;=2.1")</f>
        <v>#REF!</v>
      </c>
      <c r="P109" s="6" t="e">
        <f>COUNTIFS(#REF!,"&lt;=1",#REF!,"&gt;=100",#REF!,"&lt;150",#REF!,$B109,#REF!,"&gt;=2.3")</f>
        <v>#REF!</v>
      </c>
      <c r="Q109" s="6" t="e">
        <f>COUNTIFS(#REF!,"&lt;=1",#REF!,"&gt;=100",#REF!,"&lt;150",#REF!,$B109,#REF!,"&gt;=2.5")</f>
        <v>#REF!</v>
      </c>
      <c r="R109" s="15" t="e">
        <f>COUNTIFS(#REF!,"&lt;=1",#REF!,"&gt;=100",#REF!,"&lt;150",#REF!,$B109,#REF!,"&gt;=4")</f>
        <v>#REF!</v>
      </c>
      <c r="T109" s="9" t="s">
        <v>20</v>
      </c>
      <c r="U109" s="6"/>
      <c r="V109" s="6" t="e">
        <f>COUNTIFS(#REF!,"&gt;=150",#REF!,"&lt;200",#REF!,$B109)</f>
        <v>#REF!</v>
      </c>
      <c r="W109" s="6" t="e">
        <f>COUNTIFS(#REF!,"&lt;=1",#REF!,"&gt;=150",#REF!,"&lt;200",#REF!,$B109,#REF!,"&gt;=2.0")</f>
        <v>#REF!</v>
      </c>
      <c r="X109" s="6" t="e">
        <f>COUNTIFS(#REF!,"&lt;=1",#REF!,"&gt;=150",#REF!,"&lt;200",#REF!,$B109,#REF!,"&gt;=2.1")</f>
        <v>#REF!</v>
      </c>
      <c r="Y109" s="6" t="e">
        <f>COUNTIFS(#REF!,"&lt;=1",#REF!,"&gt;=150",#REF!,"&lt;200",#REF!,$B109,#REF!,"&gt;=2.5")</f>
        <v>#REF!</v>
      </c>
      <c r="Z109" s="6" t="e">
        <f>COUNTIFS(#REF!,"&lt;=1",#REF!,"&gt;=150",#REF!,"&lt;200",#REF!,$B109,#REF!,"&gt;=3.5")</f>
        <v>#REF!</v>
      </c>
      <c r="AA109" s="15" t="e">
        <f>COUNTIFS(#REF!,"&lt;=1",#REF!,"&gt;=150",#REF!,"&lt;200",#REF!,$B109,#REF!,"&gt;=4")</f>
        <v>#REF!</v>
      </c>
      <c r="AC109" s="9" t="s">
        <v>20</v>
      </c>
      <c r="AD109" s="6"/>
      <c r="AE109" s="6" t="e">
        <f>COUNTIFS(#REF!,"&gt;=200",#REF!,$B109)</f>
        <v>#REF!</v>
      </c>
      <c r="AF109" s="6" t="e">
        <f>COUNTIFS(#REF!,"&lt;=1",#REF!,"&gt;=200",#REF!,$B109,#REF!,"&gt;=2.2")</f>
        <v>#REF!</v>
      </c>
      <c r="AG109" s="6" t="e">
        <f>COUNTIFS(#REF!,"&lt;=1",#REF!,"&gt;=200",#REF!,$B109,#REF!,"&gt;=2.3")</f>
        <v>#REF!</v>
      </c>
      <c r="AH109" s="6" t="e">
        <f>COUNTIFS(#REF!,"&lt;=1",#REF!,"&gt;=200",#REF!,$B109,#REF!,"&gt;=2.5")</f>
        <v>#REF!</v>
      </c>
      <c r="AI109" s="6" t="e">
        <f>COUNTIFS(#REF!,"&lt;=1",#REF!,"&gt;=200",#REF!,$B109,#REF!,"&gt;=3.5")</f>
        <v>#REF!</v>
      </c>
      <c r="AJ109" s="15" t="e">
        <f>COUNTIFS(#REF!,"&lt;=1",#REF!,"&gt;=200",#REF!,$B109,#REF!,"&gt;=4")</f>
        <v>#REF!</v>
      </c>
      <c r="AL109" s="9" t="s">
        <v>20</v>
      </c>
      <c r="AM109" s="6"/>
      <c r="AN109" s="6" t="e">
        <f>COUNTIFS(#REF!,"&gt;=50",#REF!,$B109)</f>
        <v>#REF!</v>
      </c>
      <c r="AO109" s="6" t="e">
        <f>COUNTIFS(#REF!,"&lt;=1",#REF!,"&gt;=50",#REF!,$B109,#REF!,"&gt;=2.2")</f>
        <v>#REF!</v>
      </c>
      <c r="AP109" s="6" t="e">
        <f>COUNTIFS(#REF!,"&lt;=1",#REF!,"&gt;=50",#REF!,$B109,#REF!,"&gt;=2.5")</f>
        <v>#REF!</v>
      </c>
      <c r="AQ109" s="6" t="e">
        <f>COUNTIFS(#REF!,"&lt;=1",#REF!,"&gt;=50",#REF!,$B109,#REF!,"&gt;=3")</f>
        <v>#REF!</v>
      </c>
      <c r="AR109" s="6" t="e">
        <f>COUNTIFS(#REF!,"&lt;=1",#REF!,"&gt;=50",#REF!,$B109,#REF!,"&gt;=3.5")</f>
        <v>#REF!</v>
      </c>
      <c r="AS109" s="15" t="e">
        <f>COUNTIFS(#REF!,"&lt;=1",#REF!,"&gt;=50",#REF!,$B109,#REF!,"&gt;=4")</f>
        <v>#REF!</v>
      </c>
    </row>
    <row r="110" spans="2:45" hidden="1" outlineLevel="1" x14ac:dyDescent="0.25">
      <c r="B110" s="9" t="s">
        <v>21</v>
      </c>
      <c r="C110" s="6"/>
      <c r="D110" s="6" t="e">
        <f>COUNTIFS(#REF!,"&lt;100",#REF!,"&gt;=50",#REF!,$B110)</f>
        <v>#REF!</v>
      </c>
      <c r="E110" s="6" t="e">
        <f>COUNTIFS(#REF!,"&lt;=1",#REF!,"&lt;100",#REF!,"&gt;=50",#REF!,$B110,#REF!,"&gt;=1.85")</f>
        <v>#REF!</v>
      </c>
      <c r="F110" s="6" t="e">
        <f>COUNTIFS(#REF!,"&lt;=1",#REF!,"&lt;100",#REF!,"&gt;=50",#REF!,$B110,#REF!,"&gt;=1.9")</f>
        <v>#REF!</v>
      </c>
      <c r="G110" s="6" t="e">
        <f>COUNTIFS(#REF!,"&lt;=1",#REF!,"&lt;100",#REF!,"&gt;=50",#REF!,$B110,#REF!,"&gt;=2")</f>
        <v>#REF!</v>
      </c>
      <c r="H110" s="6" t="e">
        <f>COUNTIFS(#REF!,"&lt;=1",#REF!,"&lt;100",#REF!,"&gt;=50",#REF!,$B110,#REF!,"&gt;=2.2")</f>
        <v>#REF!</v>
      </c>
      <c r="I110" s="15" t="e">
        <f>COUNTIFS(#REF!,"&lt;=1",#REF!,"&lt;100",#REF!,"&gt;=50",#REF!,$B110,#REF!,"&gt;=2.5")</f>
        <v>#REF!</v>
      </c>
      <c r="K110" s="9" t="s">
        <v>21</v>
      </c>
      <c r="L110" s="6"/>
      <c r="M110" s="6" t="e">
        <f>COUNTIFS(#REF!,"&gt;=100",#REF!,"&lt;150",#REF!,$B110)</f>
        <v>#REF!</v>
      </c>
      <c r="N110" s="6" t="e">
        <f>COUNTIFS(#REF!,"&lt;=1",#REF!,"&gt;=100",#REF!,"&lt;150",#REF!,$B110,#REF!,"&gt;=2.0")</f>
        <v>#REF!</v>
      </c>
      <c r="O110" s="6" t="e">
        <f>COUNTIFS(#REF!,"&lt;=1",#REF!,"&gt;=100",#REF!,"&lt;150",#REF!,$B110,#REF!,"&gt;=2.1")</f>
        <v>#REF!</v>
      </c>
      <c r="P110" s="6" t="e">
        <f>COUNTIFS(#REF!,"&lt;=1",#REF!,"&gt;=100",#REF!,"&lt;150",#REF!,$B110,#REF!,"&gt;=2.3")</f>
        <v>#REF!</v>
      </c>
      <c r="Q110" s="6" t="e">
        <f>COUNTIFS(#REF!,"&lt;=1",#REF!,"&gt;=100",#REF!,"&lt;150",#REF!,$B110,#REF!,"&gt;=2.5")</f>
        <v>#REF!</v>
      </c>
      <c r="R110" s="15" t="e">
        <f>COUNTIFS(#REF!,"&lt;=1",#REF!,"&gt;=100",#REF!,"&lt;150",#REF!,$B110,#REF!,"&gt;=4")</f>
        <v>#REF!</v>
      </c>
      <c r="T110" s="9" t="s">
        <v>21</v>
      </c>
      <c r="U110" s="6"/>
      <c r="V110" s="6" t="e">
        <f>COUNTIFS(#REF!,"&gt;=150",#REF!,"&lt;200",#REF!,$B110)</f>
        <v>#REF!</v>
      </c>
      <c r="W110" s="6" t="e">
        <f>COUNTIFS(#REF!,"&lt;=1",#REF!,"&gt;=150",#REF!,"&lt;200",#REF!,$B110,#REF!,"&gt;=2.0")</f>
        <v>#REF!</v>
      </c>
      <c r="X110" s="6" t="e">
        <f>COUNTIFS(#REF!,"&lt;=1",#REF!,"&gt;=150",#REF!,"&lt;200",#REF!,$B110,#REF!,"&gt;=2.1")</f>
        <v>#REF!</v>
      </c>
      <c r="Y110" s="6" t="e">
        <f>COUNTIFS(#REF!,"&lt;=1",#REF!,"&gt;=150",#REF!,"&lt;200",#REF!,$B110,#REF!,"&gt;=2.5")</f>
        <v>#REF!</v>
      </c>
      <c r="Z110" s="6" t="e">
        <f>COUNTIFS(#REF!,"&lt;=1",#REF!,"&gt;=150",#REF!,"&lt;200",#REF!,$B110,#REF!,"&gt;=3.5")</f>
        <v>#REF!</v>
      </c>
      <c r="AA110" s="15" t="e">
        <f>COUNTIFS(#REF!,"&lt;=1",#REF!,"&gt;=150",#REF!,"&lt;200",#REF!,$B110,#REF!,"&gt;=4")</f>
        <v>#REF!</v>
      </c>
      <c r="AC110" s="9" t="s">
        <v>21</v>
      </c>
      <c r="AD110" s="6"/>
      <c r="AE110" s="6" t="e">
        <f>COUNTIFS(#REF!,"&gt;=200",#REF!,$B110)</f>
        <v>#REF!</v>
      </c>
      <c r="AF110" s="6" t="e">
        <f>COUNTIFS(#REF!,"&lt;=1",#REF!,"&gt;=200",#REF!,$B110,#REF!,"&gt;=2.2")</f>
        <v>#REF!</v>
      </c>
      <c r="AG110" s="6" t="e">
        <f>COUNTIFS(#REF!,"&lt;=1",#REF!,"&gt;=200",#REF!,$B110,#REF!,"&gt;=2.3")</f>
        <v>#REF!</v>
      </c>
      <c r="AH110" s="6" t="e">
        <f>COUNTIFS(#REF!,"&lt;=1",#REF!,"&gt;=200",#REF!,$B110,#REF!,"&gt;=2.5")</f>
        <v>#REF!</v>
      </c>
      <c r="AI110" s="6" t="e">
        <f>COUNTIFS(#REF!,"&lt;=1",#REF!,"&gt;=200",#REF!,$B110,#REF!,"&gt;=3.5")</f>
        <v>#REF!</v>
      </c>
      <c r="AJ110" s="15" t="e">
        <f>COUNTIFS(#REF!,"&lt;=1",#REF!,"&gt;=200",#REF!,$B110,#REF!,"&gt;=4")</f>
        <v>#REF!</v>
      </c>
      <c r="AL110" s="9" t="s">
        <v>21</v>
      </c>
      <c r="AM110" s="6"/>
      <c r="AN110" s="6" t="e">
        <f>COUNTIFS(#REF!,"&gt;=50",#REF!,$B110)</f>
        <v>#REF!</v>
      </c>
      <c r="AO110" s="6" t="e">
        <f>COUNTIFS(#REF!,"&lt;=1",#REF!,"&gt;=50",#REF!,$B110,#REF!,"&gt;=2.2")</f>
        <v>#REF!</v>
      </c>
      <c r="AP110" s="6" t="e">
        <f>COUNTIFS(#REF!,"&lt;=1",#REF!,"&gt;=50",#REF!,$B110,#REF!,"&gt;=2.5")</f>
        <v>#REF!</v>
      </c>
      <c r="AQ110" s="6" t="e">
        <f>COUNTIFS(#REF!,"&lt;=1",#REF!,"&gt;=50",#REF!,$B110,#REF!,"&gt;=3")</f>
        <v>#REF!</v>
      </c>
      <c r="AR110" s="6" t="e">
        <f>COUNTIFS(#REF!,"&lt;=1",#REF!,"&gt;=50",#REF!,$B110,#REF!,"&gt;=3.5")</f>
        <v>#REF!</v>
      </c>
      <c r="AS110" s="15" t="e">
        <f>COUNTIFS(#REF!,"&lt;=1",#REF!,"&gt;=50",#REF!,$B110,#REF!,"&gt;=4")</f>
        <v>#REF!</v>
      </c>
    </row>
    <row r="111" spans="2:45" hidden="1" outlineLevel="1" x14ac:dyDescent="0.25">
      <c r="B111" s="9" t="s">
        <v>16</v>
      </c>
      <c r="C111" s="6"/>
      <c r="D111" s="6" t="e">
        <f>COUNTIFS(#REF!,"&lt;100",#REF!,"&gt;=50",#REF!,$B111)</f>
        <v>#REF!</v>
      </c>
      <c r="E111" s="6" t="e">
        <f>COUNTIFS(#REF!,"&lt;=1",#REF!,"&lt;100",#REF!,"&gt;=50",#REF!,$B111,#REF!,"&gt;=1.85")</f>
        <v>#REF!</v>
      </c>
      <c r="F111" s="6" t="e">
        <f>COUNTIFS(#REF!,"&lt;=1",#REF!,"&lt;100",#REF!,"&gt;=50",#REF!,$B111,#REF!,"&gt;=1.9")</f>
        <v>#REF!</v>
      </c>
      <c r="G111" s="6" t="e">
        <f>COUNTIFS(#REF!,"&lt;=1",#REF!,"&lt;100",#REF!,"&gt;=50",#REF!,$B111,#REF!,"&gt;=2")</f>
        <v>#REF!</v>
      </c>
      <c r="H111" s="6" t="e">
        <f>COUNTIFS(#REF!,"&lt;=1",#REF!,"&lt;100",#REF!,"&gt;=50",#REF!,$B111,#REF!,"&gt;=2.2")</f>
        <v>#REF!</v>
      </c>
      <c r="I111" s="15" t="e">
        <f>COUNTIFS(#REF!,"&lt;=1",#REF!,"&lt;100",#REF!,"&gt;=50",#REF!,$B111,#REF!,"&gt;=2.5")</f>
        <v>#REF!</v>
      </c>
      <c r="K111" s="9" t="s">
        <v>16</v>
      </c>
      <c r="L111" s="6"/>
      <c r="M111" s="6" t="e">
        <f>COUNTIFS(#REF!,"&gt;=100",#REF!,"&lt;150",#REF!,$B111)</f>
        <v>#REF!</v>
      </c>
      <c r="N111" s="6" t="e">
        <f>COUNTIFS(#REF!,"&lt;=1",#REF!,"&gt;=100",#REF!,"&lt;150",#REF!,$B111,#REF!,"&gt;=2.0")</f>
        <v>#REF!</v>
      </c>
      <c r="O111" s="6" t="e">
        <f>COUNTIFS(#REF!,"&lt;=1",#REF!,"&gt;=100",#REF!,"&lt;150",#REF!,$B111,#REF!,"&gt;=2.1")</f>
        <v>#REF!</v>
      </c>
      <c r="P111" s="6" t="e">
        <f>COUNTIFS(#REF!,"&lt;=1",#REF!,"&gt;=100",#REF!,"&lt;150",#REF!,$B111,#REF!,"&gt;=2.3")</f>
        <v>#REF!</v>
      </c>
      <c r="Q111" s="6" t="e">
        <f>COUNTIFS(#REF!,"&lt;=1",#REF!,"&gt;=100",#REF!,"&lt;150",#REF!,$B111,#REF!,"&gt;=2.5")</f>
        <v>#REF!</v>
      </c>
      <c r="R111" s="15" t="e">
        <f>COUNTIFS(#REF!,"&lt;=1",#REF!,"&gt;=100",#REF!,"&lt;150",#REF!,$B111,#REF!,"&gt;=4")</f>
        <v>#REF!</v>
      </c>
      <c r="T111" s="9" t="s">
        <v>16</v>
      </c>
      <c r="U111" s="6"/>
      <c r="V111" s="6" t="e">
        <f>COUNTIFS(#REF!,"&gt;=150",#REF!,"&lt;200",#REF!,$B111)</f>
        <v>#REF!</v>
      </c>
      <c r="W111" s="6" t="e">
        <f>COUNTIFS(#REF!,"&lt;=1",#REF!,"&gt;=150",#REF!,"&lt;200",#REF!,$B111,#REF!,"&gt;=2.0")</f>
        <v>#REF!</v>
      </c>
      <c r="X111" s="6" t="e">
        <f>COUNTIFS(#REF!,"&lt;=1",#REF!,"&gt;=150",#REF!,"&lt;200",#REF!,$B111,#REF!,"&gt;=2.1")</f>
        <v>#REF!</v>
      </c>
      <c r="Y111" s="6" t="e">
        <f>COUNTIFS(#REF!,"&lt;=1",#REF!,"&gt;=150",#REF!,"&lt;200",#REF!,$B111,#REF!,"&gt;=2.5")</f>
        <v>#REF!</v>
      </c>
      <c r="Z111" s="6" t="e">
        <f>COUNTIFS(#REF!,"&lt;=1",#REF!,"&gt;=150",#REF!,"&lt;200",#REF!,$B111,#REF!,"&gt;=3.5")</f>
        <v>#REF!</v>
      </c>
      <c r="AA111" s="15" t="e">
        <f>COUNTIFS(#REF!,"&lt;=1",#REF!,"&gt;=150",#REF!,"&lt;200",#REF!,$B111,#REF!,"&gt;=4")</f>
        <v>#REF!</v>
      </c>
      <c r="AC111" s="9" t="s">
        <v>16</v>
      </c>
      <c r="AD111" s="6"/>
      <c r="AE111" s="6" t="e">
        <f>COUNTIFS(#REF!,"&gt;=200",#REF!,$B111)</f>
        <v>#REF!</v>
      </c>
      <c r="AF111" s="6" t="e">
        <f>COUNTIFS(#REF!,"&lt;=1",#REF!,"&gt;=200",#REF!,$B111,#REF!,"&gt;=2.2")</f>
        <v>#REF!</v>
      </c>
      <c r="AG111" s="6" t="e">
        <f>COUNTIFS(#REF!,"&lt;=1",#REF!,"&gt;=200",#REF!,$B111,#REF!,"&gt;=2.3")</f>
        <v>#REF!</v>
      </c>
      <c r="AH111" s="6" t="e">
        <f>COUNTIFS(#REF!,"&lt;=1",#REF!,"&gt;=200",#REF!,$B111,#REF!,"&gt;=2.5")</f>
        <v>#REF!</v>
      </c>
      <c r="AI111" s="6" t="e">
        <f>COUNTIFS(#REF!,"&lt;=1",#REF!,"&gt;=200",#REF!,$B111,#REF!,"&gt;=3.5")</f>
        <v>#REF!</v>
      </c>
      <c r="AJ111" s="15" t="e">
        <f>COUNTIFS(#REF!,"&lt;=1",#REF!,"&gt;=200",#REF!,$B111,#REF!,"&gt;=4")</f>
        <v>#REF!</v>
      </c>
      <c r="AL111" s="9" t="s">
        <v>16</v>
      </c>
      <c r="AM111" s="6"/>
      <c r="AN111" s="6" t="e">
        <f>COUNTIFS(#REF!,"&gt;=50",#REF!,$B111)</f>
        <v>#REF!</v>
      </c>
      <c r="AO111" s="6" t="e">
        <f>COUNTIFS(#REF!,"&lt;=1",#REF!,"&gt;=50",#REF!,$B111,#REF!,"&gt;=2.2")</f>
        <v>#REF!</v>
      </c>
      <c r="AP111" s="6" t="e">
        <f>COUNTIFS(#REF!,"&lt;=1",#REF!,"&gt;=50",#REF!,$B111,#REF!,"&gt;=2.5")</f>
        <v>#REF!</v>
      </c>
      <c r="AQ111" s="6" t="e">
        <f>COUNTIFS(#REF!,"&lt;=1",#REF!,"&gt;=50",#REF!,$B111,#REF!,"&gt;=3")</f>
        <v>#REF!</v>
      </c>
      <c r="AR111" s="6" t="e">
        <f>COUNTIFS(#REF!,"&lt;=1",#REF!,"&gt;=50",#REF!,$B111,#REF!,"&gt;=3.5")</f>
        <v>#REF!</v>
      </c>
      <c r="AS111" s="15" t="e">
        <f>COUNTIFS(#REF!,"&lt;=1",#REF!,"&gt;=50",#REF!,$B111,#REF!,"&gt;=4")</f>
        <v>#REF!</v>
      </c>
    </row>
    <row r="112" spans="2:45" hidden="1" outlineLevel="1" x14ac:dyDescent="0.25">
      <c r="B112" s="9" t="s">
        <v>54</v>
      </c>
      <c r="C112" s="6"/>
      <c r="D112" s="6" t="e">
        <f>COUNTIFS(#REF!,"&lt;100",#REF!,"&gt;=50",#REF!,$B112)</f>
        <v>#REF!</v>
      </c>
      <c r="E112" s="6" t="e">
        <f>COUNTIFS(#REF!,"&lt;=1",#REF!,"&lt;100",#REF!,"&gt;=50",#REF!,$B112,#REF!,"&gt;=1.85")</f>
        <v>#REF!</v>
      </c>
      <c r="F112" s="6" t="e">
        <f>COUNTIFS(#REF!,"&lt;=1",#REF!,"&lt;100",#REF!,"&gt;=50",#REF!,$B112,#REF!,"&gt;=1.9")</f>
        <v>#REF!</v>
      </c>
      <c r="G112" s="6" t="e">
        <f>COUNTIFS(#REF!,"&lt;=1",#REF!,"&lt;100",#REF!,"&gt;=50",#REF!,$B112,#REF!,"&gt;=2")</f>
        <v>#REF!</v>
      </c>
      <c r="H112" s="6" t="e">
        <f>COUNTIFS(#REF!,"&lt;=1",#REF!,"&lt;100",#REF!,"&gt;=50",#REF!,$B112,#REF!,"&gt;=2.2")</f>
        <v>#REF!</v>
      </c>
      <c r="I112" s="15" t="e">
        <f>COUNTIFS(#REF!,"&lt;=1",#REF!,"&lt;100",#REF!,"&gt;=50",#REF!,$B112,#REF!,"&gt;=2.5")</f>
        <v>#REF!</v>
      </c>
      <c r="K112" s="9" t="s">
        <v>54</v>
      </c>
      <c r="L112" s="6"/>
      <c r="M112" s="6" t="e">
        <f>COUNTIFS(#REF!,"&gt;=100",#REF!,"&lt;150",#REF!,$B112)</f>
        <v>#REF!</v>
      </c>
      <c r="N112" s="6" t="e">
        <f>COUNTIFS(#REF!,"&lt;=1",#REF!,"&gt;=100",#REF!,"&lt;150",#REF!,$B112,#REF!,"&gt;=2.0")</f>
        <v>#REF!</v>
      </c>
      <c r="O112" s="6" t="e">
        <f>COUNTIFS(#REF!,"&lt;=1",#REF!,"&gt;=100",#REF!,"&lt;150",#REF!,$B112,#REF!,"&gt;=2.1")</f>
        <v>#REF!</v>
      </c>
      <c r="P112" s="6" t="e">
        <f>COUNTIFS(#REF!,"&lt;=1",#REF!,"&gt;=100",#REF!,"&lt;150",#REF!,$B112,#REF!,"&gt;=2.3")</f>
        <v>#REF!</v>
      </c>
      <c r="Q112" s="6" t="e">
        <f>COUNTIFS(#REF!,"&lt;=1",#REF!,"&gt;=100",#REF!,"&lt;150",#REF!,$B112,#REF!,"&gt;=2.5")</f>
        <v>#REF!</v>
      </c>
      <c r="R112" s="15" t="e">
        <f>COUNTIFS(#REF!,"&lt;=1",#REF!,"&gt;=100",#REF!,"&lt;150",#REF!,$B112,#REF!,"&gt;=4")</f>
        <v>#REF!</v>
      </c>
      <c r="T112" s="9" t="s">
        <v>54</v>
      </c>
      <c r="U112" s="6"/>
      <c r="V112" s="6" t="e">
        <f>COUNTIFS(#REF!,"&gt;=150",#REF!,"&lt;200",#REF!,$B112)</f>
        <v>#REF!</v>
      </c>
      <c r="W112" s="6" t="e">
        <f>COUNTIFS(#REF!,"&lt;=1",#REF!,"&gt;=150",#REF!,"&lt;200",#REF!,$B112,#REF!,"&gt;=2.0")</f>
        <v>#REF!</v>
      </c>
      <c r="X112" s="6" t="e">
        <f>COUNTIFS(#REF!,"&lt;=1",#REF!,"&gt;=150",#REF!,"&lt;200",#REF!,$B112,#REF!,"&gt;=2.1")</f>
        <v>#REF!</v>
      </c>
      <c r="Y112" s="6" t="e">
        <f>COUNTIFS(#REF!,"&lt;=1",#REF!,"&gt;=150",#REF!,"&lt;200",#REF!,$B112,#REF!,"&gt;=2.5")</f>
        <v>#REF!</v>
      </c>
      <c r="Z112" s="6" t="e">
        <f>COUNTIFS(#REF!,"&lt;=1",#REF!,"&gt;=150",#REF!,"&lt;200",#REF!,$B112,#REF!,"&gt;=3.5")</f>
        <v>#REF!</v>
      </c>
      <c r="AA112" s="15" t="e">
        <f>COUNTIFS(#REF!,"&lt;=1",#REF!,"&gt;=150",#REF!,"&lt;200",#REF!,$B112,#REF!,"&gt;=4")</f>
        <v>#REF!</v>
      </c>
      <c r="AC112" s="9" t="s">
        <v>54</v>
      </c>
      <c r="AD112" s="6"/>
      <c r="AE112" s="6" t="e">
        <f>COUNTIFS(#REF!,"&gt;=200",#REF!,$B112)</f>
        <v>#REF!</v>
      </c>
      <c r="AF112" s="6" t="e">
        <f>COUNTIFS(#REF!,"&lt;=1",#REF!,"&gt;=200",#REF!,$B112,#REF!,"&gt;=2.2")</f>
        <v>#REF!</v>
      </c>
      <c r="AG112" s="6" t="e">
        <f>COUNTIFS(#REF!,"&lt;=1",#REF!,"&gt;=200",#REF!,$B112,#REF!,"&gt;=2.3")</f>
        <v>#REF!</v>
      </c>
      <c r="AH112" s="6" t="e">
        <f>COUNTIFS(#REF!,"&lt;=1",#REF!,"&gt;=200",#REF!,$B112,#REF!,"&gt;=2.5")</f>
        <v>#REF!</v>
      </c>
      <c r="AI112" s="6" t="e">
        <f>COUNTIFS(#REF!,"&lt;=1",#REF!,"&gt;=200",#REF!,$B112,#REF!,"&gt;=3.5")</f>
        <v>#REF!</v>
      </c>
      <c r="AJ112" s="15" t="e">
        <f>COUNTIFS(#REF!,"&lt;=1",#REF!,"&gt;=200",#REF!,$B112,#REF!,"&gt;=4")</f>
        <v>#REF!</v>
      </c>
      <c r="AL112" s="9" t="s">
        <v>54</v>
      </c>
      <c r="AM112" s="6"/>
      <c r="AN112" s="6" t="e">
        <f>COUNTIFS(#REF!,"&gt;=50",#REF!,$B112)</f>
        <v>#REF!</v>
      </c>
      <c r="AO112" s="6" t="e">
        <f>COUNTIFS(#REF!,"&lt;=1",#REF!,"&gt;=50",#REF!,$B112,#REF!,"&gt;=2.2")</f>
        <v>#REF!</v>
      </c>
      <c r="AP112" s="6" t="e">
        <f>COUNTIFS(#REF!,"&lt;=1",#REF!,"&gt;=50",#REF!,$B112,#REF!,"&gt;=2.5")</f>
        <v>#REF!</v>
      </c>
      <c r="AQ112" s="6" t="e">
        <f>COUNTIFS(#REF!,"&lt;=1",#REF!,"&gt;=50",#REF!,$B112,#REF!,"&gt;=3")</f>
        <v>#REF!</v>
      </c>
      <c r="AR112" s="6" t="e">
        <f>COUNTIFS(#REF!,"&lt;=1",#REF!,"&gt;=50",#REF!,$B112,#REF!,"&gt;=3.5")</f>
        <v>#REF!</v>
      </c>
      <c r="AS112" s="15" t="e">
        <f>COUNTIFS(#REF!,"&lt;=1",#REF!,"&gt;=50",#REF!,$B112,#REF!,"&gt;=4")</f>
        <v>#REF!</v>
      </c>
    </row>
    <row r="113" spans="2:45" hidden="1" outlineLevel="1" x14ac:dyDescent="0.25">
      <c r="B113" s="9" t="s">
        <v>55</v>
      </c>
      <c r="C113" s="6"/>
      <c r="D113" s="6" t="e">
        <f>COUNTIFS(#REF!,"&lt;100",#REF!,"&gt;=50",#REF!,$B113)</f>
        <v>#REF!</v>
      </c>
      <c r="E113" s="6" t="e">
        <f>COUNTIFS(#REF!,"&lt;=1",#REF!,"&lt;100",#REF!,"&gt;=50",#REF!,$B113,#REF!,"&gt;=1.85")</f>
        <v>#REF!</v>
      </c>
      <c r="F113" s="6" t="e">
        <f>COUNTIFS(#REF!,"&lt;=1",#REF!,"&lt;100",#REF!,"&gt;=50",#REF!,$B113,#REF!,"&gt;=1.9")</f>
        <v>#REF!</v>
      </c>
      <c r="G113" s="6" t="e">
        <f>COUNTIFS(#REF!,"&lt;=1",#REF!,"&lt;100",#REF!,"&gt;=50",#REF!,$B113,#REF!,"&gt;=2")</f>
        <v>#REF!</v>
      </c>
      <c r="H113" s="6" t="e">
        <f>COUNTIFS(#REF!,"&lt;=1",#REF!,"&lt;100",#REF!,"&gt;=50",#REF!,$B113,#REF!,"&gt;=2.2")</f>
        <v>#REF!</v>
      </c>
      <c r="I113" s="15" t="e">
        <f>COUNTIFS(#REF!,"&lt;=1",#REF!,"&lt;100",#REF!,"&gt;=50",#REF!,$B113,#REF!,"&gt;=2.5")</f>
        <v>#REF!</v>
      </c>
      <c r="K113" s="9" t="s">
        <v>55</v>
      </c>
      <c r="L113" s="6"/>
      <c r="M113" s="6" t="e">
        <f>COUNTIFS(#REF!,"&gt;=100",#REF!,"&lt;150",#REF!,$B113)</f>
        <v>#REF!</v>
      </c>
      <c r="N113" s="6" t="e">
        <f>COUNTIFS(#REF!,"&lt;=1",#REF!,"&gt;=100",#REF!,"&lt;150",#REF!,$B113,#REF!,"&gt;=2.0")</f>
        <v>#REF!</v>
      </c>
      <c r="O113" s="6" t="e">
        <f>COUNTIFS(#REF!,"&lt;=1",#REF!,"&gt;=100",#REF!,"&lt;150",#REF!,$B113,#REF!,"&gt;=2.1")</f>
        <v>#REF!</v>
      </c>
      <c r="P113" s="6" t="e">
        <f>COUNTIFS(#REF!,"&lt;=1",#REF!,"&gt;=100",#REF!,"&lt;150",#REF!,$B113,#REF!,"&gt;=2.3")</f>
        <v>#REF!</v>
      </c>
      <c r="Q113" s="6" t="e">
        <f>COUNTIFS(#REF!,"&lt;=1",#REF!,"&gt;=100",#REF!,"&lt;150",#REF!,$B113,#REF!,"&gt;=2.5")</f>
        <v>#REF!</v>
      </c>
      <c r="R113" s="15" t="e">
        <f>COUNTIFS(#REF!,"&lt;=1",#REF!,"&gt;=100",#REF!,"&lt;150",#REF!,$B113,#REF!,"&gt;=4")</f>
        <v>#REF!</v>
      </c>
      <c r="T113" s="9" t="s">
        <v>55</v>
      </c>
      <c r="U113" s="6"/>
      <c r="V113" s="6" t="e">
        <f>COUNTIFS(#REF!,"&gt;=150",#REF!,"&lt;200",#REF!,$B113)</f>
        <v>#REF!</v>
      </c>
      <c r="W113" s="6" t="e">
        <f>COUNTIFS(#REF!,"&lt;=1",#REF!,"&gt;=150",#REF!,"&lt;200",#REF!,$B113,#REF!,"&gt;=2.0")</f>
        <v>#REF!</v>
      </c>
      <c r="X113" s="6" t="e">
        <f>COUNTIFS(#REF!,"&lt;=1",#REF!,"&gt;=150",#REF!,"&lt;200",#REF!,$B113,#REF!,"&gt;=2.1")</f>
        <v>#REF!</v>
      </c>
      <c r="Y113" s="6" t="e">
        <f>COUNTIFS(#REF!,"&lt;=1",#REF!,"&gt;=150",#REF!,"&lt;200",#REF!,$B113,#REF!,"&gt;=2.5")</f>
        <v>#REF!</v>
      </c>
      <c r="Z113" s="6" t="e">
        <f>COUNTIFS(#REF!,"&lt;=1",#REF!,"&gt;=150",#REF!,"&lt;200",#REF!,$B113,#REF!,"&gt;=3.5")</f>
        <v>#REF!</v>
      </c>
      <c r="AA113" s="15" t="e">
        <f>COUNTIFS(#REF!,"&lt;=1",#REF!,"&gt;=150",#REF!,"&lt;200",#REF!,$B113,#REF!,"&gt;=4")</f>
        <v>#REF!</v>
      </c>
      <c r="AC113" s="9" t="s">
        <v>55</v>
      </c>
      <c r="AD113" s="6"/>
      <c r="AE113" s="6" t="e">
        <f>COUNTIFS(#REF!,"&gt;=200",#REF!,$B113)</f>
        <v>#REF!</v>
      </c>
      <c r="AF113" s="6" t="e">
        <f>COUNTIFS(#REF!,"&lt;=1",#REF!,"&gt;=200",#REF!,$B113,#REF!,"&gt;=2.2")</f>
        <v>#REF!</v>
      </c>
      <c r="AG113" s="6" t="e">
        <f>COUNTIFS(#REF!,"&lt;=1",#REF!,"&gt;=200",#REF!,$B113,#REF!,"&gt;=2.3")</f>
        <v>#REF!</v>
      </c>
      <c r="AH113" s="6" t="e">
        <f>COUNTIFS(#REF!,"&lt;=1",#REF!,"&gt;=200",#REF!,$B113,#REF!,"&gt;=2.5")</f>
        <v>#REF!</v>
      </c>
      <c r="AI113" s="6" t="e">
        <f>COUNTIFS(#REF!,"&lt;=1",#REF!,"&gt;=200",#REF!,$B113,#REF!,"&gt;=3.5")</f>
        <v>#REF!</v>
      </c>
      <c r="AJ113" s="15" t="e">
        <f>COUNTIFS(#REF!,"&lt;=1",#REF!,"&gt;=200",#REF!,$B113,#REF!,"&gt;=4")</f>
        <v>#REF!</v>
      </c>
      <c r="AL113" s="9" t="s">
        <v>55</v>
      </c>
      <c r="AM113" s="6"/>
      <c r="AN113" s="6" t="e">
        <f>COUNTIFS(#REF!,"&gt;=50",#REF!,$B113)</f>
        <v>#REF!</v>
      </c>
      <c r="AO113" s="6" t="e">
        <f>COUNTIFS(#REF!,"&lt;=1",#REF!,"&gt;=50",#REF!,$B113,#REF!,"&gt;=2.2")</f>
        <v>#REF!</v>
      </c>
      <c r="AP113" s="6" t="e">
        <f>COUNTIFS(#REF!,"&lt;=1",#REF!,"&gt;=50",#REF!,$B113,#REF!,"&gt;=2.5")</f>
        <v>#REF!</v>
      </c>
      <c r="AQ113" s="6" t="e">
        <f>COUNTIFS(#REF!,"&lt;=1",#REF!,"&gt;=50",#REF!,$B113,#REF!,"&gt;=3")</f>
        <v>#REF!</v>
      </c>
      <c r="AR113" s="6" t="e">
        <f>COUNTIFS(#REF!,"&lt;=1",#REF!,"&gt;=50",#REF!,$B113,#REF!,"&gt;=3.5")</f>
        <v>#REF!</v>
      </c>
      <c r="AS113" s="15" t="e">
        <f>COUNTIFS(#REF!,"&lt;=1",#REF!,"&gt;=50",#REF!,$B113,#REF!,"&gt;=4")</f>
        <v>#REF!</v>
      </c>
    </row>
    <row r="114" spans="2:45" hidden="1" outlineLevel="1" x14ac:dyDescent="0.25">
      <c r="B114" s="9" t="s">
        <v>57</v>
      </c>
      <c r="C114" s="6"/>
      <c r="D114" s="6" t="e">
        <f>COUNTIFS(#REF!,"&lt;100",#REF!,"&gt;=50",#REF!,$B114)</f>
        <v>#REF!</v>
      </c>
      <c r="E114" s="6" t="e">
        <f>COUNTIFS(#REF!,"&lt;=1",#REF!,"&lt;100",#REF!,"&gt;=50",#REF!,$B114,#REF!,"&gt;=1.85")</f>
        <v>#REF!</v>
      </c>
      <c r="F114" s="6" t="e">
        <f>COUNTIFS(#REF!,"&lt;=1",#REF!,"&lt;100",#REF!,"&gt;=50",#REF!,$B114,#REF!,"&gt;=1.9")</f>
        <v>#REF!</v>
      </c>
      <c r="G114" s="6" t="e">
        <f>COUNTIFS(#REF!,"&lt;=1",#REF!,"&lt;100",#REF!,"&gt;=50",#REF!,$B114,#REF!,"&gt;=2")</f>
        <v>#REF!</v>
      </c>
      <c r="H114" s="6" t="e">
        <f>COUNTIFS(#REF!,"&lt;=1",#REF!,"&lt;100",#REF!,"&gt;=50",#REF!,$B114,#REF!,"&gt;=2.2")</f>
        <v>#REF!</v>
      </c>
      <c r="I114" s="15" t="e">
        <f>COUNTIFS(#REF!,"&lt;=1",#REF!,"&lt;100",#REF!,"&gt;=50",#REF!,$B114,#REF!,"&gt;=2.5")</f>
        <v>#REF!</v>
      </c>
      <c r="K114" s="9" t="s">
        <v>57</v>
      </c>
      <c r="L114" s="6"/>
      <c r="M114" s="6" t="e">
        <f>COUNTIFS(#REF!,"&gt;=100",#REF!,"&lt;150",#REF!,$B114)</f>
        <v>#REF!</v>
      </c>
      <c r="N114" s="6" t="e">
        <f>COUNTIFS(#REF!,"&lt;=1",#REF!,"&gt;=100",#REF!,"&lt;150",#REF!,$B114,#REF!,"&gt;=2.0")</f>
        <v>#REF!</v>
      </c>
      <c r="O114" s="6" t="e">
        <f>COUNTIFS(#REF!,"&lt;=1",#REF!,"&gt;=100",#REF!,"&lt;150",#REF!,$B114,#REF!,"&gt;=2.1")</f>
        <v>#REF!</v>
      </c>
      <c r="P114" s="6" t="e">
        <f>COUNTIFS(#REF!,"&lt;=1",#REF!,"&gt;=100",#REF!,"&lt;150",#REF!,$B114,#REF!,"&gt;=2.3")</f>
        <v>#REF!</v>
      </c>
      <c r="Q114" s="6" t="e">
        <f>COUNTIFS(#REF!,"&lt;=1",#REF!,"&gt;=100",#REF!,"&lt;150",#REF!,$B114,#REF!,"&gt;=2.5")</f>
        <v>#REF!</v>
      </c>
      <c r="R114" s="15" t="e">
        <f>COUNTIFS(#REF!,"&lt;=1",#REF!,"&gt;=100",#REF!,"&lt;150",#REF!,$B114,#REF!,"&gt;=4")</f>
        <v>#REF!</v>
      </c>
      <c r="T114" s="9" t="s">
        <v>57</v>
      </c>
      <c r="U114" s="6"/>
      <c r="V114" s="6" t="e">
        <f>COUNTIFS(#REF!,"&gt;=150",#REF!,"&lt;200",#REF!,$B114)</f>
        <v>#REF!</v>
      </c>
      <c r="W114" s="6" t="e">
        <f>COUNTIFS(#REF!,"&lt;=1",#REF!,"&gt;=150",#REF!,"&lt;200",#REF!,$B114,#REF!,"&gt;=2.0")</f>
        <v>#REF!</v>
      </c>
      <c r="X114" s="6" t="e">
        <f>COUNTIFS(#REF!,"&lt;=1",#REF!,"&gt;=150",#REF!,"&lt;200",#REF!,$B114,#REF!,"&gt;=2.1")</f>
        <v>#REF!</v>
      </c>
      <c r="Y114" s="6" t="e">
        <f>COUNTIFS(#REF!,"&lt;=1",#REF!,"&gt;=150",#REF!,"&lt;200",#REF!,$B114,#REF!,"&gt;=2.5")</f>
        <v>#REF!</v>
      </c>
      <c r="Z114" s="6" t="e">
        <f>COUNTIFS(#REF!,"&lt;=1",#REF!,"&gt;=150",#REF!,"&lt;200",#REF!,$B114,#REF!,"&gt;=3.5")</f>
        <v>#REF!</v>
      </c>
      <c r="AA114" s="15" t="e">
        <f>COUNTIFS(#REF!,"&lt;=1",#REF!,"&gt;=150",#REF!,"&lt;200",#REF!,$B114,#REF!,"&gt;=4")</f>
        <v>#REF!</v>
      </c>
      <c r="AC114" s="9" t="s">
        <v>57</v>
      </c>
      <c r="AD114" s="6"/>
      <c r="AE114" s="6" t="e">
        <f>COUNTIFS(#REF!,"&gt;=200",#REF!,$B114)</f>
        <v>#REF!</v>
      </c>
      <c r="AF114" s="6" t="e">
        <f>COUNTIFS(#REF!,"&lt;=1",#REF!,"&gt;=200",#REF!,$B114,#REF!,"&gt;=2.2")</f>
        <v>#REF!</v>
      </c>
      <c r="AG114" s="6" t="e">
        <f>COUNTIFS(#REF!,"&lt;=1",#REF!,"&gt;=200",#REF!,$B114,#REF!,"&gt;=2.3")</f>
        <v>#REF!</v>
      </c>
      <c r="AH114" s="6" t="e">
        <f>COUNTIFS(#REF!,"&lt;=1",#REF!,"&gt;=200",#REF!,$B114,#REF!,"&gt;=2.5")</f>
        <v>#REF!</v>
      </c>
      <c r="AI114" s="6" t="e">
        <f>COUNTIFS(#REF!,"&lt;=1",#REF!,"&gt;=200",#REF!,$B114,#REF!,"&gt;=3.5")</f>
        <v>#REF!</v>
      </c>
      <c r="AJ114" s="15" t="e">
        <f>COUNTIFS(#REF!,"&lt;=1",#REF!,"&gt;=200",#REF!,$B114,#REF!,"&gt;=4")</f>
        <v>#REF!</v>
      </c>
      <c r="AL114" s="9" t="s">
        <v>57</v>
      </c>
      <c r="AM114" s="6"/>
      <c r="AN114" s="6" t="e">
        <f>COUNTIFS(#REF!,"&gt;=50",#REF!,$B114)</f>
        <v>#REF!</v>
      </c>
      <c r="AO114" s="6" t="e">
        <f>COUNTIFS(#REF!,"&lt;=1",#REF!,"&gt;=50",#REF!,$B114,#REF!,"&gt;=2.2")</f>
        <v>#REF!</v>
      </c>
      <c r="AP114" s="6" t="e">
        <f>COUNTIFS(#REF!,"&lt;=1",#REF!,"&gt;=50",#REF!,$B114,#REF!,"&gt;=2.5")</f>
        <v>#REF!</v>
      </c>
      <c r="AQ114" s="6" t="e">
        <f>COUNTIFS(#REF!,"&lt;=1",#REF!,"&gt;=50",#REF!,$B114,#REF!,"&gt;=3")</f>
        <v>#REF!</v>
      </c>
      <c r="AR114" s="6" t="e">
        <f>COUNTIFS(#REF!,"&lt;=1",#REF!,"&gt;=50",#REF!,$B114,#REF!,"&gt;=3.5")</f>
        <v>#REF!</v>
      </c>
      <c r="AS114" s="15" t="e">
        <f>COUNTIFS(#REF!,"&lt;=1",#REF!,"&gt;=50",#REF!,$B114,#REF!,"&gt;=4")</f>
        <v>#REF!</v>
      </c>
    </row>
    <row r="115" spans="2:45" hidden="1" outlineLevel="1" x14ac:dyDescent="0.25">
      <c r="B115" s="9" t="s">
        <v>67</v>
      </c>
      <c r="C115" s="6"/>
      <c r="D115" s="6" t="e">
        <f>COUNTIFS(#REF!,"&lt;100",#REF!,"&gt;=50",#REF!,$B115)</f>
        <v>#REF!</v>
      </c>
      <c r="E115" s="6" t="e">
        <f>COUNTIFS(#REF!,"&lt;=1",#REF!,"&lt;100",#REF!,"&gt;=50",#REF!,$B115,#REF!,"&gt;=1.85")</f>
        <v>#REF!</v>
      </c>
      <c r="F115" s="6" t="e">
        <f>COUNTIFS(#REF!,"&lt;=1",#REF!,"&lt;100",#REF!,"&gt;=50",#REF!,$B115,#REF!,"&gt;=1.9")</f>
        <v>#REF!</v>
      </c>
      <c r="G115" s="6" t="e">
        <f>COUNTIFS(#REF!,"&lt;=1",#REF!,"&lt;100",#REF!,"&gt;=50",#REF!,$B115,#REF!,"&gt;=2")</f>
        <v>#REF!</v>
      </c>
      <c r="H115" s="6" t="e">
        <f>COUNTIFS(#REF!,"&lt;=1",#REF!,"&lt;100",#REF!,"&gt;=50",#REF!,$B115,#REF!,"&gt;=2.2")</f>
        <v>#REF!</v>
      </c>
      <c r="I115" s="15" t="e">
        <f>COUNTIFS(#REF!,"&lt;=1",#REF!,"&lt;100",#REF!,"&gt;=50",#REF!,$B115,#REF!,"&gt;=2.5")</f>
        <v>#REF!</v>
      </c>
      <c r="K115" s="9" t="s">
        <v>67</v>
      </c>
      <c r="L115" s="6"/>
      <c r="M115" s="6" t="e">
        <f>COUNTIFS(#REF!,"&gt;=100",#REF!,"&lt;150",#REF!,$B115)</f>
        <v>#REF!</v>
      </c>
      <c r="N115" s="6" t="e">
        <f>COUNTIFS(#REF!,"&lt;=1",#REF!,"&gt;=100",#REF!,"&lt;150",#REF!,$B115,#REF!,"&gt;=2.0")</f>
        <v>#REF!</v>
      </c>
      <c r="O115" s="6" t="e">
        <f>COUNTIFS(#REF!,"&lt;=1",#REF!,"&gt;=100",#REF!,"&lt;150",#REF!,$B115,#REF!,"&gt;=2.1")</f>
        <v>#REF!</v>
      </c>
      <c r="P115" s="6" t="e">
        <f>COUNTIFS(#REF!,"&lt;=1",#REF!,"&gt;=100",#REF!,"&lt;150",#REF!,$B115,#REF!,"&gt;=2.3")</f>
        <v>#REF!</v>
      </c>
      <c r="Q115" s="6" t="e">
        <f>COUNTIFS(#REF!,"&lt;=1",#REF!,"&gt;=100",#REF!,"&lt;150",#REF!,$B115,#REF!,"&gt;=2.5")</f>
        <v>#REF!</v>
      </c>
      <c r="R115" s="15" t="e">
        <f>COUNTIFS(#REF!,"&lt;=1",#REF!,"&gt;=100",#REF!,"&lt;150",#REF!,$B115,#REF!,"&gt;=4")</f>
        <v>#REF!</v>
      </c>
      <c r="T115" s="9" t="s">
        <v>67</v>
      </c>
      <c r="U115" s="6"/>
      <c r="V115" s="6" t="e">
        <f>COUNTIFS(#REF!,"&gt;=150",#REF!,"&lt;200",#REF!,$B115)</f>
        <v>#REF!</v>
      </c>
      <c r="W115" s="6" t="e">
        <f>COUNTIFS(#REF!,"&lt;=1",#REF!,"&gt;=150",#REF!,"&lt;200",#REF!,$B115,#REF!,"&gt;=2.0")</f>
        <v>#REF!</v>
      </c>
      <c r="X115" s="6" t="e">
        <f>COUNTIFS(#REF!,"&lt;=1",#REF!,"&gt;=150",#REF!,"&lt;200",#REF!,$B115,#REF!,"&gt;=2.1")</f>
        <v>#REF!</v>
      </c>
      <c r="Y115" s="6" t="e">
        <f>COUNTIFS(#REF!,"&lt;=1",#REF!,"&gt;=150",#REF!,"&lt;200",#REF!,$B115,#REF!,"&gt;=2.5")</f>
        <v>#REF!</v>
      </c>
      <c r="Z115" s="6" t="e">
        <f>COUNTIFS(#REF!,"&lt;=1",#REF!,"&gt;=150",#REF!,"&lt;200",#REF!,$B115,#REF!,"&gt;=3.5")</f>
        <v>#REF!</v>
      </c>
      <c r="AA115" s="15" t="e">
        <f>COUNTIFS(#REF!,"&lt;=1",#REF!,"&gt;=150",#REF!,"&lt;200",#REF!,$B115,#REF!,"&gt;=4")</f>
        <v>#REF!</v>
      </c>
      <c r="AC115" s="9" t="s">
        <v>67</v>
      </c>
      <c r="AD115" s="6"/>
      <c r="AE115" s="6" t="e">
        <f>COUNTIFS(#REF!,"&gt;=200",#REF!,$B115)</f>
        <v>#REF!</v>
      </c>
      <c r="AF115" s="6" t="e">
        <f>COUNTIFS(#REF!,"&lt;=1",#REF!,"&gt;=200",#REF!,$B115,#REF!,"&gt;=2.2")</f>
        <v>#REF!</v>
      </c>
      <c r="AG115" s="6" t="e">
        <f>COUNTIFS(#REF!,"&lt;=1",#REF!,"&gt;=200",#REF!,$B115,#REF!,"&gt;=2.3")</f>
        <v>#REF!</v>
      </c>
      <c r="AH115" s="6" t="e">
        <f>COUNTIFS(#REF!,"&lt;=1",#REF!,"&gt;=200",#REF!,$B115,#REF!,"&gt;=2.5")</f>
        <v>#REF!</v>
      </c>
      <c r="AI115" s="6" t="e">
        <f>COUNTIFS(#REF!,"&lt;=1",#REF!,"&gt;=200",#REF!,$B115,#REF!,"&gt;=3.5")</f>
        <v>#REF!</v>
      </c>
      <c r="AJ115" s="15" t="e">
        <f>COUNTIFS(#REF!,"&lt;=1",#REF!,"&gt;=200",#REF!,$B115,#REF!,"&gt;=4")</f>
        <v>#REF!</v>
      </c>
      <c r="AL115" s="9" t="s">
        <v>67</v>
      </c>
      <c r="AM115" s="6"/>
      <c r="AN115" s="6" t="e">
        <f>COUNTIFS(#REF!,"&gt;=50",#REF!,$B115)</f>
        <v>#REF!</v>
      </c>
      <c r="AO115" s="6" t="e">
        <f>COUNTIFS(#REF!,"&lt;=1",#REF!,"&gt;=50",#REF!,$B115,#REF!,"&gt;=2.2")</f>
        <v>#REF!</v>
      </c>
      <c r="AP115" s="6" t="e">
        <f>COUNTIFS(#REF!,"&lt;=1",#REF!,"&gt;=50",#REF!,$B115,#REF!,"&gt;=2.5")</f>
        <v>#REF!</v>
      </c>
      <c r="AQ115" s="6" t="e">
        <f>COUNTIFS(#REF!,"&lt;=1",#REF!,"&gt;=50",#REF!,$B115,#REF!,"&gt;=3")</f>
        <v>#REF!</v>
      </c>
      <c r="AR115" s="6" t="e">
        <f>COUNTIFS(#REF!,"&lt;=1",#REF!,"&gt;=50",#REF!,$B115,#REF!,"&gt;=3.5")</f>
        <v>#REF!</v>
      </c>
      <c r="AS115" s="15" t="e">
        <f>COUNTIFS(#REF!,"&lt;=1",#REF!,"&gt;=50",#REF!,$B115,#REF!,"&gt;=4")</f>
        <v>#REF!</v>
      </c>
    </row>
    <row r="116" spans="2:45" hidden="1" outlineLevel="1" x14ac:dyDescent="0.25">
      <c r="B116" s="9" t="s">
        <v>24</v>
      </c>
      <c r="C116" s="6"/>
      <c r="D116" s="6" t="e">
        <f>COUNTIFS(#REF!,"&lt;100",#REF!,"&gt;=50",#REF!,$B116)</f>
        <v>#REF!</v>
      </c>
      <c r="E116" s="6" t="e">
        <f>COUNTIFS(#REF!,"&lt;=1",#REF!,"&lt;100",#REF!,"&gt;=50",#REF!,$B116,#REF!,"&gt;=1.85")</f>
        <v>#REF!</v>
      </c>
      <c r="F116" s="6" t="e">
        <f>COUNTIFS(#REF!,"&lt;=1",#REF!,"&lt;100",#REF!,"&gt;=50",#REF!,$B116,#REF!,"&gt;=1.9")</f>
        <v>#REF!</v>
      </c>
      <c r="G116" s="6" t="e">
        <f>COUNTIFS(#REF!,"&lt;=1",#REF!,"&lt;100",#REF!,"&gt;=50",#REF!,$B116,#REF!,"&gt;=2")</f>
        <v>#REF!</v>
      </c>
      <c r="H116" s="6" t="e">
        <f>COUNTIFS(#REF!,"&lt;=1",#REF!,"&lt;100",#REF!,"&gt;=50",#REF!,$B116,#REF!,"&gt;=2.2")</f>
        <v>#REF!</v>
      </c>
      <c r="I116" s="15" t="e">
        <f>COUNTIFS(#REF!,"&lt;=1",#REF!,"&lt;100",#REF!,"&gt;=50",#REF!,$B116,#REF!,"&gt;=2.5")</f>
        <v>#REF!</v>
      </c>
      <c r="K116" s="9" t="s">
        <v>24</v>
      </c>
      <c r="L116" s="6"/>
      <c r="M116" s="6" t="e">
        <f>COUNTIFS(#REF!,"&gt;=100",#REF!,"&lt;150",#REF!,$B116)</f>
        <v>#REF!</v>
      </c>
      <c r="N116" s="6" t="e">
        <f>COUNTIFS(#REF!,"&lt;=1",#REF!,"&gt;=100",#REF!,"&lt;150",#REF!,$B116,#REF!,"&gt;=2.0")</f>
        <v>#REF!</v>
      </c>
      <c r="O116" s="6" t="e">
        <f>COUNTIFS(#REF!,"&lt;=1",#REF!,"&gt;=100",#REF!,"&lt;150",#REF!,$B116,#REF!,"&gt;=2.1")</f>
        <v>#REF!</v>
      </c>
      <c r="P116" s="6" t="e">
        <f>COUNTIFS(#REF!,"&lt;=1",#REF!,"&gt;=100",#REF!,"&lt;150",#REF!,$B116,#REF!,"&gt;=2.3")</f>
        <v>#REF!</v>
      </c>
      <c r="Q116" s="6" t="e">
        <f>COUNTIFS(#REF!,"&lt;=1",#REF!,"&gt;=100",#REF!,"&lt;150",#REF!,$B116,#REF!,"&gt;=2.5")</f>
        <v>#REF!</v>
      </c>
      <c r="R116" s="15" t="e">
        <f>COUNTIFS(#REF!,"&lt;=1",#REF!,"&gt;=100",#REF!,"&lt;150",#REF!,$B116,#REF!,"&gt;=4")</f>
        <v>#REF!</v>
      </c>
      <c r="T116" s="9" t="s">
        <v>24</v>
      </c>
      <c r="U116" s="6"/>
      <c r="V116" s="6" t="e">
        <f>COUNTIFS(#REF!,"&gt;=150",#REF!,"&lt;200",#REF!,$B116)</f>
        <v>#REF!</v>
      </c>
      <c r="W116" s="6" t="e">
        <f>COUNTIFS(#REF!,"&lt;=1",#REF!,"&gt;=150",#REF!,"&lt;200",#REF!,$B116,#REF!,"&gt;=2.0")</f>
        <v>#REF!</v>
      </c>
      <c r="X116" s="6" t="e">
        <f>COUNTIFS(#REF!,"&lt;=1",#REF!,"&gt;=150",#REF!,"&lt;200",#REF!,$B116,#REF!,"&gt;=2.1")</f>
        <v>#REF!</v>
      </c>
      <c r="Y116" s="6" t="e">
        <f>COUNTIFS(#REF!,"&lt;=1",#REF!,"&gt;=150",#REF!,"&lt;200",#REF!,$B116,#REF!,"&gt;=2.5")</f>
        <v>#REF!</v>
      </c>
      <c r="Z116" s="6" t="e">
        <f>COUNTIFS(#REF!,"&lt;=1",#REF!,"&gt;=150",#REF!,"&lt;200",#REF!,$B116,#REF!,"&gt;=3.5")</f>
        <v>#REF!</v>
      </c>
      <c r="AA116" s="15" t="e">
        <f>COUNTIFS(#REF!,"&lt;=1",#REF!,"&gt;=150",#REF!,"&lt;200",#REF!,$B116,#REF!,"&gt;=4")</f>
        <v>#REF!</v>
      </c>
      <c r="AC116" s="9" t="s">
        <v>24</v>
      </c>
      <c r="AD116" s="6"/>
      <c r="AE116" s="6" t="e">
        <f>COUNTIFS(#REF!,"&gt;=200",#REF!,$B116)</f>
        <v>#REF!</v>
      </c>
      <c r="AF116" s="6" t="e">
        <f>COUNTIFS(#REF!,"&lt;=1",#REF!,"&gt;=200",#REF!,$B116,#REF!,"&gt;=2.2")</f>
        <v>#REF!</v>
      </c>
      <c r="AG116" s="6" t="e">
        <f>COUNTIFS(#REF!,"&lt;=1",#REF!,"&gt;=200",#REF!,$B116,#REF!,"&gt;=2.3")</f>
        <v>#REF!</v>
      </c>
      <c r="AH116" s="6" t="e">
        <f>COUNTIFS(#REF!,"&lt;=1",#REF!,"&gt;=200",#REF!,$B116,#REF!,"&gt;=2.5")</f>
        <v>#REF!</v>
      </c>
      <c r="AI116" s="6" t="e">
        <f>COUNTIFS(#REF!,"&lt;=1",#REF!,"&gt;=200",#REF!,$B116,#REF!,"&gt;=3.5")</f>
        <v>#REF!</v>
      </c>
      <c r="AJ116" s="15" t="e">
        <f>COUNTIFS(#REF!,"&lt;=1",#REF!,"&gt;=200",#REF!,$B116,#REF!,"&gt;=4")</f>
        <v>#REF!</v>
      </c>
      <c r="AL116" s="9" t="s">
        <v>24</v>
      </c>
      <c r="AM116" s="6"/>
      <c r="AN116" s="6" t="e">
        <f>COUNTIFS(#REF!,"&gt;=50",#REF!,$B116)</f>
        <v>#REF!</v>
      </c>
      <c r="AO116" s="6" t="e">
        <f>COUNTIFS(#REF!,"&lt;=1",#REF!,"&gt;=50",#REF!,$B116,#REF!,"&gt;=2.2")</f>
        <v>#REF!</v>
      </c>
      <c r="AP116" s="6" t="e">
        <f>COUNTIFS(#REF!,"&lt;=1",#REF!,"&gt;=50",#REF!,$B116,#REF!,"&gt;=2.5")</f>
        <v>#REF!</v>
      </c>
      <c r="AQ116" s="6" t="e">
        <f>COUNTIFS(#REF!,"&lt;=1",#REF!,"&gt;=50",#REF!,$B116,#REF!,"&gt;=3")</f>
        <v>#REF!</v>
      </c>
      <c r="AR116" s="6" t="e">
        <f>COUNTIFS(#REF!,"&lt;=1",#REF!,"&gt;=50",#REF!,$B116,#REF!,"&gt;=3.5")</f>
        <v>#REF!</v>
      </c>
      <c r="AS116" s="15" t="e">
        <f>COUNTIFS(#REF!,"&lt;=1",#REF!,"&gt;=50",#REF!,$B116,#REF!,"&gt;=4")</f>
        <v>#REF!</v>
      </c>
    </row>
    <row r="117" spans="2:45" hidden="1" outlineLevel="1" x14ac:dyDescent="0.25">
      <c r="B117" s="9" t="s">
        <v>74</v>
      </c>
      <c r="C117" s="6"/>
      <c r="D117" s="6" t="e">
        <f>COUNTIFS(#REF!,"&lt;100",#REF!,"&gt;=50",#REF!,$B117)</f>
        <v>#REF!</v>
      </c>
      <c r="E117" s="6" t="e">
        <f>COUNTIFS(#REF!,"&lt;=1",#REF!,"&lt;100",#REF!,"&gt;=50",#REF!,$B117,#REF!,"&gt;=1.85")</f>
        <v>#REF!</v>
      </c>
      <c r="F117" s="6" t="e">
        <f>COUNTIFS(#REF!,"&lt;=1",#REF!,"&lt;100",#REF!,"&gt;=50",#REF!,$B117,#REF!,"&gt;=1.9")</f>
        <v>#REF!</v>
      </c>
      <c r="G117" s="6" t="e">
        <f>COUNTIFS(#REF!,"&lt;=1",#REF!,"&lt;100",#REF!,"&gt;=50",#REF!,$B117,#REF!,"&gt;=2")</f>
        <v>#REF!</v>
      </c>
      <c r="H117" s="6" t="e">
        <f>COUNTIFS(#REF!,"&lt;=1",#REF!,"&lt;100",#REF!,"&gt;=50",#REF!,$B117,#REF!,"&gt;=2.2")</f>
        <v>#REF!</v>
      </c>
      <c r="I117" s="15" t="e">
        <f>COUNTIFS(#REF!,"&lt;=1",#REF!,"&lt;100",#REF!,"&gt;=50",#REF!,$B117,#REF!,"&gt;=2.5")</f>
        <v>#REF!</v>
      </c>
      <c r="K117" s="9" t="s">
        <v>74</v>
      </c>
      <c r="L117" s="6"/>
      <c r="M117" s="6" t="e">
        <f>COUNTIFS(#REF!,"&gt;=100",#REF!,"&lt;150",#REF!,$B117)</f>
        <v>#REF!</v>
      </c>
      <c r="N117" s="6" t="e">
        <f>COUNTIFS(#REF!,"&lt;=1",#REF!,"&gt;=100",#REF!,"&lt;150",#REF!,$B117,#REF!,"&gt;=2.0")</f>
        <v>#REF!</v>
      </c>
      <c r="O117" s="6" t="e">
        <f>COUNTIFS(#REF!,"&lt;=1",#REF!,"&gt;=100",#REF!,"&lt;150",#REF!,$B117,#REF!,"&gt;=2.1")</f>
        <v>#REF!</v>
      </c>
      <c r="P117" s="6" t="e">
        <f>COUNTIFS(#REF!,"&lt;=1",#REF!,"&gt;=100",#REF!,"&lt;150",#REF!,$B117,#REF!,"&gt;=2.3")</f>
        <v>#REF!</v>
      </c>
      <c r="Q117" s="6" t="e">
        <f>COUNTIFS(#REF!,"&lt;=1",#REF!,"&gt;=100",#REF!,"&lt;150",#REF!,$B117,#REF!,"&gt;=2.5")</f>
        <v>#REF!</v>
      </c>
      <c r="R117" s="15" t="e">
        <f>COUNTIFS(#REF!,"&lt;=1",#REF!,"&gt;=100",#REF!,"&lt;150",#REF!,$B117,#REF!,"&gt;=4")</f>
        <v>#REF!</v>
      </c>
      <c r="T117" s="9" t="s">
        <v>74</v>
      </c>
      <c r="U117" s="6"/>
      <c r="V117" s="6" t="e">
        <f>COUNTIFS(#REF!,"&gt;=150",#REF!,"&lt;200",#REF!,$B117)</f>
        <v>#REF!</v>
      </c>
      <c r="W117" s="6" t="e">
        <f>COUNTIFS(#REF!,"&lt;=1",#REF!,"&gt;=150",#REF!,"&lt;200",#REF!,$B117,#REF!,"&gt;=2.0")</f>
        <v>#REF!</v>
      </c>
      <c r="X117" s="6" t="e">
        <f>COUNTIFS(#REF!,"&lt;=1",#REF!,"&gt;=150",#REF!,"&lt;200",#REF!,$B117,#REF!,"&gt;=2.1")</f>
        <v>#REF!</v>
      </c>
      <c r="Y117" s="6" t="e">
        <f>COUNTIFS(#REF!,"&lt;=1",#REF!,"&gt;=150",#REF!,"&lt;200",#REF!,$B117,#REF!,"&gt;=2.5")</f>
        <v>#REF!</v>
      </c>
      <c r="Z117" s="6" t="e">
        <f>COUNTIFS(#REF!,"&lt;=1",#REF!,"&gt;=150",#REF!,"&lt;200",#REF!,$B117,#REF!,"&gt;=3.5")</f>
        <v>#REF!</v>
      </c>
      <c r="AA117" s="15" t="e">
        <f>COUNTIFS(#REF!,"&lt;=1",#REF!,"&gt;=150",#REF!,"&lt;200",#REF!,$B117,#REF!,"&gt;=4")</f>
        <v>#REF!</v>
      </c>
      <c r="AC117" s="9" t="s">
        <v>74</v>
      </c>
      <c r="AD117" s="6"/>
      <c r="AE117" s="6" t="e">
        <f>COUNTIFS(#REF!,"&gt;=200",#REF!,$B117)</f>
        <v>#REF!</v>
      </c>
      <c r="AF117" s="6" t="e">
        <f>COUNTIFS(#REF!,"&lt;=1",#REF!,"&gt;=200",#REF!,$B117,#REF!,"&gt;=2.2")</f>
        <v>#REF!</v>
      </c>
      <c r="AG117" s="6" t="e">
        <f>COUNTIFS(#REF!,"&lt;=1",#REF!,"&gt;=200",#REF!,$B117,#REF!,"&gt;=2.3")</f>
        <v>#REF!</v>
      </c>
      <c r="AH117" s="6" t="e">
        <f>COUNTIFS(#REF!,"&lt;=1",#REF!,"&gt;=200",#REF!,$B117,#REF!,"&gt;=2.5")</f>
        <v>#REF!</v>
      </c>
      <c r="AI117" s="6" t="e">
        <f>COUNTIFS(#REF!,"&lt;=1",#REF!,"&gt;=200",#REF!,$B117,#REF!,"&gt;=3.5")</f>
        <v>#REF!</v>
      </c>
      <c r="AJ117" s="15" t="e">
        <f>COUNTIFS(#REF!,"&lt;=1",#REF!,"&gt;=200",#REF!,$B117,#REF!,"&gt;=4")</f>
        <v>#REF!</v>
      </c>
      <c r="AL117" s="9" t="s">
        <v>74</v>
      </c>
      <c r="AM117" s="6"/>
      <c r="AN117" s="6" t="e">
        <f>COUNTIFS(#REF!,"&gt;=50",#REF!,$B117)</f>
        <v>#REF!</v>
      </c>
      <c r="AO117" s="6" t="e">
        <f>COUNTIFS(#REF!,"&lt;=1",#REF!,"&gt;=50",#REF!,$B117,#REF!,"&gt;=2.2")</f>
        <v>#REF!</v>
      </c>
      <c r="AP117" s="6" t="e">
        <f>COUNTIFS(#REF!,"&lt;=1",#REF!,"&gt;=50",#REF!,$B117,#REF!,"&gt;=2.5")</f>
        <v>#REF!</v>
      </c>
      <c r="AQ117" s="6" t="e">
        <f>COUNTIFS(#REF!,"&lt;=1",#REF!,"&gt;=50",#REF!,$B117,#REF!,"&gt;=3")</f>
        <v>#REF!</v>
      </c>
      <c r="AR117" s="6" t="e">
        <f>COUNTIFS(#REF!,"&lt;=1",#REF!,"&gt;=50",#REF!,$B117,#REF!,"&gt;=3.5")</f>
        <v>#REF!</v>
      </c>
      <c r="AS117" s="15" t="e">
        <f>COUNTIFS(#REF!,"&lt;=1",#REF!,"&gt;=50",#REF!,$B117,#REF!,"&gt;=4")</f>
        <v>#REF!</v>
      </c>
    </row>
    <row r="118" spans="2:45" hidden="1" outlineLevel="1" x14ac:dyDescent="0.25">
      <c r="B118" s="9" t="s">
        <v>56</v>
      </c>
      <c r="C118" s="6"/>
      <c r="D118" s="6" t="e">
        <f>COUNTIFS(#REF!,"&lt;100",#REF!,"&gt;=50",#REF!,$B118)</f>
        <v>#REF!</v>
      </c>
      <c r="E118" s="6" t="e">
        <f>COUNTIFS(#REF!,"&lt;=1",#REF!,"&lt;100",#REF!,"&gt;=50",#REF!,$B118,#REF!,"&gt;=1.85")</f>
        <v>#REF!</v>
      </c>
      <c r="F118" s="6" t="e">
        <f>COUNTIFS(#REF!,"&lt;=1",#REF!,"&lt;100",#REF!,"&gt;=50",#REF!,$B118,#REF!,"&gt;=1.9")</f>
        <v>#REF!</v>
      </c>
      <c r="G118" s="6" t="e">
        <f>COUNTIFS(#REF!,"&lt;=1",#REF!,"&lt;100",#REF!,"&gt;=50",#REF!,$B118,#REF!,"&gt;=2")</f>
        <v>#REF!</v>
      </c>
      <c r="H118" s="6" t="e">
        <f>COUNTIFS(#REF!,"&lt;=1",#REF!,"&lt;100",#REF!,"&gt;=50",#REF!,$B118,#REF!,"&gt;=2.2")</f>
        <v>#REF!</v>
      </c>
      <c r="I118" s="15" t="e">
        <f>COUNTIFS(#REF!,"&lt;=1",#REF!,"&lt;100",#REF!,"&gt;=50",#REF!,$B118,#REF!,"&gt;=2.5")</f>
        <v>#REF!</v>
      </c>
      <c r="K118" s="9" t="s">
        <v>56</v>
      </c>
      <c r="L118" s="6"/>
      <c r="M118" s="6" t="e">
        <f>COUNTIFS(#REF!,"&gt;=100",#REF!,"&lt;150",#REF!,$B118)</f>
        <v>#REF!</v>
      </c>
      <c r="N118" s="6" t="e">
        <f>COUNTIFS(#REF!,"&lt;=1",#REF!,"&gt;=100",#REF!,"&lt;150",#REF!,$B118,#REF!,"&gt;=2.0")</f>
        <v>#REF!</v>
      </c>
      <c r="O118" s="6" t="e">
        <f>COUNTIFS(#REF!,"&lt;=1",#REF!,"&gt;=100",#REF!,"&lt;150",#REF!,$B118,#REF!,"&gt;=2.1")</f>
        <v>#REF!</v>
      </c>
      <c r="P118" s="6" t="e">
        <f>COUNTIFS(#REF!,"&lt;=1",#REF!,"&gt;=100",#REF!,"&lt;150",#REF!,$B118,#REF!,"&gt;=2.3")</f>
        <v>#REF!</v>
      </c>
      <c r="Q118" s="6" t="e">
        <f>COUNTIFS(#REF!,"&lt;=1",#REF!,"&gt;=100",#REF!,"&lt;150",#REF!,$B118,#REF!,"&gt;=2.5")</f>
        <v>#REF!</v>
      </c>
      <c r="R118" s="15" t="e">
        <f>COUNTIFS(#REF!,"&lt;=1",#REF!,"&gt;=100",#REF!,"&lt;150",#REF!,$B118,#REF!,"&gt;=4")</f>
        <v>#REF!</v>
      </c>
      <c r="T118" s="9" t="s">
        <v>56</v>
      </c>
      <c r="U118" s="6"/>
      <c r="V118" s="6" t="e">
        <f>COUNTIFS(#REF!,"&gt;=150",#REF!,"&lt;200",#REF!,$B118)</f>
        <v>#REF!</v>
      </c>
      <c r="W118" s="6" t="e">
        <f>COUNTIFS(#REF!,"&lt;=1",#REF!,"&gt;=150",#REF!,"&lt;200",#REF!,$B118,#REF!,"&gt;=2.0")</f>
        <v>#REF!</v>
      </c>
      <c r="X118" s="6" t="e">
        <f>COUNTIFS(#REF!,"&lt;=1",#REF!,"&gt;=150",#REF!,"&lt;200",#REF!,$B118,#REF!,"&gt;=2.1")</f>
        <v>#REF!</v>
      </c>
      <c r="Y118" s="6" t="e">
        <f>COUNTIFS(#REF!,"&lt;=1",#REF!,"&gt;=150",#REF!,"&lt;200",#REF!,$B118,#REF!,"&gt;=2.5")</f>
        <v>#REF!</v>
      </c>
      <c r="Z118" s="6" t="e">
        <f>COUNTIFS(#REF!,"&lt;=1",#REF!,"&gt;=150",#REF!,"&lt;200",#REF!,$B118,#REF!,"&gt;=3.5")</f>
        <v>#REF!</v>
      </c>
      <c r="AA118" s="15" t="e">
        <f>COUNTIFS(#REF!,"&lt;=1",#REF!,"&gt;=150",#REF!,"&lt;200",#REF!,$B118,#REF!,"&gt;=4")</f>
        <v>#REF!</v>
      </c>
      <c r="AC118" s="9" t="s">
        <v>56</v>
      </c>
      <c r="AD118" s="6"/>
      <c r="AE118" s="6" t="e">
        <f>COUNTIFS(#REF!,"&gt;=200",#REF!,$B118)</f>
        <v>#REF!</v>
      </c>
      <c r="AF118" s="6" t="e">
        <f>COUNTIFS(#REF!,"&lt;=1",#REF!,"&gt;=200",#REF!,$B118,#REF!,"&gt;=2.2")</f>
        <v>#REF!</v>
      </c>
      <c r="AG118" s="6" t="e">
        <f>COUNTIFS(#REF!,"&lt;=1",#REF!,"&gt;=200",#REF!,$B118,#REF!,"&gt;=2.3")</f>
        <v>#REF!</v>
      </c>
      <c r="AH118" s="6" t="e">
        <f>COUNTIFS(#REF!,"&lt;=1",#REF!,"&gt;=200",#REF!,$B118,#REF!,"&gt;=2.5")</f>
        <v>#REF!</v>
      </c>
      <c r="AI118" s="6" t="e">
        <f>COUNTIFS(#REF!,"&lt;=1",#REF!,"&gt;=200",#REF!,$B118,#REF!,"&gt;=3.5")</f>
        <v>#REF!</v>
      </c>
      <c r="AJ118" s="15" t="e">
        <f>COUNTIFS(#REF!,"&lt;=1",#REF!,"&gt;=200",#REF!,$B118,#REF!,"&gt;=4")</f>
        <v>#REF!</v>
      </c>
      <c r="AL118" s="9" t="s">
        <v>56</v>
      </c>
      <c r="AM118" s="6"/>
      <c r="AN118" s="6" t="e">
        <f>COUNTIFS(#REF!,"&gt;=50",#REF!,$B118)</f>
        <v>#REF!</v>
      </c>
      <c r="AO118" s="6" t="e">
        <f>COUNTIFS(#REF!,"&lt;=1",#REF!,"&gt;=50",#REF!,$B118,#REF!,"&gt;=2.2")</f>
        <v>#REF!</v>
      </c>
      <c r="AP118" s="6" t="e">
        <f>COUNTIFS(#REF!,"&lt;=1",#REF!,"&gt;=50",#REF!,$B118,#REF!,"&gt;=2.5")</f>
        <v>#REF!</v>
      </c>
      <c r="AQ118" s="6" t="e">
        <f>COUNTIFS(#REF!,"&lt;=1",#REF!,"&gt;=50",#REF!,$B118,#REF!,"&gt;=3")</f>
        <v>#REF!</v>
      </c>
      <c r="AR118" s="6" t="e">
        <f>COUNTIFS(#REF!,"&lt;=1",#REF!,"&gt;=50",#REF!,$B118,#REF!,"&gt;=3.5")</f>
        <v>#REF!</v>
      </c>
      <c r="AS118" s="15" t="e">
        <f>COUNTIFS(#REF!,"&lt;=1",#REF!,"&gt;=50",#REF!,$B118,#REF!,"&gt;=4")</f>
        <v>#REF!</v>
      </c>
    </row>
    <row r="119" spans="2:45" hidden="1" outlineLevel="1" x14ac:dyDescent="0.25">
      <c r="B119" s="9" t="s">
        <v>25</v>
      </c>
      <c r="C119" s="6"/>
      <c r="D119" s="6" t="e">
        <f>COUNTIFS(#REF!,"&lt;100",#REF!,"&gt;=50",#REF!,$B119)</f>
        <v>#REF!</v>
      </c>
      <c r="E119" s="6" t="e">
        <f>COUNTIFS(#REF!,"&lt;=1",#REF!,"&lt;100",#REF!,"&gt;=50",#REF!,$B119,#REF!,"&gt;=1.85")</f>
        <v>#REF!</v>
      </c>
      <c r="F119" s="6" t="e">
        <f>COUNTIFS(#REF!,"&lt;=1",#REF!,"&lt;100",#REF!,"&gt;=50",#REF!,$B119,#REF!,"&gt;=1.9")</f>
        <v>#REF!</v>
      </c>
      <c r="G119" s="6" t="e">
        <f>COUNTIFS(#REF!,"&lt;=1",#REF!,"&lt;100",#REF!,"&gt;=50",#REF!,$B119,#REF!,"&gt;=2")</f>
        <v>#REF!</v>
      </c>
      <c r="H119" s="6" t="e">
        <f>COUNTIFS(#REF!,"&lt;=1",#REF!,"&lt;100",#REF!,"&gt;=50",#REF!,$B119,#REF!,"&gt;=2.2")</f>
        <v>#REF!</v>
      </c>
      <c r="I119" s="15" t="e">
        <f>COUNTIFS(#REF!,"&lt;=1",#REF!,"&lt;100",#REF!,"&gt;=50",#REF!,$B119,#REF!,"&gt;=2.5")</f>
        <v>#REF!</v>
      </c>
      <c r="K119" s="9" t="s">
        <v>25</v>
      </c>
      <c r="L119" s="6"/>
      <c r="M119" s="6" t="e">
        <f>COUNTIFS(#REF!,"&gt;=100",#REF!,"&lt;150",#REF!,$B119)</f>
        <v>#REF!</v>
      </c>
      <c r="N119" s="6" t="e">
        <f>COUNTIFS(#REF!,"&lt;=1",#REF!,"&gt;=100",#REF!,"&lt;150",#REF!,$B119,#REF!,"&gt;=2.0")</f>
        <v>#REF!</v>
      </c>
      <c r="O119" s="6" t="e">
        <f>COUNTIFS(#REF!,"&lt;=1",#REF!,"&gt;=100",#REF!,"&lt;150",#REF!,$B119,#REF!,"&gt;=2.1")</f>
        <v>#REF!</v>
      </c>
      <c r="P119" s="6" t="e">
        <f>COUNTIFS(#REF!,"&lt;=1",#REF!,"&gt;=100",#REF!,"&lt;150",#REF!,$B119,#REF!,"&gt;=2.3")</f>
        <v>#REF!</v>
      </c>
      <c r="Q119" s="6" t="e">
        <f>COUNTIFS(#REF!,"&lt;=1",#REF!,"&gt;=100",#REF!,"&lt;150",#REF!,$B119,#REF!,"&gt;=2.5")</f>
        <v>#REF!</v>
      </c>
      <c r="R119" s="15" t="e">
        <f>COUNTIFS(#REF!,"&lt;=1",#REF!,"&gt;=100",#REF!,"&lt;150",#REF!,$B119,#REF!,"&gt;=4")</f>
        <v>#REF!</v>
      </c>
      <c r="T119" s="9" t="s">
        <v>25</v>
      </c>
      <c r="U119" s="6"/>
      <c r="V119" s="6" t="e">
        <f>COUNTIFS(#REF!,"&gt;=150",#REF!,"&lt;200",#REF!,$B119)</f>
        <v>#REF!</v>
      </c>
      <c r="W119" s="6" t="e">
        <f>COUNTIFS(#REF!,"&lt;=1",#REF!,"&gt;=150",#REF!,"&lt;200",#REF!,$B119,#REF!,"&gt;=2.0")</f>
        <v>#REF!</v>
      </c>
      <c r="X119" s="6" t="e">
        <f>COUNTIFS(#REF!,"&lt;=1",#REF!,"&gt;=150",#REF!,"&lt;200",#REF!,$B119,#REF!,"&gt;=2.1")</f>
        <v>#REF!</v>
      </c>
      <c r="Y119" s="6" t="e">
        <f>COUNTIFS(#REF!,"&lt;=1",#REF!,"&gt;=150",#REF!,"&lt;200",#REF!,$B119,#REF!,"&gt;=2.5")</f>
        <v>#REF!</v>
      </c>
      <c r="Z119" s="6" t="e">
        <f>COUNTIFS(#REF!,"&lt;=1",#REF!,"&gt;=150",#REF!,"&lt;200",#REF!,$B119,#REF!,"&gt;=3.5")</f>
        <v>#REF!</v>
      </c>
      <c r="AA119" s="15" t="e">
        <f>COUNTIFS(#REF!,"&lt;=1",#REF!,"&gt;=150",#REF!,"&lt;200",#REF!,$B119,#REF!,"&gt;=4")</f>
        <v>#REF!</v>
      </c>
      <c r="AC119" s="9" t="s">
        <v>25</v>
      </c>
      <c r="AD119" s="6"/>
      <c r="AE119" s="6" t="e">
        <f>COUNTIFS(#REF!,"&gt;=200",#REF!,$B119)</f>
        <v>#REF!</v>
      </c>
      <c r="AF119" s="6" t="e">
        <f>COUNTIFS(#REF!,"&lt;=1",#REF!,"&gt;=200",#REF!,$B119,#REF!,"&gt;=2.2")</f>
        <v>#REF!</v>
      </c>
      <c r="AG119" s="6" t="e">
        <f>COUNTIFS(#REF!,"&lt;=1",#REF!,"&gt;=200",#REF!,$B119,#REF!,"&gt;=2.3")</f>
        <v>#REF!</v>
      </c>
      <c r="AH119" s="6" t="e">
        <f>COUNTIFS(#REF!,"&lt;=1",#REF!,"&gt;=200",#REF!,$B119,#REF!,"&gt;=2.5")</f>
        <v>#REF!</v>
      </c>
      <c r="AI119" s="6" t="e">
        <f>COUNTIFS(#REF!,"&lt;=1",#REF!,"&gt;=200",#REF!,$B119,#REF!,"&gt;=3.5")</f>
        <v>#REF!</v>
      </c>
      <c r="AJ119" s="15" t="e">
        <f>COUNTIFS(#REF!,"&lt;=1",#REF!,"&gt;=200",#REF!,$B119,#REF!,"&gt;=4")</f>
        <v>#REF!</v>
      </c>
      <c r="AL119" s="9" t="s">
        <v>25</v>
      </c>
      <c r="AM119" s="6"/>
      <c r="AN119" s="6" t="e">
        <f>COUNTIFS(#REF!,"&gt;=50",#REF!,$B119)</f>
        <v>#REF!</v>
      </c>
      <c r="AO119" s="6" t="e">
        <f>COUNTIFS(#REF!,"&lt;=1",#REF!,"&gt;=50",#REF!,$B119,#REF!,"&gt;=2.2")</f>
        <v>#REF!</v>
      </c>
      <c r="AP119" s="6" t="e">
        <f>COUNTIFS(#REF!,"&lt;=1",#REF!,"&gt;=50",#REF!,$B119,#REF!,"&gt;=2.5")</f>
        <v>#REF!</v>
      </c>
      <c r="AQ119" s="6" t="e">
        <f>COUNTIFS(#REF!,"&lt;=1",#REF!,"&gt;=50",#REF!,$B119,#REF!,"&gt;=3")</f>
        <v>#REF!</v>
      </c>
      <c r="AR119" s="6" t="e">
        <f>COUNTIFS(#REF!,"&lt;=1",#REF!,"&gt;=50",#REF!,$B119,#REF!,"&gt;=3.5")</f>
        <v>#REF!</v>
      </c>
      <c r="AS119" s="15" t="e">
        <f>COUNTIFS(#REF!,"&lt;=1",#REF!,"&gt;=50",#REF!,$B119,#REF!,"&gt;=4")</f>
        <v>#REF!</v>
      </c>
    </row>
    <row r="120" spans="2:45" hidden="1" outlineLevel="1" x14ac:dyDescent="0.25">
      <c r="B120" s="9" t="s">
        <v>37</v>
      </c>
      <c r="C120" s="6"/>
      <c r="D120" s="6" t="e">
        <f>COUNTIFS(#REF!,"&lt;100",#REF!,"&gt;=50",#REF!,$B120)</f>
        <v>#REF!</v>
      </c>
      <c r="E120" s="6" t="e">
        <f>COUNTIFS(#REF!,"&lt;=1",#REF!,"&lt;100",#REF!,"&gt;=50",#REF!,$B120,#REF!,"&gt;=1.85")</f>
        <v>#REF!</v>
      </c>
      <c r="F120" s="6" t="e">
        <f>COUNTIFS(#REF!,"&lt;=1",#REF!,"&lt;100",#REF!,"&gt;=50",#REF!,$B120,#REF!,"&gt;=1.9")</f>
        <v>#REF!</v>
      </c>
      <c r="G120" s="6" t="e">
        <f>COUNTIFS(#REF!,"&lt;=1",#REF!,"&lt;100",#REF!,"&gt;=50",#REF!,$B120,#REF!,"&gt;=2")</f>
        <v>#REF!</v>
      </c>
      <c r="H120" s="6" t="e">
        <f>COUNTIFS(#REF!,"&lt;=1",#REF!,"&lt;100",#REF!,"&gt;=50",#REF!,$B120,#REF!,"&gt;=2.2")</f>
        <v>#REF!</v>
      </c>
      <c r="I120" s="15" t="e">
        <f>COUNTIFS(#REF!,"&lt;=1",#REF!,"&lt;100",#REF!,"&gt;=50",#REF!,$B120,#REF!,"&gt;=2.5")</f>
        <v>#REF!</v>
      </c>
      <c r="K120" s="9" t="s">
        <v>37</v>
      </c>
      <c r="L120" s="6"/>
      <c r="M120" s="6" t="e">
        <f>COUNTIFS(#REF!,"&gt;=100",#REF!,"&lt;150",#REF!,$B120)</f>
        <v>#REF!</v>
      </c>
      <c r="N120" s="6" t="e">
        <f>COUNTIFS(#REF!,"&lt;=1",#REF!,"&gt;=100",#REF!,"&lt;150",#REF!,$B120,#REF!,"&gt;=2.0")</f>
        <v>#REF!</v>
      </c>
      <c r="O120" s="6" t="e">
        <f>COUNTIFS(#REF!,"&lt;=1",#REF!,"&gt;=100",#REF!,"&lt;150",#REF!,$B120,#REF!,"&gt;=2.1")</f>
        <v>#REF!</v>
      </c>
      <c r="P120" s="6" t="e">
        <f>COUNTIFS(#REF!,"&lt;=1",#REF!,"&gt;=100",#REF!,"&lt;150",#REF!,$B120,#REF!,"&gt;=2.3")</f>
        <v>#REF!</v>
      </c>
      <c r="Q120" s="6" t="e">
        <f>COUNTIFS(#REF!,"&lt;=1",#REF!,"&gt;=100",#REF!,"&lt;150",#REF!,$B120,#REF!,"&gt;=2.5")</f>
        <v>#REF!</v>
      </c>
      <c r="R120" s="15" t="e">
        <f>COUNTIFS(#REF!,"&lt;=1",#REF!,"&gt;=100",#REF!,"&lt;150",#REF!,$B120,#REF!,"&gt;=4")</f>
        <v>#REF!</v>
      </c>
      <c r="T120" s="9" t="s">
        <v>37</v>
      </c>
      <c r="U120" s="6"/>
      <c r="V120" s="6" t="e">
        <f>COUNTIFS(#REF!,"&gt;=150",#REF!,"&lt;200",#REF!,$B120)</f>
        <v>#REF!</v>
      </c>
      <c r="W120" s="6" t="e">
        <f>COUNTIFS(#REF!,"&lt;=1",#REF!,"&gt;=150",#REF!,"&lt;200",#REF!,$B120,#REF!,"&gt;=2.0")</f>
        <v>#REF!</v>
      </c>
      <c r="X120" s="6" t="e">
        <f>COUNTIFS(#REF!,"&lt;=1",#REF!,"&gt;=150",#REF!,"&lt;200",#REF!,$B120,#REF!,"&gt;=2.1")</f>
        <v>#REF!</v>
      </c>
      <c r="Y120" s="6" t="e">
        <f>COUNTIFS(#REF!,"&lt;=1",#REF!,"&gt;=150",#REF!,"&lt;200",#REF!,$B120,#REF!,"&gt;=2.5")</f>
        <v>#REF!</v>
      </c>
      <c r="Z120" s="6" t="e">
        <f>COUNTIFS(#REF!,"&lt;=1",#REF!,"&gt;=150",#REF!,"&lt;200",#REF!,$B120,#REF!,"&gt;=3.5")</f>
        <v>#REF!</v>
      </c>
      <c r="AA120" s="15" t="e">
        <f>COUNTIFS(#REF!,"&lt;=1",#REF!,"&gt;=150",#REF!,"&lt;200",#REF!,$B120,#REF!,"&gt;=4")</f>
        <v>#REF!</v>
      </c>
      <c r="AC120" s="9" t="s">
        <v>37</v>
      </c>
      <c r="AD120" s="6"/>
      <c r="AE120" s="6" t="e">
        <f>COUNTIFS(#REF!,"&gt;=200",#REF!,$B120)</f>
        <v>#REF!</v>
      </c>
      <c r="AF120" s="6" t="e">
        <f>COUNTIFS(#REF!,"&lt;=1",#REF!,"&gt;=200",#REF!,$B120,#REF!,"&gt;=2.2")</f>
        <v>#REF!</v>
      </c>
      <c r="AG120" s="6" t="e">
        <f>COUNTIFS(#REF!,"&lt;=1",#REF!,"&gt;=200",#REF!,$B120,#REF!,"&gt;=2.3")</f>
        <v>#REF!</v>
      </c>
      <c r="AH120" s="6" t="e">
        <f>COUNTIFS(#REF!,"&lt;=1",#REF!,"&gt;=200",#REF!,$B120,#REF!,"&gt;=2.5")</f>
        <v>#REF!</v>
      </c>
      <c r="AI120" s="6" t="e">
        <f>COUNTIFS(#REF!,"&lt;=1",#REF!,"&gt;=200",#REF!,$B120,#REF!,"&gt;=3.5")</f>
        <v>#REF!</v>
      </c>
      <c r="AJ120" s="15" t="e">
        <f>COUNTIFS(#REF!,"&lt;=1",#REF!,"&gt;=200",#REF!,$B120,#REF!,"&gt;=4")</f>
        <v>#REF!</v>
      </c>
      <c r="AL120" s="9" t="s">
        <v>37</v>
      </c>
      <c r="AM120" s="6"/>
      <c r="AN120" s="6" t="e">
        <f>COUNTIFS(#REF!,"&gt;=50",#REF!,$B120)</f>
        <v>#REF!</v>
      </c>
      <c r="AO120" s="6" t="e">
        <f>COUNTIFS(#REF!,"&lt;=1",#REF!,"&gt;=50",#REF!,$B120,#REF!,"&gt;=2.2")</f>
        <v>#REF!</v>
      </c>
      <c r="AP120" s="6" t="e">
        <f>COUNTIFS(#REF!,"&lt;=1",#REF!,"&gt;=50",#REF!,$B120,#REF!,"&gt;=2.5")</f>
        <v>#REF!</v>
      </c>
      <c r="AQ120" s="6" t="e">
        <f>COUNTIFS(#REF!,"&lt;=1",#REF!,"&gt;=50",#REF!,$B120,#REF!,"&gt;=3")</f>
        <v>#REF!</v>
      </c>
      <c r="AR120" s="6" t="e">
        <f>COUNTIFS(#REF!,"&lt;=1",#REF!,"&gt;=50",#REF!,$B120,#REF!,"&gt;=3.5")</f>
        <v>#REF!</v>
      </c>
      <c r="AS120" s="15" t="e">
        <f>COUNTIFS(#REF!,"&lt;=1",#REF!,"&gt;=50",#REF!,$B120,#REF!,"&gt;=4")</f>
        <v>#REF!</v>
      </c>
    </row>
    <row r="121" spans="2:45" hidden="1" outlineLevel="1" x14ac:dyDescent="0.25">
      <c r="B121" s="9" t="s">
        <v>58</v>
      </c>
      <c r="C121" s="6"/>
      <c r="D121" s="6" t="e">
        <f>COUNTIFS(#REF!,"&lt;100",#REF!,"&gt;=50",#REF!,$B121)</f>
        <v>#REF!</v>
      </c>
      <c r="E121" s="6" t="e">
        <f>COUNTIFS(#REF!,"&lt;=1",#REF!,"&lt;100",#REF!,"&gt;=50",#REF!,$B121,#REF!,"&gt;=1.85")</f>
        <v>#REF!</v>
      </c>
      <c r="F121" s="6" t="e">
        <f>COUNTIFS(#REF!,"&lt;=1",#REF!,"&lt;100",#REF!,"&gt;=50",#REF!,$B121,#REF!,"&gt;=1.9")</f>
        <v>#REF!</v>
      </c>
      <c r="G121" s="6" t="e">
        <f>COUNTIFS(#REF!,"&lt;=1",#REF!,"&lt;100",#REF!,"&gt;=50",#REF!,$B121,#REF!,"&gt;=2")</f>
        <v>#REF!</v>
      </c>
      <c r="H121" s="6" t="e">
        <f>COUNTIFS(#REF!,"&lt;=1",#REF!,"&lt;100",#REF!,"&gt;=50",#REF!,$B121,#REF!,"&gt;=2.2")</f>
        <v>#REF!</v>
      </c>
      <c r="I121" s="15" t="e">
        <f>COUNTIFS(#REF!,"&lt;=1",#REF!,"&lt;100",#REF!,"&gt;=50",#REF!,$B121,#REF!,"&gt;=2.5")</f>
        <v>#REF!</v>
      </c>
      <c r="K121" s="9" t="s">
        <v>58</v>
      </c>
      <c r="L121" s="6"/>
      <c r="M121" s="6" t="e">
        <f>COUNTIFS(#REF!,"&gt;=100",#REF!,"&lt;150",#REF!,$B121)</f>
        <v>#REF!</v>
      </c>
      <c r="N121" s="6" t="e">
        <f>COUNTIFS(#REF!,"&lt;=1",#REF!,"&gt;=100",#REF!,"&lt;150",#REF!,$B121,#REF!,"&gt;=2.0")</f>
        <v>#REF!</v>
      </c>
      <c r="O121" s="6" t="e">
        <f>COUNTIFS(#REF!,"&lt;=1",#REF!,"&gt;=100",#REF!,"&lt;150",#REF!,$B121,#REF!,"&gt;=2.1")</f>
        <v>#REF!</v>
      </c>
      <c r="P121" s="6" t="e">
        <f>COUNTIFS(#REF!,"&lt;=1",#REF!,"&gt;=100",#REF!,"&lt;150",#REF!,$B121,#REF!,"&gt;=2.3")</f>
        <v>#REF!</v>
      </c>
      <c r="Q121" s="6" t="e">
        <f>COUNTIFS(#REF!,"&lt;=1",#REF!,"&gt;=100",#REF!,"&lt;150",#REF!,$B121,#REF!,"&gt;=2.5")</f>
        <v>#REF!</v>
      </c>
      <c r="R121" s="15" t="e">
        <f>COUNTIFS(#REF!,"&lt;=1",#REF!,"&gt;=100",#REF!,"&lt;150",#REF!,$B121,#REF!,"&gt;=4")</f>
        <v>#REF!</v>
      </c>
      <c r="T121" s="9" t="s">
        <v>58</v>
      </c>
      <c r="U121" s="6"/>
      <c r="V121" s="6" t="e">
        <f>COUNTIFS(#REF!,"&gt;=150",#REF!,"&lt;200",#REF!,$B121)</f>
        <v>#REF!</v>
      </c>
      <c r="W121" s="6" t="e">
        <f>COUNTIFS(#REF!,"&lt;=1",#REF!,"&gt;=150",#REF!,"&lt;200",#REF!,$B121,#REF!,"&gt;=2.0")</f>
        <v>#REF!</v>
      </c>
      <c r="X121" s="6" t="e">
        <f>COUNTIFS(#REF!,"&lt;=1",#REF!,"&gt;=150",#REF!,"&lt;200",#REF!,$B121,#REF!,"&gt;=2.1")</f>
        <v>#REF!</v>
      </c>
      <c r="Y121" s="6" t="e">
        <f>COUNTIFS(#REF!,"&lt;=1",#REF!,"&gt;=150",#REF!,"&lt;200",#REF!,$B121,#REF!,"&gt;=2.5")</f>
        <v>#REF!</v>
      </c>
      <c r="Z121" s="6" t="e">
        <f>COUNTIFS(#REF!,"&lt;=1",#REF!,"&gt;=150",#REF!,"&lt;200",#REF!,$B121,#REF!,"&gt;=3.5")</f>
        <v>#REF!</v>
      </c>
      <c r="AA121" s="15" t="e">
        <f>COUNTIFS(#REF!,"&lt;=1",#REF!,"&gt;=150",#REF!,"&lt;200",#REF!,$B121,#REF!,"&gt;=4")</f>
        <v>#REF!</v>
      </c>
      <c r="AC121" s="9" t="s">
        <v>58</v>
      </c>
      <c r="AD121" s="6"/>
      <c r="AE121" s="6" t="e">
        <f>COUNTIFS(#REF!,"&gt;=200",#REF!,$B121)</f>
        <v>#REF!</v>
      </c>
      <c r="AF121" s="6" t="e">
        <f>COUNTIFS(#REF!,"&lt;=1",#REF!,"&gt;=200",#REF!,$B121,#REF!,"&gt;=2.2")</f>
        <v>#REF!</v>
      </c>
      <c r="AG121" s="6" t="e">
        <f>COUNTIFS(#REF!,"&lt;=1",#REF!,"&gt;=200",#REF!,$B121,#REF!,"&gt;=2.3")</f>
        <v>#REF!</v>
      </c>
      <c r="AH121" s="6" t="e">
        <f>COUNTIFS(#REF!,"&lt;=1",#REF!,"&gt;=200",#REF!,$B121,#REF!,"&gt;=2.5")</f>
        <v>#REF!</v>
      </c>
      <c r="AI121" s="6" t="e">
        <f>COUNTIFS(#REF!,"&lt;=1",#REF!,"&gt;=200",#REF!,$B121,#REF!,"&gt;=3.5")</f>
        <v>#REF!</v>
      </c>
      <c r="AJ121" s="15" t="e">
        <f>COUNTIFS(#REF!,"&lt;=1",#REF!,"&gt;=200",#REF!,$B121,#REF!,"&gt;=4")</f>
        <v>#REF!</v>
      </c>
      <c r="AL121" s="9" t="s">
        <v>58</v>
      </c>
      <c r="AM121" s="6"/>
      <c r="AN121" s="6" t="e">
        <f>COUNTIFS(#REF!,"&gt;=50",#REF!,$B121)</f>
        <v>#REF!</v>
      </c>
      <c r="AO121" s="6" t="e">
        <f>COUNTIFS(#REF!,"&lt;=1",#REF!,"&gt;=50",#REF!,$B121,#REF!,"&gt;=2.2")</f>
        <v>#REF!</v>
      </c>
      <c r="AP121" s="6" t="e">
        <f>COUNTIFS(#REF!,"&lt;=1",#REF!,"&gt;=50",#REF!,$B121,#REF!,"&gt;=2.5")</f>
        <v>#REF!</v>
      </c>
      <c r="AQ121" s="6" t="e">
        <f>COUNTIFS(#REF!,"&lt;=1",#REF!,"&gt;=50",#REF!,$B121,#REF!,"&gt;=3")</f>
        <v>#REF!</v>
      </c>
      <c r="AR121" s="6" t="e">
        <f>COUNTIFS(#REF!,"&lt;=1",#REF!,"&gt;=50",#REF!,$B121,#REF!,"&gt;=3.5")</f>
        <v>#REF!</v>
      </c>
      <c r="AS121" s="15" t="e">
        <f>COUNTIFS(#REF!,"&lt;=1",#REF!,"&gt;=50",#REF!,$B121,#REF!,"&gt;=4")</f>
        <v>#REF!</v>
      </c>
    </row>
    <row r="122" spans="2:45" hidden="1" outlineLevel="1" x14ac:dyDescent="0.25">
      <c r="B122" s="9" t="s">
        <v>59</v>
      </c>
      <c r="C122" s="6"/>
      <c r="D122" s="6" t="e">
        <f>COUNTIFS(#REF!,"&lt;100",#REF!,"&gt;=50",#REF!,$B122)</f>
        <v>#REF!</v>
      </c>
      <c r="E122" s="6" t="e">
        <f>COUNTIFS(#REF!,"&lt;=1",#REF!,"&lt;100",#REF!,"&gt;=50",#REF!,$B122,#REF!,"&gt;=1.85")</f>
        <v>#REF!</v>
      </c>
      <c r="F122" s="6" t="e">
        <f>COUNTIFS(#REF!,"&lt;=1",#REF!,"&lt;100",#REF!,"&gt;=50",#REF!,$B122,#REF!,"&gt;=1.9")</f>
        <v>#REF!</v>
      </c>
      <c r="G122" s="6" t="e">
        <f>COUNTIFS(#REF!,"&lt;=1",#REF!,"&lt;100",#REF!,"&gt;=50",#REF!,$B122,#REF!,"&gt;=2")</f>
        <v>#REF!</v>
      </c>
      <c r="H122" s="6" t="e">
        <f>COUNTIFS(#REF!,"&lt;=1",#REF!,"&lt;100",#REF!,"&gt;=50",#REF!,$B122,#REF!,"&gt;=2.2")</f>
        <v>#REF!</v>
      </c>
      <c r="I122" s="15" t="e">
        <f>COUNTIFS(#REF!,"&lt;=1",#REF!,"&lt;100",#REF!,"&gt;=50",#REF!,$B122,#REF!,"&gt;=2.5")</f>
        <v>#REF!</v>
      </c>
      <c r="K122" s="9" t="s">
        <v>59</v>
      </c>
      <c r="L122" s="6"/>
      <c r="M122" s="6" t="e">
        <f>COUNTIFS(#REF!,"&gt;=100",#REF!,"&lt;150",#REF!,$B122)</f>
        <v>#REF!</v>
      </c>
      <c r="N122" s="6" t="e">
        <f>COUNTIFS(#REF!,"&lt;=1",#REF!,"&gt;=100",#REF!,"&lt;150",#REF!,$B122,#REF!,"&gt;=2.0")</f>
        <v>#REF!</v>
      </c>
      <c r="O122" s="6" t="e">
        <f>COUNTIFS(#REF!,"&lt;=1",#REF!,"&gt;=100",#REF!,"&lt;150",#REF!,$B122,#REF!,"&gt;=2.1")</f>
        <v>#REF!</v>
      </c>
      <c r="P122" s="6" t="e">
        <f>COUNTIFS(#REF!,"&lt;=1",#REF!,"&gt;=100",#REF!,"&lt;150",#REF!,$B122,#REF!,"&gt;=2.3")</f>
        <v>#REF!</v>
      </c>
      <c r="Q122" s="6" t="e">
        <f>COUNTIFS(#REF!,"&lt;=1",#REF!,"&gt;=100",#REF!,"&lt;150",#REF!,$B122,#REF!,"&gt;=2.5")</f>
        <v>#REF!</v>
      </c>
      <c r="R122" s="15" t="e">
        <f>COUNTIFS(#REF!,"&lt;=1",#REF!,"&gt;=100",#REF!,"&lt;150",#REF!,$B122,#REF!,"&gt;=4")</f>
        <v>#REF!</v>
      </c>
      <c r="T122" s="9" t="s">
        <v>59</v>
      </c>
      <c r="U122" s="6"/>
      <c r="V122" s="6" t="e">
        <f>COUNTIFS(#REF!,"&gt;=150",#REF!,"&lt;200",#REF!,$B122)</f>
        <v>#REF!</v>
      </c>
      <c r="W122" s="6" t="e">
        <f>COUNTIFS(#REF!,"&lt;=1",#REF!,"&gt;=150",#REF!,"&lt;200",#REF!,$B122,#REF!,"&gt;=2.0")</f>
        <v>#REF!</v>
      </c>
      <c r="X122" s="6" t="e">
        <f>COUNTIFS(#REF!,"&lt;=1",#REF!,"&gt;=150",#REF!,"&lt;200",#REF!,$B122,#REF!,"&gt;=2.1")</f>
        <v>#REF!</v>
      </c>
      <c r="Y122" s="6" t="e">
        <f>COUNTIFS(#REF!,"&lt;=1",#REF!,"&gt;=150",#REF!,"&lt;200",#REF!,$B122,#REF!,"&gt;=2.5")</f>
        <v>#REF!</v>
      </c>
      <c r="Z122" s="6" t="e">
        <f>COUNTIFS(#REF!,"&lt;=1",#REF!,"&gt;=150",#REF!,"&lt;200",#REF!,$B122,#REF!,"&gt;=3.5")</f>
        <v>#REF!</v>
      </c>
      <c r="AA122" s="15" t="e">
        <f>COUNTIFS(#REF!,"&lt;=1",#REF!,"&gt;=150",#REF!,"&lt;200",#REF!,$B122,#REF!,"&gt;=4")</f>
        <v>#REF!</v>
      </c>
      <c r="AC122" s="9" t="s">
        <v>59</v>
      </c>
      <c r="AD122" s="6"/>
      <c r="AE122" s="6" t="e">
        <f>COUNTIFS(#REF!,"&gt;=200",#REF!,$B122)</f>
        <v>#REF!</v>
      </c>
      <c r="AF122" s="6" t="e">
        <f>COUNTIFS(#REF!,"&lt;=1",#REF!,"&gt;=200",#REF!,$B122,#REF!,"&gt;=2.2")</f>
        <v>#REF!</v>
      </c>
      <c r="AG122" s="6" t="e">
        <f>COUNTIFS(#REF!,"&lt;=1",#REF!,"&gt;=200",#REF!,$B122,#REF!,"&gt;=2.3")</f>
        <v>#REF!</v>
      </c>
      <c r="AH122" s="6" t="e">
        <f>COUNTIFS(#REF!,"&lt;=1",#REF!,"&gt;=200",#REF!,$B122,#REF!,"&gt;=2.5")</f>
        <v>#REF!</v>
      </c>
      <c r="AI122" s="6" t="e">
        <f>COUNTIFS(#REF!,"&lt;=1",#REF!,"&gt;=200",#REF!,$B122,#REF!,"&gt;=3.5")</f>
        <v>#REF!</v>
      </c>
      <c r="AJ122" s="15" t="e">
        <f>COUNTIFS(#REF!,"&lt;=1",#REF!,"&gt;=200",#REF!,$B122,#REF!,"&gt;=4")</f>
        <v>#REF!</v>
      </c>
      <c r="AL122" s="9" t="s">
        <v>59</v>
      </c>
      <c r="AM122" s="6"/>
      <c r="AN122" s="6" t="e">
        <f>COUNTIFS(#REF!,"&gt;=50",#REF!,$B122)</f>
        <v>#REF!</v>
      </c>
      <c r="AO122" s="6" t="e">
        <f>COUNTIFS(#REF!,"&lt;=1",#REF!,"&gt;=50",#REF!,$B122,#REF!,"&gt;=2.2")</f>
        <v>#REF!</v>
      </c>
      <c r="AP122" s="6" t="e">
        <f>COUNTIFS(#REF!,"&lt;=1",#REF!,"&gt;=50",#REF!,$B122,#REF!,"&gt;=2.5")</f>
        <v>#REF!</v>
      </c>
      <c r="AQ122" s="6" t="e">
        <f>COUNTIFS(#REF!,"&lt;=1",#REF!,"&gt;=50",#REF!,$B122,#REF!,"&gt;=3")</f>
        <v>#REF!</v>
      </c>
      <c r="AR122" s="6" t="e">
        <f>COUNTIFS(#REF!,"&lt;=1",#REF!,"&gt;=50",#REF!,$B122,#REF!,"&gt;=3.5")</f>
        <v>#REF!</v>
      </c>
      <c r="AS122" s="15" t="e">
        <f>COUNTIFS(#REF!,"&lt;=1",#REF!,"&gt;=50",#REF!,$B122,#REF!,"&gt;=4")</f>
        <v>#REF!</v>
      </c>
    </row>
    <row r="123" spans="2:45" hidden="1" outlineLevel="1" x14ac:dyDescent="0.25">
      <c r="B123" s="9" t="s">
        <v>34</v>
      </c>
      <c r="C123" s="6"/>
      <c r="D123" s="6" t="e">
        <f>COUNTIFS(#REF!,"&lt;100",#REF!,"&gt;=50",#REF!,$B123)</f>
        <v>#REF!</v>
      </c>
      <c r="E123" s="6" t="e">
        <f>COUNTIFS(#REF!,"&lt;=1",#REF!,"&lt;100",#REF!,"&gt;=50",#REF!,$B123,#REF!,"&gt;=1.85")</f>
        <v>#REF!</v>
      </c>
      <c r="F123" s="6" t="e">
        <f>COUNTIFS(#REF!,"&lt;=1",#REF!,"&lt;100",#REF!,"&gt;=50",#REF!,$B123,#REF!,"&gt;=1.9")</f>
        <v>#REF!</v>
      </c>
      <c r="G123" s="6" t="e">
        <f>COUNTIFS(#REF!,"&lt;=1",#REF!,"&lt;100",#REF!,"&gt;=50",#REF!,$B123,#REF!,"&gt;=2")</f>
        <v>#REF!</v>
      </c>
      <c r="H123" s="6" t="e">
        <f>COUNTIFS(#REF!,"&lt;=1",#REF!,"&lt;100",#REF!,"&gt;=50",#REF!,$B123,#REF!,"&gt;=2.2")</f>
        <v>#REF!</v>
      </c>
      <c r="I123" s="15" t="e">
        <f>COUNTIFS(#REF!,"&lt;=1",#REF!,"&lt;100",#REF!,"&gt;=50",#REF!,$B123,#REF!,"&gt;=2.5")</f>
        <v>#REF!</v>
      </c>
      <c r="K123" s="9" t="s">
        <v>34</v>
      </c>
      <c r="L123" s="6"/>
      <c r="M123" s="6" t="e">
        <f>COUNTIFS(#REF!,"&gt;=100",#REF!,"&lt;150",#REF!,$B123)</f>
        <v>#REF!</v>
      </c>
      <c r="N123" s="6" t="e">
        <f>COUNTIFS(#REF!,"&lt;=1",#REF!,"&gt;=100",#REF!,"&lt;150",#REF!,$B123,#REF!,"&gt;=2.0")</f>
        <v>#REF!</v>
      </c>
      <c r="O123" s="6" t="e">
        <f>COUNTIFS(#REF!,"&lt;=1",#REF!,"&gt;=100",#REF!,"&lt;150",#REF!,$B123,#REF!,"&gt;=2.1")</f>
        <v>#REF!</v>
      </c>
      <c r="P123" s="6" t="e">
        <f>COUNTIFS(#REF!,"&lt;=1",#REF!,"&gt;=100",#REF!,"&lt;150",#REF!,$B123,#REF!,"&gt;=2.3")</f>
        <v>#REF!</v>
      </c>
      <c r="Q123" s="6" t="e">
        <f>COUNTIFS(#REF!,"&lt;=1",#REF!,"&gt;=100",#REF!,"&lt;150",#REF!,$B123,#REF!,"&gt;=2.5")</f>
        <v>#REF!</v>
      </c>
      <c r="R123" s="15" t="e">
        <f>COUNTIFS(#REF!,"&lt;=1",#REF!,"&gt;=100",#REF!,"&lt;150",#REF!,$B123,#REF!,"&gt;=4")</f>
        <v>#REF!</v>
      </c>
      <c r="T123" s="9" t="s">
        <v>34</v>
      </c>
      <c r="U123" s="6"/>
      <c r="V123" s="6" t="e">
        <f>COUNTIFS(#REF!,"&gt;=150",#REF!,"&lt;200",#REF!,$B123)</f>
        <v>#REF!</v>
      </c>
      <c r="W123" s="6" t="e">
        <f>COUNTIFS(#REF!,"&lt;=1",#REF!,"&gt;=150",#REF!,"&lt;200",#REF!,$B123,#REF!,"&gt;=2.0")</f>
        <v>#REF!</v>
      </c>
      <c r="X123" s="6" t="e">
        <f>COUNTIFS(#REF!,"&lt;=1",#REF!,"&gt;=150",#REF!,"&lt;200",#REF!,$B123,#REF!,"&gt;=2.1")</f>
        <v>#REF!</v>
      </c>
      <c r="Y123" s="6" t="e">
        <f>COUNTIFS(#REF!,"&lt;=1",#REF!,"&gt;=150",#REF!,"&lt;200",#REF!,$B123,#REF!,"&gt;=2.5")</f>
        <v>#REF!</v>
      </c>
      <c r="Z123" s="6" t="e">
        <f>COUNTIFS(#REF!,"&lt;=1",#REF!,"&gt;=150",#REF!,"&lt;200",#REF!,$B123,#REF!,"&gt;=3.5")</f>
        <v>#REF!</v>
      </c>
      <c r="AA123" s="15" t="e">
        <f>COUNTIFS(#REF!,"&lt;=1",#REF!,"&gt;=150",#REF!,"&lt;200",#REF!,$B123,#REF!,"&gt;=4")</f>
        <v>#REF!</v>
      </c>
      <c r="AC123" s="9" t="s">
        <v>34</v>
      </c>
      <c r="AD123" s="6"/>
      <c r="AE123" s="6" t="e">
        <f>COUNTIFS(#REF!,"&gt;=200",#REF!,$B123)</f>
        <v>#REF!</v>
      </c>
      <c r="AF123" s="6" t="e">
        <f>COUNTIFS(#REF!,"&lt;=1",#REF!,"&gt;=200",#REF!,$B123,#REF!,"&gt;=2.2")</f>
        <v>#REF!</v>
      </c>
      <c r="AG123" s="6" t="e">
        <f>COUNTIFS(#REF!,"&lt;=1",#REF!,"&gt;=200",#REF!,$B123,#REF!,"&gt;=2.3")</f>
        <v>#REF!</v>
      </c>
      <c r="AH123" s="6" t="e">
        <f>COUNTIFS(#REF!,"&lt;=1",#REF!,"&gt;=200",#REF!,$B123,#REF!,"&gt;=2.5")</f>
        <v>#REF!</v>
      </c>
      <c r="AI123" s="6" t="e">
        <f>COUNTIFS(#REF!,"&lt;=1",#REF!,"&gt;=200",#REF!,$B123,#REF!,"&gt;=3.5")</f>
        <v>#REF!</v>
      </c>
      <c r="AJ123" s="15" t="e">
        <f>COUNTIFS(#REF!,"&lt;=1",#REF!,"&gt;=200",#REF!,$B123,#REF!,"&gt;=4")</f>
        <v>#REF!</v>
      </c>
      <c r="AL123" s="9" t="s">
        <v>34</v>
      </c>
      <c r="AM123" s="6"/>
      <c r="AN123" s="6" t="e">
        <f>COUNTIFS(#REF!,"&gt;=50",#REF!,$B123)</f>
        <v>#REF!</v>
      </c>
      <c r="AO123" s="6" t="e">
        <f>COUNTIFS(#REF!,"&lt;=1",#REF!,"&gt;=50",#REF!,$B123,#REF!,"&gt;=2.2")</f>
        <v>#REF!</v>
      </c>
      <c r="AP123" s="6" t="e">
        <f>COUNTIFS(#REF!,"&lt;=1",#REF!,"&gt;=50",#REF!,$B123,#REF!,"&gt;=2.5")</f>
        <v>#REF!</v>
      </c>
      <c r="AQ123" s="6" t="e">
        <f>COUNTIFS(#REF!,"&lt;=1",#REF!,"&gt;=50",#REF!,$B123,#REF!,"&gt;=3")</f>
        <v>#REF!</v>
      </c>
      <c r="AR123" s="6" t="e">
        <f>COUNTIFS(#REF!,"&lt;=1",#REF!,"&gt;=50",#REF!,$B123,#REF!,"&gt;=3.5")</f>
        <v>#REF!</v>
      </c>
      <c r="AS123" s="15" t="e">
        <f>COUNTIFS(#REF!,"&lt;=1",#REF!,"&gt;=50",#REF!,$B123,#REF!,"&gt;=4")</f>
        <v>#REF!</v>
      </c>
    </row>
    <row r="124" spans="2:45" hidden="1" outlineLevel="1" x14ac:dyDescent="0.25">
      <c r="B124" s="9" t="s">
        <v>17</v>
      </c>
      <c r="C124" s="6"/>
      <c r="D124" s="6" t="e">
        <f>COUNTIFS(#REF!,"&lt;100",#REF!,"&gt;=50",#REF!,$B124)</f>
        <v>#REF!</v>
      </c>
      <c r="E124" s="6" t="e">
        <f>COUNTIFS(#REF!,"&lt;=1",#REF!,"&lt;100",#REF!,"&gt;=50",#REF!,$B124,#REF!,"&gt;=1.85")</f>
        <v>#REF!</v>
      </c>
      <c r="F124" s="6" t="e">
        <f>COUNTIFS(#REF!,"&lt;=1",#REF!,"&lt;100",#REF!,"&gt;=50",#REF!,$B124,#REF!,"&gt;=1.9")</f>
        <v>#REF!</v>
      </c>
      <c r="G124" s="6" t="e">
        <f>COUNTIFS(#REF!,"&lt;=1",#REF!,"&lt;100",#REF!,"&gt;=50",#REF!,$B124,#REF!,"&gt;=2")</f>
        <v>#REF!</v>
      </c>
      <c r="H124" s="6" t="e">
        <f>COUNTIFS(#REF!,"&lt;=1",#REF!,"&lt;100",#REF!,"&gt;=50",#REF!,$B124,#REF!,"&gt;=2.2")</f>
        <v>#REF!</v>
      </c>
      <c r="I124" s="15" t="e">
        <f>COUNTIFS(#REF!,"&lt;=1",#REF!,"&lt;100",#REF!,"&gt;=50",#REF!,$B124,#REF!,"&gt;=2.5")</f>
        <v>#REF!</v>
      </c>
      <c r="K124" s="9" t="s">
        <v>17</v>
      </c>
      <c r="L124" s="6"/>
      <c r="M124" s="6" t="e">
        <f>COUNTIFS(#REF!,"&gt;=100",#REF!,"&lt;150",#REF!,$B124)</f>
        <v>#REF!</v>
      </c>
      <c r="N124" s="6" t="e">
        <f>COUNTIFS(#REF!,"&lt;=1",#REF!,"&gt;=100",#REF!,"&lt;150",#REF!,$B124,#REF!,"&gt;=2.0")</f>
        <v>#REF!</v>
      </c>
      <c r="O124" s="6" t="e">
        <f>COUNTIFS(#REF!,"&lt;=1",#REF!,"&gt;=100",#REF!,"&lt;150",#REF!,$B124,#REF!,"&gt;=2.1")</f>
        <v>#REF!</v>
      </c>
      <c r="P124" s="6" t="e">
        <f>COUNTIFS(#REF!,"&lt;=1",#REF!,"&gt;=100",#REF!,"&lt;150",#REF!,$B124,#REF!,"&gt;=2.3")</f>
        <v>#REF!</v>
      </c>
      <c r="Q124" s="6" t="e">
        <f>COUNTIFS(#REF!,"&lt;=1",#REF!,"&gt;=100",#REF!,"&lt;150",#REF!,$B124,#REF!,"&gt;=2.5")</f>
        <v>#REF!</v>
      </c>
      <c r="R124" s="15" t="e">
        <f>COUNTIFS(#REF!,"&lt;=1",#REF!,"&gt;=100",#REF!,"&lt;150",#REF!,$B124,#REF!,"&gt;=4")</f>
        <v>#REF!</v>
      </c>
      <c r="T124" s="9" t="s">
        <v>17</v>
      </c>
      <c r="U124" s="6"/>
      <c r="V124" s="6" t="e">
        <f>COUNTIFS(#REF!,"&gt;=150",#REF!,"&lt;200",#REF!,$B124)</f>
        <v>#REF!</v>
      </c>
      <c r="W124" s="6" t="e">
        <f>COUNTIFS(#REF!,"&lt;=1",#REF!,"&gt;=150",#REF!,"&lt;200",#REF!,$B124,#REF!,"&gt;=2.0")</f>
        <v>#REF!</v>
      </c>
      <c r="X124" s="6" t="e">
        <f>COUNTIFS(#REF!,"&lt;=1",#REF!,"&gt;=150",#REF!,"&lt;200",#REF!,$B124,#REF!,"&gt;=2.1")</f>
        <v>#REF!</v>
      </c>
      <c r="Y124" s="6" t="e">
        <f>COUNTIFS(#REF!,"&lt;=1",#REF!,"&gt;=150",#REF!,"&lt;200",#REF!,$B124,#REF!,"&gt;=2.5")</f>
        <v>#REF!</v>
      </c>
      <c r="Z124" s="6" t="e">
        <f>COUNTIFS(#REF!,"&lt;=1",#REF!,"&gt;=150",#REF!,"&lt;200",#REF!,$B124,#REF!,"&gt;=3.5")</f>
        <v>#REF!</v>
      </c>
      <c r="AA124" s="15" t="e">
        <f>COUNTIFS(#REF!,"&lt;=1",#REF!,"&gt;=150",#REF!,"&lt;200",#REF!,$B124,#REF!,"&gt;=4")</f>
        <v>#REF!</v>
      </c>
      <c r="AC124" s="9" t="s">
        <v>17</v>
      </c>
      <c r="AD124" s="6"/>
      <c r="AE124" s="6" t="e">
        <f>COUNTIFS(#REF!,"&gt;=200",#REF!,$B124)</f>
        <v>#REF!</v>
      </c>
      <c r="AF124" s="6" t="e">
        <f>COUNTIFS(#REF!,"&lt;=1",#REF!,"&gt;=200",#REF!,$B124,#REF!,"&gt;=2.2")</f>
        <v>#REF!</v>
      </c>
      <c r="AG124" s="6" t="e">
        <f>COUNTIFS(#REF!,"&lt;=1",#REF!,"&gt;=200",#REF!,$B124,#REF!,"&gt;=2.3")</f>
        <v>#REF!</v>
      </c>
      <c r="AH124" s="6" t="e">
        <f>COUNTIFS(#REF!,"&lt;=1",#REF!,"&gt;=200",#REF!,$B124,#REF!,"&gt;=2.5")</f>
        <v>#REF!</v>
      </c>
      <c r="AI124" s="6" t="e">
        <f>COUNTIFS(#REF!,"&lt;=1",#REF!,"&gt;=200",#REF!,$B124,#REF!,"&gt;=3.5")</f>
        <v>#REF!</v>
      </c>
      <c r="AJ124" s="15" t="e">
        <f>COUNTIFS(#REF!,"&lt;=1",#REF!,"&gt;=200",#REF!,$B124,#REF!,"&gt;=4")</f>
        <v>#REF!</v>
      </c>
      <c r="AL124" s="9" t="s">
        <v>17</v>
      </c>
      <c r="AM124" s="6"/>
      <c r="AN124" s="6" t="e">
        <f>COUNTIFS(#REF!,"&gt;=50",#REF!,$B124)</f>
        <v>#REF!</v>
      </c>
      <c r="AO124" s="6" t="e">
        <f>COUNTIFS(#REF!,"&lt;=1",#REF!,"&gt;=50",#REF!,$B124,#REF!,"&gt;=2.2")</f>
        <v>#REF!</v>
      </c>
      <c r="AP124" s="6" t="e">
        <f>COUNTIFS(#REF!,"&lt;=1",#REF!,"&gt;=50",#REF!,$B124,#REF!,"&gt;=2.5")</f>
        <v>#REF!</v>
      </c>
      <c r="AQ124" s="6" t="e">
        <f>COUNTIFS(#REF!,"&lt;=1",#REF!,"&gt;=50",#REF!,$B124,#REF!,"&gt;=3")</f>
        <v>#REF!</v>
      </c>
      <c r="AR124" s="6" t="e">
        <f>COUNTIFS(#REF!,"&lt;=1",#REF!,"&gt;=50",#REF!,$B124,#REF!,"&gt;=3.5")</f>
        <v>#REF!</v>
      </c>
      <c r="AS124" s="15" t="e">
        <f>COUNTIFS(#REF!,"&lt;=1",#REF!,"&gt;=50",#REF!,$B124,#REF!,"&gt;=4")</f>
        <v>#REF!</v>
      </c>
    </row>
    <row r="125" spans="2:45" hidden="1" outlineLevel="1" x14ac:dyDescent="0.25">
      <c r="B125" s="9" t="s">
        <v>63</v>
      </c>
      <c r="C125" s="6"/>
      <c r="D125" s="6" t="e">
        <f>COUNTIFS(#REF!,"&lt;100",#REF!,"&gt;=50",#REF!,$B125)</f>
        <v>#REF!</v>
      </c>
      <c r="E125" s="6" t="e">
        <f>COUNTIFS(#REF!,"&lt;=1",#REF!,"&lt;100",#REF!,"&gt;=50",#REF!,$B125,#REF!,"&gt;=1.85")</f>
        <v>#REF!</v>
      </c>
      <c r="F125" s="6" t="e">
        <f>COUNTIFS(#REF!,"&lt;=1",#REF!,"&lt;100",#REF!,"&gt;=50",#REF!,$B125,#REF!,"&gt;=1.9")</f>
        <v>#REF!</v>
      </c>
      <c r="G125" s="6" t="e">
        <f>COUNTIFS(#REF!,"&lt;=1",#REF!,"&lt;100",#REF!,"&gt;=50",#REF!,$B125,#REF!,"&gt;=2")</f>
        <v>#REF!</v>
      </c>
      <c r="H125" s="6" t="e">
        <f>COUNTIFS(#REF!,"&lt;=1",#REF!,"&lt;100",#REF!,"&gt;=50",#REF!,$B125,#REF!,"&gt;=2.2")</f>
        <v>#REF!</v>
      </c>
      <c r="I125" s="15" t="e">
        <f>COUNTIFS(#REF!,"&lt;=1",#REF!,"&lt;100",#REF!,"&gt;=50",#REF!,$B125,#REF!,"&gt;=2.5")</f>
        <v>#REF!</v>
      </c>
      <c r="K125" s="9" t="s">
        <v>63</v>
      </c>
      <c r="L125" s="6"/>
      <c r="M125" s="6" t="e">
        <f>COUNTIFS(#REF!,"&gt;=100",#REF!,"&lt;150",#REF!,$B125)</f>
        <v>#REF!</v>
      </c>
      <c r="N125" s="6" t="e">
        <f>COUNTIFS(#REF!,"&lt;=1",#REF!,"&gt;=100",#REF!,"&lt;150",#REF!,$B125,#REF!,"&gt;=2.0")</f>
        <v>#REF!</v>
      </c>
      <c r="O125" s="6" t="e">
        <f>COUNTIFS(#REF!,"&lt;=1",#REF!,"&gt;=100",#REF!,"&lt;150",#REF!,$B125,#REF!,"&gt;=2.1")</f>
        <v>#REF!</v>
      </c>
      <c r="P125" s="6" t="e">
        <f>COUNTIFS(#REF!,"&lt;=1",#REF!,"&gt;=100",#REF!,"&lt;150",#REF!,$B125,#REF!,"&gt;=2.3")</f>
        <v>#REF!</v>
      </c>
      <c r="Q125" s="6" t="e">
        <f>COUNTIFS(#REF!,"&lt;=1",#REF!,"&gt;=100",#REF!,"&lt;150",#REF!,$B125,#REF!,"&gt;=2.5")</f>
        <v>#REF!</v>
      </c>
      <c r="R125" s="15" t="e">
        <f>COUNTIFS(#REF!,"&lt;=1",#REF!,"&gt;=100",#REF!,"&lt;150",#REF!,$B125,#REF!,"&gt;=4")</f>
        <v>#REF!</v>
      </c>
      <c r="T125" s="9" t="s">
        <v>63</v>
      </c>
      <c r="U125" s="6"/>
      <c r="V125" s="6" t="e">
        <f>COUNTIFS(#REF!,"&gt;=150",#REF!,"&lt;200",#REF!,$B125)</f>
        <v>#REF!</v>
      </c>
      <c r="W125" s="6" t="e">
        <f>COUNTIFS(#REF!,"&lt;=1",#REF!,"&gt;=150",#REF!,"&lt;200",#REF!,$B125,#REF!,"&gt;=2.0")</f>
        <v>#REF!</v>
      </c>
      <c r="X125" s="6" t="e">
        <f>COUNTIFS(#REF!,"&lt;=1",#REF!,"&gt;=150",#REF!,"&lt;200",#REF!,$B125,#REF!,"&gt;=2.1")</f>
        <v>#REF!</v>
      </c>
      <c r="Y125" s="6" t="e">
        <f>COUNTIFS(#REF!,"&lt;=1",#REF!,"&gt;=150",#REF!,"&lt;200",#REF!,$B125,#REF!,"&gt;=2.5")</f>
        <v>#REF!</v>
      </c>
      <c r="Z125" s="6" t="e">
        <f>COUNTIFS(#REF!,"&lt;=1",#REF!,"&gt;=150",#REF!,"&lt;200",#REF!,$B125,#REF!,"&gt;=3.5")</f>
        <v>#REF!</v>
      </c>
      <c r="AA125" s="15" t="e">
        <f>COUNTIFS(#REF!,"&lt;=1",#REF!,"&gt;=150",#REF!,"&lt;200",#REF!,$B125,#REF!,"&gt;=4")</f>
        <v>#REF!</v>
      </c>
      <c r="AC125" s="9" t="s">
        <v>63</v>
      </c>
      <c r="AD125" s="6"/>
      <c r="AE125" s="6" t="e">
        <f>COUNTIFS(#REF!,"&gt;=200",#REF!,$B125)</f>
        <v>#REF!</v>
      </c>
      <c r="AF125" s="6" t="e">
        <f>COUNTIFS(#REF!,"&lt;=1",#REF!,"&gt;=200",#REF!,$B125,#REF!,"&gt;=2.2")</f>
        <v>#REF!</v>
      </c>
      <c r="AG125" s="6" t="e">
        <f>COUNTIFS(#REF!,"&lt;=1",#REF!,"&gt;=200",#REF!,$B125,#REF!,"&gt;=2.3")</f>
        <v>#REF!</v>
      </c>
      <c r="AH125" s="6" t="e">
        <f>COUNTIFS(#REF!,"&lt;=1",#REF!,"&gt;=200",#REF!,$B125,#REF!,"&gt;=2.5")</f>
        <v>#REF!</v>
      </c>
      <c r="AI125" s="6" t="e">
        <f>COUNTIFS(#REF!,"&lt;=1",#REF!,"&gt;=200",#REF!,$B125,#REF!,"&gt;=3.5")</f>
        <v>#REF!</v>
      </c>
      <c r="AJ125" s="15" t="e">
        <f>COUNTIFS(#REF!,"&lt;=1",#REF!,"&gt;=200",#REF!,$B125,#REF!,"&gt;=4")</f>
        <v>#REF!</v>
      </c>
      <c r="AL125" s="9" t="s">
        <v>63</v>
      </c>
      <c r="AM125" s="6"/>
      <c r="AN125" s="6" t="e">
        <f>COUNTIFS(#REF!,"&gt;=50",#REF!,$B125)</f>
        <v>#REF!</v>
      </c>
      <c r="AO125" s="6" t="e">
        <f>COUNTIFS(#REF!,"&lt;=1",#REF!,"&gt;=50",#REF!,$B125,#REF!,"&gt;=2.2")</f>
        <v>#REF!</v>
      </c>
      <c r="AP125" s="6" t="e">
        <f>COUNTIFS(#REF!,"&lt;=1",#REF!,"&gt;=50",#REF!,$B125,#REF!,"&gt;=2.5")</f>
        <v>#REF!</v>
      </c>
      <c r="AQ125" s="6" t="e">
        <f>COUNTIFS(#REF!,"&lt;=1",#REF!,"&gt;=50",#REF!,$B125,#REF!,"&gt;=3")</f>
        <v>#REF!</v>
      </c>
      <c r="AR125" s="6" t="e">
        <f>COUNTIFS(#REF!,"&lt;=1",#REF!,"&gt;=50",#REF!,$B125,#REF!,"&gt;=3.5")</f>
        <v>#REF!</v>
      </c>
      <c r="AS125" s="15" t="e">
        <f>COUNTIFS(#REF!,"&lt;=1",#REF!,"&gt;=50",#REF!,$B125,#REF!,"&gt;=4")</f>
        <v>#REF!</v>
      </c>
    </row>
    <row r="126" spans="2:45" hidden="1" outlineLevel="1" x14ac:dyDescent="0.25">
      <c r="B126" s="9" t="s">
        <v>62</v>
      </c>
      <c r="C126" s="6"/>
      <c r="D126" s="6" t="e">
        <f>COUNTIFS(#REF!,"&lt;100",#REF!,"&gt;=50",#REF!,$B126)</f>
        <v>#REF!</v>
      </c>
      <c r="E126" s="6" t="e">
        <f>COUNTIFS(#REF!,"&lt;=1",#REF!,"&lt;100",#REF!,"&gt;=50",#REF!,$B126,#REF!,"&gt;=1.85")</f>
        <v>#REF!</v>
      </c>
      <c r="F126" s="6" t="e">
        <f>COUNTIFS(#REF!,"&lt;=1",#REF!,"&lt;100",#REF!,"&gt;=50",#REF!,$B126,#REF!,"&gt;=1.9")</f>
        <v>#REF!</v>
      </c>
      <c r="G126" s="6" t="e">
        <f>COUNTIFS(#REF!,"&lt;=1",#REF!,"&lt;100",#REF!,"&gt;=50",#REF!,$B126,#REF!,"&gt;=2")</f>
        <v>#REF!</v>
      </c>
      <c r="H126" s="6" t="e">
        <f>COUNTIFS(#REF!,"&lt;=1",#REF!,"&lt;100",#REF!,"&gt;=50",#REF!,$B126,#REF!,"&gt;=2.2")</f>
        <v>#REF!</v>
      </c>
      <c r="I126" s="15" t="e">
        <f>COUNTIFS(#REF!,"&lt;=1",#REF!,"&lt;100",#REF!,"&gt;=50",#REF!,$B126,#REF!,"&gt;=2.5")</f>
        <v>#REF!</v>
      </c>
      <c r="K126" s="9" t="s">
        <v>62</v>
      </c>
      <c r="L126" s="6"/>
      <c r="M126" s="6" t="e">
        <f>COUNTIFS(#REF!,"&gt;=100",#REF!,"&lt;150",#REF!,$B126)</f>
        <v>#REF!</v>
      </c>
      <c r="N126" s="6" t="e">
        <f>COUNTIFS(#REF!,"&lt;=1",#REF!,"&gt;=100",#REF!,"&lt;150",#REF!,$B126,#REF!,"&gt;=2.0")</f>
        <v>#REF!</v>
      </c>
      <c r="O126" s="6" t="e">
        <f>COUNTIFS(#REF!,"&lt;=1",#REF!,"&gt;=100",#REF!,"&lt;150",#REF!,$B126,#REF!,"&gt;=2.1")</f>
        <v>#REF!</v>
      </c>
      <c r="P126" s="6" t="e">
        <f>COUNTIFS(#REF!,"&lt;=1",#REF!,"&gt;=100",#REF!,"&lt;150",#REF!,$B126,#REF!,"&gt;=2.3")</f>
        <v>#REF!</v>
      </c>
      <c r="Q126" s="6" t="e">
        <f>COUNTIFS(#REF!,"&lt;=1",#REF!,"&gt;=100",#REF!,"&lt;150",#REF!,$B126,#REF!,"&gt;=2.5")</f>
        <v>#REF!</v>
      </c>
      <c r="R126" s="15" t="e">
        <f>COUNTIFS(#REF!,"&lt;=1",#REF!,"&gt;=100",#REF!,"&lt;150",#REF!,$B126,#REF!,"&gt;=4")</f>
        <v>#REF!</v>
      </c>
      <c r="T126" s="9" t="s">
        <v>62</v>
      </c>
      <c r="U126" s="6"/>
      <c r="V126" s="6" t="e">
        <f>COUNTIFS(#REF!,"&gt;=150",#REF!,"&lt;200",#REF!,$B126)</f>
        <v>#REF!</v>
      </c>
      <c r="W126" s="6" t="e">
        <f>COUNTIFS(#REF!,"&lt;=1",#REF!,"&gt;=150",#REF!,"&lt;200",#REF!,$B126,#REF!,"&gt;=2.0")</f>
        <v>#REF!</v>
      </c>
      <c r="X126" s="6" t="e">
        <f>COUNTIFS(#REF!,"&lt;=1",#REF!,"&gt;=150",#REF!,"&lt;200",#REF!,$B126,#REF!,"&gt;=2.1")</f>
        <v>#REF!</v>
      </c>
      <c r="Y126" s="6" t="e">
        <f>COUNTIFS(#REF!,"&lt;=1",#REF!,"&gt;=150",#REF!,"&lt;200",#REF!,$B126,#REF!,"&gt;=2.5")</f>
        <v>#REF!</v>
      </c>
      <c r="Z126" s="6" t="e">
        <f>COUNTIFS(#REF!,"&lt;=1",#REF!,"&gt;=150",#REF!,"&lt;200",#REF!,$B126,#REF!,"&gt;=3.5")</f>
        <v>#REF!</v>
      </c>
      <c r="AA126" s="15" t="e">
        <f>COUNTIFS(#REF!,"&lt;=1",#REF!,"&gt;=150",#REF!,"&lt;200",#REF!,$B126,#REF!,"&gt;=4")</f>
        <v>#REF!</v>
      </c>
      <c r="AC126" s="9" t="s">
        <v>62</v>
      </c>
      <c r="AD126" s="6"/>
      <c r="AE126" s="6" t="e">
        <f>COUNTIFS(#REF!,"&gt;=200",#REF!,$B126)</f>
        <v>#REF!</v>
      </c>
      <c r="AF126" s="6" t="e">
        <f>COUNTIFS(#REF!,"&lt;=1",#REF!,"&gt;=200",#REF!,$B126,#REF!,"&gt;=2.2")</f>
        <v>#REF!</v>
      </c>
      <c r="AG126" s="6" t="e">
        <f>COUNTIFS(#REF!,"&lt;=1",#REF!,"&gt;=200",#REF!,$B126,#REF!,"&gt;=2.3")</f>
        <v>#REF!</v>
      </c>
      <c r="AH126" s="6" t="e">
        <f>COUNTIFS(#REF!,"&lt;=1",#REF!,"&gt;=200",#REF!,$B126,#REF!,"&gt;=2.5")</f>
        <v>#REF!</v>
      </c>
      <c r="AI126" s="6" t="e">
        <f>COUNTIFS(#REF!,"&lt;=1",#REF!,"&gt;=200",#REF!,$B126,#REF!,"&gt;=3.5")</f>
        <v>#REF!</v>
      </c>
      <c r="AJ126" s="15" t="e">
        <f>COUNTIFS(#REF!,"&lt;=1",#REF!,"&gt;=200",#REF!,$B126,#REF!,"&gt;=4")</f>
        <v>#REF!</v>
      </c>
      <c r="AL126" s="9" t="s">
        <v>62</v>
      </c>
      <c r="AM126" s="6"/>
      <c r="AN126" s="6" t="e">
        <f>COUNTIFS(#REF!,"&gt;=50",#REF!,$B126)</f>
        <v>#REF!</v>
      </c>
      <c r="AO126" s="6" t="e">
        <f>COUNTIFS(#REF!,"&lt;=1",#REF!,"&gt;=50",#REF!,$B126,#REF!,"&gt;=2.2")</f>
        <v>#REF!</v>
      </c>
      <c r="AP126" s="6" t="e">
        <f>COUNTIFS(#REF!,"&lt;=1",#REF!,"&gt;=50",#REF!,$B126,#REF!,"&gt;=2.5")</f>
        <v>#REF!</v>
      </c>
      <c r="AQ126" s="6" t="e">
        <f>COUNTIFS(#REF!,"&lt;=1",#REF!,"&gt;=50",#REF!,$B126,#REF!,"&gt;=3")</f>
        <v>#REF!</v>
      </c>
      <c r="AR126" s="6" t="e">
        <f>COUNTIFS(#REF!,"&lt;=1",#REF!,"&gt;=50",#REF!,$B126,#REF!,"&gt;=3.5")</f>
        <v>#REF!</v>
      </c>
      <c r="AS126" s="15" t="e">
        <f>COUNTIFS(#REF!,"&lt;=1",#REF!,"&gt;=50",#REF!,$B126,#REF!,"&gt;=4")</f>
        <v>#REF!</v>
      </c>
    </row>
    <row r="127" spans="2:45" hidden="1" outlineLevel="1" x14ac:dyDescent="0.25">
      <c r="B127" s="9"/>
      <c r="C127" s="6"/>
      <c r="D127" s="6"/>
      <c r="E127" s="6"/>
      <c r="F127" s="6"/>
      <c r="G127" s="6"/>
      <c r="H127" s="6"/>
      <c r="I127" s="15"/>
      <c r="K127" s="9"/>
      <c r="L127" s="6"/>
      <c r="M127" s="6"/>
      <c r="N127" s="6"/>
      <c r="O127" s="6"/>
      <c r="P127" s="6"/>
      <c r="Q127" s="6"/>
      <c r="R127" s="15"/>
      <c r="T127" s="9"/>
      <c r="U127" s="6"/>
      <c r="V127" s="6"/>
      <c r="W127" s="6"/>
      <c r="X127" s="6"/>
      <c r="Y127" s="6"/>
      <c r="Z127" s="6"/>
      <c r="AA127" s="15"/>
      <c r="AC127" s="9"/>
      <c r="AD127" s="6"/>
      <c r="AE127" s="6"/>
      <c r="AF127" s="6"/>
      <c r="AG127" s="6"/>
      <c r="AH127" s="6"/>
      <c r="AI127" s="6"/>
      <c r="AJ127" s="15"/>
      <c r="AL127" s="9"/>
      <c r="AM127" s="6"/>
      <c r="AN127" s="6"/>
      <c r="AO127" s="6"/>
      <c r="AP127" s="6"/>
      <c r="AQ127" s="6"/>
      <c r="AR127" s="6"/>
      <c r="AS127" s="15"/>
    </row>
    <row r="128" spans="2:45" hidden="1" outlineLevel="1" x14ac:dyDescent="0.25">
      <c r="B128" s="9" t="s">
        <v>77</v>
      </c>
      <c r="C128" s="6" t="e">
        <f>ROUND(D129*100/39,0)</f>
        <v>#REF!</v>
      </c>
      <c r="D128" s="6" t="e">
        <f>COUNTIFS(#REF!,"&lt;100",#REF!,"&gt;=50",#REF!,$B128)</f>
        <v>#REF!</v>
      </c>
      <c r="E128" s="6" t="e">
        <f>COUNTIFS(#REF!,"&lt;100",#REF!,"&gt;=50",#REF!,$B128,#REF!,"&gt;=1.8")</f>
        <v>#REF!</v>
      </c>
      <c r="F128" s="6" t="e">
        <f>COUNTIFS(#REF!,"&lt;100",#REF!,"&gt;=50",#REF!,$B128,#REF!,"&gt;=2.5")</f>
        <v>#REF!</v>
      </c>
      <c r="G128" s="6" t="e">
        <f>COUNTIFS(#REF!,"&lt;100",#REF!,"&gt;=50",#REF!,$B128,#REF!,"&gt;=3")</f>
        <v>#REF!</v>
      </c>
      <c r="H128" s="6" t="e">
        <f>COUNTIFS(#REF!,"&lt;100",#REF!,"&gt;=50",#REF!,$B128,#REF!,"&gt;=3.5")</f>
        <v>#REF!</v>
      </c>
      <c r="I128" s="15" t="e">
        <f>COUNTIFS(#REF!,"&lt;100",#REF!,"&gt;=50",#REF!,$B128,#REF!,"&gt;=4")</f>
        <v>#REF!</v>
      </c>
      <c r="K128" s="9" t="s">
        <v>77</v>
      </c>
      <c r="L128" s="6" t="e">
        <f>ROUND(M129*100/39,0)</f>
        <v>#REF!</v>
      </c>
      <c r="M128" s="6" t="e">
        <f>COUNTIFS(#REF!,"&gt;=100",#REF!,"&lt;150",#REF!,$B128)</f>
        <v>#REF!</v>
      </c>
      <c r="N128" s="6" t="e">
        <f>COUNTIFS(#REF!,"&gt;=100",#REF!,"&lt;150",#REF!,$B128,#REF!,"&gt;=2.2")</f>
        <v>#REF!</v>
      </c>
      <c r="O128" s="6" t="e">
        <f>COUNTIFS(#REF!,"&gt;=100",#REF!,"&lt;150",#REF!,$B128,#REF!,"&gt;=2.3")</f>
        <v>#REF!</v>
      </c>
      <c r="P128" s="6" t="e">
        <f>COUNTIFS(#REF!,"&gt;=100",#REF!,"&lt;150",#REF!,$B128,#REF!,"&gt;=2.4")</f>
        <v>#REF!</v>
      </c>
      <c r="Q128" s="6" t="e">
        <f>COUNTIFS(#REF!,"&gt;=100",#REF!,"&lt;150",#REF!,$B128,#REF!,"&gt;=2.5")</f>
        <v>#REF!</v>
      </c>
      <c r="R128" s="15" t="e">
        <f>COUNTIFS(#REF!,"&gt;=100",#REF!,"&lt;150",#REF!,$B128,#REF!,"&gt;=4")</f>
        <v>#REF!</v>
      </c>
      <c r="T128" s="9" t="s">
        <v>77</v>
      </c>
      <c r="U128" s="6" t="e">
        <f>ROUND(V129*100/39,0)</f>
        <v>#REF!</v>
      </c>
      <c r="V128" s="6" t="e">
        <f>COUNTIFS(#REF!,"&gt;=100",#REF!,"&lt;=150",#REF!,$B128)</f>
        <v>#REF!</v>
      </c>
      <c r="W128" s="6" t="e">
        <f>COUNTIFS(#REF!,"&gt;=100",#REF!,"&lt;=150",#REF!,$B128,#REF!,"&gt;=2.2")</f>
        <v>#REF!</v>
      </c>
      <c r="X128" s="6" t="e">
        <f>COUNTIFS(#REF!,"&gt;=100",#REF!,"&lt;=150",#REF!,$B128,#REF!,"&gt;=2.5")</f>
        <v>#REF!</v>
      </c>
      <c r="Y128" s="6" t="e">
        <f>COUNTIFS(#REF!,"&gt;=100",#REF!,"&lt;=150",#REF!,$B128,#REF!,"&gt;=3")</f>
        <v>#REF!</v>
      </c>
      <c r="Z128" s="6" t="e">
        <f>COUNTIFS(#REF!,"&gt;=100",#REF!,"&lt;=150",#REF!,$B128,#REF!,"&gt;=3.5")</f>
        <v>#REF!</v>
      </c>
      <c r="AA128" s="15" t="e">
        <f>COUNTIFS(#REF!,"&gt;=100",#REF!,"&lt;=150",#REF!,$B128,#REF!,"&gt;=4")</f>
        <v>#REF!</v>
      </c>
      <c r="AC128" s="9" t="s">
        <v>77</v>
      </c>
      <c r="AD128" s="6" t="e">
        <f>ROUND(AE129*100/39,0)</f>
        <v>#REF!</v>
      </c>
      <c r="AE128" s="6" t="e">
        <f>COUNTIFS(#REF!,"&gt;=100",#REF!,"&lt;=150",#REF!,$B128)</f>
        <v>#REF!</v>
      </c>
      <c r="AF128" s="6" t="e">
        <f>COUNTIFS(#REF!,"&gt;=100",#REF!,"&lt;=150",#REF!,$B128,#REF!,"&gt;=2.2")</f>
        <v>#REF!</v>
      </c>
      <c r="AG128" s="6" t="e">
        <f>COUNTIFS(#REF!,"&gt;=100",#REF!,"&lt;=150",#REF!,$B128,#REF!,"&gt;=2.5")</f>
        <v>#REF!</v>
      </c>
      <c r="AH128" s="6" t="e">
        <f>COUNTIFS(#REF!,"&gt;=100",#REF!,"&lt;=150",#REF!,$B128,#REF!,"&gt;=3")</f>
        <v>#REF!</v>
      </c>
      <c r="AI128" s="6" t="e">
        <f>COUNTIFS(#REF!,"&gt;=100",#REF!,"&lt;=150",#REF!,$B128,#REF!,"&gt;=3.5")</f>
        <v>#REF!</v>
      </c>
      <c r="AJ128" s="15" t="e">
        <f>COUNTIFS(#REF!,"&gt;=100",#REF!,"&lt;=150",#REF!,$B128,#REF!,"&gt;=4")</f>
        <v>#REF!</v>
      </c>
      <c r="AL128" s="9" t="s">
        <v>77</v>
      </c>
      <c r="AM128" s="6" t="e">
        <f>ROUND(AN129*100/39,0)</f>
        <v>#REF!</v>
      </c>
      <c r="AN128" s="6" t="e">
        <f>COUNTIFS(#REF!,"&gt;=50",#REF!,$B128)</f>
        <v>#REF!</v>
      </c>
      <c r="AO128" s="6" t="e">
        <f>COUNTIFS(#REF!,"&gt;=50",#REF!,$B128,#REF!,"&gt;=2.2")</f>
        <v>#REF!</v>
      </c>
      <c r="AP128" s="6" t="e">
        <f>COUNTIFS(#REF!,"&gt;=50",#REF!,$B128,#REF!,"&gt;=2.5")</f>
        <v>#REF!</v>
      </c>
      <c r="AQ128" s="6" t="e">
        <f>COUNTIFS(#REF!,"&gt;=50",#REF!,$B128,#REF!,"&gt;=3")</f>
        <v>#REF!</v>
      </c>
      <c r="AR128" s="6" t="e">
        <f>COUNTIFS(#REF!,"&gt;=50",#REF!,$B128,#REF!,"&gt;=3.5")</f>
        <v>#REF!</v>
      </c>
      <c r="AS128" s="15" t="e">
        <f>COUNTIFS(#REF!,"&gt;=50",#REF!,$B128,#REF!,"&gt;=4")</f>
        <v>#REF!</v>
      </c>
    </row>
    <row r="129" spans="2:45" collapsed="1" x14ac:dyDescent="0.25">
      <c r="B129" s="8" t="s">
        <v>75</v>
      </c>
      <c r="C129" s="10" t="e">
        <f t="shared" ref="C129:I129" si="10">SUM(C70:C128)</f>
        <v>#REF!</v>
      </c>
      <c r="D129" s="10" t="e">
        <f t="shared" si="10"/>
        <v>#REF!</v>
      </c>
      <c r="E129" s="10" t="e">
        <f t="shared" si="10"/>
        <v>#REF!</v>
      </c>
      <c r="F129" s="10" t="e">
        <f t="shared" si="10"/>
        <v>#REF!</v>
      </c>
      <c r="G129" s="10" t="e">
        <f t="shared" si="10"/>
        <v>#REF!</v>
      </c>
      <c r="H129" s="10" t="e">
        <f t="shared" si="10"/>
        <v>#REF!</v>
      </c>
      <c r="I129" s="16" t="e">
        <f t="shared" si="10"/>
        <v>#REF!</v>
      </c>
      <c r="K129" s="8" t="s">
        <v>75</v>
      </c>
      <c r="L129" s="10" t="e">
        <f t="shared" ref="L129:R129" si="11">SUM(L70:L128)</f>
        <v>#REF!</v>
      </c>
      <c r="M129" s="10" t="e">
        <f t="shared" si="11"/>
        <v>#REF!</v>
      </c>
      <c r="N129" s="10" t="e">
        <f t="shared" si="11"/>
        <v>#REF!</v>
      </c>
      <c r="O129" s="10" t="e">
        <f t="shared" si="11"/>
        <v>#REF!</v>
      </c>
      <c r="P129" s="10" t="e">
        <f t="shared" si="11"/>
        <v>#REF!</v>
      </c>
      <c r="Q129" s="10" t="e">
        <f t="shared" si="11"/>
        <v>#REF!</v>
      </c>
      <c r="R129" s="16" t="e">
        <f t="shared" si="11"/>
        <v>#REF!</v>
      </c>
      <c r="T129" s="8" t="s">
        <v>75</v>
      </c>
      <c r="U129" s="10" t="e">
        <f t="shared" ref="U129:AA129" si="12">SUM(U70:U128)</f>
        <v>#REF!</v>
      </c>
      <c r="V129" s="10" t="e">
        <f t="shared" si="12"/>
        <v>#REF!</v>
      </c>
      <c r="W129" s="10" t="e">
        <f t="shared" si="12"/>
        <v>#REF!</v>
      </c>
      <c r="X129" s="10" t="e">
        <f t="shared" si="12"/>
        <v>#REF!</v>
      </c>
      <c r="Y129" s="10" t="e">
        <f t="shared" si="12"/>
        <v>#REF!</v>
      </c>
      <c r="Z129" s="10" t="e">
        <f t="shared" si="12"/>
        <v>#REF!</v>
      </c>
      <c r="AA129" s="16" t="e">
        <f t="shared" si="12"/>
        <v>#REF!</v>
      </c>
      <c r="AC129" s="8" t="s">
        <v>75</v>
      </c>
      <c r="AD129" s="10" t="e">
        <f t="shared" ref="AD129:AJ129" si="13">SUM(AD70:AD128)</f>
        <v>#REF!</v>
      </c>
      <c r="AE129" s="10" t="e">
        <f t="shared" si="13"/>
        <v>#REF!</v>
      </c>
      <c r="AF129" s="10" t="e">
        <f t="shared" si="13"/>
        <v>#REF!</v>
      </c>
      <c r="AG129" s="10" t="e">
        <f t="shared" si="13"/>
        <v>#REF!</v>
      </c>
      <c r="AH129" s="10" t="e">
        <f t="shared" si="13"/>
        <v>#REF!</v>
      </c>
      <c r="AI129" s="10" t="e">
        <f t="shared" si="13"/>
        <v>#REF!</v>
      </c>
      <c r="AJ129" s="16" t="e">
        <f t="shared" si="13"/>
        <v>#REF!</v>
      </c>
      <c r="AL129" s="8" t="s">
        <v>75</v>
      </c>
      <c r="AM129" s="10" t="e">
        <f t="shared" ref="AM129:AS129" si="14">SUM(AM70:AM128)</f>
        <v>#REF!</v>
      </c>
      <c r="AN129" s="10" t="e">
        <f t="shared" si="14"/>
        <v>#REF!</v>
      </c>
      <c r="AO129" s="10" t="e">
        <f t="shared" si="14"/>
        <v>#REF!</v>
      </c>
      <c r="AP129" s="10" t="e">
        <f t="shared" si="14"/>
        <v>#REF!</v>
      </c>
      <c r="AQ129" s="10" t="e">
        <f t="shared" si="14"/>
        <v>#REF!</v>
      </c>
      <c r="AR129" s="10" t="e">
        <f t="shared" si="14"/>
        <v>#REF!</v>
      </c>
      <c r="AS129" s="16" t="e">
        <f t="shared" si="14"/>
        <v>#REF!</v>
      </c>
    </row>
    <row r="130" spans="2:45" ht="14.5" x14ac:dyDescent="0.35">
      <c r="B130" s="9" t="s">
        <v>68</v>
      </c>
      <c r="C130" s="11"/>
      <c r="D130" s="12" t="e">
        <f>D129/C129</f>
        <v>#REF!</v>
      </c>
      <c r="E130" s="12" t="e">
        <f>E129/C129</f>
        <v>#REF!</v>
      </c>
      <c r="F130" s="23" t="e">
        <f>F129/C129</f>
        <v>#REF!</v>
      </c>
      <c r="G130" s="12" t="e">
        <f>G129/C129</f>
        <v>#REF!</v>
      </c>
      <c r="H130" s="12" t="e">
        <f>H129/C129</f>
        <v>#REF!</v>
      </c>
      <c r="I130" s="17" t="e">
        <f>I129/C129</f>
        <v>#REF!</v>
      </c>
      <c r="K130" s="9" t="s">
        <v>68</v>
      </c>
      <c r="L130" s="11"/>
      <c r="M130" s="12" t="e">
        <f>M129/L129</f>
        <v>#REF!</v>
      </c>
      <c r="N130" s="12" t="e">
        <f>N129/L129</f>
        <v>#REF!</v>
      </c>
      <c r="O130" s="23" t="e">
        <f>O129/L129</f>
        <v>#REF!</v>
      </c>
      <c r="P130" s="12" t="e">
        <f>P129/L129</f>
        <v>#REF!</v>
      </c>
      <c r="Q130" s="12" t="e">
        <f>Q129/L129</f>
        <v>#REF!</v>
      </c>
      <c r="R130" s="17" t="e">
        <f>R129/L129</f>
        <v>#REF!</v>
      </c>
      <c r="T130" s="9" t="s">
        <v>68</v>
      </c>
      <c r="U130" s="11"/>
      <c r="V130" s="12" t="e">
        <f>V129/U129</f>
        <v>#REF!</v>
      </c>
      <c r="W130" s="12" t="e">
        <f>W129/U129</f>
        <v>#REF!</v>
      </c>
      <c r="X130" s="23" t="e">
        <f>X129/U129</f>
        <v>#REF!</v>
      </c>
      <c r="Y130" s="12" t="e">
        <f>Y129/U129</f>
        <v>#REF!</v>
      </c>
      <c r="Z130" s="12" t="e">
        <f>Z129/U129</f>
        <v>#REF!</v>
      </c>
      <c r="AA130" s="17" t="e">
        <f>AA129/U129</f>
        <v>#REF!</v>
      </c>
      <c r="AC130" s="9" t="s">
        <v>68</v>
      </c>
      <c r="AD130" s="11"/>
      <c r="AE130" s="12" t="e">
        <f>AE129/AD129</f>
        <v>#REF!</v>
      </c>
      <c r="AF130" s="12" t="e">
        <f>AF129/AD129</f>
        <v>#REF!</v>
      </c>
      <c r="AG130" s="23" t="e">
        <f>AG129/AD129</f>
        <v>#REF!</v>
      </c>
      <c r="AH130" s="12" t="e">
        <f>AH129/AD129</f>
        <v>#REF!</v>
      </c>
      <c r="AI130" s="12" t="e">
        <f>AI129/AD129</f>
        <v>#REF!</v>
      </c>
      <c r="AJ130" s="17" t="e">
        <f>AJ129/AD129</f>
        <v>#REF!</v>
      </c>
      <c r="AL130" s="9" t="s">
        <v>68</v>
      </c>
      <c r="AM130" s="11"/>
      <c r="AN130" s="12" t="e">
        <f>AN129/AM129</f>
        <v>#REF!</v>
      </c>
      <c r="AO130" s="12" t="e">
        <f>AO129/AM129</f>
        <v>#REF!</v>
      </c>
      <c r="AP130" s="23" t="e">
        <f>AP129/AM129</f>
        <v>#REF!</v>
      </c>
      <c r="AQ130" s="12" t="e">
        <f>AQ129/AM129</f>
        <v>#REF!</v>
      </c>
      <c r="AR130" s="12" t="e">
        <f>AR129/AM129</f>
        <v>#REF!</v>
      </c>
      <c r="AS130" s="17" t="e">
        <f>AS129/AM129</f>
        <v>#REF!</v>
      </c>
    </row>
    <row r="131" spans="2:45" ht="15" thickBot="1" x14ac:dyDescent="0.4">
      <c r="B131" s="18" t="s">
        <v>76</v>
      </c>
      <c r="C131" s="19"/>
      <c r="D131" s="20">
        <f t="shared" ref="D131:I131" si="15">COUNTIF(D70:D126,"&gt;0")</f>
        <v>0</v>
      </c>
      <c r="E131" s="20">
        <f t="shared" si="15"/>
        <v>0</v>
      </c>
      <c r="F131" s="20">
        <f t="shared" si="15"/>
        <v>0</v>
      </c>
      <c r="G131" s="20">
        <f t="shared" si="15"/>
        <v>0</v>
      </c>
      <c r="H131" s="20">
        <f t="shared" si="15"/>
        <v>0</v>
      </c>
      <c r="I131" s="21">
        <f t="shared" si="15"/>
        <v>0</v>
      </c>
      <c r="K131" s="18" t="s">
        <v>76</v>
      </c>
      <c r="L131" s="19"/>
      <c r="M131" s="20">
        <f t="shared" ref="M131:R131" si="16">COUNTIF(M70:M126,"&gt;0")</f>
        <v>0</v>
      </c>
      <c r="N131" s="20">
        <f t="shared" si="16"/>
        <v>0</v>
      </c>
      <c r="O131" s="20">
        <f t="shared" si="16"/>
        <v>0</v>
      </c>
      <c r="P131" s="20">
        <f t="shared" si="16"/>
        <v>0</v>
      </c>
      <c r="Q131" s="20">
        <f t="shared" si="16"/>
        <v>0</v>
      </c>
      <c r="R131" s="21">
        <f t="shared" si="16"/>
        <v>0</v>
      </c>
      <c r="T131" s="18" t="s">
        <v>76</v>
      </c>
      <c r="U131" s="19"/>
      <c r="V131" s="20">
        <f t="shared" ref="V131:AA131" si="17">COUNTIF(V70:V126,"&gt;0")</f>
        <v>0</v>
      </c>
      <c r="W131" s="20">
        <f t="shared" si="17"/>
        <v>0</v>
      </c>
      <c r="X131" s="20">
        <f t="shared" si="17"/>
        <v>0</v>
      </c>
      <c r="Y131" s="20">
        <f t="shared" si="17"/>
        <v>0</v>
      </c>
      <c r="Z131" s="20">
        <f t="shared" si="17"/>
        <v>0</v>
      </c>
      <c r="AA131" s="21">
        <f t="shared" si="17"/>
        <v>0</v>
      </c>
      <c r="AC131" s="18" t="s">
        <v>76</v>
      </c>
      <c r="AD131" s="19"/>
      <c r="AE131" s="20">
        <f t="shared" ref="AE131:AJ131" si="18">COUNTIF(AE70:AE126,"&gt;0")</f>
        <v>0</v>
      </c>
      <c r="AF131" s="20">
        <f t="shared" si="18"/>
        <v>0</v>
      </c>
      <c r="AG131" s="20">
        <f t="shared" si="18"/>
        <v>0</v>
      </c>
      <c r="AH131" s="20">
        <f t="shared" si="18"/>
        <v>0</v>
      </c>
      <c r="AI131" s="20">
        <f t="shared" si="18"/>
        <v>0</v>
      </c>
      <c r="AJ131" s="21">
        <f t="shared" si="18"/>
        <v>0</v>
      </c>
      <c r="AL131" s="18" t="s">
        <v>76</v>
      </c>
      <c r="AM131" s="19"/>
      <c r="AN131" s="20">
        <f t="shared" ref="AN131:AS131" si="19">COUNTIF(AN70:AN126,"&gt;0")</f>
        <v>0</v>
      </c>
      <c r="AO131" s="20">
        <f t="shared" si="19"/>
        <v>0</v>
      </c>
      <c r="AP131" s="20">
        <f t="shared" si="19"/>
        <v>0</v>
      </c>
      <c r="AQ131" s="20">
        <f t="shared" si="19"/>
        <v>0</v>
      </c>
      <c r="AR131" s="20">
        <f t="shared" si="19"/>
        <v>0</v>
      </c>
      <c r="AS131" s="21">
        <f t="shared" si="19"/>
        <v>0</v>
      </c>
    </row>
    <row r="133" spans="2:45" ht="15" thickBot="1" x14ac:dyDescent="0.4">
      <c r="B133" s="3" t="s">
        <v>99</v>
      </c>
      <c r="C133" s="4"/>
      <c r="D133" s="4"/>
      <c r="E133" s="4"/>
      <c r="F133" s="4"/>
      <c r="G133" s="4"/>
      <c r="H133" s="4"/>
      <c r="I133" s="4"/>
      <c r="K133" s="3" t="str">
        <f>$B133</f>
        <v>Dust CADR/W (Consistant Proposal Levels)</v>
      </c>
      <c r="L133" s="4"/>
      <c r="M133" s="4"/>
      <c r="N133" s="4"/>
      <c r="O133" s="4"/>
      <c r="P133" s="4"/>
      <c r="Q133" s="4"/>
      <c r="R133" s="4"/>
      <c r="T133" s="3" t="str">
        <f>$B133</f>
        <v>Dust CADR/W (Consistant Proposal Levels)</v>
      </c>
      <c r="U133" s="4"/>
      <c r="V133" s="4"/>
      <c r="W133" s="4"/>
      <c r="X133" s="4"/>
      <c r="Y133" s="4"/>
      <c r="Z133" s="4"/>
      <c r="AA133" s="4"/>
      <c r="AC133" s="3" t="str">
        <f>$B133</f>
        <v>Dust CADR/W (Consistant Proposal Levels)</v>
      </c>
      <c r="AD133" s="4"/>
      <c r="AE133" s="4"/>
      <c r="AF133" s="4"/>
      <c r="AG133" s="4"/>
      <c r="AH133" s="4"/>
      <c r="AI133" s="4"/>
      <c r="AJ133" s="4"/>
      <c r="AL133" s="3" t="str">
        <f>$B133</f>
        <v>Dust CADR/W (Consistant Proposal Levels)</v>
      </c>
      <c r="AM133" s="4"/>
      <c r="AN133" s="4"/>
      <c r="AO133" s="4"/>
      <c r="AP133" s="4"/>
      <c r="AQ133" s="4"/>
      <c r="AR133" s="4"/>
      <c r="AS133" s="4"/>
    </row>
    <row r="134" spans="2:45" ht="14.5" x14ac:dyDescent="0.35">
      <c r="B134" s="143" t="s">
        <v>78</v>
      </c>
      <c r="C134" s="144"/>
      <c r="D134" s="144"/>
      <c r="E134" s="144"/>
      <c r="F134" s="144"/>
      <c r="G134" s="144"/>
      <c r="H134" s="144"/>
      <c r="I134" s="145"/>
      <c r="K134" s="143" t="s">
        <v>83</v>
      </c>
      <c r="L134" s="144"/>
      <c r="M134" s="144"/>
      <c r="N134" s="144"/>
      <c r="O134" s="144"/>
      <c r="P134" s="144"/>
      <c r="Q134" s="144"/>
      <c r="R134" s="145"/>
      <c r="T134" s="143" t="s">
        <v>84</v>
      </c>
      <c r="U134" s="144"/>
      <c r="V134" s="144"/>
      <c r="W134" s="144"/>
      <c r="X134" s="144"/>
      <c r="Y134" s="144"/>
      <c r="Z134" s="144"/>
      <c r="AA134" s="145"/>
      <c r="AC134" s="143" t="s">
        <v>85</v>
      </c>
      <c r="AD134" s="144"/>
      <c r="AE134" s="144"/>
      <c r="AF134" s="144"/>
      <c r="AG134" s="144"/>
      <c r="AH134" s="144"/>
      <c r="AI134" s="144"/>
      <c r="AJ134" s="145"/>
      <c r="AL134" s="143" t="s">
        <v>86</v>
      </c>
      <c r="AM134" s="144"/>
      <c r="AN134" s="144"/>
      <c r="AO134" s="144"/>
      <c r="AP134" s="144"/>
      <c r="AQ134" s="144"/>
      <c r="AR134" s="144"/>
      <c r="AS134" s="145"/>
    </row>
    <row r="135" spans="2:45" ht="50" x14ac:dyDescent="0.25">
      <c r="B135" s="5" t="s">
        <v>70</v>
      </c>
      <c r="C135" s="13" t="s">
        <v>73</v>
      </c>
      <c r="D135" s="13" t="s">
        <v>69</v>
      </c>
      <c r="E135" s="13" t="s">
        <v>72</v>
      </c>
      <c r="F135" s="25" t="s">
        <v>126</v>
      </c>
      <c r="G135" s="13" t="s">
        <v>80</v>
      </c>
      <c r="H135" s="13" t="s">
        <v>81</v>
      </c>
      <c r="I135" s="14" t="s">
        <v>82</v>
      </c>
      <c r="K135" s="5" t="s">
        <v>70</v>
      </c>
      <c r="L135" s="13" t="s">
        <v>73</v>
      </c>
      <c r="M135" s="13" t="s">
        <v>69</v>
      </c>
      <c r="N135" s="13" t="s">
        <v>72</v>
      </c>
      <c r="O135" s="25" t="s">
        <v>126</v>
      </c>
      <c r="P135" s="13" t="s">
        <v>80</v>
      </c>
      <c r="Q135" s="13" t="s">
        <v>81</v>
      </c>
      <c r="R135" s="14" t="s">
        <v>82</v>
      </c>
      <c r="T135" s="5" t="s">
        <v>70</v>
      </c>
      <c r="U135" s="13" t="s">
        <v>73</v>
      </c>
      <c r="V135" s="13" t="s">
        <v>69</v>
      </c>
      <c r="W135" s="13" t="s">
        <v>72</v>
      </c>
      <c r="X135" s="25" t="s">
        <v>126</v>
      </c>
      <c r="Y135" s="13" t="s">
        <v>80</v>
      </c>
      <c r="Z135" s="13" t="s">
        <v>81</v>
      </c>
      <c r="AA135" s="14" t="s">
        <v>82</v>
      </c>
      <c r="AC135" s="5" t="s">
        <v>70</v>
      </c>
      <c r="AD135" s="13" t="s">
        <v>73</v>
      </c>
      <c r="AE135" s="13" t="s">
        <v>69</v>
      </c>
      <c r="AF135" s="13" t="s">
        <v>72</v>
      </c>
      <c r="AG135" s="25" t="s">
        <v>126</v>
      </c>
      <c r="AH135" s="13" t="s">
        <v>80</v>
      </c>
      <c r="AI135" s="13" t="s">
        <v>81</v>
      </c>
      <c r="AJ135" s="14" t="s">
        <v>82</v>
      </c>
      <c r="AL135" s="5" t="s">
        <v>70</v>
      </c>
      <c r="AM135" s="13" t="s">
        <v>73</v>
      </c>
      <c r="AN135" s="13" t="s">
        <v>69</v>
      </c>
      <c r="AO135" s="13" t="s">
        <v>72</v>
      </c>
      <c r="AP135" s="25" t="s">
        <v>126</v>
      </c>
      <c r="AQ135" s="13" t="s">
        <v>80</v>
      </c>
      <c r="AR135" s="13" t="s">
        <v>81</v>
      </c>
      <c r="AS135" s="14" t="s">
        <v>82</v>
      </c>
    </row>
    <row r="136" spans="2:45" hidden="1" outlineLevel="1" x14ac:dyDescent="0.25">
      <c r="B136" s="9" t="s">
        <v>10</v>
      </c>
      <c r="C136" s="6"/>
      <c r="D136" s="6" t="e">
        <f>COUNTIFS(#REF!,"&lt;100",#REF!,"&gt;=50",#REF!,$B136)</f>
        <v>#REF!</v>
      </c>
      <c r="E136" s="6" t="e">
        <f>COUNTIFS(#REF!,"&lt;=1",#REF!,"&lt;100",#REF!,"&gt;=50",#REF!,$B136,#REF!,"&gt;=2.2")</f>
        <v>#REF!</v>
      </c>
      <c r="F136" s="6" t="e">
        <f>COUNTIFS(#REF!,"&lt;=1",#REF!,"&lt;100",#REF!,"&gt;=50",#REF!,$B136,#REF!,"&gt;=2.4")</f>
        <v>#REF!</v>
      </c>
      <c r="G136" s="6" t="e">
        <f>COUNTIFS(#REF!,"&lt;=1",#REF!,"&lt;100",#REF!,"&gt;=50",#REF!,$B136,#REF!,"&gt;=3")</f>
        <v>#REF!</v>
      </c>
      <c r="H136" s="6" t="e">
        <f>COUNTIFS(#REF!,"&lt;=1",#REF!,"&lt;100",#REF!,"&gt;=50",#REF!,$B136,#REF!,"&gt;=3.5")</f>
        <v>#REF!</v>
      </c>
      <c r="I136" s="15" t="e">
        <f>COUNTIFS(#REF!,"&lt;=1",#REF!,"&lt;100",#REF!,"&gt;=50",#REF!,$B136,#REF!,"&gt;=4")</f>
        <v>#REF!</v>
      </c>
      <c r="K136" s="9" t="s">
        <v>10</v>
      </c>
      <c r="L136" s="6"/>
      <c r="M136" s="6" t="e">
        <f>COUNTIFS(#REF!,"&gt;=100",#REF!,"&lt;150",#REF!,$B136)</f>
        <v>#REF!</v>
      </c>
      <c r="N136" s="6" t="e">
        <f>COUNTIFS(#REF!,"&lt;=1",#REF!,"&gt;=100",#REF!,"&lt;150",#REF!,$B136,#REF!,"&gt;=2.2")</f>
        <v>#REF!</v>
      </c>
      <c r="O136" s="6" t="e">
        <f>COUNTIFS(#REF!,"&lt;=1",#REF!,"&gt;=100",#REF!,"&lt;150",#REF!,$B136,#REF!,"&gt;=2.4")</f>
        <v>#REF!</v>
      </c>
      <c r="P136" s="6" t="e">
        <f>COUNTIFS(#REF!,"&lt;=1",#REF!,"&gt;=100",#REF!,"&lt;150",#REF!,$B136,#REF!,"&gt;=3")</f>
        <v>#REF!</v>
      </c>
      <c r="Q136" s="6" t="e">
        <f>COUNTIFS(#REF!,"&lt;=1",#REF!,"&gt;=100",#REF!,"&lt;150",#REF!,$B136,#REF!,"&gt;=3.5")</f>
        <v>#REF!</v>
      </c>
      <c r="R136" s="15" t="e">
        <f>COUNTIFS(#REF!,"&lt;=1",#REF!,"&gt;=100",#REF!,"&lt;150",#REF!,$B136,#REF!,"&gt;=4")</f>
        <v>#REF!</v>
      </c>
      <c r="T136" s="9" t="s">
        <v>10</v>
      </c>
      <c r="U136" s="6"/>
      <c r="V136" s="6" t="e">
        <f>COUNTIFS(#REF!,"&gt;=150",#REF!,"&lt;200",#REF!,$B136)</f>
        <v>#REF!</v>
      </c>
      <c r="W136" s="6" t="e">
        <f>COUNTIFS(#REF!,"&lt;=1",#REF!,"&gt;=150",#REF!,"&lt;200",#REF!,$B136,#REF!,"&gt;=2.2")</f>
        <v>#REF!</v>
      </c>
      <c r="X136" s="6" t="e">
        <f>COUNTIFS(#REF!,"&lt;=1",#REF!,"&gt;=150",#REF!,"&lt;200",#REF!,$B136,#REF!,"&gt;=2.4")</f>
        <v>#REF!</v>
      </c>
      <c r="Y136" s="6" t="e">
        <f>COUNTIFS(#REF!,"&lt;=1",#REF!,"&gt;=150",#REF!,"&lt;200",#REF!,$B136,#REF!,"&gt;=3")</f>
        <v>#REF!</v>
      </c>
      <c r="Z136" s="6" t="e">
        <f>COUNTIFS(#REF!,"&lt;=1",#REF!,"&gt;=150",#REF!,"&lt;200",#REF!,$B136,#REF!,"&gt;=3.5")</f>
        <v>#REF!</v>
      </c>
      <c r="AA136" s="15" t="e">
        <f>COUNTIFS(#REF!,"&lt;=1",#REF!,"&gt;=150",#REF!,"&lt;200",#REF!,$B136,#REF!,"&gt;=4")</f>
        <v>#REF!</v>
      </c>
      <c r="AC136" s="9" t="s">
        <v>10</v>
      </c>
      <c r="AD136" s="6"/>
      <c r="AE136" s="6" t="e">
        <f>COUNTIFS(#REF!,"&gt;=200",#REF!,$B136)</f>
        <v>#REF!</v>
      </c>
      <c r="AF136" s="6" t="e">
        <f>COUNTIFS(#REF!,"&lt;=1",#REF!,"&gt;=200",#REF!,$B136,#REF!,"&gt;=2.2")</f>
        <v>#REF!</v>
      </c>
      <c r="AG136" s="6" t="e">
        <f>COUNTIFS(#REF!,"&lt;=1",#REF!,"&gt;=200",#REF!,$B136,#REF!,"&gt;=2.4")</f>
        <v>#REF!</v>
      </c>
      <c r="AH136" s="6" t="e">
        <f>COUNTIFS(#REF!,"&lt;=1",#REF!,"&gt;=200",#REF!,$B136,#REF!,"&gt;=3")</f>
        <v>#REF!</v>
      </c>
      <c r="AI136" s="6" t="e">
        <f>COUNTIFS(#REF!,"&lt;=1",#REF!,"&gt;=200",#REF!,$B136,#REF!,"&gt;=3.5")</f>
        <v>#REF!</v>
      </c>
      <c r="AJ136" s="15" t="e">
        <f>COUNTIFS(#REF!,"&lt;=1",#REF!,"&gt;=200",#REF!,$B136,#REF!,"&gt;=4")</f>
        <v>#REF!</v>
      </c>
      <c r="AL136" s="9" t="s">
        <v>10</v>
      </c>
      <c r="AM136" s="6"/>
      <c r="AN136" s="6" t="e">
        <f>COUNTIFS(#REF!,"&gt;=50",#REF!,$B136)</f>
        <v>#REF!</v>
      </c>
      <c r="AO136" s="6" t="e">
        <f>COUNTIFS(#REF!,"&lt;=1",#REF!,"&gt;=50",#REF!,$B136,#REF!,"&gt;=2.2")</f>
        <v>#REF!</v>
      </c>
      <c r="AP136" s="6" t="e">
        <f>COUNTIFS(#REF!,"&lt;=1",#REF!,"&gt;=50",#REF!,$B136,#REF!,"&gt;=2.4")</f>
        <v>#REF!</v>
      </c>
      <c r="AQ136" s="6" t="e">
        <f>COUNTIFS(#REF!,"&lt;=1",#REF!,"&gt;=50",#REF!,$B136,#REF!,"&gt;=3")</f>
        <v>#REF!</v>
      </c>
      <c r="AR136" s="6" t="e">
        <f>COUNTIFS(#REF!,"&lt;=1",#REF!,"&gt;=50",#REF!,$B136,#REF!,"&gt;=3.5")</f>
        <v>#REF!</v>
      </c>
      <c r="AS136" s="15" t="e">
        <f>COUNTIFS(#REF!,"&lt;=1",#REF!,"&gt;=50",#REF!,$B136,#REF!,"&gt;=4")</f>
        <v>#REF!</v>
      </c>
    </row>
    <row r="137" spans="2:45" hidden="1" outlineLevel="1" x14ac:dyDescent="0.25">
      <c r="B137" s="9" t="s">
        <v>12</v>
      </c>
      <c r="C137" s="6"/>
      <c r="D137" s="6" t="e">
        <f>COUNTIFS(#REF!,"&lt;100",#REF!,"&gt;=50",#REF!,$B137)</f>
        <v>#REF!</v>
      </c>
      <c r="E137" s="6" t="e">
        <f>COUNTIFS(#REF!,"&lt;=1",#REF!,"&lt;100",#REF!,"&gt;=50",#REF!,$B137,#REF!,"&gt;=2.2")</f>
        <v>#REF!</v>
      </c>
      <c r="F137" s="6" t="e">
        <f>COUNTIFS(#REF!,"&lt;=1",#REF!,"&lt;100",#REF!,"&gt;=50",#REF!,$B137,#REF!,"&gt;=2.4")</f>
        <v>#REF!</v>
      </c>
      <c r="G137" s="6" t="e">
        <f>COUNTIFS(#REF!,"&lt;=1",#REF!,"&lt;100",#REF!,"&gt;=50",#REF!,$B137,#REF!,"&gt;=3")</f>
        <v>#REF!</v>
      </c>
      <c r="H137" s="6" t="e">
        <f>COUNTIFS(#REF!,"&lt;=1",#REF!,"&lt;100",#REF!,"&gt;=50",#REF!,$B137,#REF!,"&gt;=3.5")</f>
        <v>#REF!</v>
      </c>
      <c r="I137" s="15" t="e">
        <f>COUNTIFS(#REF!,"&lt;=1",#REF!,"&lt;100",#REF!,"&gt;=50",#REF!,$B137,#REF!,"&gt;=4")</f>
        <v>#REF!</v>
      </c>
      <c r="K137" s="9" t="s">
        <v>12</v>
      </c>
      <c r="L137" s="6"/>
      <c r="M137" s="6" t="e">
        <f>COUNTIFS(#REF!,"&gt;=100",#REF!,"&lt;150",#REF!,$B137)</f>
        <v>#REF!</v>
      </c>
      <c r="N137" s="6" t="e">
        <f>COUNTIFS(#REF!,"&lt;=1",#REF!,"&gt;=100",#REF!,"&lt;150",#REF!,$B137,#REF!,"&gt;=2.2")</f>
        <v>#REF!</v>
      </c>
      <c r="O137" s="6" t="e">
        <f>COUNTIFS(#REF!,"&lt;=1",#REF!,"&gt;=100",#REF!,"&lt;150",#REF!,$B137,#REF!,"&gt;=2.4")</f>
        <v>#REF!</v>
      </c>
      <c r="P137" s="6" t="e">
        <f>COUNTIFS(#REF!,"&lt;=1",#REF!,"&gt;=100",#REF!,"&lt;150",#REF!,$B137,#REF!,"&gt;=3")</f>
        <v>#REF!</v>
      </c>
      <c r="Q137" s="6" t="e">
        <f>COUNTIFS(#REF!,"&lt;=1",#REF!,"&gt;=100",#REF!,"&lt;150",#REF!,$B137,#REF!,"&gt;=3.5")</f>
        <v>#REF!</v>
      </c>
      <c r="R137" s="15" t="e">
        <f>COUNTIFS(#REF!,"&lt;=1",#REF!,"&gt;=100",#REF!,"&lt;150",#REF!,$B137,#REF!,"&gt;=4")</f>
        <v>#REF!</v>
      </c>
      <c r="T137" s="9" t="s">
        <v>12</v>
      </c>
      <c r="U137" s="6"/>
      <c r="V137" s="6" t="e">
        <f>COUNTIFS(#REF!,"&gt;=150",#REF!,"&lt;200",#REF!,$B137)</f>
        <v>#REF!</v>
      </c>
      <c r="W137" s="6" t="e">
        <f>COUNTIFS(#REF!,"&lt;=1",#REF!,"&gt;=150",#REF!,"&lt;200",#REF!,$B137,#REF!,"&gt;=2.2")</f>
        <v>#REF!</v>
      </c>
      <c r="X137" s="6" t="e">
        <f>COUNTIFS(#REF!,"&lt;=1",#REF!,"&gt;=150",#REF!,"&lt;200",#REF!,$B137,#REF!,"&gt;=2.4")</f>
        <v>#REF!</v>
      </c>
      <c r="Y137" s="6" t="e">
        <f>COUNTIFS(#REF!,"&lt;=1",#REF!,"&gt;=150",#REF!,"&lt;200",#REF!,$B137,#REF!,"&gt;=3")</f>
        <v>#REF!</v>
      </c>
      <c r="Z137" s="6" t="e">
        <f>COUNTIFS(#REF!,"&lt;=1",#REF!,"&gt;=150",#REF!,"&lt;200",#REF!,$B137,#REF!,"&gt;=3.5")</f>
        <v>#REF!</v>
      </c>
      <c r="AA137" s="15" t="e">
        <f>COUNTIFS(#REF!,"&lt;=1",#REF!,"&gt;=150",#REF!,"&lt;200",#REF!,$B137,#REF!,"&gt;=4")</f>
        <v>#REF!</v>
      </c>
      <c r="AC137" s="9" t="s">
        <v>12</v>
      </c>
      <c r="AD137" s="6"/>
      <c r="AE137" s="6" t="e">
        <f>COUNTIFS(#REF!,"&gt;=200",#REF!,$B137)</f>
        <v>#REF!</v>
      </c>
      <c r="AF137" s="6" t="e">
        <f>COUNTIFS(#REF!,"&lt;=1",#REF!,"&gt;=200",#REF!,$B137,#REF!,"&gt;=2.2")</f>
        <v>#REF!</v>
      </c>
      <c r="AG137" s="6" t="e">
        <f>COUNTIFS(#REF!,"&lt;=1",#REF!,"&gt;=200",#REF!,$B137,#REF!,"&gt;=2.4")</f>
        <v>#REF!</v>
      </c>
      <c r="AH137" s="6" t="e">
        <f>COUNTIFS(#REF!,"&lt;=1",#REF!,"&gt;=200",#REF!,$B137,#REF!,"&gt;=3")</f>
        <v>#REF!</v>
      </c>
      <c r="AI137" s="6" t="e">
        <f>COUNTIFS(#REF!,"&lt;=1",#REF!,"&gt;=200",#REF!,$B137,#REF!,"&gt;=3.5")</f>
        <v>#REF!</v>
      </c>
      <c r="AJ137" s="15" t="e">
        <f>COUNTIFS(#REF!,"&lt;=1",#REF!,"&gt;=200",#REF!,$B137,#REF!,"&gt;=4")</f>
        <v>#REF!</v>
      </c>
      <c r="AL137" s="9" t="s">
        <v>12</v>
      </c>
      <c r="AM137" s="6"/>
      <c r="AN137" s="6" t="e">
        <f>COUNTIFS(#REF!,"&gt;=50",#REF!,$B137)</f>
        <v>#REF!</v>
      </c>
      <c r="AO137" s="6" t="e">
        <f>COUNTIFS(#REF!,"&lt;=1",#REF!,"&gt;=50",#REF!,$B137,#REF!,"&gt;=2.2")</f>
        <v>#REF!</v>
      </c>
      <c r="AP137" s="6" t="e">
        <f>COUNTIFS(#REF!,"&lt;=1",#REF!,"&gt;=50",#REF!,$B137,#REF!,"&gt;=2.4")</f>
        <v>#REF!</v>
      </c>
      <c r="AQ137" s="6" t="e">
        <f>COUNTIFS(#REF!,"&lt;=1",#REF!,"&gt;=50",#REF!,$B137,#REF!,"&gt;=3")</f>
        <v>#REF!</v>
      </c>
      <c r="AR137" s="6" t="e">
        <f>COUNTIFS(#REF!,"&lt;=1",#REF!,"&gt;=50",#REF!,$B137,#REF!,"&gt;=3.5")</f>
        <v>#REF!</v>
      </c>
      <c r="AS137" s="15" t="e">
        <f>COUNTIFS(#REF!,"&lt;=1",#REF!,"&gt;=50",#REF!,$B137,#REF!,"&gt;=4")</f>
        <v>#REF!</v>
      </c>
    </row>
    <row r="138" spans="2:45" hidden="1" outlineLevel="1" x14ac:dyDescent="0.25">
      <c r="B138" s="9" t="s">
        <v>26</v>
      </c>
      <c r="C138" s="6"/>
      <c r="D138" s="6" t="e">
        <f>COUNTIFS(#REF!,"&lt;100",#REF!,"&gt;=50",#REF!,$B138)</f>
        <v>#REF!</v>
      </c>
      <c r="E138" s="6" t="e">
        <f>COUNTIFS(#REF!,"&lt;=1",#REF!,"&lt;100",#REF!,"&gt;=50",#REF!,$B138,#REF!,"&gt;=2.2")</f>
        <v>#REF!</v>
      </c>
      <c r="F138" s="6" t="e">
        <f>COUNTIFS(#REF!,"&lt;=1",#REF!,"&lt;100",#REF!,"&gt;=50",#REF!,$B138,#REF!,"&gt;=2.4")</f>
        <v>#REF!</v>
      </c>
      <c r="G138" s="6" t="e">
        <f>COUNTIFS(#REF!,"&lt;=1",#REF!,"&lt;100",#REF!,"&gt;=50",#REF!,$B138,#REF!,"&gt;=3")</f>
        <v>#REF!</v>
      </c>
      <c r="H138" s="6" t="e">
        <f>COUNTIFS(#REF!,"&lt;=1",#REF!,"&lt;100",#REF!,"&gt;=50",#REF!,$B138,#REF!,"&gt;=3.5")</f>
        <v>#REF!</v>
      </c>
      <c r="I138" s="15" t="e">
        <f>COUNTIFS(#REF!,"&lt;=1",#REF!,"&lt;100",#REF!,"&gt;=50",#REF!,$B138,#REF!,"&gt;=4")</f>
        <v>#REF!</v>
      </c>
      <c r="K138" s="9" t="s">
        <v>26</v>
      </c>
      <c r="L138" s="6"/>
      <c r="M138" s="6" t="e">
        <f>COUNTIFS(#REF!,"&gt;=100",#REF!,"&lt;150",#REF!,$B138)</f>
        <v>#REF!</v>
      </c>
      <c r="N138" s="6" t="e">
        <f>COUNTIFS(#REF!,"&lt;=1",#REF!,"&gt;=100",#REF!,"&lt;150",#REF!,$B138,#REF!,"&gt;=2.2")</f>
        <v>#REF!</v>
      </c>
      <c r="O138" s="6" t="e">
        <f>COUNTIFS(#REF!,"&lt;=1",#REF!,"&gt;=100",#REF!,"&lt;150",#REF!,$B138,#REF!,"&gt;=2.4")</f>
        <v>#REF!</v>
      </c>
      <c r="P138" s="6" t="e">
        <f>COUNTIFS(#REF!,"&lt;=1",#REF!,"&gt;=100",#REF!,"&lt;150",#REF!,$B138,#REF!,"&gt;=3")</f>
        <v>#REF!</v>
      </c>
      <c r="Q138" s="6" t="e">
        <f>COUNTIFS(#REF!,"&lt;=1",#REF!,"&gt;=100",#REF!,"&lt;150",#REF!,$B138,#REF!,"&gt;=3.5")</f>
        <v>#REF!</v>
      </c>
      <c r="R138" s="15" t="e">
        <f>COUNTIFS(#REF!,"&lt;=1",#REF!,"&gt;=100",#REF!,"&lt;150",#REF!,$B138,#REF!,"&gt;=4")</f>
        <v>#REF!</v>
      </c>
      <c r="T138" s="9" t="s">
        <v>26</v>
      </c>
      <c r="U138" s="6"/>
      <c r="V138" s="6" t="e">
        <f>COUNTIFS(#REF!,"&gt;=150",#REF!,"&lt;200",#REF!,$B138)</f>
        <v>#REF!</v>
      </c>
      <c r="W138" s="6" t="e">
        <f>COUNTIFS(#REF!,"&lt;=1",#REF!,"&gt;=150",#REF!,"&lt;200",#REF!,$B138,#REF!,"&gt;=2.2")</f>
        <v>#REF!</v>
      </c>
      <c r="X138" s="6" t="e">
        <f>COUNTIFS(#REF!,"&lt;=1",#REF!,"&gt;=150",#REF!,"&lt;200",#REF!,$B138,#REF!,"&gt;=2.4")</f>
        <v>#REF!</v>
      </c>
      <c r="Y138" s="6" t="e">
        <f>COUNTIFS(#REF!,"&lt;=1",#REF!,"&gt;=150",#REF!,"&lt;200",#REF!,$B138,#REF!,"&gt;=3")</f>
        <v>#REF!</v>
      </c>
      <c r="Z138" s="6" t="e">
        <f>COUNTIFS(#REF!,"&lt;=1",#REF!,"&gt;=150",#REF!,"&lt;200",#REF!,$B138,#REF!,"&gt;=3.5")</f>
        <v>#REF!</v>
      </c>
      <c r="AA138" s="15" t="e">
        <f>COUNTIFS(#REF!,"&lt;=1",#REF!,"&gt;=150",#REF!,"&lt;200",#REF!,$B138,#REF!,"&gt;=4")</f>
        <v>#REF!</v>
      </c>
      <c r="AC138" s="9" t="s">
        <v>26</v>
      </c>
      <c r="AD138" s="6"/>
      <c r="AE138" s="6" t="e">
        <f>COUNTIFS(#REF!,"&gt;=200",#REF!,$B138)</f>
        <v>#REF!</v>
      </c>
      <c r="AF138" s="6" t="e">
        <f>COUNTIFS(#REF!,"&lt;=1",#REF!,"&gt;=200",#REF!,$B138,#REF!,"&gt;=2.2")</f>
        <v>#REF!</v>
      </c>
      <c r="AG138" s="6" t="e">
        <f>COUNTIFS(#REF!,"&lt;=1",#REF!,"&gt;=200",#REF!,$B138,#REF!,"&gt;=2.4")</f>
        <v>#REF!</v>
      </c>
      <c r="AH138" s="6" t="e">
        <f>COUNTIFS(#REF!,"&lt;=1",#REF!,"&gt;=200",#REF!,$B138,#REF!,"&gt;=3")</f>
        <v>#REF!</v>
      </c>
      <c r="AI138" s="6" t="e">
        <f>COUNTIFS(#REF!,"&lt;=1",#REF!,"&gt;=200",#REF!,$B138,#REF!,"&gt;=3.5")</f>
        <v>#REF!</v>
      </c>
      <c r="AJ138" s="15" t="e">
        <f>COUNTIFS(#REF!,"&lt;=1",#REF!,"&gt;=200",#REF!,$B138,#REF!,"&gt;=4")</f>
        <v>#REF!</v>
      </c>
      <c r="AL138" s="9" t="s">
        <v>26</v>
      </c>
      <c r="AM138" s="6"/>
      <c r="AN138" s="6" t="e">
        <f>COUNTIFS(#REF!,"&gt;=50",#REF!,$B138)</f>
        <v>#REF!</v>
      </c>
      <c r="AO138" s="6" t="e">
        <f>COUNTIFS(#REF!,"&lt;=1",#REF!,"&gt;=50",#REF!,$B138,#REF!,"&gt;=2.2")</f>
        <v>#REF!</v>
      </c>
      <c r="AP138" s="6" t="e">
        <f>COUNTIFS(#REF!,"&lt;=1",#REF!,"&gt;=50",#REF!,$B138,#REF!,"&gt;=2.4")</f>
        <v>#REF!</v>
      </c>
      <c r="AQ138" s="6" t="e">
        <f>COUNTIFS(#REF!,"&lt;=1",#REF!,"&gt;=50",#REF!,$B138,#REF!,"&gt;=3")</f>
        <v>#REF!</v>
      </c>
      <c r="AR138" s="6" t="e">
        <f>COUNTIFS(#REF!,"&lt;=1",#REF!,"&gt;=50",#REF!,$B138,#REF!,"&gt;=3.5")</f>
        <v>#REF!</v>
      </c>
      <c r="AS138" s="15" t="e">
        <f>COUNTIFS(#REF!,"&lt;=1",#REF!,"&gt;=50",#REF!,$B138,#REF!,"&gt;=4")</f>
        <v>#REF!</v>
      </c>
    </row>
    <row r="139" spans="2:45" hidden="1" outlineLevel="1" x14ac:dyDescent="0.25">
      <c r="B139" s="9" t="s">
        <v>15</v>
      </c>
      <c r="C139" s="6"/>
      <c r="D139" s="6" t="e">
        <f>COUNTIFS(#REF!,"&lt;100",#REF!,"&gt;=50",#REF!,$B139)</f>
        <v>#REF!</v>
      </c>
      <c r="E139" s="6" t="e">
        <f>COUNTIFS(#REF!,"&lt;=1",#REF!,"&lt;100",#REF!,"&gt;=50",#REF!,$B139,#REF!,"&gt;=2.2")</f>
        <v>#REF!</v>
      </c>
      <c r="F139" s="6" t="e">
        <f>COUNTIFS(#REF!,"&lt;=1",#REF!,"&lt;100",#REF!,"&gt;=50",#REF!,$B139,#REF!,"&gt;=2.4")</f>
        <v>#REF!</v>
      </c>
      <c r="G139" s="6" t="e">
        <f>COUNTIFS(#REF!,"&lt;=1",#REF!,"&lt;100",#REF!,"&gt;=50",#REF!,$B139,#REF!,"&gt;=3")</f>
        <v>#REF!</v>
      </c>
      <c r="H139" s="6" t="e">
        <f>COUNTIFS(#REF!,"&lt;=1",#REF!,"&lt;100",#REF!,"&gt;=50",#REF!,$B139,#REF!,"&gt;=3.5")</f>
        <v>#REF!</v>
      </c>
      <c r="I139" s="15" t="e">
        <f>COUNTIFS(#REF!,"&lt;=1",#REF!,"&lt;100",#REF!,"&gt;=50",#REF!,$B139,#REF!,"&gt;=4")</f>
        <v>#REF!</v>
      </c>
      <c r="K139" s="9" t="s">
        <v>15</v>
      </c>
      <c r="L139" s="6"/>
      <c r="M139" s="6" t="e">
        <f>COUNTIFS(#REF!,"&gt;=100",#REF!,"&lt;150",#REF!,$B139)</f>
        <v>#REF!</v>
      </c>
      <c r="N139" s="6" t="e">
        <f>COUNTIFS(#REF!,"&lt;=1",#REF!,"&gt;=100",#REF!,"&lt;150",#REF!,$B139,#REF!,"&gt;=2.2")</f>
        <v>#REF!</v>
      </c>
      <c r="O139" s="6" t="e">
        <f>COUNTIFS(#REF!,"&lt;=1",#REF!,"&gt;=100",#REF!,"&lt;150",#REF!,$B139,#REF!,"&gt;=2.4")</f>
        <v>#REF!</v>
      </c>
      <c r="P139" s="6" t="e">
        <f>COUNTIFS(#REF!,"&lt;=1",#REF!,"&gt;=100",#REF!,"&lt;150",#REF!,$B139,#REF!,"&gt;=3")</f>
        <v>#REF!</v>
      </c>
      <c r="Q139" s="6" t="e">
        <f>COUNTIFS(#REF!,"&lt;=1",#REF!,"&gt;=100",#REF!,"&lt;150",#REF!,$B139,#REF!,"&gt;=3.5")</f>
        <v>#REF!</v>
      </c>
      <c r="R139" s="15" t="e">
        <f>COUNTIFS(#REF!,"&lt;=1",#REF!,"&gt;=100",#REF!,"&lt;150",#REF!,$B139,#REF!,"&gt;=4")</f>
        <v>#REF!</v>
      </c>
      <c r="T139" s="9" t="s">
        <v>15</v>
      </c>
      <c r="U139" s="6"/>
      <c r="V139" s="6" t="e">
        <f>COUNTIFS(#REF!,"&gt;=150",#REF!,"&lt;200",#REF!,$B139)</f>
        <v>#REF!</v>
      </c>
      <c r="W139" s="6" t="e">
        <f>COUNTIFS(#REF!,"&lt;=1",#REF!,"&gt;=150",#REF!,"&lt;200",#REF!,$B139,#REF!,"&gt;=2.2")</f>
        <v>#REF!</v>
      </c>
      <c r="X139" s="6" t="e">
        <f>COUNTIFS(#REF!,"&lt;=1",#REF!,"&gt;=150",#REF!,"&lt;200",#REF!,$B139,#REF!,"&gt;=2.4")</f>
        <v>#REF!</v>
      </c>
      <c r="Y139" s="6" t="e">
        <f>COUNTIFS(#REF!,"&lt;=1",#REF!,"&gt;=150",#REF!,"&lt;200",#REF!,$B139,#REF!,"&gt;=3")</f>
        <v>#REF!</v>
      </c>
      <c r="Z139" s="6" t="e">
        <f>COUNTIFS(#REF!,"&lt;=1",#REF!,"&gt;=150",#REF!,"&lt;200",#REF!,$B139,#REF!,"&gt;=3.5")</f>
        <v>#REF!</v>
      </c>
      <c r="AA139" s="15" t="e">
        <f>COUNTIFS(#REF!,"&lt;=1",#REF!,"&gt;=150",#REF!,"&lt;200",#REF!,$B139,#REF!,"&gt;=4")</f>
        <v>#REF!</v>
      </c>
      <c r="AC139" s="9" t="s">
        <v>15</v>
      </c>
      <c r="AD139" s="6"/>
      <c r="AE139" s="6" t="e">
        <f>COUNTIFS(#REF!,"&gt;=200",#REF!,$B139)</f>
        <v>#REF!</v>
      </c>
      <c r="AF139" s="6" t="e">
        <f>COUNTIFS(#REF!,"&lt;=1",#REF!,"&gt;=200",#REF!,$B139,#REF!,"&gt;=2.2")</f>
        <v>#REF!</v>
      </c>
      <c r="AG139" s="6" t="e">
        <f>COUNTIFS(#REF!,"&lt;=1",#REF!,"&gt;=200",#REF!,$B139,#REF!,"&gt;=2.4")</f>
        <v>#REF!</v>
      </c>
      <c r="AH139" s="6" t="e">
        <f>COUNTIFS(#REF!,"&lt;=1",#REF!,"&gt;=200",#REF!,$B139,#REF!,"&gt;=3")</f>
        <v>#REF!</v>
      </c>
      <c r="AI139" s="6" t="e">
        <f>COUNTIFS(#REF!,"&lt;=1",#REF!,"&gt;=200",#REF!,$B139,#REF!,"&gt;=3.5")</f>
        <v>#REF!</v>
      </c>
      <c r="AJ139" s="15" t="e">
        <f>COUNTIFS(#REF!,"&lt;=1",#REF!,"&gt;=200",#REF!,$B139,#REF!,"&gt;=4")</f>
        <v>#REF!</v>
      </c>
      <c r="AL139" s="9" t="s">
        <v>15</v>
      </c>
      <c r="AM139" s="6"/>
      <c r="AN139" s="6" t="e">
        <f>COUNTIFS(#REF!,"&gt;=50",#REF!,$B139)</f>
        <v>#REF!</v>
      </c>
      <c r="AO139" s="6" t="e">
        <f>COUNTIFS(#REF!,"&lt;=1",#REF!,"&gt;=50",#REF!,$B139,#REF!,"&gt;=2.2")</f>
        <v>#REF!</v>
      </c>
      <c r="AP139" s="6" t="e">
        <f>COUNTIFS(#REF!,"&lt;=1",#REF!,"&gt;=50",#REF!,$B139,#REF!,"&gt;=2.4")</f>
        <v>#REF!</v>
      </c>
      <c r="AQ139" s="6" t="e">
        <f>COUNTIFS(#REF!,"&lt;=1",#REF!,"&gt;=50",#REF!,$B139,#REF!,"&gt;=3")</f>
        <v>#REF!</v>
      </c>
      <c r="AR139" s="6" t="e">
        <f>COUNTIFS(#REF!,"&lt;=1",#REF!,"&gt;=50",#REF!,$B139,#REF!,"&gt;=3.5")</f>
        <v>#REF!</v>
      </c>
      <c r="AS139" s="15" t="e">
        <f>COUNTIFS(#REF!,"&lt;=1",#REF!,"&gt;=50",#REF!,$B139,#REF!,"&gt;=4")</f>
        <v>#REF!</v>
      </c>
    </row>
    <row r="140" spans="2:45" hidden="1" outlineLevel="1" x14ac:dyDescent="0.25">
      <c r="B140" s="9" t="s">
        <v>31</v>
      </c>
      <c r="C140" s="6"/>
      <c r="D140" s="6" t="e">
        <f>COUNTIFS(#REF!,"&lt;100",#REF!,"&gt;=50",#REF!,$B140)</f>
        <v>#REF!</v>
      </c>
      <c r="E140" s="6" t="e">
        <f>COUNTIFS(#REF!,"&lt;=1",#REF!,"&lt;100",#REF!,"&gt;=50",#REF!,$B140,#REF!,"&gt;=2.2")</f>
        <v>#REF!</v>
      </c>
      <c r="F140" s="6" t="e">
        <f>COUNTIFS(#REF!,"&lt;=1",#REF!,"&lt;100",#REF!,"&gt;=50",#REF!,$B140,#REF!,"&gt;=2.4")</f>
        <v>#REF!</v>
      </c>
      <c r="G140" s="6" t="e">
        <f>COUNTIFS(#REF!,"&lt;=1",#REF!,"&lt;100",#REF!,"&gt;=50",#REF!,$B140,#REF!,"&gt;=3")</f>
        <v>#REF!</v>
      </c>
      <c r="H140" s="6" t="e">
        <f>COUNTIFS(#REF!,"&lt;=1",#REF!,"&lt;100",#REF!,"&gt;=50",#REF!,$B140,#REF!,"&gt;=3.5")</f>
        <v>#REF!</v>
      </c>
      <c r="I140" s="15" t="e">
        <f>COUNTIFS(#REF!,"&lt;=1",#REF!,"&lt;100",#REF!,"&gt;=50",#REF!,$B140,#REF!,"&gt;=4")</f>
        <v>#REF!</v>
      </c>
      <c r="K140" s="9" t="s">
        <v>31</v>
      </c>
      <c r="L140" s="6"/>
      <c r="M140" s="6" t="e">
        <f>COUNTIFS(#REF!,"&gt;=100",#REF!,"&lt;150",#REF!,$B140)</f>
        <v>#REF!</v>
      </c>
      <c r="N140" s="6" t="e">
        <f>COUNTIFS(#REF!,"&lt;=1",#REF!,"&gt;=100",#REF!,"&lt;150",#REF!,$B140,#REF!,"&gt;=2.2")</f>
        <v>#REF!</v>
      </c>
      <c r="O140" s="6" t="e">
        <f>COUNTIFS(#REF!,"&lt;=1",#REF!,"&gt;=100",#REF!,"&lt;150",#REF!,$B140,#REF!,"&gt;=2.4")</f>
        <v>#REF!</v>
      </c>
      <c r="P140" s="6" t="e">
        <f>COUNTIFS(#REF!,"&lt;=1",#REF!,"&gt;=100",#REF!,"&lt;150",#REF!,$B140,#REF!,"&gt;=3")</f>
        <v>#REF!</v>
      </c>
      <c r="Q140" s="6" t="e">
        <f>COUNTIFS(#REF!,"&lt;=1",#REF!,"&gt;=100",#REF!,"&lt;150",#REF!,$B140,#REF!,"&gt;=3.5")</f>
        <v>#REF!</v>
      </c>
      <c r="R140" s="15" t="e">
        <f>COUNTIFS(#REF!,"&lt;=1",#REF!,"&gt;=100",#REF!,"&lt;150",#REF!,$B140,#REF!,"&gt;=4")</f>
        <v>#REF!</v>
      </c>
      <c r="T140" s="9" t="s">
        <v>31</v>
      </c>
      <c r="U140" s="6"/>
      <c r="V140" s="6" t="e">
        <f>COUNTIFS(#REF!,"&gt;=150",#REF!,"&lt;200",#REF!,$B140)</f>
        <v>#REF!</v>
      </c>
      <c r="W140" s="6" t="e">
        <f>COUNTIFS(#REF!,"&lt;=1",#REF!,"&gt;=150",#REF!,"&lt;200",#REF!,$B140,#REF!,"&gt;=2.2")</f>
        <v>#REF!</v>
      </c>
      <c r="X140" s="6" t="e">
        <f>COUNTIFS(#REF!,"&lt;=1",#REF!,"&gt;=150",#REF!,"&lt;200",#REF!,$B140,#REF!,"&gt;=2.4")</f>
        <v>#REF!</v>
      </c>
      <c r="Y140" s="6" t="e">
        <f>COUNTIFS(#REF!,"&lt;=1",#REF!,"&gt;=150",#REF!,"&lt;200",#REF!,$B140,#REF!,"&gt;=3")</f>
        <v>#REF!</v>
      </c>
      <c r="Z140" s="6" t="e">
        <f>COUNTIFS(#REF!,"&lt;=1",#REF!,"&gt;=150",#REF!,"&lt;200",#REF!,$B140,#REF!,"&gt;=3.5")</f>
        <v>#REF!</v>
      </c>
      <c r="AA140" s="15" t="e">
        <f>COUNTIFS(#REF!,"&lt;=1",#REF!,"&gt;=150",#REF!,"&lt;200",#REF!,$B140,#REF!,"&gt;=4")</f>
        <v>#REF!</v>
      </c>
      <c r="AC140" s="9" t="s">
        <v>31</v>
      </c>
      <c r="AD140" s="6"/>
      <c r="AE140" s="6" t="e">
        <f>COUNTIFS(#REF!,"&gt;=200",#REF!,$B140)</f>
        <v>#REF!</v>
      </c>
      <c r="AF140" s="6" t="e">
        <f>COUNTIFS(#REF!,"&lt;=1",#REF!,"&gt;=200",#REF!,$B140,#REF!,"&gt;=2.2")</f>
        <v>#REF!</v>
      </c>
      <c r="AG140" s="6" t="e">
        <f>COUNTIFS(#REF!,"&lt;=1",#REF!,"&gt;=200",#REF!,$B140,#REF!,"&gt;=2.4")</f>
        <v>#REF!</v>
      </c>
      <c r="AH140" s="6" t="e">
        <f>COUNTIFS(#REF!,"&lt;=1",#REF!,"&gt;=200",#REF!,$B140,#REF!,"&gt;=3")</f>
        <v>#REF!</v>
      </c>
      <c r="AI140" s="6" t="e">
        <f>COUNTIFS(#REF!,"&lt;=1",#REF!,"&gt;=200",#REF!,$B140,#REF!,"&gt;=3.5")</f>
        <v>#REF!</v>
      </c>
      <c r="AJ140" s="15" t="e">
        <f>COUNTIFS(#REF!,"&lt;=1",#REF!,"&gt;=200",#REF!,$B140,#REF!,"&gt;=4")</f>
        <v>#REF!</v>
      </c>
      <c r="AL140" s="9" t="s">
        <v>31</v>
      </c>
      <c r="AM140" s="6"/>
      <c r="AN140" s="6" t="e">
        <f>COUNTIFS(#REF!,"&gt;=50",#REF!,$B140)</f>
        <v>#REF!</v>
      </c>
      <c r="AO140" s="6" t="e">
        <f>COUNTIFS(#REF!,"&lt;=1",#REF!,"&gt;=50",#REF!,$B140,#REF!,"&gt;=2.2")</f>
        <v>#REF!</v>
      </c>
      <c r="AP140" s="6" t="e">
        <f>COUNTIFS(#REF!,"&lt;=1",#REF!,"&gt;=50",#REF!,$B140,#REF!,"&gt;=2.4")</f>
        <v>#REF!</v>
      </c>
      <c r="AQ140" s="6" t="e">
        <f>COUNTIFS(#REF!,"&lt;=1",#REF!,"&gt;=50",#REF!,$B140,#REF!,"&gt;=3")</f>
        <v>#REF!</v>
      </c>
      <c r="AR140" s="6" t="e">
        <f>COUNTIFS(#REF!,"&lt;=1",#REF!,"&gt;=50",#REF!,$B140,#REF!,"&gt;=3.5")</f>
        <v>#REF!</v>
      </c>
      <c r="AS140" s="15" t="e">
        <f>COUNTIFS(#REF!,"&lt;=1",#REF!,"&gt;=50",#REF!,$B140,#REF!,"&gt;=4")</f>
        <v>#REF!</v>
      </c>
    </row>
    <row r="141" spans="2:45" hidden="1" outlineLevel="1" x14ac:dyDescent="0.25">
      <c r="B141" s="9" t="s">
        <v>9</v>
      </c>
      <c r="C141" s="6"/>
      <c r="D141" s="6" t="e">
        <f>COUNTIFS(#REF!,"&lt;100",#REF!,"&gt;=50",#REF!,$B141)</f>
        <v>#REF!</v>
      </c>
      <c r="E141" s="6" t="e">
        <f>COUNTIFS(#REF!,"&lt;=1",#REF!,"&lt;100",#REF!,"&gt;=50",#REF!,$B141,#REF!,"&gt;=2.2")</f>
        <v>#REF!</v>
      </c>
      <c r="F141" s="6" t="e">
        <f>COUNTIFS(#REF!,"&lt;=1",#REF!,"&lt;100",#REF!,"&gt;=50",#REF!,$B141,#REF!,"&gt;=2.4")</f>
        <v>#REF!</v>
      </c>
      <c r="G141" s="6" t="e">
        <f>COUNTIFS(#REF!,"&lt;=1",#REF!,"&lt;100",#REF!,"&gt;=50",#REF!,$B141,#REF!,"&gt;=3")</f>
        <v>#REF!</v>
      </c>
      <c r="H141" s="6" t="e">
        <f>COUNTIFS(#REF!,"&lt;=1",#REF!,"&lt;100",#REF!,"&gt;=50",#REF!,$B141,#REF!,"&gt;=3.5")</f>
        <v>#REF!</v>
      </c>
      <c r="I141" s="15" t="e">
        <f>COUNTIFS(#REF!,"&lt;=1",#REF!,"&lt;100",#REF!,"&gt;=50",#REF!,$B141,#REF!,"&gt;=4")</f>
        <v>#REF!</v>
      </c>
      <c r="K141" s="9" t="s">
        <v>9</v>
      </c>
      <c r="L141" s="6"/>
      <c r="M141" s="6" t="e">
        <f>COUNTIFS(#REF!,"&gt;=100",#REF!,"&lt;150",#REF!,$B141)</f>
        <v>#REF!</v>
      </c>
      <c r="N141" s="6" t="e">
        <f>COUNTIFS(#REF!,"&lt;=1",#REF!,"&gt;=100",#REF!,"&lt;150",#REF!,$B141,#REF!,"&gt;=2.2")</f>
        <v>#REF!</v>
      </c>
      <c r="O141" s="6" t="e">
        <f>COUNTIFS(#REF!,"&lt;=1",#REF!,"&gt;=100",#REF!,"&lt;150",#REF!,$B141,#REF!,"&gt;=2.4")</f>
        <v>#REF!</v>
      </c>
      <c r="P141" s="6" t="e">
        <f>COUNTIFS(#REF!,"&lt;=1",#REF!,"&gt;=100",#REF!,"&lt;150",#REF!,$B141,#REF!,"&gt;=3")</f>
        <v>#REF!</v>
      </c>
      <c r="Q141" s="6" t="e">
        <f>COUNTIFS(#REF!,"&lt;=1",#REF!,"&gt;=100",#REF!,"&lt;150",#REF!,$B141,#REF!,"&gt;=3.5")</f>
        <v>#REF!</v>
      </c>
      <c r="R141" s="15" t="e">
        <f>COUNTIFS(#REF!,"&lt;=1",#REF!,"&gt;=100",#REF!,"&lt;150",#REF!,$B141,#REF!,"&gt;=4")</f>
        <v>#REF!</v>
      </c>
      <c r="T141" s="9" t="s">
        <v>9</v>
      </c>
      <c r="U141" s="6"/>
      <c r="V141" s="6" t="e">
        <f>COUNTIFS(#REF!,"&gt;=150",#REF!,"&lt;200",#REF!,$B141)</f>
        <v>#REF!</v>
      </c>
      <c r="W141" s="6" t="e">
        <f>COUNTIFS(#REF!,"&lt;=1",#REF!,"&gt;=150",#REF!,"&lt;200",#REF!,$B141,#REF!,"&gt;=2.2")</f>
        <v>#REF!</v>
      </c>
      <c r="X141" s="6" t="e">
        <f>COUNTIFS(#REF!,"&lt;=1",#REF!,"&gt;=150",#REF!,"&lt;200",#REF!,$B141,#REF!,"&gt;=2.4")</f>
        <v>#REF!</v>
      </c>
      <c r="Y141" s="6" t="e">
        <f>COUNTIFS(#REF!,"&lt;=1",#REF!,"&gt;=150",#REF!,"&lt;200",#REF!,$B141,#REF!,"&gt;=3")</f>
        <v>#REF!</v>
      </c>
      <c r="Z141" s="6" t="e">
        <f>COUNTIFS(#REF!,"&lt;=1",#REF!,"&gt;=150",#REF!,"&lt;200",#REF!,$B141,#REF!,"&gt;=3.5")</f>
        <v>#REF!</v>
      </c>
      <c r="AA141" s="15" t="e">
        <f>COUNTIFS(#REF!,"&lt;=1",#REF!,"&gt;=150",#REF!,"&lt;200",#REF!,$B141,#REF!,"&gt;=4")</f>
        <v>#REF!</v>
      </c>
      <c r="AC141" s="9" t="s">
        <v>9</v>
      </c>
      <c r="AD141" s="6"/>
      <c r="AE141" s="6" t="e">
        <f>COUNTIFS(#REF!,"&gt;=200",#REF!,$B141)</f>
        <v>#REF!</v>
      </c>
      <c r="AF141" s="6" t="e">
        <f>COUNTIFS(#REF!,"&lt;=1",#REF!,"&gt;=200",#REF!,$B141,#REF!,"&gt;=2.2")</f>
        <v>#REF!</v>
      </c>
      <c r="AG141" s="6" t="e">
        <f>COUNTIFS(#REF!,"&lt;=1",#REF!,"&gt;=200",#REF!,$B141,#REF!,"&gt;=2.4")</f>
        <v>#REF!</v>
      </c>
      <c r="AH141" s="6" t="e">
        <f>COUNTIFS(#REF!,"&lt;=1",#REF!,"&gt;=200",#REF!,$B141,#REF!,"&gt;=3")</f>
        <v>#REF!</v>
      </c>
      <c r="AI141" s="6" t="e">
        <f>COUNTIFS(#REF!,"&lt;=1",#REF!,"&gt;=200",#REF!,$B141,#REF!,"&gt;=3.5")</f>
        <v>#REF!</v>
      </c>
      <c r="AJ141" s="15" t="e">
        <f>COUNTIFS(#REF!,"&lt;=1",#REF!,"&gt;=200",#REF!,$B141,#REF!,"&gt;=4")</f>
        <v>#REF!</v>
      </c>
      <c r="AL141" s="9" t="s">
        <v>9</v>
      </c>
      <c r="AM141" s="6"/>
      <c r="AN141" s="6" t="e">
        <f>COUNTIFS(#REF!,"&gt;=50",#REF!,$B141)</f>
        <v>#REF!</v>
      </c>
      <c r="AO141" s="6" t="e">
        <f>COUNTIFS(#REF!,"&lt;=1",#REF!,"&gt;=50",#REF!,$B141,#REF!,"&gt;=2.2")</f>
        <v>#REF!</v>
      </c>
      <c r="AP141" s="6" t="e">
        <f>COUNTIFS(#REF!,"&lt;=1",#REF!,"&gt;=50",#REF!,$B141,#REF!,"&gt;=2.4")</f>
        <v>#REF!</v>
      </c>
      <c r="AQ141" s="6" t="e">
        <f>COUNTIFS(#REF!,"&lt;=1",#REF!,"&gt;=50",#REF!,$B141,#REF!,"&gt;=3")</f>
        <v>#REF!</v>
      </c>
      <c r="AR141" s="6" t="e">
        <f>COUNTIFS(#REF!,"&lt;=1",#REF!,"&gt;=50",#REF!,$B141,#REF!,"&gt;=3.5")</f>
        <v>#REF!</v>
      </c>
      <c r="AS141" s="15" t="e">
        <f>COUNTIFS(#REF!,"&lt;=1",#REF!,"&gt;=50",#REF!,$B141,#REF!,"&gt;=4")</f>
        <v>#REF!</v>
      </c>
    </row>
    <row r="142" spans="2:45" hidden="1" outlineLevel="1" x14ac:dyDescent="0.25">
      <c r="B142" s="9" t="s">
        <v>42</v>
      </c>
      <c r="C142" s="6"/>
      <c r="D142" s="6" t="e">
        <f>COUNTIFS(#REF!,"&lt;100",#REF!,"&gt;=50",#REF!,$B142)</f>
        <v>#REF!</v>
      </c>
      <c r="E142" s="6" t="e">
        <f>COUNTIFS(#REF!,"&lt;=1",#REF!,"&lt;100",#REF!,"&gt;=50",#REF!,$B142,#REF!,"&gt;=2.2")</f>
        <v>#REF!</v>
      </c>
      <c r="F142" s="6" t="e">
        <f>COUNTIFS(#REF!,"&lt;=1",#REF!,"&lt;100",#REF!,"&gt;=50",#REF!,$B142,#REF!,"&gt;=2.4")</f>
        <v>#REF!</v>
      </c>
      <c r="G142" s="6" t="e">
        <f>COUNTIFS(#REF!,"&lt;=1",#REF!,"&lt;100",#REF!,"&gt;=50",#REF!,$B142,#REF!,"&gt;=3")</f>
        <v>#REF!</v>
      </c>
      <c r="H142" s="6" t="e">
        <f>COUNTIFS(#REF!,"&lt;=1",#REF!,"&lt;100",#REF!,"&gt;=50",#REF!,$B142,#REF!,"&gt;=3.5")</f>
        <v>#REF!</v>
      </c>
      <c r="I142" s="15" t="e">
        <f>COUNTIFS(#REF!,"&lt;=1",#REF!,"&lt;100",#REF!,"&gt;=50",#REF!,$B142,#REF!,"&gt;=4")</f>
        <v>#REF!</v>
      </c>
      <c r="K142" s="9" t="s">
        <v>42</v>
      </c>
      <c r="L142" s="6"/>
      <c r="M142" s="6" t="e">
        <f>COUNTIFS(#REF!,"&gt;=100",#REF!,"&lt;150",#REF!,$B142)</f>
        <v>#REF!</v>
      </c>
      <c r="N142" s="6" t="e">
        <f>COUNTIFS(#REF!,"&lt;=1",#REF!,"&gt;=100",#REF!,"&lt;150",#REF!,$B142,#REF!,"&gt;=2.2")</f>
        <v>#REF!</v>
      </c>
      <c r="O142" s="6" t="e">
        <f>COUNTIFS(#REF!,"&lt;=1",#REF!,"&gt;=100",#REF!,"&lt;150",#REF!,$B142,#REF!,"&gt;=2.4")</f>
        <v>#REF!</v>
      </c>
      <c r="P142" s="6" t="e">
        <f>COUNTIFS(#REF!,"&lt;=1",#REF!,"&gt;=100",#REF!,"&lt;150",#REF!,$B142,#REF!,"&gt;=3")</f>
        <v>#REF!</v>
      </c>
      <c r="Q142" s="6" t="e">
        <f>COUNTIFS(#REF!,"&lt;=1",#REF!,"&gt;=100",#REF!,"&lt;150",#REF!,$B142,#REF!,"&gt;=3.5")</f>
        <v>#REF!</v>
      </c>
      <c r="R142" s="15" t="e">
        <f>COUNTIFS(#REF!,"&lt;=1",#REF!,"&gt;=100",#REF!,"&lt;150",#REF!,$B142,#REF!,"&gt;=4")</f>
        <v>#REF!</v>
      </c>
      <c r="T142" s="9" t="s">
        <v>42</v>
      </c>
      <c r="U142" s="6"/>
      <c r="V142" s="6" t="e">
        <f>COUNTIFS(#REF!,"&gt;=150",#REF!,"&lt;200",#REF!,$B142)</f>
        <v>#REF!</v>
      </c>
      <c r="W142" s="6" t="e">
        <f>COUNTIFS(#REF!,"&lt;=1",#REF!,"&gt;=150",#REF!,"&lt;200",#REF!,$B142,#REF!,"&gt;=2.2")</f>
        <v>#REF!</v>
      </c>
      <c r="X142" s="6" t="e">
        <f>COUNTIFS(#REF!,"&lt;=1",#REF!,"&gt;=150",#REF!,"&lt;200",#REF!,$B142,#REF!,"&gt;=2.4")</f>
        <v>#REF!</v>
      </c>
      <c r="Y142" s="6" t="e">
        <f>COUNTIFS(#REF!,"&lt;=1",#REF!,"&gt;=150",#REF!,"&lt;200",#REF!,$B142,#REF!,"&gt;=3")</f>
        <v>#REF!</v>
      </c>
      <c r="Z142" s="6" t="e">
        <f>COUNTIFS(#REF!,"&lt;=1",#REF!,"&gt;=150",#REF!,"&lt;200",#REF!,$B142,#REF!,"&gt;=3.5")</f>
        <v>#REF!</v>
      </c>
      <c r="AA142" s="15" t="e">
        <f>COUNTIFS(#REF!,"&lt;=1",#REF!,"&gt;=150",#REF!,"&lt;200",#REF!,$B142,#REF!,"&gt;=4")</f>
        <v>#REF!</v>
      </c>
      <c r="AC142" s="9" t="s">
        <v>42</v>
      </c>
      <c r="AD142" s="6"/>
      <c r="AE142" s="6" t="e">
        <f>COUNTIFS(#REF!,"&gt;=200",#REF!,$B142)</f>
        <v>#REF!</v>
      </c>
      <c r="AF142" s="6" t="e">
        <f>COUNTIFS(#REF!,"&lt;=1",#REF!,"&gt;=200",#REF!,$B142,#REF!,"&gt;=2.2")</f>
        <v>#REF!</v>
      </c>
      <c r="AG142" s="6" t="e">
        <f>COUNTIFS(#REF!,"&lt;=1",#REF!,"&gt;=200",#REF!,$B142,#REF!,"&gt;=2.4")</f>
        <v>#REF!</v>
      </c>
      <c r="AH142" s="6" t="e">
        <f>COUNTIFS(#REF!,"&lt;=1",#REF!,"&gt;=200",#REF!,$B142,#REF!,"&gt;=3")</f>
        <v>#REF!</v>
      </c>
      <c r="AI142" s="6" t="e">
        <f>COUNTIFS(#REF!,"&lt;=1",#REF!,"&gt;=200",#REF!,$B142,#REF!,"&gt;=3.5")</f>
        <v>#REF!</v>
      </c>
      <c r="AJ142" s="15" t="e">
        <f>COUNTIFS(#REF!,"&lt;=1",#REF!,"&gt;=200",#REF!,$B142,#REF!,"&gt;=4")</f>
        <v>#REF!</v>
      </c>
      <c r="AL142" s="9" t="s">
        <v>42</v>
      </c>
      <c r="AM142" s="6"/>
      <c r="AN142" s="6" t="e">
        <f>COUNTIFS(#REF!,"&gt;=50",#REF!,$B142)</f>
        <v>#REF!</v>
      </c>
      <c r="AO142" s="6" t="e">
        <f>COUNTIFS(#REF!,"&lt;=1",#REF!,"&gt;=50",#REF!,$B142,#REF!,"&gt;=2.2")</f>
        <v>#REF!</v>
      </c>
      <c r="AP142" s="6" t="e">
        <f>COUNTIFS(#REF!,"&lt;=1",#REF!,"&gt;=50",#REF!,$B142,#REF!,"&gt;=2.4")</f>
        <v>#REF!</v>
      </c>
      <c r="AQ142" s="6" t="e">
        <f>COUNTIFS(#REF!,"&lt;=1",#REF!,"&gt;=50",#REF!,$B142,#REF!,"&gt;=3")</f>
        <v>#REF!</v>
      </c>
      <c r="AR142" s="6" t="e">
        <f>COUNTIFS(#REF!,"&lt;=1",#REF!,"&gt;=50",#REF!,$B142,#REF!,"&gt;=3.5")</f>
        <v>#REF!</v>
      </c>
      <c r="AS142" s="15" t="e">
        <f>COUNTIFS(#REF!,"&lt;=1",#REF!,"&gt;=50",#REF!,$B142,#REF!,"&gt;=4")</f>
        <v>#REF!</v>
      </c>
    </row>
    <row r="143" spans="2:45" hidden="1" outlineLevel="1" x14ac:dyDescent="0.25">
      <c r="B143" s="9" t="s">
        <v>60</v>
      </c>
      <c r="C143" s="6"/>
      <c r="D143" s="6" t="e">
        <f>COUNTIFS(#REF!,"&lt;100",#REF!,"&gt;=50",#REF!,$B143)</f>
        <v>#REF!</v>
      </c>
      <c r="E143" s="6" t="e">
        <f>COUNTIFS(#REF!,"&lt;=1",#REF!,"&lt;100",#REF!,"&gt;=50",#REF!,$B143,#REF!,"&gt;=2.2")</f>
        <v>#REF!</v>
      </c>
      <c r="F143" s="6" t="e">
        <f>COUNTIFS(#REF!,"&lt;=1",#REF!,"&lt;100",#REF!,"&gt;=50",#REF!,$B143,#REF!,"&gt;=2.4")</f>
        <v>#REF!</v>
      </c>
      <c r="G143" s="6" t="e">
        <f>COUNTIFS(#REF!,"&lt;=1",#REF!,"&lt;100",#REF!,"&gt;=50",#REF!,$B143,#REF!,"&gt;=3")</f>
        <v>#REF!</v>
      </c>
      <c r="H143" s="6" t="e">
        <f>COUNTIFS(#REF!,"&lt;=1",#REF!,"&lt;100",#REF!,"&gt;=50",#REF!,$B143,#REF!,"&gt;=3.5")</f>
        <v>#REF!</v>
      </c>
      <c r="I143" s="15" t="e">
        <f>COUNTIFS(#REF!,"&lt;=1",#REF!,"&lt;100",#REF!,"&gt;=50",#REF!,$B143,#REF!,"&gt;=4")</f>
        <v>#REF!</v>
      </c>
      <c r="K143" s="9" t="s">
        <v>60</v>
      </c>
      <c r="L143" s="6"/>
      <c r="M143" s="6" t="e">
        <f>COUNTIFS(#REF!,"&gt;=100",#REF!,"&lt;150",#REF!,$B143)</f>
        <v>#REF!</v>
      </c>
      <c r="N143" s="6" t="e">
        <f>COUNTIFS(#REF!,"&lt;=1",#REF!,"&gt;=100",#REF!,"&lt;150",#REF!,$B143,#REF!,"&gt;=2.2")</f>
        <v>#REF!</v>
      </c>
      <c r="O143" s="6" t="e">
        <f>COUNTIFS(#REF!,"&lt;=1",#REF!,"&gt;=100",#REF!,"&lt;150",#REF!,$B143,#REF!,"&gt;=2.4")</f>
        <v>#REF!</v>
      </c>
      <c r="P143" s="6" t="e">
        <f>COUNTIFS(#REF!,"&lt;=1",#REF!,"&gt;=100",#REF!,"&lt;150",#REF!,$B143,#REF!,"&gt;=3")</f>
        <v>#REF!</v>
      </c>
      <c r="Q143" s="6" t="e">
        <f>COUNTIFS(#REF!,"&lt;=1",#REF!,"&gt;=100",#REF!,"&lt;150",#REF!,$B143,#REF!,"&gt;=3.5")</f>
        <v>#REF!</v>
      </c>
      <c r="R143" s="15" t="e">
        <f>COUNTIFS(#REF!,"&lt;=1",#REF!,"&gt;=100",#REF!,"&lt;150",#REF!,$B143,#REF!,"&gt;=4")</f>
        <v>#REF!</v>
      </c>
      <c r="T143" s="9" t="s">
        <v>60</v>
      </c>
      <c r="U143" s="6"/>
      <c r="V143" s="6" t="e">
        <f>COUNTIFS(#REF!,"&gt;=150",#REF!,"&lt;200",#REF!,$B143)</f>
        <v>#REF!</v>
      </c>
      <c r="W143" s="6" t="e">
        <f>COUNTIFS(#REF!,"&lt;=1",#REF!,"&gt;=150",#REF!,"&lt;200",#REF!,$B143,#REF!,"&gt;=2.2")</f>
        <v>#REF!</v>
      </c>
      <c r="X143" s="6" t="e">
        <f>COUNTIFS(#REF!,"&lt;=1",#REF!,"&gt;=150",#REF!,"&lt;200",#REF!,$B143,#REF!,"&gt;=2.4")</f>
        <v>#REF!</v>
      </c>
      <c r="Y143" s="6" t="e">
        <f>COUNTIFS(#REF!,"&lt;=1",#REF!,"&gt;=150",#REF!,"&lt;200",#REF!,$B143,#REF!,"&gt;=3")</f>
        <v>#REF!</v>
      </c>
      <c r="Z143" s="6" t="e">
        <f>COUNTIFS(#REF!,"&lt;=1",#REF!,"&gt;=150",#REF!,"&lt;200",#REF!,$B143,#REF!,"&gt;=3.5")</f>
        <v>#REF!</v>
      </c>
      <c r="AA143" s="15" t="e">
        <f>COUNTIFS(#REF!,"&lt;=1",#REF!,"&gt;=150",#REF!,"&lt;200",#REF!,$B143,#REF!,"&gt;=4")</f>
        <v>#REF!</v>
      </c>
      <c r="AC143" s="9" t="s">
        <v>60</v>
      </c>
      <c r="AD143" s="6"/>
      <c r="AE143" s="6" t="e">
        <f>COUNTIFS(#REF!,"&gt;=200",#REF!,$B143)</f>
        <v>#REF!</v>
      </c>
      <c r="AF143" s="6" t="e">
        <f>COUNTIFS(#REF!,"&lt;=1",#REF!,"&gt;=200",#REF!,$B143,#REF!,"&gt;=2.2")</f>
        <v>#REF!</v>
      </c>
      <c r="AG143" s="6" t="e">
        <f>COUNTIFS(#REF!,"&lt;=1",#REF!,"&gt;=200",#REF!,$B143,#REF!,"&gt;=2.4")</f>
        <v>#REF!</v>
      </c>
      <c r="AH143" s="6" t="e">
        <f>COUNTIFS(#REF!,"&lt;=1",#REF!,"&gt;=200",#REF!,$B143,#REF!,"&gt;=3")</f>
        <v>#REF!</v>
      </c>
      <c r="AI143" s="6" t="e">
        <f>COUNTIFS(#REF!,"&lt;=1",#REF!,"&gt;=200",#REF!,$B143,#REF!,"&gt;=3.5")</f>
        <v>#REF!</v>
      </c>
      <c r="AJ143" s="15" t="e">
        <f>COUNTIFS(#REF!,"&lt;=1",#REF!,"&gt;=200",#REF!,$B143,#REF!,"&gt;=4")</f>
        <v>#REF!</v>
      </c>
      <c r="AL143" s="9" t="s">
        <v>60</v>
      </c>
      <c r="AM143" s="6"/>
      <c r="AN143" s="6" t="e">
        <f>COUNTIFS(#REF!,"&gt;=50",#REF!,$B143)</f>
        <v>#REF!</v>
      </c>
      <c r="AO143" s="6" t="e">
        <f>COUNTIFS(#REF!,"&lt;=1",#REF!,"&gt;=50",#REF!,$B143,#REF!,"&gt;=2.2")</f>
        <v>#REF!</v>
      </c>
      <c r="AP143" s="6" t="e">
        <f>COUNTIFS(#REF!,"&lt;=1",#REF!,"&gt;=50",#REF!,$B143,#REF!,"&gt;=2.4")</f>
        <v>#REF!</v>
      </c>
      <c r="AQ143" s="6" t="e">
        <f>COUNTIFS(#REF!,"&lt;=1",#REF!,"&gt;=50",#REF!,$B143,#REF!,"&gt;=3")</f>
        <v>#REF!</v>
      </c>
      <c r="AR143" s="6" t="e">
        <f>COUNTIFS(#REF!,"&lt;=1",#REF!,"&gt;=50",#REF!,$B143,#REF!,"&gt;=3.5")</f>
        <v>#REF!</v>
      </c>
      <c r="AS143" s="15" t="e">
        <f>COUNTIFS(#REF!,"&lt;=1",#REF!,"&gt;=50",#REF!,$B143,#REF!,"&gt;=4")</f>
        <v>#REF!</v>
      </c>
    </row>
    <row r="144" spans="2:45" hidden="1" outlineLevel="1" x14ac:dyDescent="0.25">
      <c r="B144" s="9" t="s">
        <v>19</v>
      </c>
      <c r="C144" s="6"/>
      <c r="D144" s="6" t="e">
        <f>COUNTIFS(#REF!,"&lt;100",#REF!,"&gt;=50",#REF!,$B144)</f>
        <v>#REF!</v>
      </c>
      <c r="E144" s="6" t="e">
        <f>COUNTIFS(#REF!,"&lt;=1",#REF!,"&lt;100",#REF!,"&gt;=50",#REF!,$B144,#REF!,"&gt;=2.2")</f>
        <v>#REF!</v>
      </c>
      <c r="F144" s="6" t="e">
        <f>COUNTIFS(#REF!,"&lt;=1",#REF!,"&lt;100",#REF!,"&gt;=50",#REF!,$B144,#REF!,"&gt;=2.4")</f>
        <v>#REF!</v>
      </c>
      <c r="G144" s="6" t="e">
        <f>COUNTIFS(#REF!,"&lt;=1",#REF!,"&lt;100",#REF!,"&gt;=50",#REF!,$B144,#REF!,"&gt;=3")</f>
        <v>#REF!</v>
      </c>
      <c r="H144" s="6" t="e">
        <f>COUNTIFS(#REF!,"&lt;=1",#REF!,"&lt;100",#REF!,"&gt;=50",#REF!,$B144,#REF!,"&gt;=3.5")</f>
        <v>#REF!</v>
      </c>
      <c r="I144" s="15" t="e">
        <f>COUNTIFS(#REF!,"&lt;=1",#REF!,"&lt;100",#REF!,"&gt;=50",#REF!,$B144,#REF!,"&gt;=4")</f>
        <v>#REF!</v>
      </c>
      <c r="K144" s="9" t="s">
        <v>19</v>
      </c>
      <c r="L144" s="6"/>
      <c r="M144" s="6" t="e">
        <f>COUNTIFS(#REF!,"&gt;=100",#REF!,"&lt;150",#REF!,$B144)</f>
        <v>#REF!</v>
      </c>
      <c r="N144" s="6" t="e">
        <f>COUNTIFS(#REF!,"&lt;=1",#REF!,"&gt;=100",#REF!,"&lt;150",#REF!,$B144,#REF!,"&gt;=2.2")</f>
        <v>#REF!</v>
      </c>
      <c r="O144" s="6" t="e">
        <f>COUNTIFS(#REF!,"&lt;=1",#REF!,"&gt;=100",#REF!,"&lt;150",#REF!,$B144,#REF!,"&gt;=2.4")</f>
        <v>#REF!</v>
      </c>
      <c r="P144" s="6" t="e">
        <f>COUNTIFS(#REF!,"&lt;=1",#REF!,"&gt;=100",#REF!,"&lt;150",#REF!,$B144,#REF!,"&gt;=3")</f>
        <v>#REF!</v>
      </c>
      <c r="Q144" s="6" t="e">
        <f>COUNTIFS(#REF!,"&lt;=1",#REF!,"&gt;=100",#REF!,"&lt;150",#REF!,$B144,#REF!,"&gt;=3.5")</f>
        <v>#REF!</v>
      </c>
      <c r="R144" s="15" t="e">
        <f>COUNTIFS(#REF!,"&lt;=1",#REF!,"&gt;=100",#REF!,"&lt;150",#REF!,$B144,#REF!,"&gt;=4")</f>
        <v>#REF!</v>
      </c>
      <c r="T144" s="9" t="s">
        <v>19</v>
      </c>
      <c r="U144" s="6"/>
      <c r="V144" s="6" t="e">
        <f>COUNTIFS(#REF!,"&gt;=150",#REF!,"&lt;200",#REF!,$B144)</f>
        <v>#REF!</v>
      </c>
      <c r="W144" s="6" t="e">
        <f>COUNTIFS(#REF!,"&lt;=1",#REF!,"&gt;=150",#REF!,"&lt;200",#REF!,$B144,#REF!,"&gt;=2.2")</f>
        <v>#REF!</v>
      </c>
      <c r="X144" s="6" t="e">
        <f>COUNTIFS(#REF!,"&lt;=1",#REF!,"&gt;=150",#REF!,"&lt;200",#REF!,$B144,#REF!,"&gt;=2.4")</f>
        <v>#REF!</v>
      </c>
      <c r="Y144" s="6" t="e">
        <f>COUNTIFS(#REF!,"&lt;=1",#REF!,"&gt;=150",#REF!,"&lt;200",#REF!,$B144,#REF!,"&gt;=3")</f>
        <v>#REF!</v>
      </c>
      <c r="Z144" s="6" t="e">
        <f>COUNTIFS(#REF!,"&lt;=1",#REF!,"&gt;=150",#REF!,"&lt;200",#REF!,$B144,#REF!,"&gt;=3.5")</f>
        <v>#REF!</v>
      </c>
      <c r="AA144" s="15" t="e">
        <f>COUNTIFS(#REF!,"&lt;=1",#REF!,"&gt;=150",#REF!,"&lt;200",#REF!,$B144,#REF!,"&gt;=4")</f>
        <v>#REF!</v>
      </c>
      <c r="AC144" s="9" t="s">
        <v>19</v>
      </c>
      <c r="AD144" s="6"/>
      <c r="AE144" s="6" t="e">
        <f>COUNTIFS(#REF!,"&gt;=200",#REF!,$B144)</f>
        <v>#REF!</v>
      </c>
      <c r="AF144" s="6" t="e">
        <f>COUNTIFS(#REF!,"&lt;=1",#REF!,"&gt;=200",#REF!,$B144,#REF!,"&gt;=2.2")</f>
        <v>#REF!</v>
      </c>
      <c r="AG144" s="6" t="e">
        <f>COUNTIFS(#REF!,"&lt;=1",#REF!,"&gt;=200",#REF!,$B144,#REF!,"&gt;=2.4")</f>
        <v>#REF!</v>
      </c>
      <c r="AH144" s="6" t="e">
        <f>COUNTIFS(#REF!,"&lt;=1",#REF!,"&gt;=200",#REF!,$B144,#REF!,"&gt;=3")</f>
        <v>#REF!</v>
      </c>
      <c r="AI144" s="6" t="e">
        <f>COUNTIFS(#REF!,"&lt;=1",#REF!,"&gt;=200",#REF!,$B144,#REF!,"&gt;=3.5")</f>
        <v>#REF!</v>
      </c>
      <c r="AJ144" s="15" t="e">
        <f>COUNTIFS(#REF!,"&lt;=1",#REF!,"&gt;=200",#REF!,$B144,#REF!,"&gt;=4")</f>
        <v>#REF!</v>
      </c>
      <c r="AL144" s="9" t="s">
        <v>19</v>
      </c>
      <c r="AM144" s="6"/>
      <c r="AN144" s="6" t="e">
        <f>COUNTIFS(#REF!,"&gt;=50",#REF!,$B144)</f>
        <v>#REF!</v>
      </c>
      <c r="AO144" s="6" t="e">
        <f>COUNTIFS(#REF!,"&lt;=1",#REF!,"&gt;=50",#REF!,$B144,#REF!,"&gt;=2.2")</f>
        <v>#REF!</v>
      </c>
      <c r="AP144" s="6" t="e">
        <f>COUNTIFS(#REF!,"&lt;=1",#REF!,"&gt;=50",#REF!,$B144,#REF!,"&gt;=2.4")</f>
        <v>#REF!</v>
      </c>
      <c r="AQ144" s="6" t="e">
        <f>COUNTIFS(#REF!,"&lt;=1",#REF!,"&gt;=50",#REF!,$B144,#REF!,"&gt;=3")</f>
        <v>#REF!</v>
      </c>
      <c r="AR144" s="6" t="e">
        <f>COUNTIFS(#REF!,"&lt;=1",#REF!,"&gt;=50",#REF!,$B144,#REF!,"&gt;=3.5")</f>
        <v>#REF!</v>
      </c>
      <c r="AS144" s="15" t="e">
        <f>COUNTIFS(#REF!,"&lt;=1",#REF!,"&gt;=50",#REF!,$B144,#REF!,"&gt;=4")</f>
        <v>#REF!</v>
      </c>
    </row>
    <row r="145" spans="2:45" hidden="1" outlineLevel="1" x14ac:dyDescent="0.25">
      <c r="B145" s="9" t="s">
        <v>11</v>
      </c>
      <c r="C145" s="6"/>
      <c r="D145" s="6" t="e">
        <f>COUNTIFS(#REF!,"&lt;100",#REF!,"&gt;=50",#REF!,$B145)</f>
        <v>#REF!</v>
      </c>
      <c r="E145" s="6" t="e">
        <f>COUNTIFS(#REF!,"&lt;=1",#REF!,"&lt;100",#REF!,"&gt;=50",#REF!,$B145,#REF!,"&gt;=2.2")</f>
        <v>#REF!</v>
      </c>
      <c r="F145" s="6" t="e">
        <f>COUNTIFS(#REF!,"&lt;=1",#REF!,"&lt;100",#REF!,"&gt;=50",#REF!,$B145,#REF!,"&gt;=2.4")</f>
        <v>#REF!</v>
      </c>
      <c r="G145" s="6" t="e">
        <f>COUNTIFS(#REF!,"&lt;=1",#REF!,"&lt;100",#REF!,"&gt;=50",#REF!,$B145,#REF!,"&gt;=3")</f>
        <v>#REF!</v>
      </c>
      <c r="H145" s="6" t="e">
        <f>COUNTIFS(#REF!,"&lt;=1",#REF!,"&lt;100",#REF!,"&gt;=50",#REF!,$B145,#REF!,"&gt;=3.5")</f>
        <v>#REF!</v>
      </c>
      <c r="I145" s="15" t="e">
        <f>COUNTIFS(#REF!,"&lt;=1",#REF!,"&lt;100",#REF!,"&gt;=50",#REF!,$B145,#REF!,"&gt;=4")</f>
        <v>#REF!</v>
      </c>
      <c r="K145" s="9" t="s">
        <v>11</v>
      </c>
      <c r="L145" s="6"/>
      <c r="M145" s="6" t="e">
        <f>COUNTIFS(#REF!,"&gt;=100",#REF!,"&lt;150",#REF!,$B145)</f>
        <v>#REF!</v>
      </c>
      <c r="N145" s="6" t="e">
        <f>COUNTIFS(#REF!,"&lt;=1",#REF!,"&gt;=100",#REF!,"&lt;150",#REF!,$B145,#REF!,"&gt;=2.2")</f>
        <v>#REF!</v>
      </c>
      <c r="O145" s="6" t="e">
        <f>COUNTIFS(#REF!,"&lt;=1",#REF!,"&gt;=100",#REF!,"&lt;150",#REF!,$B145,#REF!,"&gt;=2.4")</f>
        <v>#REF!</v>
      </c>
      <c r="P145" s="6" t="e">
        <f>COUNTIFS(#REF!,"&lt;=1",#REF!,"&gt;=100",#REF!,"&lt;150",#REF!,$B145,#REF!,"&gt;=3")</f>
        <v>#REF!</v>
      </c>
      <c r="Q145" s="6" t="e">
        <f>COUNTIFS(#REF!,"&lt;=1",#REF!,"&gt;=100",#REF!,"&lt;150",#REF!,$B145,#REF!,"&gt;=3.5")</f>
        <v>#REF!</v>
      </c>
      <c r="R145" s="15" t="e">
        <f>COUNTIFS(#REF!,"&lt;=1",#REF!,"&gt;=100",#REF!,"&lt;150",#REF!,$B145,#REF!,"&gt;=4")</f>
        <v>#REF!</v>
      </c>
      <c r="T145" s="9" t="s">
        <v>11</v>
      </c>
      <c r="U145" s="6"/>
      <c r="V145" s="6" t="e">
        <f>COUNTIFS(#REF!,"&gt;=150",#REF!,"&lt;200",#REF!,$B145)</f>
        <v>#REF!</v>
      </c>
      <c r="W145" s="6" t="e">
        <f>COUNTIFS(#REF!,"&lt;=1",#REF!,"&gt;=150",#REF!,"&lt;200",#REF!,$B145,#REF!,"&gt;=2.2")</f>
        <v>#REF!</v>
      </c>
      <c r="X145" s="6" t="e">
        <f>COUNTIFS(#REF!,"&lt;=1",#REF!,"&gt;=150",#REF!,"&lt;200",#REF!,$B145,#REF!,"&gt;=2.4")</f>
        <v>#REF!</v>
      </c>
      <c r="Y145" s="6" t="e">
        <f>COUNTIFS(#REF!,"&lt;=1",#REF!,"&gt;=150",#REF!,"&lt;200",#REF!,$B145,#REF!,"&gt;=3")</f>
        <v>#REF!</v>
      </c>
      <c r="Z145" s="6" t="e">
        <f>COUNTIFS(#REF!,"&lt;=1",#REF!,"&gt;=150",#REF!,"&lt;200",#REF!,$B145,#REF!,"&gt;=3.5")</f>
        <v>#REF!</v>
      </c>
      <c r="AA145" s="15" t="e">
        <f>COUNTIFS(#REF!,"&lt;=1",#REF!,"&gt;=150",#REF!,"&lt;200",#REF!,$B145,#REF!,"&gt;=4")</f>
        <v>#REF!</v>
      </c>
      <c r="AC145" s="9" t="s">
        <v>11</v>
      </c>
      <c r="AD145" s="6"/>
      <c r="AE145" s="6" t="e">
        <f>COUNTIFS(#REF!,"&gt;=200",#REF!,$B145)</f>
        <v>#REF!</v>
      </c>
      <c r="AF145" s="6" t="e">
        <f>COUNTIFS(#REF!,"&lt;=1",#REF!,"&gt;=200",#REF!,$B145,#REF!,"&gt;=2.2")</f>
        <v>#REF!</v>
      </c>
      <c r="AG145" s="6" t="e">
        <f>COUNTIFS(#REF!,"&lt;=1",#REF!,"&gt;=200",#REF!,$B145,#REF!,"&gt;=2.4")</f>
        <v>#REF!</v>
      </c>
      <c r="AH145" s="6" t="e">
        <f>COUNTIFS(#REF!,"&lt;=1",#REF!,"&gt;=200",#REF!,$B145,#REF!,"&gt;=3")</f>
        <v>#REF!</v>
      </c>
      <c r="AI145" s="6" t="e">
        <f>COUNTIFS(#REF!,"&lt;=1",#REF!,"&gt;=200",#REF!,$B145,#REF!,"&gt;=3.5")</f>
        <v>#REF!</v>
      </c>
      <c r="AJ145" s="15" t="e">
        <f>COUNTIFS(#REF!,"&lt;=1",#REF!,"&gt;=200",#REF!,$B145,#REF!,"&gt;=4")</f>
        <v>#REF!</v>
      </c>
      <c r="AL145" s="9" t="s">
        <v>11</v>
      </c>
      <c r="AM145" s="6"/>
      <c r="AN145" s="6" t="e">
        <f>COUNTIFS(#REF!,"&gt;=50",#REF!,$B145)</f>
        <v>#REF!</v>
      </c>
      <c r="AO145" s="6" t="e">
        <f>COUNTIFS(#REF!,"&lt;=1",#REF!,"&gt;=50",#REF!,$B145,#REF!,"&gt;=2.2")</f>
        <v>#REF!</v>
      </c>
      <c r="AP145" s="6" t="e">
        <f>COUNTIFS(#REF!,"&lt;=1",#REF!,"&gt;=50",#REF!,$B145,#REF!,"&gt;=2.4")</f>
        <v>#REF!</v>
      </c>
      <c r="AQ145" s="6" t="e">
        <f>COUNTIFS(#REF!,"&lt;=1",#REF!,"&gt;=50",#REF!,$B145,#REF!,"&gt;=3")</f>
        <v>#REF!</v>
      </c>
      <c r="AR145" s="6" t="e">
        <f>COUNTIFS(#REF!,"&lt;=1",#REF!,"&gt;=50",#REF!,$B145,#REF!,"&gt;=3.5")</f>
        <v>#REF!</v>
      </c>
      <c r="AS145" s="15" t="e">
        <f>COUNTIFS(#REF!,"&lt;=1",#REF!,"&gt;=50",#REF!,$B145,#REF!,"&gt;=4")</f>
        <v>#REF!</v>
      </c>
    </row>
    <row r="146" spans="2:45" hidden="1" outlineLevel="1" x14ac:dyDescent="0.25">
      <c r="B146" s="9" t="s">
        <v>64</v>
      </c>
      <c r="C146" s="6"/>
      <c r="D146" s="6" t="e">
        <f>COUNTIFS(#REF!,"&lt;100",#REF!,"&gt;=50",#REF!,$B146)</f>
        <v>#REF!</v>
      </c>
      <c r="E146" s="6" t="e">
        <f>COUNTIFS(#REF!,"&lt;=1",#REF!,"&lt;100",#REF!,"&gt;=50",#REF!,$B146,#REF!,"&gt;=2.2")</f>
        <v>#REF!</v>
      </c>
      <c r="F146" s="6" t="e">
        <f>COUNTIFS(#REF!,"&lt;=1",#REF!,"&lt;100",#REF!,"&gt;=50",#REF!,$B146,#REF!,"&gt;=2.4")</f>
        <v>#REF!</v>
      </c>
      <c r="G146" s="6" t="e">
        <f>COUNTIFS(#REF!,"&lt;=1",#REF!,"&lt;100",#REF!,"&gt;=50",#REF!,$B146,#REF!,"&gt;=3")</f>
        <v>#REF!</v>
      </c>
      <c r="H146" s="6" t="e">
        <f>COUNTIFS(#REF!,"&lt;=1",#REF!,"&lt;100",#REF!,"&gt;=50",#REF!,$B146,#REF!,"&gt;=3.5")</f>
        <v>#REF!</v>
      </c>
      <c r="I146" s="15" t="e">
        <f>COUNTIFS(#REF!,"&lt;=1",#REF!,"&lt;100",#REF!,"&gt;=50",#REF!,$B146,#REF!,"&gt;=4")</f>
        <v>#REF!</v>
      </c>
      <c r="K146" s="9" t="s">
        <v>64</v>
      </c>
      <c r="L146" s="6"/>
      <c r="M146" s="6" t="e">
        <f>COUNTIFS(#REF!,"&gt;=100",#REF!,"&lt;150",#REF!,$B146)</f>
        <v>#REF!</v>
      </c>
      <c r="N146" s="6" t="e">
        <f>COUNTIFS(#REF!,"&lt;=1",#REF!,"&gt;=100",#REF!,"&lt;150",#REF!,$B146,#REF!,"&gt;=2.2")</f>
        <v>#REF!</v>
      </c>
      <c r="O146" s="6" t="e">
        <f>COUNTIFS(#REF!,"&lt;=1",#REF!,"&gt;=100",#REF!,"&lt;150",#REF!,$B146,#REF!,"&gt;=2.4")</f>
        <v>#REF!</v>
      </c>
      <c r="P146" s="6" t="e">
        <f>COUNTIFS(#REF!,"&lt;=1",#REF!,"&gt;=100",#REF!,"&lt;150",#REF!,$B146,#REF!,"&gt;=3")</f>
        <v>#REF!</v>
      </c>
      <c r="Q146" s="6" t="e">
        <f>COUNTIFS(#REF!,"&lt;=1",#REF!,"&gt;=100",#REF!,"&lt;150",#REF!,$B146,#REF!,"&gt;=3.5")</f>
        <v>#REF!</v>
      </c>
      <c r="R146" s="15" t="e">
        <f>COUNTIFS(#REF!,"&lt;=1",#REF!,"&gt;=100",#REF!,"&lt;150",#REF!,$B146,#REF!,"&gt;=4")</f>
        <v>#REF!</v>
      </c>
      <c r="T146" s="9" t="s">
        <v>64</v>
      </c>
      <c r="U146" s="6"/>
      <c r="V146" s="6" t="e">
        <f>COUNTIFS(#REF!,"&gt;=150",#REF!,"&lt;200",#REF!,$B146)</f>
        <v>#REF!</v>
      </c>
      <c r="W146" s="6" t="e">
        <f>COUNTIFS(#REF!,"&lt;=1",#REF!,"&gt;=150",#REF!,"&lt;200",#REF!,$B146,#REF!,"&gt;=2.2")</f>
        <v>#REF!</v>
      </c>
      <c r="X146" s="6" t="e">
        <f>COUNTIFS(#REF!,"&lt;=1",#REF!,"&gt;=150",#REF!,"&lt;200",#REF!,$B146,#REF!,"&gt;=2.4")</f>
        <v>#REF!</v>
      </c>
      <c r="Y146" s="6" t="e">
        <f>COUNTIFS(#REF!,"&lt;=1",#REF!,"&gt;=150",#REF!,"&lt;200",#REF!,$B146,#REF!,"&gt;=3")</f>
        <v>#REF!</v>
      </c>
      <c r="Z146" s="6" t="e">
        <f>COUNTIFS(#REF!,"&lt;=1",#REF!,"&gt;=150",#REF!,"&lt;200",#REF!,$B146,#REF!,"&gt;=3.5")</f>
        <v>#REF!</v>
      </c>
      <c r="AA146" s="15" t="e">
        <f>COUNTIFS(#REF!,"&lt;=1",#REF!,"&gt;=150",#REF!,"&lt;200",#REF!,$B146,#REF!,"&gt;=4")</f>
        <v>#REF!</v>
      </c>
      <c r="AC146" s="9" t="s">
        <v>64</v>
      </c>
      <c r="AD146" s="6"/>
      <c r="AE146" s="6" t="e">
        <f>COUNTIFS(#REF!,"&gt;=200",#REF!,$B146)</f>
        <v>#REF!</v>
      </c>
      <c r="AF146" s="6" t="e">
        <f>COUNTIFS(#REF!,"&lt;=1",#REF!,"&gt;=200",#REF!,$B146,#REF!,"&gt;=2.2")</f>
        <v>#REF!</v>
      </c>
      <c r="AG146" s="6" t="e">
        <f>COUNTIFS(#REF!,"&lt;=1",#REF!,"&gt;=200",#REF!,$B146,#REF!,"&gt;=2.4")</f>
        <v>#REF!</v>
      </c>
      <c r="AH146" s="6" t="e">
        <f>COUNTIFS(#REF!,"&lt;=1",#REF!,"&gt;=200",#REF!,$B146,#REF!,"&gt;=3")</f>
        <v>#REF!</v>
      </c>
      <c r="AI146" s="6" t="e">
        <f>COUNTIFS(#REF!,"&lt;=1",#REF!,"&gt;=200",#REF!,$B146,#REF!,"&gt;=3.5")</f>
        <v>#REF!</v>
      </c>
      <c r="AJ146" s="15" t="e">
        <f>COUNTIFS(#REF!,"&lt;=1",#REF!,"&gt;=200",#REF!,$B146,#REF!,"&gt;=4")</f>
        <v>#REF!</v>
      </c>
      <c r="AL146" s="9" t="s">
        <v>64</v>
      </c>
      <c r="AM146" s="6"/>
      <c r="AN146" s="6" t="e">
        <f>COUNTIFS(#REF!,"&gt;=50",#REF!,$B146)</f>
        <v>#REF!</v>
      </c>
      <c r="AO146" s="6" t="e">
        <f>COUNTIFS(#REF!,"&lt;=1",#REF!,"&gt;=50",#REF!,$B146,#REF!,"&gt;=2.2")</f>
        <v>#REF!</v>
      </c>
      <c r="AP146" s="6" t="e">
        <f>COUNTIFS(#REF!,"&lt;=1",#REF!,"&gt;=50",#REF!,$B146,#REF!,"&gt;=2.4")</f>
        <v>#REF!</v>
      </c>
      <c r="AQ146" s="6" t="e">
        <f>COUNTIFS(#REF!,"&lt;=1",#REF!,"&gt;=50",#REF!,$B146,#REF!,"&gt;=3")</f>
        <v>#REF!</v>
      </c>
      <c r="AR146" s="6" t="e">
        <f>COUNTIFS(#REF!,"&lt;=1",#REF!,"&gt;=50",#REF!,$B146,#REF!,"&gt;=3.5")</f>
        <v>#REF!</v>
      </c>
      <c r="AS146" s="15" t="e">
        <f>COUNTIFS(#REF!,"&lt;=1",#REF!,"&gt;=50",#REF!,$B146,#REF!,"&gt;=4")</f>
        <v>#REF!</v>
      </c>
    </row>
    <row r="147" spans="2:45" hidden="1" outlineLevel="1" x14ac:dyDescent="0.25">
      <c r="B147" s="9" t="s">
        <v>22</v>
      </c>
      <c r="C147" s="6"/>
      <c r="D147" s="6" t="e">
        <f>COUNTIFS(#REF!,"&lt;100",#REF!,"&gt;=50",#REF!,$B147)</f>
        <v>#REF!</v>
      </c>
      <c r="E147" s="6" t="e">
        <f>COUNTIFS(#REF!,"&lt;=1",#REF!,"&lt;100",#REF!,"&gt;=50",#REF!,$B147,#REF!,"&gt;=2.2")</f>
        <v>#REF!</v>
      </c>
      <c r="F147" s="6" t="e">
        <f>COUNTIFS(#REF!,"&lt;=1",#REF!,"&lt;100",#REF!,"&gt;=50",#REF!,$B147,#REF!,"&gt;=2.4")</f>
        <v>#REF!</v>
      </c>
      <c r="G147" s="6" t="e">
        <f>COUNTIFS(#REF!,"&lt;=1",#REF!,"&lt;100",#REF!,"&gt;=50",#REF!,$B147,#REF!,"&gt;=3")</f>
        <v>#REF!</v>
      </c>
      <c r="H147" s="6" t="e">
        <f>COUNTIFS(#REF!,"&lt;=1",#REF!,"&lt;100",#REF!,"&gt;=50",#REF!,$B147,#REF!,"&gt;=3.5")</f>
        <v>#REF!</v>
      </c>
      <c r="I147" s="15" t="e">
        <f>COUNTIFS(#REF!,"&lt;=1",#REF!,"&lt;100",#REF!,"&gt;=50",#REF!,$B147,#REF!,"&gt;=4")</f>
        <v>#REF!</v>
      </c>
      <c r="K147" s="9" t="s">
        <v>22</v>
      </c>
      <c r="L147" s="6"/>
      <c r="M147" s="6" t="e">
        <f>COUNTIFS(#REF!,"&gt;=100",#REF!,"&lt;150",#REF!,$B147)</f>
        <v>#REF!</v>
      </c>
      <c r="N147" s="6" t="e">
        <f>COUNTIFS(#REF!,"&lt;=1",#REF!,"&gt;=100",#REF!,"&lt;150",#REF!,$B147,#REF!,"&gt;=2.2")</f>
        <v>#REF!</v>
      </c>
      <c r="O147" s="6" t="e">
        <f>COUNTIFS(#REF!,"&lt;=1",#REF!,"&gt;=100",#REF!,"&lt;150",#REF!,$B147,#REF!,"&gt;=2.4")</f>
        <v>#REF!</v>
      </c>
      <c r="P147" s="6" t="e">
        <f>COUNTIFS(#REF!,"&lt;=1",#REF!,"&gt;=100",#REF!,"&lt;150",#REF!,$B147,#REF!,"&gt;=3")</f>
        <v>#REF!</v>
      </c>
      <c r="Q147" s="6" t="e">
        <f>COUNTIFS(#REF!,"&lt;=1",#REF!,"&gt;=100",#REF!,"&lt;150",#REF!,$B147,#REF!,"&gt;=3.5")</f>
        <v>#REF!</v>
      </c>
      <c r="R147" s="15" t="e">
        <f>COUNTIFS(#REF!,"&lt;=1",#REF!,"&gt;=100",#REF!,"&lt;150",#REF!,$B147,#REF!,"&gt;=4")</f>
        <v>#REF!</v>
      </c>
      <c r="T147" s="9" t="s">
        <v>22</v>
      </c>
      <c r="U147" s="6"/>
      <c r="V147" s="6" t="e">
        <f>COUNTIFS(#REF!,"&gt;=150",#REF!,"&lt;200",#REF!,$B147)</f>
        <v>#REF!</v>
      </c>
      <c r="W147" s="6" t="e">
        <f>COUNTIFS(#REF!,"&lt;=1",#REF!,"&gt;=150",#REF!,"&lt;200",#REF!,$B147,#REF!,"&gt;=2.2")</f>
        <v>#REF!</v>
      </c>
      <c r="X147" s="6" t="e">
        <f>COUNTIFS(#REF!,"&lt;=1",#REF!,"&gt;=150",#REF!,"&lt;200",#REF!,$B147,#REF!,"&gt;=2.4")</f>
        <v>#REF!</v>
      </c>
      <c r="Y147" s="6" t="e">
        <f>COUNTIFS(#REF!,"&lt;=1",#REF!,"&gt;=150",#REF!,"&lt;200",#REF!,$B147,#REF!,"&gt;=3")</f>
        <v>#REF!</v>
      </c>
      <c r="Z147" s="6" t="e">
        <f>COUNTIFS(#REF!,"&lt;=1",#REF!,"&gt;=150",#REF!,"&lt;200",#REF!,$B147,#REF!,"&gt;=3.5")</f>
        <v>#REF!</v>
      </c>
      <c r="AA147" s="15" t="e">
        <f>COUNTIFS(#REF!,"&lt;=1",#REF!,"&gt;=150",#REF!,"&lt;200",#REF!,$B147,#REF!,"&gt;=4")</f>
        <v>#REF!</v>
      </c>
      <c r="AC147" s="9" t="s">
        <v>22</v>
      </c>
      <c r="AD147" s="6"/>
      <c r="AE147" s="6" t="e">
        <f>COUNTIFS(#REF!,"&gt;=200",#REF!,$B147)</f>
        <v>#REF!</v>
      </c>
      <c r="AF147" s="6" t="e">
        <f>COUNTIFS(#REF!,"&lt;=1",#REF!,"&gt;=200",#REF!,$B147,#REF!,"&gt;=2.2")</f>
        <v>#REF!</v>
      </c>
      <c r="AG147" s="6" t="e">
        <f>COUNTIFS(#REF!,"&lt;=1",#REF!,"&gt;=200",#REF!,$B147,#REF!,"&gt;=2.4")</f>
        <v>#REF!</v>
      </c>
      <c r="AH147" s="6" t="e">
        <f>COUNTIFS(#REF!,"&lt;=1",#REF!,"&gt;=200",#REF!,$B147,#REF!,"&gt;=3")</f>
        <v>#REF!</v>
      </c>
      <c r="AI147" s="6" t="e">
        <f>COUNTIFS(#REF!,"&lt;=1",#REF!,"&gt;=200",#REF!,$B147,#REF!,"&gt;=3.5")</f>
        <v>#REF!</v>
      </c>
      <c r="AJ147" s="15" t="e">
        <f>COUNTIFS(#REF!,"&lt;=1",#REF!,"&gt;=200",#REF!,$B147,#REF!,"&gt;=4")</f>
        <v>#REF!</v>
      </c>
      <c r="AL147" s="9" t="s">
        <v>22</v>
      </c>
      <c r="AM147" s="6"/>
      <c r="AN147" s="6" t="e">
        <f>COUNTIFS(#REF!,"&gt;=50",#REF!,$B147)</f>
        <v>#REF!</v>
      </c>
      <c r="AO147" s="6" t="e">
        <f>COUNTIFS(#REF!,"&lt;=1",#REF!,"&gt;=50",#REF!,$B147,#REF!,"&gt;=2.2")</f>
        <v>#REF!</v>
      </c>
      <c r="AP147" s="6" t="e">
        <f>COUNTIFS(#REF!,"&lt;=1",#REF!,"&gt;=50",#REF!,$B147,#REF!,"&gt;=2.4")</f>
        <v>#REF!</v>
      </c>
      <c r="AQ147" s="6" t="e">
        <f>COUNTIFS(#REF!,"&lt;=1",#REF!,"&gt;=50",#REF!,$B147,#REF!,"&gt;=3")</f>
        <v>#REF!</v>
      </c>
      <c r="AR147" s="6" t="e">
        <f>COUNTIFS(#REF!,"&lt;=1",#REF!,"&gt;=50",#REF!,$B147,#REF!,"&gt;=3.5")</f>
        <v>#REF!</v>
      </c>
      <c r="AS147" s="15" t="e">
        <f>COUNTIFS(#REF!,"&lt;=1",#REF!,"&gt;=50",#REF!,$B147,#REF!,"&gt;=4")</f>
        <v>#REF!</v>
      </c>
    </row>
    <row r="148" spans="2:45" hidden="1" outlineLevel="1" x14ac:dyDescent="0.25">
      <c r="B148" s="9" t="s">
        <v>23</v>
      </c>
      <c r="C148" s="6"/>
      <c r="D148" s="6" t="e">
        <f>COUNTIFS(#REF!,"&lt;100",#REF!,"&gt;=50",#REF!,$B148)</f>
        <v>#REF!</v>
      </c>
      <c r="E148" s="6" t="e">
        <f>COUNTIFS(#REF!,"&lt;=1",#REF!,"&lt;100",#REF!,"&gt;=50",#REF!,$B148,#REF!,"&gt;=2.2")</f>
        <v>#REF!</v>
      </c>
      <c r="F148" s="6" t="e">
        <f>COUNTIFS(#REF!,"&lt;=1",#REF!,"&lt;100",#REF!,"&gt;=50",#REF!,$B148,#REF!,"&gt;=2.4")</f>
        <v>#REF!</v>
      </c>
      <c r="G148" s="6" t="e">
        <f>COUNTIFS(#REF!,"&lt;=1",#REF!,"&lt;100",#REF!,"&gt;=50",#REF!,$B148,#REF!,"&gt;=3")</f>
        <v>#REF!</v>
      </c>
      <c r="H148" s="6" t="e">
        <f>COUNTIFS(#REF!,"&lt;=1",#REF!,"&lt;100",#REF!,"&gt;=50",#REF!,$B148,#REF!,"&gt;=3.5")</f>
        <v>#REF!</v>
      </c>
      <c r="I148" s="15" t="e">
        <f>COUNTIFS(#REF!,"&lt;=1",#REF!,"&lt;100",#REF!,"&gt;=50",#REF!,$B148,#REF!,"&gt;=4")</f>
        <v>#REF!</v>
      </c>
      <c r="K148" s="9" t="s">
        <v>23</v>
      </c>
      <c r="L148" s="6"/>
      <c r="M148" s="6" t="e">
        <f>COUNTIFS(#REF!,"&gt;=100",#REF!,"&lt;150",#REF!,$B148)</f>
        <v>#REF!</v>
      </c>
      <c r="N148" s="6" t="e">
        <f>COUNTIFS(#REF!,"&lt;=1",#REF!,"&gt;=100",#REF!,"&lt;150",#REF!,$B148,#REF!,"&gt;=2.2")</f>
        <v>#REF!</v>
      </c>
      <c r="O148" s="6" t="e">
        <f>COUNTIFS(#REF!,"&lt;=1",#REF!,"&gt;=100",#REF!,"&lt;150",#REF!,$B148,#REF!,"&gt;=2.4")</f>
        <v>#REF!</v>
      </c>
      <c r="P148" s="6" t="e">
        <f>COUNTIFS(#REF!,"&lt;=1",#REF!,"&gt;=100",#REF!,"&lt;150",#REF!,$B148,#REF!,"&gt;=3")</f>
        <v>#REF!</v>
      </c>
      <c r="Q148" s="6" t="e">
        <f>COUNTIFS(#REF!,"&lt;=1",#REF!,"&gt;=100",#REF!,"&lt;150",#REF!,$B148,#REF!,"&gt;=3.5")</f>
        <v>#REF!</v>
      </c>
      <c r="R148" s="15" t="e">
        <f>COUNTIFS(#REF!,"&lt;=1",#REF!,"&gt;=100",#REF!,"&lt;150",#REF!,$B148,#REF!,"&gt;=4")</f>
        <v>#REF!</v>
      </c>
      <c r="T148" s="9" t="s">
        <v>23</v>
      </c>
      <c r="U148" s="6"/>
      <c r="V148" s="6" t="e">
        <f>COUNTIFS(#REF!,"&gt;=150",#REF!,"&lt;200",#REF!,$B148)</f>
        <v>#REF!</v>
      </c>
      <c r="W148" s="6" t="e">
        <f>COUNTIFS(#REF!,"&lt;=1",#REF!,"&gt;=150",#REF!,"&lt;200",#REF!,$B148,#REF!,"&gt;=2.2")</f>
        <v>#REF!</v>
      </c>
      <c r="X148" s="6" t="e">
        <f>COUNTIFS(#REF!,"&lt;=1",#REF!,"&gt;=150",#REF!,"&lt;200",#REF!,$B148,#REF!,"&gt;=2.4")</f>
        <v>#REF!</v>
      </c>
      <c r="Y148" s="6" t="e">
        <f>COUNTIFS(#REF!,"&lt;=1",#REF!,"&gt;=150",#REF!,"&lt;200",#REF!,$B148,#REF!,"&gt;=3")</f>
        <v>#REF!</v>
      </c>
      <c r="Z148" s="6" t="e">
        <f>COUNTIFS(#REF!,"&lt;=1",#REF!,"&gt;=150",#REF!,"&lt;200",#REF!,$B148,#REF!,"&gt;=3.5")</f>
        <v>#REF!</v>
      </c>
      <c r="AA148" s="15" t="e">
        <f>COUNTIFS(#REF!,"&lt;=1",#REF!,"&gt;=150",#REF!,"&lt;200",#REF!,$B148,#REF!,"&gt;=4")</f>
        <v>#REF!</v>
      </c>
      <c r="AC148" s="9" t="s">
        <v>23</v>
      </c>
      <c r="AD148" s="6"/>
      <c r="AE148" s="6" t="e">
        <f>COUNTIFS(#REF!,"&gt;=200",#REF!,$B148)</f>
        <v>#REF!</v>
      </c>
      <c r="AF148" s="6" t="e">
        <f>COUNTIFS(#REF!,"&lt;=1",#REF!,"&gt;=200",#REF!,$B148,#REF!,"&gt;=2.2")</f>
        <v>#REF!</v>
      </c>
      <c r="AG148" s="6" t="e">
        <f>COUNTIFS(#REF!,"&lt;=1",#REF!,"&gt;=200",#REF!,$B148,#REF!,"&gt;=2.4")</f>
        <v>#REF!</v>
      </c>
      <c r="AH148" s="6" t="e">
        <f>COUNTIFS(#REF!,"&lt;=1",#REF!,"&gt;=200",#REF!,$B148,#REF!,"&gt;=3")</f>
        <v>#REF!</v>
      </c>
      <c r="AI148" s="6" t="e">
        <f>COUNTIFS(#REF!,"&lt;=1",#REF!,"&gt;=200",#REF!,$B148,#REF!,"&gt;=3.5")</f>
        <v>#REF!</v>
      </c>
      <c r="AJ148" s="15" t="e">
        <f>COUNTIFS(#REF!,"&lt;=1",#REF!,"&gt;=200",#REF!,$B148,#REF!,"&gt;=4")</f>
        <v>#REF!</v>
      </c>
      <c r="AL148" s="9" t="s">
        <v>23</v>
      </c>
      <c r="AM148" s="6"/>
      <c r="AN148" s="6" t="e">
        <f>COUNTIFS(#REF!,"&gt;=50",#REF!,$B148)</f>
        <v>#REF!</v>
      </c>
      <c r="AO148" s="6" t="e">
        <f>COUNTIFS(#REF!,"&lt;=1",#REF!,"&gt;=50",#REF!,$B148,#REF!,"&gt;=2.2")</f>
        <v>#REF!</v>
      </c>
      <c r="AP148" s="6" t="e">
        <f>COUNTIFS(#REF!,"&lt;=1",#REF!,"&gt;=50",#REF!,$B148,#REF!,"&gt;=2.4")</f>
        <v>#REF!</v>
      </c>
      <c r="AQ148" s="6" t="e">
        <f>COUNTIFS(#REF!,"&lt;=1",#REF!,"&gt;=50",#REF!,$B148,#REF!,"&gt;=3")</f>
        <v>#REF!</v>
      </c>
      <c r="AR148" s="6" t="e">
        <f>COUNTIFS(#REF!,"&lt;=1",#REF!,"&gt;=50",#REF!,$B148,#REF!,"&gt;=3.5")</f>
        <v>#REF!</v>
      </c>
      <c r="AS148" s="15" t="e">
        <f>COUNTIFS(#REF!,"&lt;=1",#REF!,"&gt;=50",#REF!,$B148,#REF!,"&gt;=4")</f>
        <v>#REF!</v>
      </c>
    </row>
    <row r="149" spans="2:45" hidden="1" outlineLevel="1" x14ac:dyDescent="0.25">
      <c r="B149" s="9" t="s">
        <v>27</v>
      </c>
      <c r="C149" s="6"/>
      <c r="D149" s="6" t="e">
        <f>COUNTIFS(#REF!,"&lt;100",#REF!,"&gt;=50",#REF!,$B149)</f>
        <v>#REF!</v>
      </c>
      <c r="E149" s="6" t="e">
        <f>COUNTIFS(#REF!,"&lt;=1",#REF!,"&lt;100",#REF!,"&gt;=50",#REF!,$B149,#REF!,"&gt;=2.2")</f>
        <v>#REF!</v>
      </c>
      <c r="F149" s="6" t="e">
        <f>COUNTIFS(#REF!,"&lt;=1",#REF!,"&lt;100",#REF!,"&gt;=50",#REF!,$B149,#REF!,"&gt;=2.4")</f>
        <v>#REF!</v>
      </c>
      <c r="G149" s="6" t="e">
        <f>COUNTIFS(#REF!,"&lt;=1",#REF!,"&lt;100",#REF!,"&gt;=50",#REF!,$B149,#REF!,"&gt;=3")</f>
        <v>#REF!</v>
      </c>
      <c r="H149" s="6" t="e">
        <f>COUNTIFS(#REF!,"&lt;=1",#REF!,"&lt;100",#REF!,"&gt;=50",#REF!,$B149,#REF!,"&gt;=3.5")</f>
        <v>#REF!</v>
      </c>
      <c r="I149" s="15" t="e">
        <f>COUNTIFS(#REF!,"&lt;=1",#REF!,"&lt;100",#REF!,"&gt;=50",#REF!,$B149,#REF!,"&gt;=4")</f>
        <v>#REF!</v>
      </c>
      <c r="K149" s="9" t="s">
        <v>27</v>
      </c>
      <c r="L149" s="6"/>
      <c r="M149" s="6" t="e">
        <f>COUNTIFS(#REF!,"&gt;=100",#REF!,"&lt;150",#REF!,$B149)</f>
        <v>#REF!</v>
      </c>
      <c r="N149" s="6" t="e">
        <f>COUNTIFS(#REF!,"&lt;=1",#REF!,"&gt;=100",#REF!,"&lt;150",#REF!,$B149,#REF!,"&gt;=2.2")</f>
        <v>#REF!</v>
      </c>
      <c r="O149" s="6" t="e">
        <f>COUNTIFS(#REF!,"&lt;=1",#REF!,"&gt;=100",#REF!,"&lt;150",#REF!,$B149,#REF!,"&gt;=2.4")</f>
        <v>#REF!</v>
      </c>
      <c r="P149" s="6" t="e">
        <f>COUNTIFS(#REF!,"&lt;=1",#REF!,"&gt;=100",#REF!,"&lt;150",#REF!,$B149,#REF!,"&gt;=3")</f>
        <v>#REF!</v>
      </c>
      <c r="Q149" s="6" t="e">
        <f>COUNTIFS(#REF!,"&lt;=1",#REF!,"&gt;=100",#REF!,"&lt;150",#REF!,$B149,#REF!,"&gt;=3.5")</f>
        <v>#REF!</v>
      </c>
      <c r="R149" s="15" t="e">
        <f>COUNTIFS(#REF!,"&lt;=1",#REF!,"&gt;=100",#REF!,"&lt;150",#REF!,$B149,#REF!,"&gt;=4")</f>
        <v>#REF!</v>
      </c>
      <c r="T149" s="9" t="s">
        <v>27</v>
      </c>
      <c r="U149" s="6"/>
      <c r="V149" s="6" t="e">
        <f>COUNTIFS(#REF!,"&gt;=150",#REF!,"&lt;200",#REF!,$B149)</f>
        <v>#REF!</v>
      </c>
      <c r="W149" s="6" t="e">
        <f>COUNTIFS(#REF!,"&lt;=1",#REF!,"&gt;=150",#REF!,"&lt;200",#REF!,$B149,#REF!,"&gt;=2.2")</f>
        <v>#REF!</v>
      </c>
      <c r="X149" s="6" t="e">
        <f>COUNTIFS(#REF!,"&lt;=1",#REF!,"&gt;=150",#REF!,"&lt;200",#REF!,$B149,#REF!,"&gt;=2.4")</f>
        <v>#REF!</v>
      </c>
      <c r="Y149" s="6" t="e">
        <f>COUNTIFS(#REF!,"&lt;=1",#REF!,"&gt;=150",#REF!,"&lt;200",#REF!,$B149,#REF!,"&gt;=3")</f>
        <v>#REF!</v>
      </c>
      <c r="Z149" s="6" t="e">
        <f>COUNTIFS(#REF!,"&lt;=1",#REF!,"&gt;=150",#REF!,"&lt;200",#REF!,$B149,#REF!,"&gt;=3.5")</f>
        <v>#REF!</v>
      </c>
      <c r="AA149" s="15" t="e">
        <f>COUNTIFS(#REF!,"&lt;=1",#REF!,"&gt;=150",#REF!,"&lt;200",#REF!,$B149,#REF!,"&gt;=4")</f>
        <v>#REF!</v>
      </c>
      <c r="AC149" s="9" t="s">
        <v>27</v>
      </c>
      <c r="AD149" s="6"/>
      <c r="AE149" s="6" t="e">
        <f>COUNTIFS(#REF!,"&gt;=200",#REF!,$B149)</f>
        <v>#REF!</v>
      </c>
      <c r="AF149" s="6" t="e">
        <f>COUNTIFS(#REF!,"&lt;=1",#REF!,"&gt;=200",#REF!,$B149,#REF!,"&gt;=2.2")</f>
        <v>#REF!</v>
      </c>
      <c r="AG149" s="6" t="e">
        <f>COUNTIFS(#REF!,"&lt;=1",#REF!,"&gt;=200",#REF!,$B149,#REF!,"&gt;=2.4")</f>
        <v>#REF!</v>
      </c>
      <c r="AH149" s="6" t="e">
        <f>COUNTIFS(#REF!,"&lt;=1",#REF!,"&gt;=200",#REF!,$B149,#REF!,"&gt;=3")</f>
        <v>#REF!</v>
      </c>
      <c r="AI149" s="6" t="e">
        <f>COUNTIFS(#REF!,"&lt;=1",#REF!,"&gt;=200",#REF!,$B149,#REF!,"&gt;=3.5")</f>
        <v>#REF!</v>
      </c>
      <c r="AJ149" s="15" t="e">
        <f>COUNTIFS(#REF!,"&lt;=1",#REF!,"&gt;=200",#REF!,$B149,#REF!,"&gt;=4")</f>
        <v>#REF!</v>
      </c>
      <c r="AL149" s="9" t="s">
        <v>27</v>
      </c>
      <c r="AM149" s="6"/>
      <c r="AN149" s="6" t="e">
        <f>COUNTIFS(#REF!,"&gt;=50",#REF!,$B149)</f>
        <v>#REF!</v>
      </c>
      <c r="AO149" s="6" t="e">
        <f>COUNTIFS(#REF!,"&lt;=1",#REF!,"&gt;=50",#REF!,$B149,#REF!,"&gt;=2.2")</f>
        <v>#REF!</v>
      </c>
      <c r="AP149" s="6" t="e">
        <f>COUNTIFS(#REF!,"&lt;=1",#REF!,"&gt;=50",#REF!,$B149,#REF!,"&gt;=2.4")</f>
        <v>#REF!</v>
      </c>
      <c r="AQ149" s="6" t="e">
        <f>COUNTIFS(#REF!,"&lt;=1",#REF!,"&gt;=50",#REF!,$B149,#REF!,"&gt;=3")</f>
        <v>#REF!</v>
      </c>
      <c r="AR149" s="6" t="e">
        <f>COUNTIFS(#REF!,"&lt;=1",#REF!,"&gt;=50",#REF!,$B149,#REF!,"&gt;=3.5")</f>
        <v>#REF!</v>
      </c>
      <c r="AS149" s="15" t="e">
        <f>COUNTIFS(#REF!,"&lt;=1",#REF!,"&gt;=50",#REF!,$B149,#REF!,"&gt;=4")</f>
        <v>#REF!</v>
      </c>
    </row>
    <row r="150" spans="2:45" hidden="1" outlineLevel="1" x14ac:dyDescent="0.25">
      <c r="B150" s="9" t="s">
        <v>28</v>
      </c>
      <c r="C150" s="6"/>
      <c r="D150" s="6" t="e">
        <f>COUNTIFS(#REF!,"&lt;100",#REF!,"&gt;=50",#REF!,$B150)</f>
        <v>#REF!</v>
      </c>
      <c r="E150" s="6" t="e">
        <f>COUNTIFS(#REF!,"&lt;=1",#REF!,"&lt;100",#REF!,"&gt;=50",#REF!,$B150,#REF!,"&gt;=2.2")</f>
        <v>#REF!</v>
      </c>
      <c r="F150" s="6" t="e">
        <f>COUNTIFS(#REF!,"&lt;=1",#REF!,"&lt;100",#REF!,"&gt;=50",#REF!,$B150,#REF!,"&gt;=2.4")</f>
        <v>#REF!</v>
      </c>
      <c r="G150" s="6" t="e">
        <f>COUNTIFS(#REF!,"&lt;=1",#REF!,"&lt;100",#REF!,"&gt;=50",#REF!,$B150,#REF!,"&gt;=3")</f>
        <v>#REF!</v>
      </c>
      <c r="H150" s="6" t="e">
        <f>COUNTIFS(#REF!,"&lt;=1",#REF!,"&lt;100",#REF!,"&gt;=50",#REF!,$B150,#REF!,"&gt;=3.5")</f>
        <v>#REF!</v>
      </c>
      <c r="I150" s="15" t="e">
        <f>COUNTIFS(#REF!,"&lt;=1",#REF!,"&lt;100",#REF!,"&gt;=50",#REF!,$B150,#REF!,"&gt;=4")</f>
        <v>#REF!</v>
      </c>
      <c r="K150" s="9" t="s">
        <v>28</v>
      </c>
      <c r="L150" s="6"/>
      <c r="M150" s="6" t="e">
        <f>COUNTIFS(#REF!,"&gt;=100",#REF!,"&lt;150",#REF!,$B150)</f>
        <v>#REF!</v>
      </c>
      <c r="N150" s="6" t="e">
        <f>COUNTIFS(#REF!,"&lt;=1",#REF!,"&gt;=100",#REF!,"&lt;150",#REF!,$B150,#REF!,"&gt;=2.2")</f>
        <v>#REF!</v>
      </c>
      <c r="O150" s="6" t="e">
        <f>COUNTIFS(#REF!,"&lt;=1",#REF!,"&gt;=100",#REF!,"&lt;150",#REF!,$B150,#REF!,"&gt;=2.4")</f>
        <v>#REF!</v>
      </c>
      <c r="P150" s="6" t="e">
        <f>COUNTIFS(#REF!,"&lt;=1",#REF!,"&gt;=100",#REF!,"&lt;150",#REF!,$B150,#REF!,"&gt;=3")</f>
        <v>#REF!</v>
      </c>
      <c r="Q150" s="6" t="e">
        <f>COUNTIFS(#REF!,"&lt;=1",#REF!,"&gt;=100",#REF!,"&lt;150",#REF!,$B150,#REF!,"&gt;=3.5")</f>
        <v>#REF!</v>
      </c>
      <c r="R150" s="15" t="e">
        <f>COUNTIFS(#REF!,"&lt;=1",#REF!,"&gt;=100",#REF!,"&lt;150",#REF!,$B150,#REF!,"&gt;=4")</f>
        <v>#REF!</v>
      </c>
      <c r="T150" s="9" t="s">
        <v>28</v>
      </c>
      <c r="U150" s="6"/>
      <c r="V150" s="6" t="e">
        <f>COUNTIFS(#REF!,"&gt;=150",#REF!,"&lt;200",#REF!,$B150)</f>
        <v>#REF!</v>
      </c>
      <c r="W150" s="6" t="e">
        <f>COUNTIFS(#REF!,"&lt;=1",#REF!,"&gt;=150",#REF!,"&lt;200",#REF!,$B150,#REF!,"&gt;=2.2")</f>
        <v>#REF!</v>
      </c>
      <c r="X150" s="6" t="e">
        <f>COUNTIFS(#REF!,"&lt;=1",#REF!,"&gt;=150",#REF!,"&lt;200",#REF!,$B150,#REF!,"&gt;=2.4")</f>
        <v>#REF!</v>
      </c>
      <c r="Y150" s="6" t="e">
        <f>COUNTIFS(#REF!,"&lt;=1",#REF!,"&gt;=150",#REF!,"&lt;200",#REF!,$B150,#REF!,"&gt;=3")</f>
        <v>#REF!</v>
      </c>
      <c r="Z150" s="6" t="e">
        <f>COUNTIFS(#REF!,"&lt;=1",#REF!,"&gt;=150",#REF!,"&lt;200",#REF!,$B150,#REF!,"&gt;=3.5")</f>
        <v>#REF!</v>
      </c>
      <c r="AA150" s="15" t="e">
        <f>COUNTIFS(#REF!,"&lt;=1",#REF!,"&gt;=150",#REF!,"&lt;200",#REF!,$B150,#REF!,"&gt;=4")</f>
        <v>#REF!</v>
      </c>
      <c r="AC150" s="9" t="s">
        <v>28</v>
      </c>
      <c r="AD150" s="6"/>
      <c r="AE150" s="6" t="e">
        <f>COUNTIFS(#REF!,"&gt;=200",#REF!,$B150)</f>
        <v>#REF!</v>
      </c>
      <c r="AF150" s="6" t="e">
        <f>COUNTIFS(#REF!,"&lt;=1",#REF!,"&gt;=200",#REF!,$B150,#REF!,"&gt;=2.2")</f>
        <v>#REF!</v>
      </c>
      <c r="AG150" s="6" t="e">
        <f>COUNTIFS(#REF!,"&lt;=1",#REF!,"&gt;=200",#REF!,$B150,#REF!,"&gt;=2.4")</f>
        <v>#REF!</v>
      </c>
      <c r="AH150" s="6" t="e">
        <f>COUNTIFS(#REF!,"&lt;=1",#REF!,"&gt;=200",#REF!,$B150,#REF!,"&gt;=3")</f>
        <v>#REF!</v>
      </c>
      <c r="AI150" s="6" t="e">
        <f>COUNTIFS(#REF!,"&lt;=1",#REF!,"&gt;=200",#REF!,$B150,#REF!,"&gt;=3.5")</f>
        <v>#REF!</v>
      </c>
      <c r="AJ150" s="15" t="e">
        <f>COUNTIFS(#REF!,"&lt;=1",#REF!,"&gt;=200",#REF!,$B150,#REF!,"&gt;=4")</f>
        <v>#REF!</v>
      </c>
      <c r="AL150" s="9" t="s">
        <v>28</v>
      </c>
      <c r="AM150" s="6"/>
      <c r="AN150" s="6" t="e">
        <f>COUNTIFS(#REF!,"&gt;=50",#REF!,$B150)</f>
        <v>#REF!</v>
      </c>
      <c r="AO150" s="6" t="e">
        <f>COUNTIFS(#REF!,"&lt;=1",#REF!,"&gt;=50",#REF!,$B150,#REF!,"&gt;=2.2")</f>
        <v>#REF!</v>
      </c>
      <c r="AP150" s="6" t="e">
        <f>COUNTIFS(#REF!,"&lt;=1",#REF!,"&gt;=50",#REF!,$B150,#REF!,"&gt;=2.4")</f>
        <v>#REF!</v>
      </c>
      <c r="AQ150" s="6" t="e">
        <f>COUNTIFS(#REF!,"&lt;=1",#REF!,"&gt;=50",#REF!,$B150,#REF!,"&gt;=3")</f>
        <v>#REF!</v>
      </c>
      <c r="AR150" s="6" t="e">
        <f>COUNTIFS(#REF!,"&lt;=1",#REF!,"&gt;=50",#REF!,$B150,#REF!,"&gt;=3.5")</f>
        <v>#REF!</v>
      </c>
      <c r="AS150" s="15" t="e">
        <f>COUNTIFS(#REF!,"&lt;=1",#REF!,"&gt;=50",#REF!,$B150,#REF!,"&gt;=4")</f>
        <v>#REF!</v>
      </c>
    </row>
    <row r="151" spans="2:45" hidden="1" outlineLevel="1" x14ac:dyDescent="0.25">
      <c r="B151" s="9" t="s">
        <v>29</v>
      </c>
      <c r="C151" s="6"/>
      <c r="D151" s="6" t="e">
        <f>COUNTIFS(#REF!,"&lt;100",#REF!,"&gt;=50",#REF!,$B151)</f>
        <v>#REF!</v>
      </c>
      <c r="E151" s="6" t="e">
        <f>COUNTIFS(#REF!,"&lt;=1",#REF!,"&lt;100",#REF!,"&gt;=50",#REF!,$B151,#REF!,"&gt;=2.2")</f>
        <v>#REF!</v>
      </c>
      <c r="F151" s="6" t="e">
        <f>COUNTIFS(#REF!,"&lt;=1",#REF!,"&lt;100",#REF!,"&gt;=50",#REF!,$B151,#REF!,"&gt;=2.4")</f>
        <v>#REF!</v>
      </c>
      <c r="G151" s="6" t="e">
        <f>COUNTIFS(#REF!,"&lt;=1",#REF!,"&lt;100",#REF!,"&gt;=50",#REF!,$B151,#REF!,"&gt;=3")</f>
        <v>#REF!</v>
      </c>
      <c r="H151" s="6" t="e">
        <f>COUNTIFS(#REF!,"&lt;=1",#REF!,"&lt;100",#REF!,"&gt;=50",#REF!,$B151,#REF!,"&gt;=3.5")</f>
        <v>#REF!</v>
      </c>
      <c r="I151" s="15" t="e">
        <f>COUNTIFS(#REF!,"&lt;=1",#REF!,"&lt;100",#REF!,"&gt;=50",#REF!,$B151,#REF!,"&gt;=4")</f>
        <v>#REF!</v>
      </c>
      <c r="K151" s="9" t="s">
        <v>29</v>
      </c>
      <c r="L151" s="6"/>
      <c r="M151" s="6" t="e">
        <f>COUNTIFS(#REF!,"&gt;=100",#REF!,"&lt;150",#REF!,$B151)</f>
        <v>#REF!</v>
      </c>
      <c r="N151" s="6" t="e">
        <f>COUNTIFS(#REF!,"&lt;=1",#REF!,"&gt;=100",#REF!,"&lt;150",#REF!,$B151,#REF!,"&gt;=2.2")</f>
        <v>#REF!</v>
      </c>
      <c r="O151" s="6" t="e">
        <f>COUNTIFS(#REF!,"&lt;=1",#REF!,"&gt;=100",#REF!,"&lt;150",#REF!,$B151,#REF!,"&gt;=2.4")</f>
        <v>#REF!</v>
      </c>
      <c r="P151" s="6" t="e">
        <f>COUNTIFS(#REF!,"&lt;=1",#REF!,"&gt;=100",#REF!,"&lt;150",#REF!,$B151,#REF!,"&gt;=3")</f>
        <v>#REF!</v>
      </c>
      <c r="Q151" s="6" t="e">
        <f>COUNTIFS(#REF!,"&lt;=1",#REF!,"&gt;=100",#REF!,"&lt;150",#REF!,$B151,#REF!,"&gt;=3.5")</f>
        <v>#REF!</v>
      </c>
      <c r="R151" s="15" t="e">
        <f>COUNTIFS(#REF!,"&lt;=1",#REF!,"&gt;=100",#REF!,"&lt;150",#REF!,$B151,#REF!,"&gt;=4")</f>
        <v>#REF!</v>
      </c>
      <c r="T151" s="9" t="s">
        <v>29</v>
      </c>
      <c r="U151" s="6"/>
      <c r="V151" s="6" t="e">
        <f>COUNTIFS(#REF!,"&gt;=150",#REF!,"&lt;200",#REF!,$B151)</f>
        <v>#REF!</v>
      </c>
      <c r="W151" s="6" t="e">
        <f>COUNTIFS(#REF!,"&lt;=1",#REF!,"&gt;=150",#REF!,"&lt;200",#REF!,$B151,#REF!,"&gt;=2.2")</f>
        <v>#REF!</v>
      </c>
      <c r="X151" s="6" t="e">
        <f>COUNTIFS(#REF!,"&lt;=1",#REF!,"&gt;=150",#REF!,"&lt;200",#REF!,$B151,#REF!,"&gt;=2.4")</f>
        <v>#REF!</v>
      </c>
      <c r="Y151" s="6" t="e">
        <f>COUNTIFS(#REF!,"&lt;=1",#REF!,"&gt;=150",#REF!,"&lt;200",#REF!,$B151,#REF!,"&gt;=3")</f>
        <v>#REF!</v>
      </c>
      <c r="Z151" s="6" t="e">
        <f>COUNTIFS(#REF!,"&lt;=1",#REF!,"&gt;=150",#REF!,"&lt;200",#REF!,$B151,#REF!,"&gt;=3.5")</f>
        <v>#REF!</v>
      </c>
      <c r="AA151" s="15" t="e">
        <f>COUNTIFS(#REF!,"&lt;=1",#REF!,"&gt;=150",#REF!,"&lt;200",#REF!,$B151,#REF!,"&gt;=4")</f>
        <v>#REF!</v>
      </c>
      <c r="AC151" s="9" t="s">
        <v>29</v>
      </c>
      <c r="AD151" s="6"/>
      <c r="AE151" s="6" t="e">
        <f>COUNTIFS(#REF!,"&gt;=200",#REF!,$B151)</f>
        <v>#REF!</v>
      </c>
      <c r="AF151" s="6" t="e">
        <f>COUNTIFS(#REF!,"&lt;=1",#REF!,"&gt;=200",#REF!,$B151,#REF!,"&gt;=2.2")</f>
        <v>#REF!</v>
      </c>
      <c r="AG151" s="6" t="e">
        <f>COUNTIFS(#REF!,"&lt;=1",#REF!,"&gt;=200",#REF!,$B151,#REF!,"&gt;=2.4")</f>
        <v>#REF!</v>
      </c>
      <c r="AH151" s="6" t="e">
        <f>COUNTIFS(#REF!,"&lt;=1",#REF!,"&gt;=200",#REF!,$B151,#REF!,"&gt;=3")</f>
        <v>#REF!</v>
      </c>
      <c r="AI151" s="6" t="e">
        <f>COUNTIFS(#REF!,"&lt;=1",#REF!,"&gt;=200",#REF!,$B151,#REF!,"&gt;=3.5")</f>
        <v>#REF!</v>
      </c>
      <c r="AJ151" s="15" t="e">
        <f>COUNTIFS(#REF!,"&lt;=1",#REF!,"&gt;=200",#REF!,$B151,#REF!,"&gt;=4")</f>
        <v>#REF!</v>
      </c>
      <c r="AL151" s="9" t="s">
        <v>29</v>
      </c>
      <c r="AM151" s="6"/>
      <c r="AN151" s="6" t="e">
        <f>COUNTIFS(#REF!,"&gt;=50",#REF!,$B151)</f>
        <v>#REF!</v>
      </c>
      <c r="AO151" s="6" t="e">
        <f>COUNTIFS(#REF!,"&lt;=1",#REF!,"&gt;=50",#REF!,$B151,#REF!,"&gt;=2.2")</f>
        <v>#REF!</v>
      </c>
      <c r="AP151" s="6" t="e">
        <f>COUNTIFS(#REF!,"&lt;=1",#REF!,"&gt;=50",#REF!,$B151,#REF!,"&gt;=2.4")</f>
        <v>#REF!</v>
      </c>
      <c r="AQ151" s="6" t="e">
        <f>COUNTIFS(#REF!,"&lt;=1",#REF!,"&gt;=50",#REF!,$B151,#REF!,"&gt;=3")</f>
        <v>#REF!</v>
      </c>
      <c r="AR151" s="6" t="e">
        <f>COUNTIFS(#REF!,"&lt;=1",#REF!,"&gt;=50",#REF!,$B151,#REF!,"&gt;=3.5")</f>
        <v>#REF!</v>
      </c>
      <c r="AS151" s="15" t="e">
        <f>COUNTIFS(#REF!,"&lt;=1",#REF!,"&gt;=50",#REF!,$B151,#REF!,"&gt;=4")</f>
        <v>#REF!</v>
      </c>
    </row>
    <row r="152" spans="2:45" hidden="1" outlineLevel="1" x14ac:dyDescent="0.25">
      <c r="B152" s="9" t="s">
        <v>32</v>
      </c>
      <c r="C152" s="6"/>
      <c r="D152" s="6" t="e">
        <f>COUNTIFS(#REF!,"&lt;100",#REF!,"&gt;=50",#REF!,$B152)</f>
        <v>#REF!</v>
      </c>
      <c r="E152" s="6" t="e">
        <f>COUNTIFS(#REF!,"&lt;=1",#REF!,"&lt;100",#REF!,"&gt;=50",#REF!,$B152,#REF!,"&gt;=2.2")</f>
        <v>#REF!</v>
      </c>
      <c r="F152" s="6" t="e">
        <f>COUNTIFS(#REF!,"&lt;=1",#REF!,"&lt;100",#REF!,"&gt;=50",#REF!,$B152,#REF!,"&gt;=2.4")</f>
        <v>#REF!</v>
      </c>
      <c r="G152" s="6" t="e">
        <f>COUNTIFS(#REF!,"&lt;=1",#REF!,"&lt;100",#REF!,"&gt;=50",#REF!,$B152,#REF!,"&gt;=3")</f>
        <v>#REF!</v>
      </c>
      <c r="H152" s="6" t="e">
        <f>COUNTIFS(#REF!,"&lt;=1",#REF!,"&lt;100",#REF!,"&gt;=50",#REF!,$B152,#REF!,"&gt;=3.5")</f>
        <v>#REF!</v>
      </c>
      <c r="I152" s="15" t="e">
        <f>COUNTIFS(#REF!,"&lt;=1",#REF!,"&lt;100",#REF!,"&gt;=50",#REF!,$B152,#REF!,"&gt;=4")</f>
        <v>#REF!</v>
      </c>
      <c r="K152" s="9" t="s">
        <v>32</v>
      </c>
      <c r="L152" s="6"/>
      <c r="M152" s="6" t="e">
        <f>COUNTIFS(#REF!,"&gt;=100",#REF!,"&lt;150",#REF!,$B152)</f>
        <v>#REF!</v>
      </c>
      <c r="N152" s="6" t="e">
        <f>COUNTIFS(#REF!,"&lt;=1",#REF!,"&gt;=100",#REF!,"&lt;150",#REF!,$B152,#REF!,"&gt;=2.2")</f>
        <v>#REF!</v>
      </c>
      <c r="O152" s="6" t="e">
        <f>COUNTIFS(#REF!,"&lt;=1",#REF!,"&gt;=100",#REF!,"&lt;150",#REF!,$B152,#REF!,"&gt;=2.4")</f>
        <v>#REF!</v>
      </c>
      <c r="P152" s="6" t="e">
        <f>COUNTIFS(#REF!,"&lt;=1",#REF!,"&gt;=100",#REF!,"&lt;150",#REF!,$B152,#REF!,"&gt;=3")</f>
        <v>#REF!</v>
      </c>
      <c r="Q152" s="6" t="e">
        <f>COUNTIFS(#REF!,"&lt;=1",#REF!,"&gt;=100",#REF!,"&lt;150",#REF!,$B152,#REF!,"&gt;=3.5")</f>
        <v>#REF!</v>
      </c>
      <c r="R152" s="15" t="e">
        <f>COUNTIFS(#REF!,"&lt;=1",#REF!,"&gt;=100",#REF!,"&lt;150",#REF!,$B152,#REF!,"&gt;=4")</f>
        <v>#REF!</v>
      </c>
      <c r="T152" s="9" t="s">
        <v>32</v>
      </c>
      <c r="U152" s="6"/>
      <c r="V152" s="6" t="e">
        <f>COUNTIFS(#REF!,"&gt;=150",#REF!,"&lt;200",#REF!,$B152)</f>
        <v>#REF!</v>
      </c>
      <c r="W152" s="6" t="e">
        <f>COUNTIFS(#REF!,"&lt;=1",#REF!,"&gt;=150",#REF!,"&lt;200",#REF!,$B152,#REF!,"&gt;=2.2")</f>
        <v>#REF!</v>
      </c>
      <c r="X152" s="6" t="e">
        <f>COUNTIFS(#REF!,"&lt;=1",#REF!,"&gt;=150",#REF!,"&lt;200",#REF!,$B152,#REF!,"&gt;=2.4")</f>
        <v>#REF!</v>
      </c>
      <c r="Y152" s="6" t="e">
        <f>COUNTIFS(#REF!,"&lt;=1",#REF!,"&gt;=150",#REF!,"&lt;200",#REF!,$B152,#REF!,"&gt;=3")</f>
        <v>#REF!</v>
      </c>
      <c r="Z152" s="6" t="e">
        <f>COUNTIFS(#REF!,"&lt;=1",#REF!,"&gt;=150",#REF!,"&lt;200",#REF!,$B152,#REF!,"&gt;=3.5")</f>
        <v>#REF!</v>
      </c>
      <c r="AA152" s="15" t="e">
        <f>COUNTIFS(#REF!,"&lt;=1",#REF!,"&gt;=150",#REF!,"&lt;200",#REF!,$B152,#REF!,"&gt;=4")</f>
        <v>#REF!</v>
      </c>
      <c r="AC152" s="9" t="s">
        <v>32</v>
      </c>
      <c r="AD152" s="6"/>
      <c r="AE152" s="6" t="e">
        <f>COUNTIFS(#REF!,"&gt;=200",#REF!,$B152)</f>
        <v>#REF!</v>
      </c>
      <c r="AF152" s="6" t="e">
        <f>COUNTIFS(#REF!,"&lt;=1",#REF!,"&gt;=200",#REF!,$B152,#REF!,"&gt;=2.2")</f>
        <v>#REF!</v>
      </c>
      <c r="AG152" s="6" t="e">
        <f>COUNTIFS(#REF!,"&lt;=1",#REF!,"&gt;=200",#REF!,$B152,#REF!,"&gt;=2.4")</f>
        <v>#REF!</v>
      </c>
      <c r="AH152" s="6" t="e">
        <f>COUNTIFS(#REF!,"&lt;=1",#REF!,"&gt;=200",#REF!,$B152,#REF!,"&gt;=3")</f>
        <v>#REF!</v>
      </c>
      <c r="AI152" s="6" t="e">
        <f>COUNTIFS(#REF!,"&lt;=1",#REF!,"&gt;=200",#REF!,$B152,#REF!,"&gt;=3.5")</f>
        <v>#REF!</v>
      </c>
      <c r="AJ152" s="15" t="e">
        <f>COUNTIFS(#REF!,"&lt;=1",#REF!,"&gt;=200",#REF!,$B152,#REF!,"&gt;=4")</f>
        <v>#REF!</v>
      </c>
      <c r="AL152" s="9" t="s">
        <v>32</v>
      </c>
      <c r="AM152" s="6"/>
      <c r="AN152" s="6" t="e">
        <f>COUNTIFS(#REF!,"&gt;=50",#REF!,$B152)</f>
        <v>#REF!</v>
      </c>
      <c r="AO152" s="6" t="e">
        <f>COUNTIFS(#REF!,"&lt;=1",#REF!,"&gt;=50",#REF!,$B152,#REF!,"&gt;=2.2")</f>
        <v>#REF!</v>
      </c>
      <c r="AP152" s="6" t="e">
        <f>COUNTIFS(#REF!,"&lt;=1",#REF!,"&gt;=50",#REF!,$B152,#REF!,"&gt;=2.4")</f>
        <v>#REF!</v>
      </c>
      <c r="AQ152" s="6" t="e">
        <f>COUNTIFS(#REF!,"&lt;=1",#REF!,"&gt;=50",#REF!,$B152,#REF!,"&gt;=3")</f>
        <v>#REF!</v>
      </c>
      <c r="AR152" s="6" t="e">
        <f>COUNTIFS(#REF!,"&lt;=1",#REF!,"&gt;=50",#REF!,$B152,#REF!,"&gt;=3.5")</f>
        <v>#REF!</v>
      </c>
      <c r="AS152" s="15" t="e">
        <f>COUNTIFS(#REF!,"&lt;=1",#REF!,"&gt;=50",#REF!,$B152,#REF!,"&gt;=4")</f>
        <v>#REF!</v>
      </c>
    </row>
    <row r="153" spans="2:45" hidden="1" outlineLevel="1" x14ac:dyDescent="0.25">
      <c r="B153" s="9" t="s">
        <v>44</v>
      </c>
      <c r="C153" s="6"/>
      <c r="D153" s="6" t="e">
        <f>COUNTIFS(#REF!,"&lt;100",#REF!,"&gt;=50",#REF!,$B153)</f>
        <v>#REF!</v>
      </c>
      <c r="E153" s="6" t="e">
        <f>COUNTIFS(#REF!,"&lt;=1",#REF!,"&lt;100",#REF!,"&gt;=50",#REF!,$B153,#REF!,"&gt;=2.2")</f>
        <v>#REF!</v>
      </c>
      <c r="F153" s="6" t="e">
        <f>COUNTIFS(#REF!,"&lt;=1",#REF!,"&lt;100",#REF!,"&gt;=50",#REF!,$B153,#REF!,"&gt;=2.4")</f>
        <v>#REF!</v>
      </c>
      <c r="G153" s="6" t="e">
        <f>COUNTIFS(#REF!,"&lt;=1",#REF!,"&lt;100",#REF!,"&gt;=50",#REF!,$B153,#REF!,"&gt;=3")</f>
        <v>#REF!</v>
      </c>
      <c r="H153" s="6" t="e">
        <f>COUNTIFS(#REF!,"&lt;=1",#REF!,"&lt;100",#REF!,"&gt;=50",#REF!,$B153,#REF!,"&gt;=3.5")</f>
        <v>#REF!</v>
      </c>
      <c r="I153" s="15" t="e">
        <f>COUNTIFS(#REF!,"&lt;=1",#REF!,"&lt;100",#REF!,"&gt;=50",#REF!,$B153,#REF!,"&gt;=4")</f>
        <v>#REF!</v>
      </c>
      <c r="K153" s="9" t="s">
        <v>44</v>
      </c>
      <c r="L153" s="6"/>
      <c r="M153" s="6" t="e">
        <f>COUNTIFS(#REF!,"&gt;=100",#REF!,"&lt;150",#REF!,$B153)</f>
        <v>#REF!</v>
      </c>
      <c r="N153" s="6" t="e">
        <f>COUNTIFS(#REF!,"&lt;=1",#REF!,"&gt;=100",#REF!,"&lt;150",#REF!,$B153,#REF!,"&gt;=2.2")</f>
        <v>#REF!</v>
      </c>
      <c r="O153" s="6" t="e">
        <f>COUNTIFS(#REF!,"&lt;=1",#REF!,"&gt;=100",#REF!,"&lt;150",#REF!,$B153,#REF!,"&gt;=2.4")</f>
        <v>#REF!</v>
      </c>
      <c r="P153" s="6" t="e">
        <f>COUNTIFS(#REF!,"&lt;=1",#REF!,"&gt;=100",#REF!,"&lt;150",#REF!,$B153,#REF!,"&gt;=3")</f>
        <v>#REF!</v>
      </c>
      <c r="Q153" s="6" t="e">
        <f>COUNTIFS(#REF!,"&lt;=1",#REF!,"&gt;=100",#REF!,"&lt;150",#REF!,$B153,#REF!,"&gt;=3.5")</f>
        <v>#REF!</v>
      </c>
      <c r="R153" s="15" t="e">
        <f>COUNTIFS(#REF!,"&lt;=1",#REF!,"&gt;=100",#REF!,"&lt;150",#REF!,$B153,#REF!,"&gt;=4")</f>
        <v>#REF!</v>
      </c>
      <c r="T153" s="9" t="s">
        <v>44</v>
      </c>
      <c r="U153" s="6"/>
      <c r="V153" s="6" t="e">
        <f>COUNTIFS(#REF!,"&gt;=150",#REF!,"&lt;200",#REF!,$B153)</f>
        <v>#REF!</v>
      </c>
      <c r="W153" s="6" t="e">
        <f>COUNTIFS(#REF!,"&lt;=1",#REF!,"&gt;=150",#REF!,"&lt;200",#REF!,$B153,#REF!,"&gt;=2.2")</f>
        <v>#REF!</v>
      </c>
      <c r="X153" s="6" t="e">
        <f>COUNTIFS(#REF!,"&lt;=1",#REF!,"&gt;=150",#REF!,"&lt;200",#REF!,$B153,#REF!,"&gt;=2.4")</f>
        <v>#REF!</v>
      </c>
      <c r="Y153" s="6" t="e">
        <f>COUNTIFS(#REF!,"&lt;=1",#REF!,"&gt;=150",#REF!,"&lt;200",#REF!,$B153,#REF!,"&gt;=3")</f>
        <v>#REF!</v>
      </c>
      <c r="Z153" s="6" t="e">
        <f>COUNTIFS(#REF!,"&lt;=1",#REF!,"&gt;=150",#REF!,"&lt;200",#REF!,$B153,#REF!,"&gt;=3.5")</f>
        <v>#REF!</v>
      </c>
      <c r="AA153" s="15" t="e">
        <f>COUNTIFS(#REF!,"&lt;=1",#REF!,"&gt;=150",#REF!,"&lt;200",#REF!,$B153,#REF!,"&gt;=4")</f>
        <v>#REF!</v>
      </c>
      <c r="AC153" s="9" t="s">
        <v>44</v>
      </c>
      <c r="AD153" s="6"/>
      <c r="AE153" s="6" t="e">
        <f>COUNTIFS(#REF!,"&gt;=200",#REF!,$B153)</f>
        <v>#REF!</v>
      </c>
      <c r="AF153" s="6" t="e">
        <f>COUNTIFS(#REF!,"&lt;=1",#REF!,"&gt;=200",#REF!,$B153,#REF!,"&gt;=2.2")</f>
        <v>#REF!</v>
      </c>
      <c r="AG153" s="6" t="e">
        <f>COUNTIFS(#REF!,"&lt;=1",#REF!,"&gt;=200",#REF!,$B153,#REF!,"&gt;=2.4")</f>
        <v>#REF!</v>
      </c>
      <c r="AH153" s="6" t="e">
        <f>COUNTIFS(#REF!,"&lt;=1",#REF!,"&gt;=200",#REF!,$B153,#REF!,"&gt;=3")</f>
        <v>#REF!</v>
      </c>
      <c r="AI153" s="6" t="e">
        <f>COUNTIFS(#REF!,"&lt;=1",#REF!,"&gt;=200",#REF!,$B153,#REF!,"&gt;=3.5")</f>
        <v>#REF!</v>
      </c>
      <c r="AJ153" s="15" t="e">
        <f>COUNTIFS(#REF!,"&lt;=1",#REF!,"&gt;=200",#REF!,$B153,#REF!,"&gt;=4")</f>
        <v>#REF!</v>
      </c>
      <c r="AL153" s="9" t="s">
        <v>44</v>
      </c>
      <c r="AM153" s="6"/>
      <c r="AN153" s="6" t="e">
        <f>COUNTIFS(#REF!,"&gt;=50",#REF!,$B153)</f>
        <v>#REF!</v>
      </c>
      <c r="AO153" s="6" t="e">
        <f>COUNTIFS(#REF!,"&lt;=1",#REF!,"&gt;=50",#REF!,$B153,#REF!,"&gt;=2.2")</f>
        <v>#REF!</v>
      </c>
      <c r="AP153" s="6" t="e">
        <f>COUNTIFS(#REF!,"&lt;=1",#REF!,"&gt;=50",#REF!,$B153,#REF!,"&gt;=2.4")</f>
        <v>#REF!</v>
      </c>
      <c r="AQ153" s="6" t="e">
        <f>COUNTIFS(#REF!,"&lt;=1",#REF!,"&gt;=50",#REF!,$B153,#REF!,"&gt;=3")</f>
        <v>#REF!</v>
      </c>
      <c r="AR153" s="6" t="e">
        <f>COUNTIFS(#REF!,"&lt;=1",#REF!,"&gt;=50",#REF!,$B153,#REF!,"&gt;=3.5")</f>
        <v>#REF!</v>
      </c>
      <c r="AS153" s="15" t="e">
        <f>COUNTIFS(#REF!,"&lt;=1",#REF!,"&gt;=50",#REF!,$B153,#REF!,"&gt;=4")</f>
        <v>#REF!</v>
      </c>
    </row>
    <row r="154" spans="2:45" hidden="1" outlineLevel="1" x14ac:dyDescent="0.25">
      <c r="B154" s="9" t="s">
        <v>35</v>
      </c>
      <c r="C154" s="6"/>
      <c r="D154" s="6" t="e">
        <f>COUNTIFS(#REF!,"&lt;100",#REF!,"&gt;=50",#REF!,$B154)</f>
        <v>#REF!</v>
      </c>
      <c r="E154" s="6" t="e">
        <f>COUNTIFS(#REF!,"&lt;=1",#REF!,"&lt;100",#REF!,"&gt;=50",#REF!,$B154,#REF!,"&gt;=2.2")</f>
        <v>#REF!</v>
      </c>
      <c r="F154" s="6" t="e">
        <f>COUNTIFS(#REF!,"&lt;=1",#REF!,"&lt;100",#REF!,"&gt;=50",#REF!,$B154,#REF!,"&gt;=2.4")</f>
        <v>#REF!</v>
      </c>
      <c r="G154" s="6" t="e">
        <f>COUNTIFS(#REF!,"&lt;=1",#REF!,"&lt;100",#REF!,"&gt;=50",#REF!,$B154,#REF!,"&gt;=3")</f>
        <v>#REF!</v>
      </c>
      <c r="H154" s="6" t="e">
        <f>COUNTIFS(#REF!,"&lt;=1",#REF!,"&lt;100",#REF!,"&gt;=50",#REF!,$B154,#REF!,"&gt;=3.5")</f>
        <v>#REF!</v>
      </c>
      <c r="I154" s="15" t="e">
        <f>COUNTIFS(#REF!,"&lt;=1",#REF!,"&lt;100",#REF!,"&gt;=50",#REF!,$B154,#REF!,"&gt;=4")</f>
        <v>#REF!</v>
      </c>
      <c r="K154" s="9" t="s">
        <v>35</v>
      </c>
      <c r="L154" s="6"/>
      <c r="M154" s="6" t="e">
        <f>COUNTIFS(#REF!,"&gt;=100",#REF!,"&lt;150",#REF!,$B154)</f>
        <v>#REF!</v>
      </c>
      <c r="N154" s="6" t="e">
        <f>COUNTIFS(#REF!,"&lt;=1",#REF!,"&gt;=100",#REF!,"&lt;150",#REF!,$B154,#REF!,"&gt;=2.2")</f>
        <v>#REF!</v>
      </c>
      <c r="O154" s="6" t="e">
        <f>COUNTIFS(#REF!,"&lt;=1",#REF!,"&gt;=100",#REF!,"&lt;150",#REF!,$B154,#REF!,"&gt;=2.4")</f>
        <v>#REF!</v>
      </c>
      <c r="P154" s="6" t="e">
        <f>COUNTIFS(#REF!,"&lt;=1",#REF!,"&gt;=100",#REF!,"&lt;150",#REF!,$B154,#REF!,"&gt;=3")</f>
        <v>#REF!</v>
      </c>
      <c r="Q154" s="6" t="e">
        <f>COUNTIFS(#REF!,"&lt;=1",#REF!,"&gt;=100",#REF!,"&lt;150",#REF!,$B154,#REF!,"&gt;=3.5")</f>
        <v>#REF!</v>
      </c>
      <c r="R154" s="15" t="e">
        <f>COUNTIFS(#REF!,"&lt;=1",#REF!,"&gt;=100",#REF!,"&lt;150",#REF!,$B154,#REF!,"&gt;=4")</f>
        <v>#REF!</v>
      </c>
      <c r="T154" s="9" t="s">
        <v>35</v>
      </c>
      <c r="U154" s="6"/>
      <c r="V154" s="6" t="e">
        <f>COUNTIFS(#REF!,"&gt;=150",#REF!,"&lt;200",#REF!,$B154)</f>
        <v>#REF!</v>
      </c>
      <c r="W154" s="6" t="e">
        <f>COUNTIFS(#REF!,"&lt;=1",#REF!,"&gt;=150",#REF!,"&lt;200",#REF!,$B154,#REF!,"&gt;=2.2")</f>
        <v>#REF!</v>
      </c>
      <c r="X154" s="6" t="e">
        <f>COUNTIFS(#REF!,"&lt;=1",#REF!,"&gt;=150",#REF!,"&lt;200",#REF!,$B154,#REF!,"&gt;=2.4")</f>
        <v>#REF!</v>
      </c>
      <c r="Y154" s="6" t="e">
        <f>COUNTIFS(#REF!,"&lt;=1",#REF!,"&gt;=150",#REF!,"&lt;200",#REF!,$B154,#REF!,"&gt;=3")</f>
        <v>#REF!</v>
      </c>
      <c r="Z154" s="6" t="e">
        <f>COUNTIFS(#REF!,"&lt;=1",#REF!,"&gt;=150",#REF!,"&lt;200",#REF!,$B154,#REF!,"&gt;=3.5")</f>
        <v>#REF!</v>
      </c>
      <c r="AA154" s="15" t="e">
        <f>COUNTIFS(#REF!,"&lt;=1",#REF!,"&gt;=150",#REF!,"&lt;200",#REF!,$B154,#REF!,"&gt;=4")</f>
        <v>#REF!</v>
      </c>
      <c r="AC154" s="9" t="s">
        <v>35</v>
      </c>
      <c r="AD154" s="6"/>
      <c r="AE154" s="6" t="e">
        <f>COUNTIFS(#REF!,"&gt;=200",#REF!,$B154)</f>
        <v>#REF!</v>
      </c>
      <c r="AF154" s="6" t="e">
        <f>COUNTIFS(#REF!,"&lt;=1",#REF!,"&gt;=200",#REF!,$B154,#REF!,"&gt;=2.2")</f>
        <v>#REF!</v>
      </c>
      <c r="AG154" s="6" t="e">
        <f>COUNTIFS(#REF!,"&lt;=1",#REF!,"&gt;=200",#REF!,$B154,#REF!,"&gt;=2.4")</f>
        <v>#REF!</v>
      </c>
      <c r="AH154" s="6" t="e">
        <f>COUNTIFS(#REF!,"&lt;=1",#REF!,"&gt;=200",#REF!,$B154,#REF!,"&gt;=3")</f>
        <v>#REF!</v>
      </c>
      <c r="AI154" s="6" t="e">
        <f>COUNTIFS(#REF!,"&lt;=1",#REF!,"&gt;=200",#REF!,$B154,#REF!,"&gt;=3.5")</f>
        <v>#REF!</v>
      </c>
      <c r="AJ154" s="15" t="e">
        <f>COUNTIFS(#REF!,"&lt;=1",#REF!,"&gt;=200",#REF!,$B154,#REF!,"&gt;=4")</f>
        <v>#REF!</v>
      </c>
      <c r="AL154" s="9" t="s">
        <v>35</v>
      </c>
      <c r="AM154" s="6"/>
      <c r="AN154" s="6" t="e">
        <f>COUNTIFS(#REF!,"&gt;=50",#REF!,$B154)</f>
        <v>#REF!</v>
      </c>
      <c r="AO154" s="6" t="e">
        <f>COUNTIFS(#REF!,"&lt;=1",#REF!,"&gt;=50",#REF!,$B154,#REF!,"&gt;=2.2")</f>
        <v>#REF!</v>
      </c>
      <c r="AP154" s="6" t="e">
        <f>COUNTIFS(#REF!,"&lt;=1",#REF!,"&gt;=50",#REF!,$B154,#REF!,"&gt;=2.4")</f>
        <v>#REF!</v>
      </c>
      <c r="AQ154" s="6" t="e">
        <f>COUNTIFS(#REF!,"&lt;=1",#REF!,"&gt;=50",#REF!,$B154,#REF!,"&gt;=3")</f>
        <v>#REF!</v>
      </c>
      <c r="AR154" s="6" t="e">
        <f>COUNTIFS(#REF!,"&lt;=1",#REF!,"&gt;=50",#REF!,$B154,#REF!,"&gt;=3.5")</f>
        <v>#REF!</v>
      </c>
      <c r="AS154" s="15" t="e">
        <f>COUNTIFS(#REF!,"&lt;=1",#REF!,"&gt;=50",#REF!,$B154,#REF!,"&gt;=4")</f>
        <v>#REF!</v>
      </c>
    </row>
    <row r="155" spans="2:45" hidden="1" outlineLevel="1" x14ac:dyDescent="0.25">
      <c r="B155" s="9" t="s">
        <v>8</v>
      </c>
      <c r="C155" s="6"/>
      <c r="D155" s="6" t="e">
        <f>COUNTIFS(#REF!,"&lt;100",#REF!,"&gt;=50",#REF!,$B155)</f>
        <v>#REF!</v>
      </c>
      <c r="E155" s="6" t="e">
        <f>COUNTIFS(#REF!,"&lt;=1",#REF!,"&lt;100",#REF!,"&gt;=50",#REF!,$B155,#REF!,"&gt;=2.2")</f>
        <v>#REF!</v>
      </c>
      <c r="F155" s="6" t="e">
        <f>COUNTIFS(#REF!,"&lt;=1",#REF!,"&lt;100",#REF!,"&gt;=50",#REF!,$B155,#REF!,"&gt;=2.4")</f>
        <v>#REF!</v>
      </c>
      <c r="G155" s="6" t="e">
        <f>COUNTIFS(#REF!,"&lt;=1",#REF!,"&lt;100",#REF!,"&gt;=50",#REF!,$B155,#REF!,"&gt;=3")</f>
        <v>#REF!</v>
      </c>
      <c r="H155" s="6" t="e">
        <f>COUNTIFS(#REF!,"&lt;=1",#REF!,"&lt;100",#REF!,"&gt;=50",#REF!,$B155,#REF!,"&gt;=3.5")</f>
        <v>#REF!</v>
      </c>
      <c r="I155" s="15" t="e">
        <f>COUNTIFS(#REF!,"&lt;=1",#REF!,"&lt;100",#REF!,"&gt;=50",#REF!,$B155,#REF!,"&gt;=4")</f>
        <v>#REF!</v>
      </c>
      <c r="K155" s="9" t="s">
        <v>8</v>
      </c>
      <c r="L155" s="6"/>
      <c r="M155" s="6" t="e">
        <f>COUNTIFS(#REF!,"&gt;=100",#REF!,"&lt;150",#REF!,$B155)</f>
        <v>#REF!</v>
      </c>
      <c r="N155" s="6" t="e">
        <f>COUNTIFS(#REF!,"&lt;=1",#REF!,"&gt;=100",#REF!,"&lt;150",#REF!,$B155,#REF!,"&gt;=2.2")</f>
        <v>#REF!</v>
      </c>
      <c r="O155" s="6" t="e">
        <f>COUNTIFS(#REF!,"&lt;=1",#REF!,"&gt;=100",#REF!,"&lt;150",#REF!,$B155,#REF!,"&gt;=2.4")</f>
        <v>#REF!</v>
      </c>
      <c r="P155" s="6" t="e">
        <f>COUNTIFS(#REF!,"&lt;=1",#REF!,"&gt;=100",#REF!,"&lt;150",#REF!,$B155,#REF!,"&gt;=3")</f>
        <v>#REF!</v>
      </c>
      <c r="Q155" s="6" t="e">
        <f>COUNTIFS(#REF!,"&lt;=1",#REF!,"&gt;=100",#REF!,"&lt;150",#REF!,$B155,#REF!,"&gt;=3.5")</f>
        <v>#REF!</v>
      </c>
      <c r="R155" s="15" t="e">
        <f>COUNTIFS(#REF!,"&lt;=1",#REF!,"&gt;=100",#REF!,"&lt;150",#REF!,$B155,#REF!,"&gt;=4")</f>
        <v>#REF!</v>
      </c>
      <c r="T155" s="9" t="s">
        <v>8</v>
      </c>
      <c r="U155" s="6"/>
      <c r="V155" s="6" t="e">
        <f>COUNTIFS(#REF!,"&gt;=150",#REF!,"&lt;200",#REF!,$B155)</f>
        <v>#REF!</v>
      </c>
      <c r="W155" s="6" t="e">
        <f>COUNTIFS(#REF!,"&lt;=1",#REF!,"&gt;=150",#REF!,"&lt;200",#REF!,$B155,#REF!,"&gt;=2.2")</f>
        <v>#REF!</v>
      </c>
      <c r="X155" s="6" t="e">
        <f>COUNTIFS(#REF!,"&lt;=1",#REF!,"&gt;=150",#REF!,"&lt;200",#REF!,$B155,#REF!,"&gt;=2.4")</f>
        <v>#REF!</v>
      </c>
      <c r="Y155" s="6" t="e">
        <f>COUNTIFS(#REF!,"&lt;=1",#REF!,"&gt;=150",#REF!,"&lt;200",#REF!,$B155,#REF!,"&gt;=3")</f>
        <v>#REF!</v>
      </c>
      <c r="Z155" s="6" t="e">
        <f>COUNTIFS(#REF!,"&lt;=1",#REF!,"&gt;=150",#REF!,"&lt;200",#REF!,$B155,#REF!,"&gt;=3.5")</f>
        <v>#REF!</v>
      </c>
      <c r="AA155" s="15" t="e">
        <f>COUNTIFS(#REF!,"&lt;=1",#REF!,"&gt;=150",#REF!,"&lt;200",#REF!,$B155,#REF!,"&gt;=4")</f>
        <v>#REF!</v>
      </c>
      <c r="AC155" s="9" t="s">
        <v>8</v>
      </c>
      <c r="AD155" s="6"/>
      <c r="AE155" s="6" t="e">
        <f>COUNTIFS(#REF!,"&gt;=200",#REF!,$B155)</f>
        <v>#REF!</v>
      </c>
      <c r="AF155" s="6" t="e">
        <f>COUNTIFS(#REF!,"&lt;=1",#REF!,"&gt;=200",#REF!,$B155,#REF!,"&gt;=2.2")</f>
        <v>#REF!</v>
      </c>
      <c r="AG155" s="6" t="e">
        <f>COUNTIFS(#REF!,"&lt;=1",#REF!,"&gt;=200",#REF!,$B155,#REF!,"&gt;=2.4")</f>
        <v>#REF!</v>
      </c>
      <c r="AH155" s="6" t="e">
        <f>COUNTIFS(#REF!,"&lt;=1",#REF!,"&gt;=200",#REF!,$B155,#REF!,"&gt;=3")</f>
        <v>#REF!</v>
      </c>
      <c r="AI155" s="6" t="e">
        <f>COUNTIFS(#REF!,"&lt;=1",#REF!,"&gt;=200",#REF!,$B155,#REF!,"&gt;=3.5")</f>
        <v>#REF!</v>
      </c>
      <c r="AJ155" s="15" t="e">
        <f>COUNTIFS(#REF!,"&lt;=1",#REF!,"&gt;=200",#REF!,$B155,#REF!,"&gt;=4")</f>
        <v>#REF!</v>
      </c>
      <c r="AL155" s="9" t="s">
        <v>8</v>
      </c>
      <c r="AM155" s="6"/>
      <c r="AN155" s="6" t="e">
        <f>COUNTIFS(#REF!,"&gt;=50",#REF!,$B155)</f>
        <v>#REF!</v>
      </c>
      <c r="AO155" s="6" t="e">
        <f>COUNTIFS(#REF!,"&lt;=1",#REF!,"&gt;=50",#REF!,$B155,#REF!,"&gt;=2.2")</f>
        <v>#REF!</v>
      </c>
      <c r="AP155" s="6" t="e">
        <f>COUNTIFS(#REF!,"&lt;=1",#REF!,"&gt;=50",#REF!,$B155,#REF!,"&gt;=2.4")</f>
        <v>#REF!</v>
      </c>
      <c r="AQ155" s="6" t="e">
        <f>COUNTIFS(#REF!,"&lt;=1",#REF!,"&gt;=50",#REF!,$B155,#REF!,"&gt;=3")</f>
        <v>#REF!</v>
      </c>
      <c r="AR155" s="6" t="e">
        <f>COUNTIFS(#REF!,"&lt;=1",#REF!,"&gt;=50",#REF!,$B155,#REF!,"&gt;=3.5")</f>
        <v>#REF!</v>
      </c>
      <c r="AS155" s="15" t="e">
        <f>COUNTIFS(#REF!,"&lt;=1",#REF!,"&gt;=50",#REF!,$B155,#REF!,"&gt;=4")</f>
        <v>#REF!</v>
      </c>
    </row>
    <row r="156" spans="2:45" hidden="1" outlineLevel="1" x14ac:dyDescent="0.25">
      <c r="B156" s="9" t="s">
        <v>36</v>
      </c>
      <c r="C156" s="6"/>
      <c r="D156" s="6" t="e">
        <f>COUNTIFS(#REF!,"&lt;100",#REF!,"&gt;=50",#REF!,$B156)</f>
        <v>#REF!</v>
      </c>
      <c r="E156" s="6" t="e">
        <f>COUNTIFS(#REF!,"&lt;=1",#REF!,"&lt;100",#REF!,"&gt;=50",#REF!,$B156,#REF!,"&gt;=2.2")</f>
        <v>#REF!</v>
      </c>
      <c r="F156" s="6" t="e">
        <f>COUNTIFS(#REF!,"&lt;=1",#REF!,"&lt;100",#REF!,"&gt;=50",#REF!,$B156,#REF!,"&gt;=2.4")</f>
        <v>#REF!</v>
      </c>
      <c r="G156" s="6" t="e">
        <f>COUNTIFS(#REF!,"&lt;=1",#REF!,"&lt;100",#REF!,"&gt;=50",#REF!,$B156,#REF!,"&gt;=3")</f>
        <v>#REF!</v>
      </c>
      <c r="H156" s="6" t="e">
        <f>COUNTIFS(#REF!,"&lt;=1",#REF!,"&lt;100",#REF!,"&gt;=50",#REF!,$B156,#REF!,"&gt;=3.5")</f>
        <v>#REF!</v>
      </c>
      <c r="I156" s="15" t="e">
        <f>COUNTIFS(#REF!,"&lt;=1",#REF!,"&lt;100",#REF!,"&gt;=50",#REF!,$B156,#REF!,"&gt;=4")</f>
        <v>#REF!</v>
      </c>
      <c r="K156" s="9" t="s">
        <v>36</v>
      </c>
      <c r="L156" s="6"/>
      <c r="M156" s="6" t="e">
        <f>COUNTIFS(#REF!,"&gt;=100",#REF!,"&lt;150",#REF!,$B156)</f>
        <v>#REF!</v>
      </c>
      <c r="N156" s="6" t="e">
        <f>COUNTIFS(#REF!,"&lt;=1",#REF!,"&gt;=100",#REF!,"&lt;150",#REF!,$B156,#REF!,"&gt;=2.2")</f>
        <v>#REF!</v>
      </c>
      <c r="O156" s="6" t="e">
        <f>COUNTIFS(#REF!,"&lt;=1",#REF!,"&gt;=100",#REF!,"&lt;150",#REF!,$B156,#REF!,"&gt;=2.4")</f>
        <v>#REF!</v>
      </c>
      <c r="P156" s="6" t="e">
        <f>COUNTIFS(#REF!,"&lt;=1",#REF!,"&gt;=100",#REF!,"&lt;150",#REF!,$B156,#REF!,"&gt;=3")</f>
        <v>#REF!</v>
      </c>
      <c r="Q156" s="6" t="e">
        <f>COUNTIFS(#REF!,"&lt;=1",#REF!,"&gt;=100",#REF!,"&lt;150",#REF!,$B156,#REF!,"&gt;=3.5")</f>
        <v>#REF!</v>
      </c>
      <c r="R156" s="15" t="e">
        <f>COUNTIFS(#REF!,"&lt;=1",#REF!,"&gt;=100",#REF!,"&lt;150",#REF!,$B156,#REF!,"&gt;=4")</f>
        <v>#REF!</v>
      </c>
      <c r="T156" s="9" t="s">
        <v>36</v>
      </c>
      <c r="U156" s="6"/>
      <c r="V156" s="6" t="e">
        <f>COUNTIFS(#REF!,"&gt;=150",#REF!,"&lt;200",#REF!,$B156)</f>
        <v>#REF!</v>
      </c>
      <c r="W156" s="6" t="e">
        <f>COUNTIFS(#REF!,"&lt;=1",#REF!,"&gt;=150",#REF!,"&lt;200",#REF!,$B156,#REF!,"&gt;=2.2")</f>
        <v>#REF!</v>
      </c>
      <c r="X156" s="6" t="e">
        <f>COUNTIFS(#REF!,"&lt;=1",#REF!,"&gt;=150",#REF!,"&lt;200",#REF!,$B156,#REF!,"&gt;=2.4")</f>
        <v>#REF!</v>
      </c>
      <c r="Y156" s="6" t="e">
        <f>COUNTIFS(#REF!,"&lt;=1",#REF!,"&gt;=150",#REF!,"&lt;200",#REF!,$B156,#REF!,"&gt;=3")</f>
        <v>#REF!</v>
      </c>
      <c r="Z156" s="6" t="e">
        <f>COUNTIFS(#REF!,"&lt;=1",#REF!,"&gt;=150",#REF!,"&lt;200",#REF!,$B156,#REF!,"&gt;=3.5")</f>
        <v>#REF!</v>
      </c>
      <c r="AA156" s="15" t="e">
        <f>COUNTIFS(#REF!,"&lt;=1",#REF!,"&gt;=150",#REF!,"&lt;200",#REF!,$B156,#REF!,"&gt;=4")</f>
        <v>#REF!</v>
      </c>
      <c r="AC156" s="9" t="s">
        <v>36</v>
      </c>
      <c r="AD156" s="6"/>
      <c r="AE156" s="6" t="e">
        <f>COUNTIFS(#REF!,"&gt;=200",#REF!,$B156)</f>
        <v>#REF!</v>
      </c>
      <c r="AF156" s="6" t="e">
        <f>COUNTIFS(#REF!,"&lt;=1",#REF!,"&gt;=200",#REF!,$B156,#REF!,"&gt;=2.2")</f>
        <v>#REF!</v>
      </c>
      <c r="AG156" s="6" t="e">
        <f>COUNTIFS(#REF!,"&lt;=1",#REF!,"&gt;=200",#REF!,$B156,#REF!,"&gt;=2.4")</f>
        <v>#REF!</v>
      </c>
      <c r="AH156" s="6" t="e">
        <f>COUNTIFS(#REF!,"&lt;=1",#REF!,"&gt;=200",#REF!,$B156,#REF!,"&gt;=3")</f>
        <v>#REF!</v>
      </c>
      <c r="AI156" s="6" t="e">
        <f>COUNTIFS(#REF!,"&lt;=1",#REF!,"&gt;=200",#REF!,$B156,#REF!,"&gt;=3.5")</f>
        <v>#REF!</v>
      </c>
      <c r="AJ156" s="15" t="e">
        <f>COUNTIFS(#REF!,"&lt;=1",#REF!,"&gt;=200",#REF!,$B156,#REF!,"&gt;=4")</f>
        <v>#REF!</v>
      </c>
      <c r="AL156" s="9" t="s">
        <v>36</v>
      </c>
      <c r="AM156" s="6"/>
      <c r="AN156" s="6" t="e">
        <f>COUNTIFS(#REF!,"&gt;=50",#REF!,$B156)</f>
        <v>#REF!</v>
      </c>
      <c r="AO156" s="6" t="e">
        <f>COUNTIFS(#REF!,"&lt;=1",#REF!,"&gt;=50",#REF!,$B156,#REF!,"&gt;=2.2")</f>
        <v>#REF!</v>
      </c>
      <c r="AP156" s="6" t="e">
        <f>COUNTIFS(#REF!,"&lt;=1",#REF!,"&gt;=50",#REF!,$B156,#REF!,"&gt;=2.4")</f>
        <v>#REF!</v>
      </c>
      <c r="AQ156" s="6" t="e">
        <f>COUNTIFS(#REF!,"&lt;=1",#REF!,"&gt;=50",#REF!,$B156,#REF!,"&gt;=3")</f>
        <v>#REF!</v>
      </c>
      <c r="AR156" s="6" t="e">
        <f>COUNTIFS(#REF!,"&lt;=1",#REF!,"&gt;=50",#REF!,$B156,#REF!,"&gt;=3.5")</f>
        <v>#REF!</v>
      </c>
      <c r="AS156" s="15" t="e">
        <f>COUNTIFS(#REF!,"&lt;=1",#REF!,"&gt;=50",#REF!,$B156,#REF!,"&gt;=4")</f>
        <v>#REF!</v>
      </c>
    </row>
    <row r="157" spans="2:45" hidden="1" outlineLevel="1" x14ac:dyDescent="0.25">
      <c r="B157" s="9" t="s">
        <v>30</v>
      </c>
      <c r="C157" s="6"/>
      <c r="D157" s="6" t="e">
        <f>COUNTIFS(#REF!,"&lt;100",#REF!,"&gt;=50",#REF!,$B157)</f>
        <v>#REF!</v>
      </c>
      <c r="E157" s="6" t="e">
        <f>COUNTIFS(#REF!,"&lt;=1",#REF!,"&lt;100",#REF!,"&gt;=50",#REF!,$B157,#REF!,"&gt;=2.2")</f>
        <v>#REF!</v>
      </c>
      <c r="F157" s="6" t="e">
        <f>COUNTIFS(#REF!,"&lt;=1",#REF!,"&lt;100",#REF!,"&gt;=50",#REF!,$B157,#REF!,"&gt;=2.4")</f>
        <v>#REF!</v>
      </c>
      <c r="G157" s="6" t="e">
        <f>COUNTIFS(#REF!,"&lt;=1",#REF!,"&lt;100",#REF!,"&gt;=50",#REF!,$B157,#REF!,"&gt;=3")</f>
        <v>#REF!</v>
      </c>
      <c r="H157" s="6" t="e">
        <f>COUNTIFS(#REF!,"&lt;=1",#REF!,"&lt;100",#REF!,"&gt;=50",#REF!,$B157,#REF!,"&gt;=3.5")</f>
        <v>#REF!</v>
      </c>
      <c r="I157" s="15" t="e">
        <f>COUNTIFS(#REF!,"&lt;=1",#REF!,"&lt;100",#REF!,"&gt;=50",#REF!,$B157,#REF!,"&gt;=4")</f>
        <v>#REF!</v>
      </c>
      <c r="K157" s="9" t="s">
        <v>30</v>
      </c>
      <c r="L157" s="6"/>
      <c r="M157" s="6" t="e">
        <f>COUNTIFS(#REF!,"&gt;=100",#REF!,"&lt;150",#REF!,$B157)</f>
        <v>#REF!</v>
      </c>
      <c r="N157" s="6" t="e">
        <f>COUNTIFS(#REF!,"&lt;=1",#REF!,"&gt;=100",#REF!,"&lt;150",#REF!,$B157,#REF!,"&gt;=2.2")</f>
        <v>#REF!</v>
      </c>
      <c r="O157" s="6" t="e">
        <f>COUNTIFS(#REF!,"&lt;=1",#REF!,"&gt;=100",#REF!,"&lt;150",#REF!,$B157,#REF!,"&gt;=2.4")</f>
        <v>#REF!</v>
      </c>
      <c r="P157" s="6" t="e">
        <f>COUNTIFS(#REF!,"&lt;=1",#REF!,"&gt;=100",#REF!,"&lt;150",#REF!,$B157,#REF!,"&gt;=3")</f>
        <v>#REF!</v>
      </c>
      <c r="Q157" s="6" t="e">
        <f>COUNTIFS(#REF!,"&lt;=1",#REF!,"&gt;=100",#REF!,"&lt;150",#REF!,$B157,#REF!,"&gt;=3.5")</f>
        <v>#REF!</v>
      </c>
      <c r="R157" s="15" t="e">
        <f>COUNTIFS(#REF!,"&lt;=1",#REF!,"&gt;=100",#REF!,"&lt;150",#REF!,$B157,#REF!,"&gt;=4")</f>
        <v>#REF!</v>
      </c>
      <c r="T157" s="9" t="s">
        <v>30</v>
      </c>
      <c r="U157" s="6"/>
      <c r="V157" s="6" t="e">
        <f>COUNTIFS(#REF!,"&gt;=150",#REF!,"&lt;200",#REF!,$B157)</f>
        <v>#REF!</v>
      </c>
      <c r="W157" s="6" t="e">
        <f>COUNTIFS(#REF!,"&lt;=1",#REF!,"&gt;=150",#REF!,"&lt;200",#REF!,$B157,#REF!,"&gt;=2.2")</f>
        <v>#REF!</v>
      </c>
      <c r="X157" s="6" t="e">
        <f>COUNTIFS(#REF!,"&lt;=1",#REF!,"&gt;=150",#REF!,"&lt;200",#REF!,$B157,#REF!,"&gt;=2.4")</f>
        <v>#REF!</v>
      </c>
      <c r="Y157" s="6" t="e">
        <f>COUNTIFS(#REF!,"&lt;=1",#REF!,"&gt;=150",#REF!,"&lt;200",#REF!,$B157,#REF!,"&gt;=3")</f>
        <v>#REF!</v>
      </c>
      <c r="Z157" s="6" t="e">
        <f>COUNTIFS(#REF!,"&lt;=1",#REF!,"&gt;=150",#REF!,"&lt;200",#REF!,$B157,#REF!,"&gt;=3.5")</f>
        <v>#REF!</v>
      </c>
      <c r="AA157" s="15" t="e">
        <f>COUNTIFS(#REF!,"&lt;=1",#REF!,"&gt;=150",#REF!,"&lt;200",#REF!,$B157,#REF!,"&gt;=4")</f>
        <v>#REF!</v>
      </c>
      <c r="AC157" s="9" t="s">
        <v>30</v>
      </c>
      <c r="AD157" s="6"/>
      <c r="AE157" s="6" t="e">
        <f>COUNTIFS(#REF!,"&gt;=200",#REF!,$B157)</f>
        <v>#REF!</v>
      </c>
      <c r="AF157" s="6" t="e">
        <f>COUNTIFS(#REF!,"&lt;=1",#REF!,"&gt;=200",#REF!,$B157,#REF!,"&gt;=2.2")</f>
        <v>#REF!</v>
      </c>
      <c r="AG157" s="6" t="e">
        <f>COUNTIFS(#REF!,"&lt;=1",#REF!,"&gt;=200",#REF!,$B157,#REF!,"&gt;=2.4")</f>
        <v>#REF!</v>
      </c>
      <c r="AH157" s="6" t="e">
        <f>COUNTIFS(#REF!,"&lt;=1",#REF!,"&gt;=200",#REF!,$B157,#REF!,"&gt;=3")</f>
        <v>#REF!</v>
      </c>
      <c r="AI157" s="6" t="e">
        <f>COUNTIFS(#REF!,"&lt;=1",#REF!,"&gt;=200",#REF!,$B157,#REF!,"&gt;=3.5")</f>
        <v>#REF!</v>
      </c>
      <c r="AJ157" s="15" t="e">
        <f>COUNTIFS(#REF!,"&lt;=1",#REF!,"&gt;=200",#REF!,$B157,#REF!,"&gt;=4")</f>
        <v>#REF!</v>
      </c>
      <c r="AL157" s="9" t="s">
        <v>30</v>
      </c>
      <c r="AM157" s="6"/>
      <c r="AN157" s="6" t="e">
        <f>COUNTIFS(#REF!,"&gt;=50",#REF!,$B157)</f>
        <v>#REF!</v>
      </c>
      <c r="AO157" s="6" t="e">
        <f>COUNTIFS(#REF!,"&lt;=1",#REF!,"&gt;=50",#REF!,$B157,#REF!,"&gt;=2.2")</f>
        <v>#REF!</v>
      </c>
      <c r="AP157" s="6" t="e">
        <f>COUNTIFS(#REF!,"&lt;=1",#REF!,"&gt;=50",#REF!,$B157,#REF!,"&gt;=2.4")</f>
        <v>#REF!</v>
      </c>
      <c r="AQ157" s="6" t="e">
        <f>COUNTIFS(#REF!,"&lt;=1",#REF!,"&gt;=50",#REF!,$B157,#REF!,"&gt;=3")</f>
        <v>#REF!</v>
      </c>
      <c r="AR157" s="6" t="e">
        <f>COUNTIFS(#REF!,"&lt;=1",#REF!,"&gt;=50",#REF!,$B157,#REF!,"&gt;=3.5")</f>
        <v>#REF!</v>
      </c>
      <c r="AS157" s="15" t="e">
        <f>COUNTIFS(#REF!,"&lt;=1",#REF!,"&gt;=50",#REF!,$B157,#REF!,"&gt;=4")</f>
        <v>#REF!</v>
      </c>
    </row>
    <row r="158" spans="2:45" hidden="1" outlineLevel="1" x14ac:dyDescent="0.25">
      <c r="B158" s="9" t="s">
        <v>38</v>
      </c>
      <c r="C158" s="6"/>
      <c r="D158" s="6" t="e">
        <f>COUNTIFS(#REF!,"&lt;100",#REF!,"&gt;=50",#REF!,$B158)</f>
        <v>#REF!</v>
      </c>
      <c r="E158" s="6" t="e">
        <f>COUNTIFS(#REF!,"&lt;=1",#REF!,"&lt;100",#REF!,"&gt;=50",#REF!,$B158,#REF!,"&gt;=2.2")</f>
        <v>#REF!</v>
      </c>
      <c r="F158" s="6" t="e">
        <f>COUNTIFS(#REF!,"&lt;=1",#REF!,"&lt;100",#REF!,"&gt;=50",#REF!,$B158,#REF!,"&gt;=2.4")</f>
        <v>#REF!</v>
      </c>
      <c r="G158" s="6" t="e">
        <f>COUNTIFS(#REF!,"&lt;=1",#REF!,"&lt;100",#REF!,"&gt;=50",#REF!,$B158,#REF!,"&gt;=3")</f>
        <v>#REF!</v>
      </c>
      <c r="H158" s="6" t="e">
        <f>COUNTIFS(#REF!,"&lt;=1",#REF!,"&lt;100",#REF!,"&gt;=50",#REF!,$B158,#REF!,"&gt;=3.5")</f>
        <v>#REF!</v>
      </c>
      <c r="I158" s="15" t="e">
        <f>COUNTIFS(#REF!,"&lt;=1",#REF!,"&lt;100",#REF!,"&gt;=50",#REF!,$B158,#REF!,"&gt;=4")</f>
        <v>#REF!</v>
      </c>
      <c r="K158" s="9" t="s">
        <v>38</v>
      </c>
      <c r="L158" s="6"/>
      <c r="M158" s="6" t="e">
        <f>COUNTIFS(#REF!,"&gt;=100",#REF!,"&lt;150",#REF!,$B158)</f>
        <v>#REF!</v>
      </c>
      <c r="N158" s="6" t="e">
        <f>COUNTIFS(#REF!,"&lt;=1",#REF!,"&gt;=100",#REF!,"&lt;150",#REF!,$B158,#REF!,"&gt;=2.2")</f>
        <v>#REF!</v>
      </c>
      <c r="O158" s="6" t="e">
        <f>COUNTIFS(#REF!,"&lt;=1",#REF!,"&gt;=100",#REF!,"&lt;150",#REF!,$B158,#REF!,"&gt;=2.4")</f>
        <v>#REF!</v>
      </c>
      <c r="P158" s="6" t="e">
        <f>COUNTIFS(#REF!,"&lt;=1",#REF!,"&gt;=100",#REF!,"&lt;150",#REF!,$B158,#REF!,"&gt;=3")</f>
        <v>#REF!</v>
      </c>
      <c r="Q158" s="6" t="e">
        <f>COUNTIFS(#REF!,"&lt;=1",#REF!,"&gt;=100",#REF!,"&lt;150",#REF!,$B158,#REF!,"&gt;=3.5")</f>
        <v>#REF!</v>
      </c>
      <c r="R158" s="15" t="e">
        <f>COUNTIFS(#REF!,"&lt;=1",#REF!,"&gt;=100",#REF!,"&lt;150",#REF!,$B158,#REF!,"&gt;=4")</f>
        <v>#REF!</v>
      </c>
      <c r="T158" s="9" t="s">
        <v>38</v>
      </c>
      <c r="U158" s="6"/>
      <c r="V158" s="6" t="e">
        <f>COUNTIFS(#REF!,"&gt;=150",#REF!,"&lt;200",#REF!,$B158)</f>
        <v>#REF!</v>
      </c>
      <c r="W158" s="6" t="e">
        <f>COUNTIFS(#REF!,"&lt;=1",#REF!,"&gt;=150",#REF!,"&lt;200",#REF!,$B158,#REF!,"&gt;=2.2")</f>
        <v>#REF!</v>
      </c>
      <c r="X158" s="6" t="e">
        <f>COUNTIFS(#REF!,"&lt;=1",#REF!,"&gt;=150",#REF!,"&lt;200",#REF!,$B158,#REF!,"&gt;=2.4")</f>
        <v>#REF!</v>
      </c>
      <c r="Y158" s="6" t="e">
        <f>COUNTIFS(#REF!,"&lt;=1",#REF!,"&gt;=150",#REF!,"&lt;200",#REF!,$B158,#REF!,"&gt;=3")</f>
        <v>#REF!</v>
      </c>
      <c r="Z158" s="6" t="e">
        <f>COUNTIFS(#REF!,"&lt;=1",#REF!,"&gt;=150",#REF!,"&lt;200",#REF!,$B158,#REF!,"&gt;=3.5")</f>
        <v>#REF!</v>
      </c>
      <c r="AA158" s="15" t="e">
        <f>COUNTIFS(#REF!,"&lt;=1",#REF!,"&gt;=150",#REF!,"&lt;200",#REF!,$B158,#REF!,"&gt;=4")</f>
        <v>#REF!</v>
      </c>
      <c r="AC158" s="9" t="s">
        <v>38</v>
      </c>
      <c r="AD158" s="6"/>
      <c r="AE158" s="6" t="e">
        <f>COUNTIFS(#REF!,"&gt;=200",#REF!,$B158)</f>
        <v>#REF!</v>
      </c>
      <c r="AF158" s="6" t="e">
        <f>COUNTIFS(#REF!,"&lt;=1",#REF!,"&gt;=200",#REF!,$B158,#REF!,"&gt;=2.2")</f>
        <v>#REF!</v>
      </c>
      <c r="AG158" s="6" t="e">
        <f>COUNTIFS(#REF!,"&lt;=1",#REF!,"&gt;=200",#REF!,$B158,#REF!,"&gt;=2.4")</f>
        <v>#REF!</v>
      </c>
      <c r="AH158" s="6" t="e">
        <f>COUNTIFS(#REF!,"&lt;=1",#REF!,"&gt;=200",#REF!,$B158,#REF!,"&gt;=3")</f>
        <v>#REF!</v>
      </c>
      <c r="AI158" s="6" t="e">
        <f>COUNTIFS(#REF!,"&lt;=1",#REF!,"&gt;=200",#REF!,$B158,#REF!,"&gt;=3.5")</f>
        <v>#REF!</v>
      </c>
      <c r="AJ158" s="15" t="e">
        <f>COUNTIFS(#REF!,"&lt;=1",#REF!,"&gt;=200",#REF!,$B158,#REF!,"&gt;=4")</f>
        <v>#REF!</v>
      </c>
      <c r="AL158" s="9" t="s">
        <v>38</v>
      </c>
      <c r="AM158" s="6"/>
      <c r="AN158" s="6" t="e">
        <f>COUNTIFS(#REF!,"&gt;=50",#REF!,$B158)</f>
        <v>#REF!</v>
      </c>
      <c r="AO158" s="6" t="e">
        <f>COUNTIFS(#REF!,"&lt;=1",#REF!,"&gt;=50",#REF!,$B158,#REF!,"&gt;=2.2")</f>
        <v>#REF!</v>
      </c>
      <c r="AP158" s="6" t="e">
        <f>COUNTIFS(#REF!,"&lt;=1",#REF!,"&gt;=50",#REF!,$B158,#REF!,"&gt;=2.4")</f>
        <v>#REF!</v>
      </c>
      <c r="AQ158" s="6" t="e">
        <f>COUNTIFS(#REF!,"&lt;=1",#REF!,"&gt;=50",#REF!,$B158,#REF!,"&gt;=3")</f>
        <v>#REF!</v>
      </c>
      <c r="AR158" s="6" t="e">
        <f>COUNTIFS(#REF!,"&lt;=1",#REF!,"&gt;=50",#REF!,$B158,#REF!,"&gt;=3.5")</f>
        <v>#REF!</v>
      </c>
      <c r="AS158" s="15" t="e">
        <f>COUNTIFS(#REF!,"&lt;=1",#REF!,"&gt;=50",#REF!,$B158,#REF!,"&gt;=4")</f>
        <v>#REF!</v>
      </c>
    </row>
    <row r="159" spans="2:45" hidden="1" outlineLevel="1" x14ac:dyDescent="0.25">
      <c r="B159" s="9" t="s">
        <v>61</v>
      </c>
      <c r="C159" s="6"/>
      <c r="D159" s="6" t="e">
        <f>COUNTIFS(#REF!,"&lt;100",#REF!,"&gt;=50",#REF!,$B159)</f>
        <v>#REF!</v>
      </c>
      <c r="E159" s="6" t="e">
        <f>COUNTIFS(#REF!,"&lt;=1",#REF!,"&lt;100",#REF!,"&gt;=50",#REF!,$B159,#REF!,"&gt;=2.2")</f>
        <v>#REF!</v>
      </c>
      <c r="F159" s="6" t="e">
        <f>COUNTIFS(#REF!,"&lt;=1",#REF!,"&lt;100",#REF!,"&gt;=50",#REF!,$B159,#REF!,"&gt;=2.4")</f>
        <v>#REF!</v>
      </c>
      <c r="G159" s="6" t="e">
        <f>COUNTIFS(#REF!,"&lt;=1",#REF!,"&lt;100",#REF!,"&gt;=50",#REF!,$B159,#REF!,"&gt;=3")</f>
        <v>#REF!</v>
      </c>
      <c r="H159" s="6" t="e">
        <f>COUNTIFS(#REF!,"&lt;=1",#REF!,"&lt;100",#REF!,"&gt;=50",#REF!,$B159,#REF!,"&gt;=3.5")</f>
        <v>#REF!</v>
      </c>
      <c r="I159" s="15" t="e">
        <f>COUNTIFS(#REF!,"&lt;=1",#REF!,"&lt;100",#REF!,"&gt;=50",#REF!,$B159,#REF!,"&gt;=4")</f>
        <v>#REF!</v>
      </c>
      <c r="K159" s="9" t="s">
        <v>61</v>
      </c>
      <c r="L159" s="6"/>
      <c r="M159" s="6" t="e">
        <f>COUNTIFS(#REF!,"&gt;=100",#REF!,"&lt;150",#REF!,$B159)</f>
        <v>#REF!</v>
      </c>
      <c r="N159" s="6" t="e">
        <f>COUNTIFS(#REF!,"&lt;=1",#REF!,"&gt;=100",#REF!,"&lt;150",#REF!,$B159,#REF!,"&gt;=2.2")</f>
        <v>#REF!</v>
      </c>
      <c r="O159" s="6" t="e">
        <f>COUNTIFS(#REF!,"&lt;=1",#REF!,"&gt;=100",#REF!,"&lt;150",#REF!,$B159,#REF!,"&gt;=2.4")</f>
        <v>#REF!</v>
      </c>
      <c r="P159" s="6" t="e">
        <f>COUNTIFS(#REF!,"&lt;=1",#REF!,"&gt;=100",#REF!,"&lt;150",#REF!,$B159,#REF!,"&gt;=3")</f>
        <v>#REF!</v>
      </c>
      <c r="Q159" s="6" t="e">
        <f>COUNTIFS(#REF!,"&lt;=1",#REF!,"&gt;=100",#REF!,"&lt;150",#REF!,$B159,#REF!,"&gt;=3.5")</f>
        <v>#REF!</v>
      </c>
      <c r="R159" s="15" t="e">
        <f>COUNTIFS(#REF!,"&lt;=1",#REF!,"&gt;=100",#REF!,"&lt;150",#REF!,$B159,#REF!,"&gt;=4")</f>
        <v>#REF!</v>
      </c>
      <c r="T159" s="9" t="s">
        <v>61</v>
      </c>
      <c r="U159" s="6"/>
      <c r="V159" s="6" t="e">
        <f>COUNTIFS(#REF!,"&gt;=150",#REF!,"&lt;200",#REF!,$B159)</f>
        <v>#REF!</v>
      </c>
      <c r="W159" s="6" t="e">
        <f>COUNTIFS(#REF!,"&lt;=1",#REF!,"&gt;=150",#REF!,"&lt;200",#REF!,$B159,#REF!,"&gt;=2.2")</f>
        <v>#REF!</v>
      </c>
      <c r="X159" s="6" t="e">
        <f>COUNTIFS(#REF!,"&lt;=1",#REF!,"&gt;=150",#REF!,"&lt;200",#REF!,$B159,#REF!,"&gt;=2.4")</f>
        <v>#REF!</v>
      </c>
      <c r="Y159" s="6" t="e">
        <f>COUNTIFS(#REF!,"&lt;=1",#REF!,"&gt;=150",#REF!,"&lt;200",#REF!,$B159,#REF!,"&gt;=3")</f>
        <v>#REF!</v>
      </c>
      <c r="Z159" s="6" t="e">
        <f>COUNTIFS(#REF!,"&lt;=1",#REF!,"&gt;=150",#REF!,"&lt;200",#REF!,$B159,#REF!,"&gt;=3.5")</f>
        <v>#REF!</v>
      </c>
      <c r="AA159" s="15" t="e">
        <f>COUNTIFS(#REF!,"&lt;=1",#REF!,"&gt;=150",#REF!,"&lt;200",#REF!,$B159,#REF!,"&gt;=4")</f>
        <v>#REF!</v>
      </c>
      <c r="AC159" s="9" t="s">
        <v>61</v>
      </c>
      <c r="AD159" s="6"/>
      <c r="AE159" s="6" t="e">
        <f>COUNTIFS(#REF!,"&gt;=200",#REF!,$B159)</f>
        <v>#REF!</v>
      </c>
      <c r="AF159" s="6" t="e">
        <f>COUNTIFS(#REF!,"&lt;=1",#REF!,"&gt;=200",#REF!,$B159,#REF!,"&gt;=2.2")</f>
        <v>#REF!</v>
      </c>
      <c r="AG159" s="6" t="e">
        <f>COUNTIFS(#REF!,"&lt;=1",#REF!,"&gt;=200",#REF!,$B159,#REF!,"&gt;=2.4")</f>
        <v>#REF!</v>
      </c>
      <c r="AH159" s="6" t="e">
        <f>COUNTIFS(#REF!,"&lt;=1",#REF!,"&gt;=200",#REF!,$B159,#REF!,"&gt;=3")</f>
        <v>#REF!</v>
      </c>
      <c r="AI159" s="6" t="e">
        <f>COUNTIFS(#REF!,"&lt;=1",#REF!,"&gt;=200",#REF!,$B159,#REF!,"&gt;=3.5")</f>
        <v>#REF!</v>
      </c>
      <c r="AJ159" s="15" t="e">
        <f>COUNTIFS(#REF!,"&lt;=1",#REF!,"&gt;=200",#REF!,$B159,#REF!,"&gt;=4")</f>
        <v>#REF!</v>
      </c>
      <c r="AL159" s="9" t="s">
        <v>61</v>
      </c>
      <c r="AM159" s="6"/>
      <c r="AN159" s="6" t="e">
        <f>COUNTIFS(#REF!,"&gt;=50",#REF!,$B159)</f>
        <v>#REF!</v>
      </c>
      <c r="AO159" s="6" t="e">
        <f>COUNTIFS(#REF!,"&lt;=1",#REF!,"&gt;=50",#REF!,$B159,#REF!,"&gt;=2.2")</f>
        <v>#REF!</v>
      </c>
      <c r="AP159" s="6" t="e">
        <f>COUNTIFS(#REF!,"&lt;=1",#REF!,"&gt;=50",#REF!,$B159,#REF!,"&gt;=2.4")</f>
        <v>#REF!</v>
      </c>
      <c r="AQ159" s="6" t="e">
        <f>COUNTIFS(#REF!,"&lt;=1",#REF!,"&gt;=50",#REF!,$B159,#REF!,"&gt;=3")</f>
        <v>#REF!</v>
      </c>
      <c r="AR159" s="6" t="e">
        <f>COUNTIFS(#REF!,"&lt;=1",#REF!,"&gt;=50",#REF!,$B159,#REF!,"&gt;=3.5")</f>
        <v>#REF!</v>
      </c>
      <c r="AS159" s="15" t="e">
        <f>COUNTIFS(#REF!,"&lt;=1",#REF!,"&gt;=50",#REF!,$B159,#REF!,"&gt;=4")</f>
        <v>#REF!</v>
      </c>
    </row>
    <row r="160" spans="2:45" hidden="1" outlineLevel="1" x14ac:dyDescent="0.25">
      <c r="B160" s="9" t="s">
        <v>40</v>
      </c>
      <c r="C160" s="6"/>
      <c r="D160" s="6" t="e">
        <f>COUNTIFS(#REF!,"&lt;100",#REF!,"&gt;=50",#REF!,$B160)</f>
        <v>#REF!</v>
      </c>
      <c r="E160" s="6" t="e">
        <f>COUNTIFS(#REF!,"&lt;=1",#REF!,"&lt;100",#REF!,"&gt;=50",#REF!,$B160,#REF!,"&gt;=2.2")</f>
        <v>#REF!</v>
      </c>
      <c r="F160" s="6" t="e">
        <f>COUNTIFS(#REF!,"&lt;=1",#REF!,"&lt;100",#REF!,"&gt;=50",#REF!,$B160,#REF!,"&gt;=2.4")</f>
        <v>#REF!</v>
      </c>
      <c r="G160" s="6" t="e">
        <f>COUNTIFS(#REF!,"&lt;=1",#REF!,"&lt;100",#REF!,"&gt;=50",#REF!,$B160,#REF!,"&gt;=3")</f>
        <v>#REF!</v>
      </c>
      <c r="H160" s="6" t="e">
        <f>COUNTIFS(#REF!,"&lt;=1",#REF!,"&lt;100",#REF!,"&gt;=50",#REF!,$B160,#REF!,"&gt;=3.5")</f>
        <v>#REF!</v>
      </c>
      <c r="I160" s="15" t="e">
        <f>COUNTIFS(#REF!,"&lt;=1",#REF!,"&lt;100",#REF!,"&gt;=50",#REF!,$B160,#REF!,"&gt;=4")</f>
        <v>#REF!</v>
      </c>
      <c r="K160" s="9" t="s">
        <v>40</v>
      </c>
      <c r="L160" s="6"/>
      <c r="M160" s="6" t="e">
        <f>COUNTIFS(#REF!,"&gt;=100",#REF!,"&lt;150",#REF!,$B160)</f>
        <v>#REF!</v>
      </c>
      <c r="N160" s="6" t="e">
        <f>COUNTIFS(#REF!,"&lt;=1",#REF!,"&gt;=100",#REF!,"&lt;150",#REF!,$B160,#REF!,"&gt;=2.2")</f>
        <v>#REF!</v>
      </c>
      <c r="O160" s="6" t="e">
        <f>COUNTIFS(#REF!,"&lt;=1",#REF!,"&gt;=100",#REF!,"&lt;150",#REF!,$B160,#REF!,"&gt;=2.4")</f>
        <v>#REF!</v>
      </c>
      <c r="P160" s="6" t="e">
        <f>COUNTIFS(#REF!,"&lt;=1",#REF!,"&gt;=100",#REF!,"&lt;150",#REF!,$B160,#REF!,"&gt;=3")</f>
        <v>#REF!</v>
      </c>
      <c r="Q160" s="6" t="e">
        <f>COUNTIFS(#REF!,"&lt;=1",#REF!,"&gt;=100",#REF!,"&lt;150",#REF!,$B160,#REF!,"&gt;=3.5")</f>
        <v>#REF!</v>
      </c>
      <c r="R160" s="15" t="e">
        <f>COUNTIFS(#REF!,"&lt;=1",#REF!,"&gt;=100",#REF!,"&lt;150",#REF!,$B160,#REF!,"&gt;=4")</f>
        <v>#REF!</v>
      </c>
      <c r="T160" s="9" t="s">
        <v>40</v>
      </c>
      <c r="U160" s="6"/>
      <c r="V160" s="6" t="e">
        <f>COUNTIFS(#REF!,"&gt;=150",#REF!,"&lt;200",#REF!,$B160)</f>
        <v>#REF!</v>
      </c>
      <c r="W160" s="6" t="e">
        <f>COUNTIFS(#REF!,"&lt;=1",#REF!,"&gt;=150",#REF!,"&lt;200",#REF!,$B160,#REF!,"&gt;=2.2")</f>
        <v>#REF!</v>
      </c>
      <c r="X160" s="6" t="e">
        <f>COUNTIFS(#REF!,"&lt;=1",#REF!,"&gt;=150",#REF!,"&lt;200",#REF!,$B160,#REF!,"&gt;=2.4")</f>
        <v>#REF!</v>
      </c>
      <c r="Y160" s="6" t="e">
        <f>COUNTIFS(#REF!,"&lt;=1",#REF!,"&gt;=150",#REF!,"&lt;200",#REF!,$B160,#REF!,"&gt;=3")</f>
        <v>#REF!</v>
      </c>
      <c r="Z160" s="6" t="e">
        <f>COUNTIFS(#REF!,"&lt;=1",#REF!,"&gt;=150",#REF!,"&lt;200",#REF!,$B160,#REF!,"&gt;=3.5")</f>
        <v>#REF!</v>
      </c>
      <c r="AA160" s="15" t="e">
        <f>COUNTIFS(#REF!,"&lt;=1",#REF!,"&gt;=150",#REF!,"&lt;200",#REF!,$B160,#REF!,"&gt;=4")</f>
        <v>#REF!</v>
      </c>
      <c r="AC160" s="9" t="s">
        <v>40</v>
      </c>
      <c r="AD160" s="6"/>
      <c r="AE160" s="6" t="e">
        <f>COUNTIFS(#REF!,"&gt;=200",#REF!,$B160)</f>
        <v>#REF!</v>
      </c>
      <c r="AF160" s="6" t="e">
        <f>COUNTIFS(#REF!,"&lt;=1",#REF!,"&gt;=200",#REF!,$B160,#REF!,"&gt;=2.2")</f>
        <v>#REF!</v>
      </c>
      <c r="AG160" s="6" t="e">
        <f>COUNTIFS(#REF!,"&lt;=1",#REF!,"&gt;=200",#REF!,$B160,#REF!,"&gt;=2.4")</f>
        <v>#REF!</v>
      </c>
      <c r="AH160" s="6" t="e">
        <f>COUNTIFS(#REF!,"&lt;=1",#REF!,"&gt;=200",#REF!,$B160,#REF!,"&gt;=3")</f>
        <v>#REF!</v>
      </c>
      <c r="AI160" s="6" t="e">
        <f>COUNTIFS(#REF!,"&lt;=1",#REF!,"&gt;=200",#REF!,$B160,#REF!,"&gt;=3.5")</f>
        <v>#REF!</v>
      </c>
      <c r="AJ160" s="15" t="e">
        <f>COUNTIFS(#REF!,"&lt;=1",#REF!,"&gt;=200",#REF!,$B160,#REF!,"&gt;=4")</f>
        <v>#REF!</v>
      </c>
      <c r="AL160" s="9" t="s">
        <v>40</v>
      </c>
      <c r="AM160" s="6"/>
      <c r="AN160" s="6" t="e">
        <f>COUNTIFS(#REF!,"&gt;=50",#REF!,$B160)</f>
        <v>#REF!</v>
      </c>
      <c r="AO160" s="6" t="e">
        <f>COUNTIFS(#REF!,"&lt;=1",#REF!,"&gt;=50",#REF!,$B160,#REF!,"&gt;=2.2")</f>
        <v>#REF!</v>
      </c>
      <c r="AP160" s="6" t="e">
        <f>COUNTIFS(#REF!,"&lt;=1",#REF!,"&gt;=50",#REF!,$B160,#REF!,"&gt;=2.4")</f>
        <v>#REF!</v>
      </c>
      <c r="AQ160" s="6" t="e">
        <f>COUNTIFS(#REF!,"&lt;=1",#REF!,"&gt;=50",#REF!,$B160,#REF!,"&gt;=3")</f>
        <v>#REF!</v>
      </c>
      <c r="AR160" s="6" t="e">
        <f>COUNTIFS(#REF!,"&lt;=1",#REF!,"&gt;=50",#REF!,$B160,#REF!,"&gt;=3.5")</f>
        <v>#REF!</v>
      </c>
      <c r="AS160" s="15" t="e">
        <f>COUNTIFS(#REF!,"&lt;=1",#REF!,"&gt;=50",#REF!,$B160,#REF!,"&gt;=4")</f>
        <v>#REF!</v>
      </c>
    </row>
    <row r="161" spans="2:45" hidden="1" outlineLevel="1" x14ac:dyDescent="0.25">
      <c r="B161" s="9" t="s">
        <v>41</v>
      </c>
      <c r="C161" s="6"/>
      <c r="D161" s="6" t="e">
        <f>COUNTIFS(#REF!,"&lt;100",#REF!,"&gt;=50",#REF!,$B161)</f>
        <v>#REF!</v>
      </c>
      <c r="E161" s="6" t="e">
        <f>COUNTIFS(#REF!,"&lt;=1",#REF!,"&lt;100",#REF!,"&gt;=50",#REF!,$B161,#REF!,"&gt;=2.2")</f>
        <v>#REF!</v>
      </c>
      <c r="F161" s="6" t="e">
        <f>COUNTIFS(#REF!,"&lt;=1",#REF!,"&lt;100",#REF!,"&gt;=50",#REF!,$B161,#REF!,"&gt;=2.4")</f>
        <v>#REF!</v>
      </c>
      <c r="G161" s="6" t="e">
        <f>COUNTIFS(#REF!,"&lt;=1",#REF!,"&lt;100",#REF!,"&gt;=50",#REF!,$B161,#REF!,"&gt;=3")</f>
        <v>#REF!</v>
      </c>
      <c r="H161" s="6" t="e">
        <f>COUNTIFS(#REF!,"&lt;=1",#REF!,"&lt;100",#REF!,"&gt;=50",#REF!,$B161,#REF!,"&gt;=3.5")</f>
        <v>#REF!</v>
      </c>
      <c r="I161" s="15" t="e">
        <f>COUNTIFS(#REF!,"&lt;=1",#REF!,"&lt;100",#REF!,"&gt;=50",#REF!,$B161,#REF!,"&gt;=4")</f>
        <v>#REF!</v>
      </c>
      <c r="K161" s="9" t="s">
        <v>41</v>
      </c>
      <c r="L161" s="6"/>
      <c r="M161" s="6" t="e">
        <f>COUNTIFS(#REF!,"&gt;=100",#REF!,"&lt;150",#REF!,$B161)</f>
        <v>#REF!</v>
      </c>
      <c r="N161" s="6" t="e">
        <f>COUNTIFS(#REF!,"&lt;=1",#REF!,"&gt;=100",#REF!,"&lt;150",#REF!,$B161,#REF!,"&gt;=2.2")</f>
        <v>#REF!</v>
      </c>
      <c r="O161" s="6" t="e">
        <f>COUNTIFS(#REF!,"&lt;=1",#REF!,"&gt;=100",#REF!,"&lt;150",#REF!,$B161,#REF!,"&gt;=2.4")</f>
        <v>#REF!</v>
      </c>
      <c r="P161" s="6" t="e">
        <f>COUNTIFS(#REF!,"&lt;=1",#REF!,"&gt;=100",#REF!,"&lt;150",#REF!,$B161,#REF!,"&gt;=3")</f>
        <v>#REF!</v>
      </c>
      <c r="Q161" s="6" t="e">
        <f>COUNTIFS(#REF!,"&lt;=1",#REF!,"&gt;=100",#REF!,"&lt;150",#REF!,$B161,#REF!,"&gt;=3.5")</f>
        <v>#REF!</v>
      </c>
      <c r="R161" s="15" t="e">
        <f>COUNTIFS(#REF!,"&lt;=1",#REF!,"&gt;=100",#REF!,"&lt;150",#REF!,$B161,#REF!,"&gt;=4")</f>
        <v>#REF!</v>
      </c>
      <c r="T161" s="9" t="s">
        <v>41</v>
      </c>
      <c r="U161" s="6"/>
      <c r="V161" s="6" t="e">
        <f>COUNTIFS(#REF!,"&gt;=150",#REF!,"&lt;200",#REF!,$B161)</f>
        <v>#REF!</v>
      </c>
      <c r="W161" s="6" t="e">
        <f>COUNTIFS(#REF!,"&lt;=1",#REF!,"&gt;=150",#REF!,"&lt;200",#REF!,$B161,#REF!,"&gt;=2.2")</f>
        <v>#REF!</v>
      </c>
      <c r="X161" s="6" t="e">
        <f>COUNTIFS(#REF!,"&lt;=1",#REF!,"&gt;=150",#REF!,"&lt;200",#REF!,$B161,#REF!,"&gt;=2.4")</f>
        <v>#REF!</v>
      </c>
      <c r="Y161" s="6" t="e">
        <f>COUNTIFS(#REF!,"&lt;=1",#REF!,"&gt;=150",#REF!,"&lt;200",#REF!,$B161,#REF!,"&gt;=3")</f>
        <v>#REF!</v>
      </c>
      <c r="Z161" s="6" t="e">
        <f>COUNTIFS(#REF!,"&lt;=1",#REF!,"&gt;=150",#REF!,"&lt;200",#REF!,$B161,#REF!,"&gt;=3.5")</f>
        <v>#REF!</v>
      </c>
      <c r="AA161" s="15" t="e">
        <f>COUNTIFS(#REF!,"&lt;=1",#REF!,"&gt;=150",#REF!,"&lt;200",#REF!,$B161,#REF!,"&gt;=4")</f>
        <v>#REF!</v>
      </c>
      <c r="AC161" s="9" t="s">
        <v>41</v>
      </c>
      <c r="AD161" s="6"/>
      <c r="AE161" s="6" t="e">
        <f>COUNTIFS(#REF!,"&gt;=200",#REF!,$B161)</f>
        <v>#REF!</v>
      </c>
      <c r="AF161" s="6" t="e">
        <f>COUNTIFS(#REF!,"&lt;=1",#REF!,"&gt;=200",#REF!,$B161,#REF!,"&gt;=2.2")</f>
        <v>#REF!</v>
      </c>
      <c r="AG161" s="6" t="e">
        <f>COUNTIFS(#REF!,"&lt;=1",#REF!,"&gt;=200",#REF!,$B161,#REF!,"&gt;=2.4")</f>
        <v>#REF!</v>
      </c>
      <c r="AH161" s="6" t="e">
        <f>COUNTIFS(#REF!,"&lt;=1",#REF!,"&gt;=200",#REF!,$B161,#REF!,"&gt;=3")</f>
        <v>#REF!</v>
      </c>
      <c r="AI161" s="6" t="e">
        <f>COUNTIFS(#REF!,"&lt;=1",#REF!,"&gt;=200",#REF!,$B161,#REF!,"&gt;=3.5")</f>
        <v>#REF!</v>
      </c>
      <c r="AJ161" s="15" t="e">
        <f>COUNTIFS(#REF!,"&lt;=1",#REF!,"&gt;=200",#REF!,$B161,#REF!,"&gt;=4")</f>
        <v>#REF!</v>
      </c>
      <c r="AL161" s="9" t="s">
        <v>41</v>
      </c>
      <c r="AM161" s="6"/>
      <c r="AN161" s="6" t="e">
        <f>COUNTIFS(#REF!,"&gt;=50",#REF!,$B161)</f>
        <v>#REF!</v>
      </c>
      <c r="AO161" s="6" t="e">
        <f>COUNTIFS(#REF!,"&lt;=1",#REF!,"&gt;=50",#REF!,$B161,#REF!,"&gt;=2.2")</f>
        <v>#REF!</v>
      </c>
      <c r="AP161" s="6" t="e">
        <f>COUNTIFS(#REF!,"&lt;=1",#REF!,"&gt;=50",#REF!,$B161,#REF!,"&gt;=2.4")</f>
        <v>#REF!</v>
      </c>
      <c r="AQ161" s="6" t="e">
        <f>COUNTIFS(#REF!,"&lt;=1",#REF!,"&gt;=50",#REF!,$B161,#REF!,"&gt;=3")</f>
        <v>#REF!</v>
      </c>
      <c r="AR161" s="6" t="e">
        <f>COUNTIFS(#REF!,"&lt;=1",#REF!,"&gt;=50",#REF!,$B161,#REF!,"&gt;=3.5")</f>
        <v>#REF!</v>
      </c>
      <c r="AS161" s="15" t="e">
        <f>COUNTIFS(#REF!,"&lt;=1",#REF!,"&gt;=50",#REF!,$B161,#REF!,"&gt;=4")</f>
        <v>#REF!</v>
      </c>
    </row>
    <row r="162" spans="2:45" hidden="1" outlineLevel="1" x14ac:dyDescent="0.25">
      <c r="B162" s="9" t="s">
        <v>45</v>
      </c>
      <c r="C162" s="6"/>
      <c r="D162" s="6" t="e">
        <f>COUNTIFS(#REF!,"&lt;100",#REF!,"&gt;=50",#REF!,$B162)</f>
        <v>#REF!</v>
      </c>
      <c r="E162" s="6" t="e">
        <f>COUNTIFS(#REF!,"&lt;=1",#REF!,"&lt;100",#REF!,"&gt;=50",#REF!,$B162,#REF!,"&gt;=2.2")</f>
        <v>#REF!</v>
      </c>
      <c r="F162" s="6" t="e">
        <f>COUNTIFS(#REF!,"&lt;=1",#REF!,"&lt;100",#REF!,"&gt;=50",#REF!,$B162,#REF!,"&gt;=2.4")</f>
        <v>#REF!</v>
      </c>
      <c r="G162" s="6" t="e">
        <f>COUNTIFS(#REF!,"&lt;=1",#REF!,"&lt;100",#REF!,"&gt;=50",#REF!,$B162,#REF!,"&gt;=3")</f>
        <v>#REF!</v>
      </c>
      <c r="H162" s="6" t="e">
        <f>COUNTIFS(#REF!,"&lt;=1",#REF!,"&lt;100",#REF!,"&gt;=50",#REF!,$B162,#REF!,"&gt;=3.5")</f>
        <v>#REF!</v>
      </c>
      <c r="I162" s="15" t="e">
        <f>COUNTIFS(#REF!,"&lt;=1",#REF!,"&lt;100",#REF!,"&gt;=50",#REF!,$B162,#REF!,"&gt;=4")</f>
        <v>#REF!</v>
      </c>
      <c r="K162" s="9" t="s">
        <v>45</v>
      </c>
      <c r="L162" s="6"/>
      <c r="M162" s="6" t="e">
        <f>COUNTIFS(#REF!,"&gt;=100",#REF!,"&lt;150",#REF!,$B162)</f>
        <v>#REF!</v>
      </c>
      <c r="N162" s="6" t="e">
        <f>COUNTIFS(#REF!,"&lt;=1",#REF!,"&gt;=100",#REF!,"&lt;150",#REF!,$B162,#REF!,"&gt;=2.2")</f>
        <v>#REF!</v>
      </c>
      <c r="O162" s="6" t="e">
        <f>COUNTIFS(#REF!,"&lt;=1",#REF!,"&gt;=100",#REF!,"&lt;150",#REF!,$B162,#REF!,"&gt;=2.4")</f>
        <v>#REF!</v>
      </c>
      <c r="P162" s="6" t="e">
        <f>COUNTIFS(#REF!,"&lt;=1",#REF!,"&gt;=100",#REF!,"&lt;150",#REF!,$B162,#REF!,"&gt;=3")</f>
        <v>#REF!</v>
      </c>
      <c r="Q162" s="6" t="e">
        <f>COUNTIFS(#REF!,"&lt;=1",#REF!,"&gt;=100",#REF!,"&lt;150",#REF!,$B162,#REF!,"&gt;=3.5")</f>
        <v>#REF!</v>
      </c>
      <c r="R162" s="15" t="e">
        <f>COUNTIFS(#REF!,"&lt;=1",#REF!,"&gt;=100",#REF!,"&lt;150",#REF!,$B162,#REF!,"&gt;=4")</f>
        <v>#REF!</v>
      </c>
      <c r="T162" s="9" t="s">
        <v>45</v>
      </c>
      <c r="U162" s="6"/>
      <c r="V162" s="6" t="e">
        <f>COUNTIFS(#REF!,"&gt;=150",#REF!,"&lt;200",#REF!,$B162)</f>
        <v>#REF!</v>
      </c>
      <c r="W162" s="6" t="e">
        <f>COUNTIFS(#REF!,"&lt;=1",#REF!,"&gt;=150",#REF!,"&lt;200",#REF!,$B162,#REF!,"&gt;=2.2")</f>
        <v>#REF!</v>
      </c>
      <c r="X162" s="6" t="e">
        <f>COUNTIFS(#REF!,"&lt;=1",#REF!,"&gt;=150",#REF!,"&lt;200",#REF!,$B162,#REF!,"&gt;=2.4")</f>
        <v>#REF!</v>
      </c>
      <c r="Y162" s="6" t="e">
        <f>COUNTIFS(#REF!,"&lt;=1",#REF!,"&gt;=150",#REF!,"&lt;200",#REF!,$B162,#REF!,"&gt;=3")</f>
        <v>#REF!</v>
      </c>
      <c r="Z162" s="6" t="e">
        <f>COUNTIFS(#REF!,"&lt;=1",#REF!,"&gt;=150",#REF!,"&lt;200",#REF!,$B162,#REF!,"&gt;=3.5")</f>
        <v>#REF!</v>
      </c>
      <c r="AA162" s="15" t="e">
        <f>COUNTIFS(#REF!,"&lt;=1",#REF!,"&gt;=150",#REF!,"&lt;200",#REF!,$B162,#REF!,"&gt;=4")</f>
        <v>#REF!</v>
      </c>
      <c r="AC162" s="9" t="s">
        <v>45</v>
      </c>
      <c r="AD162" s="6"/>
      <c r="AE162" s="6" t="e">
        <f>COUNTIFS(#REF!,"&gt;=200",#REF!,$B162)</f>
        <v>#REF!</v>
      </c>
      <c r="AF162" s="6" t="e">
        <f>COUNTIFS(#REF!,"&lt;=1",#REF!,"&gt;=200",#REF!,$B162,#REF!,"&gt;=2.2")</f>
        <v>#REF!</v>
      </c>
      <c r="AG162" s="6" t="e">
        <f>COUNTIFS(#REF!,"&lt;=1",#REF!,"&gt;=200",#REF!,$B162,#REF!,"&gt;=2.4")</f>
        <v>#REF!</v>
      </c>
      <c r="AH162" s="6" t="e">
        <f>COUNTIFS(#REF!,"&lt;=1",#REF!,"&gt;=200",#REF!,$B162,#REF!,"&gt;=3")</f>
        <v>#REF!</v>
      </c>
      <c r="AI162" s="6" t="e">
        <f>COUNTIFS(#REF!,"&lt;=1",#REF!,"&gt;=200",#REF!,$B162,#REF!,"&gt;=3.5")</f>
        <v>#REF!</v>
      </c>
      <c r="AJ162" s="15" t="e">
        <f>COUNTIFS(#REF!,"&lt;=1",#REF!,"&gt;=200",#REF!,$B162,#REF!,"&gt;=4")</f>
        <v>#REF!</v>
      </c>
      <c r="AL162" s="9" t="s">
        <v>45</v>
      </c>
      <c r="AM162" s="6"/>
      <c r="AN162" s="6" t="e">
        <f>COUNTIFS(#REF!,"&gt;=50",#REF!,$B162)</f>
        <v>#REF!</v>
      </c>
      <c r="AO162" s="6" t="e">
        <f>COUNTIFS(#REF!,"&lt;=1",#REF!,"&gt;=50",#REF!,$B162,#REF!,"&gt;=2.2")</f>
        <v>#REF!</v>
      </c>
      <c r="AP162" s="6" t="e">
        <f>COUNTIFS(#REF!,"&lt;=1",#REF!,"&gt;=50",#REF!,$B162,#REF!,"&gt;=2.4")</f>
        <v>#REF!</v>
      </c>
      <c r="AQ162" s="6" t="e">
        <f>COUNTIFS(#REF!,"&lt;=1",#REF!,"&gt;=50",#REF!,$B162,#REF!,"&gt;=3")</f>
        <v>#REF!</v>
      </c>
      <c r="AR162" s="6" t="e">
        <f>COUNTIFS(#REF!,"&lt;=1",#REF!,"&gt;=50",#REF!,$B162,#REF!,"&gt;=3.5")</f>
        <v>#REF!</v>
      </c>
      <c r="AS162" s="15" t="e">
        <f>COUNTIFS(#REF!,"&lt;=1",#REF!,"&gt;=50",#REF!,$B162,#REF!,"&gt;=4")</f>
        <v>#REF!</v>
      </c>
    </row>
    <row r="163" spans="2:45" hidden="1" outlineLevel="1" x14ac:dyDescent="0.25">
      <c r="B163" s="9" t="s">
        <v>52</v>
      </c>
      <c r="C163" s="6"/>
      <c r="D163" s="6" t="e">
        <f>COUNTIFS(#REF!,"&lt;100",#REF!,"&gt;=50",#REF!,$B163)</f>
        <v>#REF!</v>
      </c>
      <c r="E163" s="6" t="e">
        <f>COUNTIFS(#REF!,"&lt;=1",#REF!,"&lt;100",#REF!,"&gt;=50",#REF!,$B163,#REF!,"&gt;=2.2")</f>
        <v>#REF!</v>
      </c>
      <c r="F163" s="6" t="e">
        <f>COUNTIFS(#REF!,"&lt;=1",#REF!,"&lt;100",#REF!,"&gt;=50",#REF!,$B163,#REF!,"&gt;=2.4")</f>
        <v>#REF!</v>
      </c>
      <c r="G163" s="6" t="e">
        <f>COUNTIFS(#REF!,"&lt;=1",#REF!,"&lt;100",#REF!,"&gt;=50",#REF!,$B163,#REF!,"&gt;=3")</f>
        <v>#REF!</v>
      </c>
      <c r="H163" s="6" t="e">
        <f>COUNTIFS(#REF!,"&lt;=1",#REF!,"&lt;100",#REF!,"&gt;=50",#REF!,$B163,#REF!,"&gt;=3.5")</f>
        <v>#REF!</v>
      </c>
      <c r="I163" s="15" t="e">
        <f>COUNTIFS(#REF!,"&lt;=1",#REF!,"&lt;100",#REF!,"&gt;=50",#REF!,$B163,#REF!,"&gt;=4")</f>
        <v>#REF!</v>
      </c>
      <c r="K163" s="9" t="s">
        <v>52</v>
      </c>
      <c r="L163" s="6"/>
      <c r="M163" s="6" t="e">
        <f>COUNTIFS(#REF!,"&gt;=100",#REF!,"&lt;150",#REF!,$B163)</f>
        <v>#REF!</v>
      </c>
      <c r="N163" s="6" t="e">
        <f>COUNTIFS(#REF!,"&lt;=1",#REF!,"&gt;=100",#REF!,"&lt;150",#REF!,$B163,#REF!,"&gt;=2.2")</f>
        <v>#REF!</v>
      </c>
      <c r="O163" s="6" t="e">
        <f>COUNTIFS(#REF!,"&lt;=1",#REF!,"&gt;=100",#REF!,"&lt;150",#REF!,$B163,#REF!,"&gt;=2.4")</f>
        <v>#REF!</v>
      </c>
      <c r="P163" s="6" t="e">
        <f>COUNTIFS(#REF!,"&lt;=1",#REF!,"&gt;=100",#REF!,"&lt;150",#REF!,$B163,#REF!,"&gt;=3")</f>
        <v>#REF!</v>
      </c>
      <c r="Q163" s="6" t="e">
        <f>COUNTIFS(#REF!,"&lt;=1",#REF!,"&gt;=100",#REF!,"&lt;150",#REF!,$B163,#REF!,"&gt;=3.5")</f>
        <v>#REF!</v>
      </c>
      <c r="R163" s="15" t="e">
        <f>COUNTIFS(#REF!,"&lt;=1",#REF!,"&gt;=100",#REF!,"&lt;150",#REF!,$B163,#REF!,"&gt;=4")</f>
        <v>#REF!</v>
      </c>
      <c r="T163" s="9" t="s">
        <v>52</v>
      </c>
      <c r="U163" s="6"/>
      <c r="V163" s="6" t="e">
        <f>COUNTIFS(#REF!,"&gt;=150",#REF!,"&lt;200",#REF!,$B163)</f>
        <v>#REF!</v>
      </c>
      <c r="W163" s="6" t="e">
        <f>COUNTIFS(#REF!,"&lt;=1",#REF!,"&gt;=150",#REF!,"&lt;200",#REF!,$B163,#REF!,"&gt;=2.2")</f>
        <v>#REF!</v>
      </c>
      <c r="X163" s="6" t="e">
        <f>COUNTIFS(#REF!,"&lt;=1",#REF!,"&gt;=150",#REF!,"&lt;200",#REF!,$B163,#REF!,"&gt;=2.4")</f>
        <v>#REF!</v>
      </c>
      <c r="Y163" s="6" t="e">
        <f>COUNTIFS(#REF!,"&lt;=1",#REF!,"&gt;=150",#REF!,"&lt;200",#REF!,$B163,#REF!,"&gt;=3")</f>
        <v>#REF!</v>
      </c>
      <c r="Z163" s="6" t="e">
        <f>COUNTIFS(#REF!,"&lt;=1",#REF!,"&gt;=150",#REF!,"&lt;200",#REF!,$B163,#REF!,"&gt;=3.5")</f>
        <v>#REF!</v>
      </c>
      <c r="AA163" s="15" t="e">
        <f>COUNTIFS(#REF!,"&lt;=1",#REF!,"&gt;=150",#REF!,"&lt;200",#REF!,$B163,#REF!,"&gt;=4")</f>
        <v>#REF!</v>
      </c>
      <c r="AC163" s="9" t="s">
        <v>52</v>
      </c>
      <c r="AD163" s="6"/>
      <c r="AE163" s="6" t="e">
        <f>COUNTIFS(#REF!,"&gt;=200",#REF!,$B163)</f>
        <v>#REF!</v>
      </c>
      <c r="AF163" s="6" t="e">
        <f>COUNTIFS(#REF!,"&lt;=1",#REF!,"&gt;=200",#REF!,$B163,#REF!,"&gt;=2.2")</f>
        <v>#REF!</v>
      </c>
      <c r="AG163" s="6" t="e">
        <f>COUNTIFS(#REF!,"&lt;=1",#REF!,"&gt;=200",#REF!,$B163,#REF!,"&gt;=2.4")</f>
        <v>#REF!</v>
      </c>
      <c r="AH163" s="6" t="e">
        <f>COUNTIFS(#REF!,"&lt;=1",#REF!,"&gt;=200",#REF!,$B163,#REF!,"&gt;=3")</f>
        <v>#REF!</v>
      </c>
      <c r="AI163" s="6" t="e">
        <f>COUNTIFS(#REF!,"&lt;=1",#REF!,"&gt;=200",#REF!,$B163,#REF!,"&gt;=3.5")</f>
        <v>#REF!</v>
      </c>
      <c r="AJ163" s="15" t="e">
        <f>COUNTIFS(#REF!,"&lt;=1",#REF!,"&gt;=200",#REF!,$B163,#REF!,"&gt;=4")</f>
        <v>#REF!</v>
      </c>
      <c r="AL163" s="9" t="s">
        <v>52</v>
      </c>
      <c r="AM163" s="6"/>
      <c r="AN163" s="6" t="e">
        <f>COUNTIFS(#REF!,"&gt;=50",#REF!,$B163)</f>
        <v>#REF!</v>
      </c>
      <c r="AO163" s="6" t="e">
        <f>COUNTIFS(#REF!,"&lt;=1",#REF!,"&gt;=50",#REF!,$B163,#REF!,"&gt;=2.2")</f>
        <v>#REF!</v>
      </c>
      <c r="AP163" s="6" t="e">
        <f>COUNTIFS(#REF!,"&lt;=1",#REF!,"&gt;=50",#REF!,$B163,#REF!,"&gt;=2.4")</f>
        <v>#REF!</v>
      </c>
      <c r="AQ163" s="6" t="e">
        <f>COUNTIFS(#REF!,"&lt;=1",#REF!,"&gt;=50",#REF!,$B163,#REF!,"&gt;=3")</f>
        <v>#REF!</v>
      </c>
      <c r="AR163" s="6" t="e">
        <f>COUNTIFS(#REF!,"&lt;=1",#REF!,"&gt;=50",#REF!,$B163,#REF!,"&gt;=3.5")</f>
        <v>#REF!</v>
      </c>
      <c r="AS163" s="15" t="e">
        <f>COUNTIFS(#REF!,"&lt;=1",#REF!,"&gt;=50",#REF!,$B163,#REF!,"&gt;=4")</f>
        <v>#REF!</v>
      </c>
    </row>
    <row r="164" spans="2:45" hidden="1" outlineLevel="1" x14ac:dyDescent="0.25">
      <c r="B164" s="9" t="s">
        <v>51</v>
      </c>
      <c r="C164" s="6"/>
      <c r="D164" s="6" t="e">
        <f>COUNTIFS(#REF!,"&lt;100",#REF!,"&gt;=50",#REF!,$B164)</f>
        <v>#REF!</v>
      </c>
      <c r="E164" s="6" t="e">
        <f>COUNTIFS(#REF!,"&lt;=1",#REF!,"&lt;100",#REF!,"&gt;=50",#REF!,$B164,#REF!,"&gt;=2.2")</f>
        <v>#REF!</v>
      </c>
      <c r="F164" s="6" t="e">
        <f>COUNTIFS(#REF!,"&lt;=1",#REF!,"&lt;100",#REF!,"&gt;=50",#REF!,$B164,#REF!,"&gt;=2.4")</f>
        <v>#REF!</v>
      </c>
      <c r="G164" s="6" t="e">
        <f>COUNTIFS(#REF!,"&lt;=1",#REF!,"&lt;100",#REF!,"&gt;=50",#REF!,$B164,#REF!,"&gt;=3")</f>
        <v>#REF!</v>
      </c>
      <c r="H164" s="6" t="e">
        <f>COUNTIFS(#REF!,"&lt;=1",#REF!,"&lt;100",#REF!,"&gt;=50",#REF!,$B164,#REF!,"&gt;=3.5")</f>
        <v>#REF!</v>
      </c>
      <c r="I164" s="15" t="e">
        <f>COUNTIFS(#REF!,"&lt;=1",#REF!,"&lt;100",#REF!,"&gt;=50",#REF!,$B164,#REF!,"&gt;=4")</f>
        <v>#REF!</v>
      </c>
      <c r="K164" s="9" t="s">
        <v>51</v>
      </c>
      <c r="L164" s="6"/>
      <c r="M164" s="6" t="e">
        <f>COUNTIFS(#REF!,"&gt;=100",#REF!,"&lt;150",#REF!,$B164)</f>
        <v>#REF!</v>
      </c>
      <c r="N164" s="6" t="e">
        <f>COUNTIFS(#REF!,"&lt;=1",#REF!,"&gt;=100",#REF!,"&lt;150",#REF!,$B164,#REF!,"&gt;=2.2")</f>
        <v>#REF!</v>
      </c>
      <c r="O164" s="6" t="e">
        <f>COUNTIFS(#REF!,"&lt;=1",#REF!,"&gt;=100",#REF!,"&lt;150",#REF!,$B164,#REF!,"&gt;=2.4")</f>
        <v>#REF!</v>
      </c>
      <c r="P164" s="6" t="e">
        <f>COUNTIFS(#REF!,"&lt;=1",#REF!,"&gt;=100",#REF!,"&lt;150",#REF!,$B164,#REF!,"&gt;=3")</f>
        <v>#REF!</v>
      </c>
      <c r="Q164" s="6" t="e">
        <f>COUNTIFS(#REF!,"&lt;=1",#REF!,"&gt;=100",#REF!,"&lt;150",#REF!,$B164,#REF!,"&gt;=3.5")</f>
        <v>#REF!</v>
      </c>
      <c r="R164" s="15" t="e">
        <f>COUNTIFS(#REF!,"&lt;=1",#REF!,"&gt;=100",#REF!,"&lt;150",#REF!,$B164,#REF!,"&gt;=4")</f>
        <v>#REF!</v>
      </c>
      <c r="T164" s="9" t="s">
        <v>51</v>
      </c>
      <c r="U164" s="6"/>
      <c r="V164" s="6" t="e">
        <f>COUNTIFS(#REF!,"&gt;=150",#REF!,"&lt;200",#REF!,$B164)</f>
        <v>#REF!</v>
      </c>
      <c r="W164" s="6" t="e">
        <f>COUNTIFS(#REF!,"&lt;=1",#REF!,"&gt;=150",#REF!,"&lt;200",#REF!,$B164,#REF!,"&gt;=2.2")</f>
        <v>#REF!</v>
      </c>
      <c r="X164" s="6" t="e">
        <f>COUNTIFS(#REF!,"&lt;=1",#REF!,"&gt;=150",#REF!,"&lt;200",#REF!,$B164,#REF!,"&gt;=2.4")</f>
        <v>#REF!</v>
      </c>
      <c r="Y164" s="6" t="e">
        <f>COUNTIFS(#REF!,"&lt;=1",#REF!,"&gt;=150",#REF!,"&lt;200",#REF!,$B164,#REF!,"&gt;=3")</f>
        <v>#REF!</v>
      </c>
      <c r="Z164" s="6" t="e">
        <f>COUNTIFS(#REF!,"&lt;=1",#REF!,"&gt;=150",#REF!,"&lt;200",#REF!,$B164,#REF!,"&gt;=3.5")</f>
        <v>#REF!</v>
      </c>
      <c r="AA164" s="15" t="e">
        <f>COUNTIFS(#REF!,"&lt;=1",#REF!,"&gt;=150",#REF!,"&lt;200",#REF!,$B164,#REF!,"&gt;=4")</f>
        <v>#REF!</v>
      </c>
      <c r="AC164" s="9" t="s">
        <v>51</v>
      </c>
      <c r="AD164" s="6"/>
      <c r="AE164" s="6" t="e">
        <f>COUNTIFS(#REF!,"&gt;=200",#REF!,$B164)</f>
        <v>#REF!</v>
      </c>
      <c r="AF164" s="6" t="e">
        <f>COUNTIFS(#REF!,"&lt;=1",#REF!,"&gt;=200",#REF!,$B164,#REF!,"&gt;=2.2")</f>
        <v>#REF!</v>
      </c>
      <c r="AG164" s="6" t="e">
        <f>COUNTIFS(#REF!,"&lt;=1",#REF!,"&gt;=200",#REF!,$B164,#REF!,"&gt;=2.4")</f>
        <v>#REF!</v>
      </c>
      <c r="AH164" s="6" t="e">
        <f>COUNTIFS(#REF!,"&lt;=1",#REF!,"&gt;=200",#REF!,$B164,#REF!,"&gt;=3")</f>
        <v>#REF!</v>
      </c>
      <c r="AI164" s="6" t="e">
        <f>COUNTIFS(#REF!,"&lt;=1",#REF!,"&gt;=200",#REF!,$B164,#REF!,"&gt;=3.5")</f>
        <v>#REF!</v>
      </c>
      <c r="AJ164" s="15" t="e">
        <f>COUNTIFS(#REF!,"&lt;=1",#REF!,"&gt;=200",#REF!,$B164,#REF!,"&gt;=4")</f>
        <v>#REF!</v>
      </c>
      <c r="AL164" s="9" t="s">
        <v>51</v>
      </c>
      <c r="AM164" s="6"/>
      <c r="AN164" s="6" t="e">
        <f>COUNTIFS(#REF!,"&gt;=50",#REF!,$B164)</f>
        <v>#REF!</v>
      </c>
      <c r="AO164" s="6" t="e">
        <f>COUNTIFS(#REF!,"&lt;=1",#REF!,"&gt;=50",#REF!,$B164,#REF!,"&gt;=2.2")</f>
        <v>#REF!</v>
      </c>
      <c r="AP164" s="6" t="e">
        <f>COUNTIFS(#REF!,"&lt;=1",#REF!,"&gt;=50",#REF!,$B164,#REF!,"&gt;=2.4")</f>
        <v>#REF!</v>
      </c>
      <c r="AQ164" s="6" t="e">
        <f>COUNTIFS(#REF!,"&lt;=1",#REF!,"&gt;=50",#REF!,$B164,#REF!,"&gt;=3")</f>
        <v>#REF!</v>
      </c>
      <c r="AR164" s="6" t="e">
        <f>COUNTIFS(#REF!,"&lt;=1",#REF!,"&gt;=50",#REF!,$B164,#REF!,"&gt;=3.5")</f>
        <v>#REF!</v>
      </c>
      <c r="AS164" s="15" t="e">
        <f>COUNTIFS(#REF!,"&lt;=1",#REF!,"&gt;=50",#REF!,$B164,#REF!,"&gt;=4")</f>
        <v>#REF!</v>
      </c>
    </row>
    <row r="165" spans="2:45" hidden="1" outlineLevel="1" x14ac:dyDescent="0.25">
      <c r="B165" s="9" t="s">
        <v>39</v>
      </c>
      <c r="C165" s="6"/>
      <c r="D165" s="6" t="e">
        <f>COUNTIFS(#REF!,"&lt;100",#REF!,"&gt;=50",#REF!,$B165)</f>
        <v>#REF!</v>
      </c>
      <c r="E165" s="6" t="e">
        <f>COUNTIFS(#REF!,"&lt;=1",#REF!,"&lt;100",#REF!,"&gt;=50",#REF!,$B165,#REF!,"&gt;=2.2")</f>
        <v>#REF!</v>
      </c>
      <c r="F165" s="6" t="e">
        <f>COUNTIFS(#REF!,"&lt;=1",#REF!,"&lt;100",#REF!,"&gt;=50",#REF!,$B165,#REF!,"&gt;=2.4")</f>
        <v>#REF!</v>
      </c>
      <c r="G165" s="6" t="e">
        <f>COUNTIFS(#REF!,"&lt;=1",#REF!,"&lt;100",#REF!,"&gt;=50",#REF!,$B165,#REF!,"&gt;=3")</f>
        <v>#REF!</v>
      </c>
      <c r="H165" s="6" t="e">
        <f>COUNTIFS(#REF!,"&lt;=1",#REF!,"&lt;100",#REF!,"&gt;=50",#REF!,$B165,#REF!,"&gt;=3.5")</f>
        <v>#REF!</v>
      </c>
      <c r="I165" s="15" t="e">
        <f>COUNTIFS(#REF!,"&lt;=1",#REF!,"&lt;100",#REF!,"&gt;=50",#REF!,$B165,#REF!,"&gt;=4")</f>
        <v>#REF!</v>
      </c>
      <c r="K165" s="9" t="s">
        <v>39</v>
      </c>
      <c r="L165" s="6"/>
      <c r="M165" s="6" t="e">
        <f>COUNTIFS(#REF!,"&gt;=100",#REF!,"&lt;150",#REF!,$B165)</f>
        <v>#REF!</v>
      </c>
      <c r="N165" s="6" t="e">
        <f>COUNTIFS(#REF!,"&lt;=1",#REF!,"&gt;=100",#REF!,"&lt;150",#REF!,$B165,#REF!,"&gt;=2.2")</f>
        <v>#REF!</v>
      </c>
      <c r="O165" s="6" t="e">
        <f>COUNTIFS(#REF!,"&lt;=1",#REF!,"&gt;=100",#REF!,"&lt;150",#REF!,$B165,#REF!,"&gt;=2.4")</f>
        <v>#REF!</v>
      </c>
      <c r="P165" s="6" t="e">
        <f>COUNTIFS(#REF!,"&lt;=1",#REF!,"&gt;=100",#REF!,"&lt;150",#REF!,$B165,#REF!,"&gt;=3")</f>
        <v>#REF!</v>
      </c>
      <c r="Q165" s="6" t="e">
        <f>COUNTIFS(#REF!,"&lt;=1",#REF!,"&gt;=100",#REF!,"&lt;150",#REF!,$B165,#REF!,"&gt;=3.5")</f>
        <v>#REF!</v>
      </c>
      <c r="R165" s="15" t="e">
        <f>COUNTIFS(#REF!,"&lt;=1",#REF!,"&gt;=100",#REF!,"&lt;150",#REF!,$B165,#REF!,"&gt;=4")</f>
        <v>#REF!</v>
      </c>
      <c r="T165" s="9" t="s">
        <v>39</v>
      </c>
      <c r="U165" s="6"/>
      <c r="V165" s="6" t="e">
        <f>COUNTIFS(#REF!,"&gt;=150",#REF!,"&lt;200",#REF!,$B165)</f>
        <v>#REF!</v>
      </c>
      <c r="W165" s="6" t="e">
        <f>COUNTIFS(#REF!,"&lt;=1",#REF!,"&gt;=150",#REF!,"&lt;200",#REF!,$B165,#REF!,"&gt;=2.2")</f>
        <v>#REF!</v>
      </c>
      <c r="X165" s="6" t="e">
        <f>COUNTIFS(#REF!,"&lt;=1",#REF!,"&gt;=150",#REF!,"&lt;200",#REF!,$B165,#REF!,"&gt;=2.4")</f>
        <v>#REF!</v>
      </c>
      <c r="Y165" s="6" t="e">
        <f>COUNTIFS(#REF!,"&lt;=1",#REF!,"&gt;=150",#REF!,"&lt;200",#REF!,$B165,#REF!,"&gt;=3")</f>
        <v>#REF!</v>
      </c>
      <c r="Z165" s="6" t="e">
        <f>COUNTIFS(#REF!,"&lt;=1",#REF!,"&gt;=150",#REF!,"&lt;200",#REF!,$B165,#REF!,"&gt;=3.5")</f>
        <v>#REF!</v>
      </c>
      <c r="AA165" s="15" t="e">
        <f>COUNTIFS(#REF!,"&lt;=1",#REF!,"&gt;=150",#REF!,"&lt;200",#REF!,$B165,#REF!,"&gt;=4")</f>
        <v>#REF!</v>
      </c>
      <c r="AC165" s="9" t="s">
        <v>39</v>
      </c>
      <c r="AD165" s="6"/>
      <c r="AE165" s="6" t="e">
        <f>COUNTIFS(#REF!,"&gt;=200",#REF!,$B165)</f>
        <v>#REF!</v>
      </c>
      <c r="AF165" s="6" t="e">
        <f>COUNTIFS(#REF!,"&lt;=1",#REF!,"&gt;=200",#REF!,$B165,#REF!,"&gt;=2.2")</f>
        <v>#REF!</v>
      </c>
      <c r="AG165" s="6" t="e">
        <f>COUNTIFS(#REF!,"&lt;=1",#REF!,"&gt;=200",#REF!,$B165,#REF!,"&gt;=2.4")</f>
        <v>#REF!</v>
      </c>
      <c r="AH165" s="6" t="e">
        <f>COUNTIFS(#REF!,"&lt;=1",#REF!,"&gt;=200",#REF!,$B165,#REF!,"&gt;=3")</f>
        <v>#REF!</v>
      </c>
      <c r="AI165" s="6" t="e">
        <f>COUNTIFS(#REF!,"&lt;=1",#REF!,"&gt;=200",#REF!,$B165,#REF!,"&gt;=3.5")</f>
        <v>#REF!</v>
      </c>
      <c r="AJ165" s="15" t="e">
        <f>COUNTIFS(#REF!,"&lt;=1",#REF!,"&gt;=200",#REF!,$B165,#REF!,"&gt;=4")</f>
        <v>#REF!</v>
      </c>
      <c r="AL165" s="9" t="s">
        <v>39</v>
      </c>
      <c r="AM165" s="6"/>
      <c r="AN165" s="6" t="e">
        <f>COUNTIFS(#REF!,"&gt;=50",#REF!,$B165)</f>
        <v>#REF!</v>
      </c>
      <c r="AO165" s="6" t="e">
        <f>COUNTIFS(#REF!,"&lt;=1",#REF!,"&gt;=50",#REF!,$B165,#REF!,"&gt;=2.2")</f>
        <v>#REF!</v>
      </c>
      <c r="AP165" s="6" t="e">
        <f>COUNTIFS(#REF!,"&lt;=1",#REF!,"&gt;=50",#REF!,$B165,#REF!,"&gt;=2.4")</f>
        <v>#REF!</v>
      </c>
      <c r="AQ165" s="6" t="e">
        <f>COUNTIFS(#REF!,"&lt;=1",#REF!,"&gt;=50",#REF!,$B165,#REF!,"&gt;=3")</f>
        <v>#REF!</v>
      </c>
      <c r="AR165" s="6" t="e">
        <f>COUNTIFS(#REF!,"&lt;=1",#REF!,"&gt;=50",#REF!,$B165,#REF!,"&gt;=3.5")</f>
        <v>#REF!</v>
      </c>
      <c r="AS165" s="15" t="e">
        <f>COUNTIFS(#REF!,"&lt;=1",#REF!,"&gt;=50",#REF!,$B165,#REF!,"&gt;=4")</f>
        <v>#REF!</v>
      </c>
    </row>
    <row r="166" spans="2:45" hidden="1" outlineLevel="1" x14ac:dyDescent="0.25">
      <c r="B166" s="9" t="s">
        <v>47</v>
      </c>
      <c r="C166" s="6"/>
      <c r="D166" s="6" t="e">
        <f>COUNTIFS(#REF!,"&lt;100",#REF!,"&gt;=50",#REF!,$B166)</f>
        <v>#REF!</v>
      </c>
      <c r="E166" s="6" t="e">
        <f>COUNTIFS(#REF!,"&lt;=1",#REF!,"&lt;100",#REF!,"&gt;=50",#REF!,$B166,#REF!,"&gt;=2.2")</f>
        <v>#REF!</v>
      </c>
      <c r="F166" s="6" t="e">
        <f>COUNTIFS(#REF!,"&lt;=1",#REF!,"&lt;100",#REF!,"&gt;=50",#REF!,$B166,#REF!,"&gt;=2.4")</f>
        <v>#REF!</v>
      </c>
      <c r="G166" s="6" t="e">
        <f>COUNTIFS(#REF!,"&lt;=1",#REF!,"&lt;100",#REF!,"&gt;=50",#REF!,$B166,#REF!,"&gt;=3")</f>
        <v>#REF!</v>
      </c>
      <c r="H166" s="6" t="e">
        <f>COUNTIFS(#REF!,"&lt;=1",#REF!,"&lt;100",#REF!,"&gt;=50",#REF!,$B166,#REF!,"&gt;=3.5")</f>
        <v>#REF!</v>
      </c>
      <c r="I166" s="15" t="e">
        <f>COUNTIFS(#REF!,"&lt;=1",#REF!,"&lt;100",#REF!,"&gt;=50",#REF!,$B166,#REF!,"&gt;=4")</f>
        <v>#REF!</v>
      </c>
      <c r="K166" s="9" t="s">
        <v>47</v>
      </c>
      <c r="L166" s="6"/>
      <c r="M166" s="6" t="e">
        <f>COUNTIFS(#REF!,"&gt;=100",#REF!,"&lt;150",#REF!,$B166)</f>
        <v>#REF!</v>
      </c>
      <c r="N166" s="6" t="e">
        <f>COUNTIFS(#REF!,"&lt;=1",#REF!,"&gt;=100",#REF!,"&lt;150",#REF!,$B166,#REF!,"&gt;=2.2")</f>
        <v>#REF!</v>
      </c>
      <c r="O166" s="6" t="e">
        <f>COUNTIFS(#REF!,"&lt;=1",#REF!,"&gt;=100",#REF!,"&lt;150",#REF!,$B166,#REF!,"&gt;=2.4")</f>
        <v>#REF!</v>
      </c>
      <c r="P166" s="6" t="e">
        <f>COUNTIFS(#REF!,"&lt;=1",#REF!,"&gt;=100",#REF!,"&lt;150",#REF!,$B166,#REF!,"&gt;=3")</f>
        <v>#REF!</v>
      </c>
      <c r="Q166" s="6" t="e">
        <f>COUNTIFS(#REF!,"&lt;=1",#REF!,"&gt;=100",#REF!,"&lt;150",#REF!,$B166,#REF!,"&gt;=3.5")</f>
        <v>#REF!</v>
      </c>
      <c r="R166" s="15" t="e">
        <f>COUNTIFS(#REF!,"&lt;=1",#REF!,"&gt;=100",#REF!,"&lt;150",#REF!,$B166,#REF!,"&gt;=4")</f>
        <v>#REF!</v>
      </c>
      <c r="T166" s="9" t="s">
        <v>47</v>
      </c>
      <c r="U166" s="6"/>
      <c r="V166" s="6" t="e">
        <f>COUNTIFS(#REF!,"&gt;=150",#REF!,"&lt;200",#REF!,$B166)</f>
        <v>#REF!</v>
      </c>
      <c r="W166" s="6" t="e">
        <f>COUNTIFS(#REF!,"&lt;=1",#REF!,"&gt;=150",#REF!,"&lt;200",#REF!,$B166,#REF!,"&gt;=2.2")</f>
        <v>#REF!</v>
      </c>
      <c r="X166" s="6" t="e">
        <f>COUNTIFS(#REF!,"&lt;=1",#REF!,"&gt;=150",#REF!,"&lt;200",#REF!,$B166,#REF!,"&gt;=2.4")</f>
        <v>#REF!</v>
      </c>
      <c r="Y166" s="6" t="e">
        <f>COUNTIFS(#REF!,"&lt;=1",#REF!,"&gt;=150",#REF!,"&lt;200",#REF!,$B166,#REF!,"&gt;=3")</f>
        <v>#REF!</v>
      </c>
      <c r="Z166" s="6" t="e">
        <f>COUNTIFS(#REF!,"&lt;=1",#REF!,"&gt;=150",#REF!,"&lt;200",#REF!,$B166,#REF!,"&gt;=3.5")</f>
        <v>#REF!</v>
      </c>
      <c r="AA166" s="15" t="e">
        <f>COUNTIFS(#REF!,"&lt;=1",#REF!,"&gt;=150",#REF!,"&lt;200",#REF!,$B166,#REF!,"&gt;=4")</f>
        <v>#REF!</v>
      </c>
      <c r="AC166" s="9" t="s">
        <v>47</v>
      </c>
      <c r="AD166" s="6"/>
      <c r="AE166" s="6" t="e">
        <f>COUNTIFS(#REF!,"&gt;=200",#REF!,$B166)</f>
        <v>#REF!</v>
      </c>
      <c r="AF166" s="6" t="e">
        <f>COUNTIFS(#REF!,"&lt;=1",#REF!,"&gt;=200",#REF!,$B166,#REF!,"&gt;=2.2")</f>
        <v>#REF!</v>
      </c>
      <c r="AG166" s="6" t="e">
        <f>COUNTIFS(#REF!,"&lt;=1",#REF!,"&gt;=200",#REF!,$B166,#REF!,"&gt;=2.4")</f>
        <v>#REF!</v>
      </c>
      <c r="AH166" s="6" t="e">
        <f>COUNTIFS(#REF!,"&lt;=1",#REF!,"&gt;=200",#REF!,$B166,#REF!,"&gt;=3")</f>
        <v>#REF!</v>
      </c>
      <c r="AI166" s="6" t="e">
        <f>COUNTIFS(#REF!,"&lt;=1",#REF!,"&gt;=200",#REF!,$B166,#REF!,"&gt;=3.5")</f>
        <v>#REF!</v>
      </c>
      <c r="AJ166" s="15" t="e">
        <f>COUNTIFS(#REF!,"&lt;=1",#REF!,"&gt;=200",#REF!,$B166,#REF!,"&gt;=4")</f>
        <v>#REF!</v>
      </c>
      <c r="AL166" s="9" t="s">
        <v>47</v>
      </c>
      <c r="AM166" s="6"/>
      <c r="AN166" s="6" t="e">
        <f>COUNTIFS(#REF!,"&gt;=50",#REF!,$B166)</f>
        <v>#REF!</v>
      </c>
      <c r="AO166" s="6" t="e">
        <f>COUNTIFS(#REF!,"&lt;=1",#REF!,"&gt;=50",#REF!,$B166,#REF!,"&gt;=2.2")</f>
        <v>#REF!</v>
      </c>
      <c r="AP166" s="6" t="e">
        <f>COUNTIFS(#REF!,"&lt;=1",#REF!,"&gt;=50",#REF!,$B166,#REF!,"&gt;=2.4")</f>
        <v>#REF!</v>
      </c>
      <c r="AQ166" s="6" t="e">
        <f>COUNTIFS(#REF!,"&lt;=1",#REF!,"&gt;=50",#REF!,$B166,#REF!,"&gt;=3")</f>
        <v>#REF!</v>
      </c>
      <c r="AR166" s="6" t="e">
        <f>COUNTIFS(#REF!,"&lt;=1",#REF!,"&gt;=50",#REF!,$B166,#REF!,"&gt;=3.5")</f>
        <v>#REF!</v>
      </c>
      <c r="AS166" s="15" t="e">
        <f>COUNTIFS(#REF!,"&lt;=1",#REF!,"&gt;=50",#REF!,$B166,#REF!,"&gt;=4")</f>
        <v>#REF!</v>
      </c>
    </row>
    <row r="167" spans="2:45" hidden="1" outlineLevel="1" x14ac:dyDescent="0.25">
      <c r="B167" s="9" t="s">
        <v>48</v>
      </c>
      <c r="C167" s="6"/>
      <c r="D167" s="6" t="e">
        <f>COUNTIFS(#REF!,"&lt;100",#REF!,"&gt;=50",#REF!,$B167)</f>
        <v>#REF!</v>
      </c>
      <c r="E167" s="6" t="e">
        <f>COUNTIFS(#REF!,"&lt;=1",#REF!,"&lt;100",#REF!,"&gt;=50",#REF!,$B167,#REF!,"&gt;=2.2")</f>
        <v>#REF!</v>
      </c>
      <c r="F167" s="6" t="e">
        <f>COUNTIFS(#REF!,"&lt;=1",#REF!,"&lt;100",#REF!,"&gt;=50",#REF!,$B167,#REF!,"&gt;=2.4")</f>
        <v>#REF!</v>
      </c>
      <c r="G167" s="6" t="e">
        <f>COUNTIFS(#REF!,"&lt;=1",#REF!,"&lt;100",#REF!,"&gt;=50",#REF!,$B167,#REF!,"&gt;=3")</f>
        <v>#REF!</v>
      </c>
      <c r="H167" s="6" t="e">
        <f>COUNTIFS(#REF!,"&lt;=1",#REF!,"&lt;100",#REF!,"&gt;=50",#REF!,$B167,#REF!,"&gt;=3.5")</f>
        <v>#REF!</v>
      </c>
      <c r="I167" s="15" t="e">
        <f>COUNTIFS(#REF!,"&lt;=1",#REF!,"&lt;100",#REF!,"&gt;=50",#REF!,$B167,#REF!,"&gt;=4")</f>
        <v>#REF!</v>
      </c>
      <c r="K167" s="9" t="s">
        <v>48</v>
      </c>
      <c r="L167" s="6"/>
      <c r="M167" s="6" t="e">
        <f>COUNTIFS(#REF!,"&gt;=100",#REF!,"&lt;150",#REF!,$B167)</f>
        <v>#REF!</v>
      </c>
      <c r="N167" s="6" t="e">
        <f>COUNTIFS(#REF!,"&lt;=1",#REF!,"&gt;=100",#REF!,"&lt;150",#REF!,$B167,#REF!,"&gt;=2.2")</f>
        <v>#REF!</v>
      </c>
      <c r="O167" s="6" t="e">
        <f>COUNTIFS(#REF!,"&lt;=1",#REF!,"&gt;=100",#REF!,"&lt;150",#REF!,$B167,#REF!,"&gt;=2.4")</f>
        <v>#REF!</v>
      </c>
      <c r="P167" s="6" t="e">
        <f>COUNTIFS(#REF!,"&lt;=1",#REF!,"&gt;=100",#REF!,"&lt;150",#REF!,$B167,#REF!,"&gt;=3")</f>
        <v>#REF!</v>
      </c>
      <c r="Q167" s="6" t="e">
        <f>COUNTIFS(#REF!,"&lt;=1",#REF!,"&gt;=100",#REF!,"&lt;150",#REF!,$B167,#REF!,"&gt;=3.5")</f>
        <v>#REF!</v>
      </c>
      <c r="R167" s="15" t="e">
        <f>COUNTIFS(#REF!,"&lt;=1",#REF!,"&gt;=100",#REF!,"&lt;150",#REF!,$B167,#REF!,"&gt;=4")</f>
        <v>#REF!</v>
      </c>
      <c r="T167" s="9" t="s">
        <v>48</v>
      </c>
      <c r="U167" s="6"/>
      <c r="V167" s="6" t="e">
        <f>COUNTIFS(#REF!,"&gt;=150",#REF!,"&lt;200",#REF!,$B167)</f>
        <v>#REF!</v>
      </c>
      <c r="W167" s="6" t="e">
        <f>COUNTIFS(#REF!,"&lt;=1",#REF!,"&gt;=150",#REF!,"&lt;200",#REF!,$B167,#REF!,"&gt;=2.2")</f>
        <v>#REF!</v>
      </c>
      <c r="X167" s="6" t="e">
        <f>COUNTIFS(#REF!,"&lt;=1",#REF!,"&gt;=150",#REF!,"&lt;200",#REF!,$B167,#REF!,"&gt;=2.4")</f>
        <v>#REF!</v>
      </c>
      <c r="Y167" s="6" t="e">
        <f>COUNTIFS(#REF!,"&lt;=1",#REF!,"&gt;=150",#REF!,"&lt;200",#REF!,$B167,#REF!,"&gt;=3")</f>
        <v>#REF!</v>
      </c>
      <c r="Z167" s="6" t="e">
        <f>COUNTIFS(#REF!,"&lt;=1",#REF!,"&gt;=150",#REF!,"&lt;200",#REF!,$B167,#REF!,"&gt;=3.5")</f>
        <v>#REF!</v>
      </c>
      <c r="AA167" s="15" t="e">
        <f>COUNTIFS(#REF!,"&lt;=1",#REF!,"&gt;=150",#REF!,"&lt;200",#REF!,$B167,#REF!,"&gt;=4")</f>
        <v>#REF!</v>
      </c>
      <c r="AC167" s="9" t="s">
        <v>48</v>
      </c>
      <c r="AD167" s="6"/>
      <c r="AE167" s="6" t="e">
        <f>COUNTIFS(#REF!,"&gt;=200",#REF!,$B167)</f>
        <v>#REF!</v>
      </c>
      <c r="AF167" s="6" t="e">
        <f>COUNTIFS(#REF!,"&lt;=1",#REF!,"&gt;=200",#REF!,$B167,#REF!,"&gt;=2.2")</f>
        <v>#REF!</v>
      </c>
      <c r="AG167" s="6" t="e">
        <f>COUNTIFS(#REF!,"&lt;=1",#REF!,"&gt;=200",#REF!,$B167,#REF!,"&gt;=2.4")</f>
        <v>#REF!</v>
      </c>
      <c r="AH167" s="6" t="e">
        <f>COUNTIFS(#REF!,"&lt;=1",#REF!,"&gt;=200",#REF!,$B167,#REF!,"&gt;=3")</f>
        <v>#REF!</v>
      </c>
      <c r="AI167" s="6" t="e">
        <f>COUNTIFS(#REF!,"&lt;=1",#REF!,"&gt;=200",#REF!,$B167,#REF!,"&gt;=3.5")</f>
        <v>#REF!</v>
      </c>
      <c r="AJ167" s="15" t="e">
        <f>COUNTIFS(#REF!,"&lt;=1",#REF!,"&gt;=200",#REF!,$B167,#REF!,"&gt;=4")</f>
        <v>#REF!</v>
      </c>
      <c r="AL167" s="9" t="s">
        <v>48</v>
      </c>
      <c r="AM167" s="6"/>
      <c r="AN167" s="6" t="e">
        <f>COUNTIFS(#REF!,"&gt;=50",#REF!,$B167)</f>
        <v>#REF!</v>
      </c>
      <c r="AO167" s="6" t="e">
        <f>COUNTIFS(#REF!,"&lt;=1",#REF!,"&gt;=50",#REF!,$B167,#REF!,"&gt;=2.2")</f>
        <v>#REF!</v>
      </c>
      <c r="AP167" s="6" t="e">
        <f>COUNTIFS(#REF!,"&lt;=1",#REF!,"&gt;=50",#REF!,$B167,#REF!,"&gt;=2.4")</f>
        <v>#REF!</v>
      </c>
      <c r="AQ167" s="6" t="e">
        <f>COUNTIFS(#REF!,"&lt;=1",#REF!,"&gt;=50",#REF!,$B167,#REF!,"&gt;=3")</f>
        <v>#REF!</v>
      </c>
      <c r="AR167" s="6" t="e">
        <f>COUNTIFS(#REF!,"&lt;=1",#REF!,"&gt;=50",#REF!,$B167,#REF!,"&gt;=3.5")</f>
        <v>#REF!</v>
      </c>
      <c r="AS167" s="15" t="e">
        <f>COUNTIFS(#REF!,"&lt;=1",#REF!,"&gt;=50",#REF!,$B167,#REF!,"&gt;=4")</f>
        <v>#REF!</v>
      </c>
    </row>
    <row r="168" spans="2:45" hidden="1" outlineLevel="1" x14ac:dyDescent="0.25">
      <c r="B168" s="9" t="s">
        <v>33</v>
      </c>
      <c r="C168" s="6"/>
      <c r="D168" s="6" t="e">
        <f>COUNTIFS(#REF!,"&lt;100",#REF!,"&gt;=50",#REF!,$B168)</f>
        <v>#REF!</v>
      </c>
      <c r="E168" s="6" t="e">
        <f>COUNTIFS(#REF!,"&lt;=1",#REF!,"&lt;100",#REF!,"&gt;=50",#REF!,$B168,#REF!,"&gt;=2.2")</f>
        <v>#REF!</v>
      </c>
      <c r="F168" s="6" t="e">
        <f>COUNTIFS(#REF!,"&lt;=1",#REF!,"&lt;100",#REF!,"&gt;=50",#REF!,$B168,#REF!,"&gt;=2.4")</f>
        <v>#REF!</v>
      </c>
      <c r="G168" s="6" t="e">
        <f>COUNTIFS(#REF!,"&lt;=1",#REF!,"&lt;100",#REF!,"&gt;=50",#REF!,$B168,#REF!,"&gt;=3")</f>
        <v>#REF!</v>
      </c>
      <c r="H168" s="6" t="e">
        <f>COUNTIFS(#REF!,"&lt;=1",#REF!,"&lt;100",#REF!,"&gt;=50",#REF!,$B168,#REF!,"&gt;=3.5")</f>
        <v>#REF!</v>
      </c>
      <c r="I168" s="15" t="e">
        <f>COUNTIFS(#REF!,"&lt;=1",#REF!,"&lt;100",#REF!,"&gt;=50",#REF!,$B168,#REF!,"&gt;=4")</f>
        <v>#REF!</v>
      </c>
      <c r="K168" s="9" t="s">
        <v>33</v>
      </c>
      <c r="L168" s="6"/>
      <c r="M168" s="6" t="e">
        <f>COUNTIFS(#REF!,"&gt;=100",#REF!,"&lt;150",#REF!,$B168)</f>
        <v>#REF!</v>
      </c>
      <c r="N168" s="6" t="e">
        <f>COUNTIFS(#REF!,"&lt;=1",#REF!,"&gt;=100",#REF!,"&lt;150",#REF!,$B168,#REF!,"&gt;=2.2")</f>
        <v>#REF!</v>
      </c>
      <c r="O168" s="6" t="e">
        <f>COUNTIFS(#REF!,"&lt;=1",#REF!,"&gt;=100",#REF!,"&lt;150",#REF!,$B168,#REF!,"&gt;=2.4")</f>
        <v>#REF!</v>
      </c>
      <c r="P168" s="6" t="e">
        <f>COUNTIFS(#REF!,"&lt;=1",#REF!,"&gt;=100",#REF!,"&lt;150",#REF!,$B168,#REF!,"&gt;=3")</f>
        <v>#REF!</v>
      </c>
      <c r="Q168" s="6" t="e">
        <f>COUNTIFS(#REF!,"&lt;=1",#REF!,"&gt;=100",#REF!,"&lt;150",#REF!,$B168,#REF!,"&gt;=3.5")</f>
        <v>#REF!</v>
      </c>
      <c r="R168" s="15" t="e">
        <f>COUNTIFS(#REF!,"&lt;=1",#REF!,"&gt;=100",#REF!,"&lt;150",#REF!,$B168,#REF!,"&gt;=4")</f>
        <v>#REF!</v>
      </c>
      <c r="T168" s="9" t="s">
        <v>33</v>
      </c>
      <c r="U168" s="6"/>
      <c r="V168" s="6" t="e">
        <f>COUNTIFS(#REF!,"&gt;=150",#REF!,"&lt;200",#REF!,$B168)</f>
        <v>#REF!</v>
      </c>
      <c r="W168" s="6" t="e">
        <f>COUNTIFS(#REF!,"&lt;=1",#REF!,"&gt;=150",#REF!,"&lt;200",#REF!,$B168,#REF!,"&gt;=2.2")</f>
        <v>#REF!</v>
      </c>
      <c r="X168" s="6" t="e">
        <f>COUNTIFS(#REF!,"&lt;=1",#REF!,"&gt;=150",#REF!,"&lt;200",#REF!,$B168,#REF!,"&gt;=2.4")</f>
        <v>#REF!</v>
      </c>
      <c r="Y168" s="6" t="e">
        <f>COUNTIFS(#REF!,"&lt;=1",#REF!,"&gt;=150",#REF!,"&lt;200",#REF!,$B168,#REF!,"&gt;=3")</f>
        <v>#REF!</v>
      </c>
      <c r="Z168" s="6" t="e">
        <f>COUNTIFS(#REF!,"&lt;=1",#REF!,"&gt;=150",#REF!,"&lt;200",#REF!,$B168,#REF!,"&gt;=3.5")</f>
        <v>#REF!</v>
      </c>
      <c r="AA168" s="15" t="e">
        <f>COUNTIFS(#REF!,"&lt;=1",#REF!,"&gt;=150",#REF!,"&lt;200",#REF!,$B168,#REF!,"&gt;=4")</f>
        <v>#REF!</v>
      </c>
      <c r="AC168" s="9" t="s">
        <v>33</v>
      </c>
      <c r="AD168" s="6"/>
      <c r="AE168" s="6" t="e">
        <f>COUNTIFS(#REF!,"&gt;=200",#REF!,$B168)</f>
        <v>#REF!</v>
      </c>
      <c r="AF168" s="6" t="e">
        <f>COUNTIFS(#REF!,"&lt;=1",#REF!,"&gt;=200",#REF!,$B168,#REF!,"&gt;=2.2")</f>
        <v>#REF!</v>
      </c>
      <c r="AG168" s="6" t="e">
        <f>COUNTIFS(#REF!,"&lt;=1",#REF!,"&gt;=200",#REF!,$B168,#REF!,"&gt;=2.4")</f>
        <v>#REF!</v>
      </c>
      <c r="AH168" s="6" t="e">
        <f>COUNTIFS(#REF!,"&lt;=1",#REF!,"&gt;=200",#REF!,$B168,#REF!,"&gt;=3")</f>
        <v>#REF!</v>
      </c>
      <c r="AI168" s="6" t="e">
        <f>COUNTIFS(#REF!,"&lt;=1",#REF!,"&gt;=200",#REF!,$B168,#REF!,"&gt;=3.5")</f>
        <v>#REF!</v>
      </c>
      <c r="AJ168" s="15" t="e">
        <f>COUNTIFS(#REF!,"&lt;=1",#REF!,"&gt;=200",#REF!,$B168,#REF!,"&gt;=4")</f>
        <v>#REF!</v>
      </c>
      <c r="AL168" s="9" t="s">
        <v>33</v>
      </c>
      <c r="AM168" s="6"/>
      <c r="AN168" s="6" t="e">
        <f>COUNTIFS(#REF!,"&gt;=50",#REF!,$B168)</f>
        <v>#REF!</v>
      </c>
      <c r="AO168" s="6" t="e">
        <f>COUNTIFS(#REF!,"&lt;=1",#REF!,"&gt;=50",#REF!,$B168,#REF!,"&gt;=2.2")</f>
        <v>#REF!</v>
      </c>
      <c r="AP168" s="6" t="e">
        <f>COUNTIFS(#REF!,"&lt;=1",#REF!,"&gt;=50",#REF!,$B168,#REF!,"&gt;=2.4")</f>
        <v>#REF!</v>
      </c>
      <c r="AQ168" s="6" t="e">
        <f>COUNTIFS(#REF!,"&lt;=1",#REF!,"&gt;=50",#REF!,$B168,#REF!,"&gt;=3")</f>
        <v>#REF!</v>
      </c>
      <c r="AR168" s="6" t="e">
        <f>COUNTIFS(#REF!,"&lt;=1",#REF!,"&gt;=50",#REF!,$B168,#REF!,"&gt;=3.5")</f>
        <v>#REF!</v>
      </c>
      <c r="AS168" s="15" t="e">
        <f>COUNTIFS(#REF!,"&lt;=1",#REF!,"&gt;=50",#REF!,$B168,#REF!,"&gt;=4")</f>
        <v>#REF!</v>
      </c>
    </row>
    <row r="169" spans="2:45" hidden="1" outlineLevel="1" x14ac:dyDescent="0.25">
      <c r="B169" s="9" t="s">
        <v>43</v>
      </c>
      <c r="C169" s="6"/>
      <c r="D169" s="6" t="e">
        <f>COUNTIFS(#REF!,"&lt;100",#REF!,"&gt;=50",#REF!,$B169)</f>
        <v>#REF!</v>
      </c>
      <c r="E169" s="6" t="e">
        <f>COUNTIFS(#REF!,"&lt;=1",#REF!,"&lt;100",#REF!,"&gt;=50",#REF!,$B169,#REF!,"&gt;=2.2")</f>
        <v>#REF!</v>
      </c>
      <c r="F169" s="6" t="e">
        <f>COUNTIFS(#REF!,"&lt;=1",#REF!,"&lt;100",#REF!,"&gt;=50",#REF!,$B169,#REF!,"&gt;=2.4")</f>
        <v>#REF!</v>
      </c>
      <c r="G169" s="6" t="e">
        <f>COUNTIFS(#REF!,"&lt;=1",#REF!,"&lt;100",#REF!,"&gt;=50",#REF!,$B169,#REF!,"&gt;=3")</f>
        <v>#REF!</v>
      </c>
      <c r="H169" s="6" t="e">
        <f>COUNTIFS(#REF!,"&lt;=1",#REF!,"&lt;100",#REF!,"&gt;=50",#REF!,$B169,#REF!,"&gt;=3.5")</f>
        <v>#REF!</v>
      </c>
      <c r="I169" s="15" t="e">
        <f>COUNTIFS(#REF!,"&lt;=1",#REF!,"&lt;100",#REF!,"&gt;=50",#REF!,$B169,#REF!,"&gt;=4")</f>
        <v>#REF!</v>
      </c>
      <c r="K169" s="9" t="s">
        <v>43</v>
      </c>
      <c r="L169" s="6"/>
      <c r="M169" s="6" t="e">
        <f>COUNTIFS(#REF!,"&gt;=100",#REF!,"&lt;150",#REF!,$B169)</f>
        <v>#REF!</v>
      </c>
      <c r="N169" s="6" t="e">
        <f>COUNTIFS(#REF!,"&lt;=1",#REF!,"&gt;=100",#REF!,"&lt;150",#REF!,$B169,#REF!,"&gt;=2.2")</f>
        <v>#REF!</v>
      </c>
      <c r="O169" s="6" t="e">
        <f>COUNTIFS(#REF!,"&lt;=1",#REF!,"&gt;=100",#REF!,"&lt;150",#REF!,$B169,#REF!,"&gt;=2.4")</f>
        <v>#REF!</v>
      </c>
      <c r="P169" s="6" t="e">
        <f>COUNTIFS(#REF!,"&lt;=1",#REF!,"&gt;=100",#REF!,"&lt;150",#REF!,$B169,#REF!,"&gt;=3")</f>
        <v>#REF!</v>
      </c>
      <c r="Q169" s="6" t="e">
        <f>COUNTIFS(#REF!,"&lt;=1",#REF!,"&gt;=100",#REF!,"&lt;150",#REF!,$B169,#REF!,"&gt;=3.5")</f>
        <v>#REF!</v>
      </c>
      <c r="R169" s="15" t="e">
        <f>COUNTIFS(#REF!,"&lt;=1",#REF!,"&gt;=100",#REF!,"&lt;150",#REF!,$B169,#REF!,"&gt;=4")</f>
        <v>#REF!</v>
      </c>
      <c r="T169" s="9" t="s">
        <v>43</v>
      </c>
      <c r="U169" s="6"/>
      <c r="V169" s="6" t="e">
        <f>COUNTIFS(#REF!,"&gt;=150",#REF!,"&lt;200",#REF!,$B169)</f>
        <v>#REF!</v>
      </c>
      <c r="W169" s="6" t="e">
        <f>COUNTIFS(#REF!,"&lt;=1",#REF!,"&gt;=150",#REF!,"&lt;200",#REF!,$B169,#REF!,"&gt;=2.2")</f>
        <v>#REF!</v>
      </c>
      <c r="X169" s="6" t="e">
        <f>COUNTIFS(#REF!,"&lt;=1",#REF!,"&gt;=150",#REF!,"&lt;200",#REF!,$B169,#REF!,"&gt;=2.4")</f>
        <v>#REF!</v>
      </c>
      <c r="Y169" s="6" t="e">
        <f>COUNTIFS(#REF!,"&lt;=1",#REF!,"&gt;=150",#REF!,"&lt;200",#REF!,$B169,#REF!,"&gt;=3")</f>
        <v>#REF!</v>
      </c>
      <c r="Z169" s="6" t="e">
        <f>COUNTIFS(#REF!,"&lt;=1",#REF!,"&gt;=150",#REF!,"&lt;200",#REF!,$B169,#REF!,"&gt;=3.5")</f>
        <v>#REF!</v>
      </c>
      <c r="AA169" s="15" t="e">
        <f>COUNTIFS(#REF!,"&lt;=1",#REF!,"&gt;=150",#REF!,"&lt;200",#REF!,$B169,#REF!,"&gt;=4")</f>
        <v>#REF!</v>
      </c>
      <c r="AC169" s="9" t="s">
        <v>43</v>
      </c>
      <c r="AD169" s="6"/>
      <c r="AE169" s="6" t="e">
        <f>COUNTIFS(#REF!,"&gt;=200",#REF!,$B169)</f>
        <v>#REF!</v>
      </c>
      <c r="AF169" s="6" t="e">
        <f>COUNTIFS(#REF!,"&lt;=1",#REF!,"&gt;=200",#REF!,$B169,#REF!,"&gt;=2.2")</f>
        <v>#REF!</v>
      </c>
      <c r="AG169" s="6" t="e">
        <f>COUNTIFS(#REF!,"&lt;=1",#REF!,"&gt;=200",#REF!,$B169,#REF!,"&gt;=2.4")</f>
        <v>#REF!</v>
      </c>
      <c r="AH169" s="6" t="e">
        <f>COUNTIFS(#REF!,"&lt;=1",#REF!,"&gt;=200",#REF!,$B169,#REF!,"&gt;=3")</f>
        <v>#REF!</v>
      </c>
      <c r="AI169" s="6" t="e">
        <f>COUNTIFS(#REF!,"&lt;=1",#REF!,"&gt;=200",#REF!,$B169,#REF!,"&gt;=3.5")</f>
        <v>#REF!</v>
      </c>
      <c r="AJ169" s="15" t="e">
        <f>COUNTIFS(#REF!,"&lt;=1",#REF!,"&gt;=200",#REF!,$B169,#REF!,"&gt;=4")</f>
        <v>#REF!</v>
      </c>
      <c r="AL169" s="9" t="s">
        <v>43</v>
      </c>
      <c r="AM169" s="6"/>
      <c r="AN169" s="6" t="e">
        <f>COUNTIFS(#REF!,"&gt;=50",#REF!,$B169)</f>
        <v>#REF!</v>
      </c>
      <c r="AO169" s="6" t="e">
        <f>COUNTIFS(#REF!,"&lt;=1",#REF!,"&gt;=50",#REF!,$B169,#REF!,"&gt;=2.2")</f>
        <v>#REF!</v>
      </c>
      <c r="AP169" s="6" t="e">
        <f>COUNTIFS(#REF!,"&lt;=1",#REF!,"&gt;=50",#REF!,$B169,#REF!,"&gt;=2.4")</f>
        <v>#REF!</v>
      </c>
      <c r="AQ169" s="6" t="e">
        <f>COUNTIFS(#REF!,"&lt;=1",#REF!,"&gt;=50",#REF!,$B169,#REF!,"&gt;=3")</f>
        <v>#REF!</v>
      </c>
      <c r="AR169" s="6" t="e">
        <f>COUNTIFS(#REF!,"&lt;=1",#REF!,"&gt;=50",#REF!,$B169,#REF!,"&gt;=3.5")</f>
        <v>#REF!</v>
      </c>
      <c r="AS169" s="15" t="e">
        <f>COUNTIFS(#REF!,"&lt;=1",#REF!,"&gt;=50",#REF!,$B169,#REF!,"&gt;=4")</f>
        <v>#REF!</v>
      </c>
    </row>
    <row r="170" spans="2:45" hidden="1" outlineLevel="1" x14ac:dyDescent="0.25">
      <c r="B170" s="9" t="s">
        <v>46</v>
      </c>
      <c r="C170" s="6"/>
      <c r="D170" s="6" t="e">
        <f>COUNTIFS(#REF!,"&lt;100",#REF!,"&gt;=50",#REF!,$B170)</f>
        <v>#REF!</v>
      </c>
      <c r="E170" s="6" t="e">
        <f>COUNTIFS(#REF!,"&lt;=1",#REF!,"&lt;100",#REF!,"&gt;=50",#REF!,$B170,#REF!,"&gt;=2.2")</f>
        <v>#REF!</v>
      </c>
      <c r="F170" s="6" t="e">
        <f>COUNTIFS(#REF!,"&lt;=1",#REF!,"&lt;100",#REF!,"&gt;=50",#REF!,$B170,#REF!,"&gt;=2.4")</f>
        <v>#REF!</v>
      </c>
      <c r="G170" s="6" t="e">
        <f>COUNTIFS(#REF!,"&lt;=1",#REF!,"&lt;100",#REF!,"&gt;=50",#REF!,$B170,#REF!,"&gt;=3")</f>
        <v>#REF!</v>
      </c>
      <c r="H170" s="6" t="e">
        <f>COUNTIFS(#REF!,"&lt;=1",#REF!,"&lt;100",#REF!,"&gt;=50",#REF!,$B170,#REF!,"&gt;=3.5")</f>
        <v>#REF!</v>
      </c>
      <c r="I170" s="15" t="e">
        <f>COUNTIFS(#REF!,"&lt;=1",#REF!,"&lt;100",#REF!,"&gt;=50",#REF!,$B170,#REF!,"&gt;=4")</f>
        <v>#REF!</v>
      </c>
      <c r="K170" s="9" t="s">
        <v>46</v>
      </c>
      <c r="L170" s="6"/>
      <c r="M170" s="6" t="e">
        <f>COUNTIFS(#REF!,"&gt;=100",#REF!,"&lt;150",#REF!,$B170)</f>
        <v>#REF!</v>
      </c>
      <c r="N170" s="6" t="e">
        <f>COUNTIFS(#REF!,"&lt;=1",#REF!,"&gt;=100",#REF!,"&lt;150",#REF!,$B170,#REF!,"&gt;=2.2")</f>
        <v>#REF!</v>
      </c>
      <c r="O170" s="6" t="e">
        <f>COUNTIFS(#REF!,"&lt;=1",#REF!,"&gt;=100",#REF!,"&lt;150",#REF!,$B170,#REF!,"&gt;=2.4")</f>
        <v>#REF!</v>
      </c>
      <c r="P170" s="6" t="e">
        <f>COUNTIFS(#REF!,"&lt;=1",#REF!,"&gt;=100",#REF!,"&lt;150",#REF!,$B170,#REF!,"&gt;=3")</f>
        <v>#REF!</v>
      </c>
      <c r="Q170" s="6" t="e">
        <f>COUNTIFS(#REF!,"&lt;=1",#REF!,"&gt;=100",#REF!,"&lt;150",#REF!,$B170,#REF!,"&gt;=3.5")</f>
        <v>#REF!</v>
      </c>
      <c r="R170" s="15" t="e">
        <f>COUNTIFS(#REF!,"&lt;=1",#REF!,"&gt;=100",#REF!,"&lt;150",#REF!,$B170,#REF!,"&gt;=4")</f>
        <v>#REF!</v>
      </c>
      <c r="T170" s="9" t="s">
        <v>46</v>
      </c>
      <c r="U170" s="6"/>
      <c r="V170" s="6" t="e">
        <f>COUNTIFS(#REF!,"&gt;=150",#REF!,"&lt;200",#REF!,$B170)</f>
        <v>#REF!</v>
      </c>
      <c r="W170" s="6" t="e">
        <f>COUNTIFS(#REF!,"&lt;=1",#REF!,"&gt;=150",#REF!,"&lt;200",#REF!,$B170,#REF!,"&gt;=2.2")</f>
        <v>#REF!</v>
      </c>
      <c r="X170" s="6" t="e">
        <f>COUNTIFS(#REF!,"&lt;=1",#REF!,"&gt;=150",#REF!,"&lt;200",#REF!,$B170,#REF!,"&gt;=2.4")</f>
        <v>#REF!</v>
      </c>
      <c r="Y170" s="6" t="e">
        <f>COUNTIFS(#REF!,"&lt;=1",#REF!,"&gt;=150",#REF!,"&lt;200",#REF!,$B170,#REF!,"&gt;=3")</f>
        <v>#REF!</v>
      </c>
      <c r="Z170" s="6" t="e">
        <f>COUNTIFS(#REF!,"&lt;=1",#REF!,"&gt;=150",#REF!,"&lt;200",#REF!,$B170,#REF!,"&gt;=3.5")</f>
        <v>#REF!</v>
      </c>
      <c r="AA170" s="15" t="e">
        <f>COUNTIFS(#REF!,"&lt;=1",#REF!,"&gt;=150",#REF!,"&lt;200",#REF!,$B170,#REF!,"&gt;=4")</f>
        <v>#REF!</v>
      </c>
      <c r="AC170" s="9" t="s">
        <v>46</v>
      </c>
      <c r="AD170" s="6"/>
      <c r="AE170" s="6" t="e">
        <f>COUNTIFS(#REF!,"&gt;=200",#REF!,$B170)</f>
        <v>#REF!</v>
      </c>
      <c r="AF170" s="6" t="e">
        <f>COUNTIFS(#REF!,"&lt;=1",#REF!,"&gt;=200",#REF!,$B170,#REF!,"&gt;=2.2")</f>
        <v>#REF!</v>
      </c>
      <c r="AG170" s="6" t="e">
        <f>COUNTIFS(#REF!,"&lt;=1",#REF!,"&gt;=200",#REF!,$B170,#REF!,"&gt;=2.4")</f>
        <v>#REF!</v>
      </c>
      <c r="AH170" s="6" t="e">
        <f>COUNTIFS(#REF!,"&lt;=1",#REF!,"&gt;=200",#REF!,$B170,#REF!,"&gt;=3")</f>
        <v>#REF!</v>
      </c>
      <c r="AI170" s="6" t="e">
        <f>COUNTIFS(#REF!,"&lt;=1",#REF!,"&gt;=200",#REF!,$B170,#REF!,"&gt;=3.5")</f>
        <v>#REF!</v>
      </c>
      <c r="AJ170" s="15" t="e">
        <f>COUNTIFS(#REF!,"&lt;=1",#REF!,"&gt;=200",#REF!,$B170,#REF!,"&gt;=4")</f>
        <v>#REF!</v>
      </c>
      <c r="AL170" s="9" t="s">
        <v>46</v>
      </c>
      <c r="AM170" s="6"/>
      <c r="AN170" s="6" t="e">
        <f>COUNTIFS(#REF!,"&gt;=50",#REF!,$B170)</f>
        <v>#REF!</v>
      </c>
      <c r="AO170" s="6" t="e">
        <f>COUNTIFS(#REF!,"&lt;=1",#REF!,"&gt;=50",#REF!,$B170,#REF!,"&gt;=2.2")</f>
        <v>#REF!</v>
      </c>
      <c r="AP170" s="6" t="e">
        <f>COUNTIFS(#REF!,"&lt;=1",#REF!,"&gt;=50",#REF!,$B170,#REF!,"&gt;=2.4")</f>
        <v>#REF!</v>
      </c>
      <c r="AQ170" s="6" t="e">
        <f>COUNTIFS(#REF!,"&lt;=1",#REF!,"&gt;=50",#REF!,$B170,#REF!,"&gt;=3")</f>
        <v>#REF!</v>
      </c>
      <c r="AR170" s="6" t="e">
        <f>COUNTIFS(#REF!,"&lt;=1",#REF!,"&gt;=50",#REF!,$B170,#REF!,"&gt;=3.5")</f>
        <v>#REF!</v>
      </c>
      <c r="AS170" s="15" t="e">
        <f>COUNTIFS(#REF!,"&lt;=1",#REF!,"&gt;=50",#REF!,$B170,#REF!,"&gt;=4")</f>
        <v>#REF!</v>
      </c>
    </row>
    <row r="171" spans="2:45" hidden="1" outlineLevel="1" x14ac:dyDescent="0.25">
      <c r="B171" s="9" t="s">
        <v>53</v>
      </c>
      <c r="C171" s="6"/>
      <c r="D171" s="6" t="e">
        <f>COUNTIFS(#REF!,"&lt;100",#REF!,"&gt;=50",#REF!,$B171)</f>
        <v>#REF!</v>
      </c>
      <c r="E171" s="6" t="e">
        <f>COUNTIFS(#REF!,"&lt;=1",#REF!,"&lt;100",#REF!,"&gt;=50",#REF!,$B171,#REF!,"&gt;=2.2")</f>
        <v>#REF!</v>
      </c>
      <c r="F171" s="6" t="e">
        <f>COUNTIFS(#REF!,"&lt;=1",#REF!,"&lt;100",#REF!,"&gt;=50",#REF!,$B171,#REF!,"&gt;=2.4")</f>
        <v>#REF!</v>
      </c>
      <c r="G171" s="6" t="e">
        <f>COUNTIFS(#REF!,"&lt;=1",#REF!,"&lt;100",#REF!,"&gt;=50",#REF!,$B171,#REF!,"&gt;=3")</f>
        <v>#REF!</v>
      </c>
      <c r="H171" s="6" t="e">
        <f>COUNTIFS(#REF!,"&lt;=1",#REF!,"&lt;100",#REF!,"&gt;=50",#REF!,$B171,#REF!,"&gt;=3.5")</f>
        <v>#REF!</v>
      </c>
      <c r="I171" s="15" t="e">
        <f>COUNTIFS(#REF!,"&lt;=1",#REF!,"&lt;100",#REF!,"&gt;=50",#REF!,$B171,#REF!,"&gt;=4")</f>
        <v>#REF!</v>
      </c>
      <c r="K171" s="9" t="s">
        <v>53</v>
      </c>
      <c r="L171" s="6"/>
      <c r="M171" s="6" t="e">
        <f>COUNTIFS(#REF!,"&gt;=100",#REF!,"&lt;150",#REF!,$B171)</f>
        <v>#REF!</v>
      </c>
      <c r="N171" s="6" t="e">
        <f>COUNTIFS(#REF!,"&lt;=1",#REF!,"&gt;=100",#REF!,"&lt;150",#REF!,$B171,#REF!,"&gt;=2.2")</f>
        <v>#REF!</v>
      </c>
      <c r="O171" s="6" t="e">
        <f>COUNTIFS(#REF!,"&lt;=1",#REF!,"&gt;=100",#REF!,"&lt;150",#REF!,$B171,#REF!,"&gt;=2.4")</f>
        <v>#REF!</v>
      </c>
      <c r="P171" s="6" t="e">
        <f>COUNTIFS(#REF!,"&lt;=1",#REF!,"&gt;=100",#REF!,"&lt;150",#REF!,$B171,#REF!,"&gt;=3")</f>
        <v>#REF!</v>
      </c>
      <c r="Q171" s="6" t="e">
        <f>COUNTIFS(#REF!,"&lt;=1",#REF!,"&gt;=100",#REF!,"&lt;150",#REF!,$B171,#REF!,"&gt;=3.5")</f>
        <v>#REF!</v>
      </c>
      <c r="R171" s="15" t="e">
        <f>COUNTIFS(#REF!,"&lt;=1",#REF!,"&gt;=100",#REF!,"&lt;150",#REF!,$B171,#REF!,"&gt;=4")</f>
        <v>#REF!</v>
      </c>
      <c r="T171" s="9" t="s">
        <v>53</v>
      </c>
      <c r="U171" s="6"/>
      <c r="V171" s="6" t="e">
        <f>COUNTIFS(#REF!,"&gt;=150",#REF!,"&lt;200",#REF!,$B171)</f>
        <v>#REF!</v>
      </c>
      <c r="W171" s="6" t="e">
        <f>COUNTIFS(#REF!,"&lt;=1",#REF!,"&gt;=150",#REF!,"&lt;200",#REF!,$B171,#REF!,"&gt;=2.2")</f>
        <v>#REF!</v>
      </c>
      <c r="X171" s="6" t="e">
        <f>COUNTIFS(#REF!,"&lt;=1",#REF!,"&gt;=150",#REF!,"&lt;200",#REF!,$B171,#REF!,"&gt;=2.4")</f>
        <v>#REF!</v>
      </c>
      <c r="Y171" s="6" t="e">
        <f>COUNTIFS(#REF!,"&lt;=1",#REF!,"&gt;=150",#REF!,"&lt;200",#REF!,$B171,#REF!,"&gt;=3")</f>
        <v>#REF!</v>
      </c>
      <c r="Z171" s="6" t="e">
        <f>COUNTIFS(#REF!,"&lt;=1",#REF!,"&gt;=150",#REF!,"&lt;200",#REF!,$B171,#REF!,"&gt;=3.5")</f>
        <v>#REF!</v>
      </c>
      <c r="AA171" s="15" t="e">
        <f>COUNTIFS(#REF!,"&lt;=1",#REF!,"&gt;=150",#REF!,"&lt;200",#REF!,$B171,#REF!,"&gt;=4")</f>
        <v>#REF!</v>
      </c>
      <c r="AC171" s="9" t="s">
        <v>53</v>
      </c>
      <c r="AD171" s="6"/>
      <c r="AE171" s="6" t="e">
        <f>COUNTIFS(#REF!,"&gt;=200",#REF!,$B171)</f>
        <v>#REF!</v>
      </c>
      <c r="AF171" s="6" t="e">
        <f>COUNTIFS(#REF!,"&lt;=1",#REF!,"&gt;=200",#REF!,$B171,#REF!,"&gt;=2.2")</f>
        <v>#REF!</v>
      </c>
      <c r="AG171" s="6" t="e">
        <f>COUNTIFS(#REF!,"&lt;=1",#REF!,"&gt;=200",#REF!,$B171,#REF!,"&gt;=2.4")</f>
        <v>#REF!</v>
      </c>
      <c r="AH171" s="6" t="e">
        <f>COUNTIFS(#REF!,"&lt;=1",#REF!,"&gt;=200",#REF!,$B171,#REF!,"&gt;=3")</f>
        <v>#REF!</v>
      </c>
      <c r="AI171" s="6" t="e">
        <f>COUNTIFS(#REF!,"&lt;=1",#REF!,"&gt;=200",#REF!,$B171,#REF!,"&gt;=3.5")</f>
        <v>#REF!</v>
      </c>
      <c r="AJ171" s="15" t="e">
        <f>COUNTIFS(#REF!,"&lt;=1",#REF!,"&gt;=200",#REF!,$B171,#REF!,"&gt;=4")</f>
        <v>#REF!</v>
      </c>
      <c r="AL171" s="9" t="s">
        <v>53</v>
      </c>
      <c r="AM171" s="6"/>
      <c r="AN171" s="6" t="e">
        <f>COUNTIFS(#REF!,"&gt;=50",#REF!,$B171)</f>
        <v>#REF!</v>
      </c>
      <c r="AO171" s="6" t="e">
        <f>COUNTIFS(#REF!,"&lt;=1",#REF!,"&gt;=50",#REF!,$B171,#REF!,"&gt;=2.2")</f>
        <v>#REF!</v>
      </c>
      <c r="AP171" s="6" t="e">
        <f>COUNTIFS(#REF!,"&lt;=1",#REF!,"&gt;=50",#REF!,$B171,#REF!,"&gt;=2.4")</f>
        <v>#REF!</v>
      </c>
      <c r="AQ171" s="6" t="e">
        <f>COUNTIFS(#REF!,"&lt;=1",#REF!,"&gt;=50",#REF!,$B171,#REF!,"&gt;=3")</f>
        <v>#REF!</v>
      </c>
      <c r="AR171" s="6" t="e">
        <f>COUNTIFS(#REF!,"&lt;=1",#REF!,"&gt;=50",#REF!,$B171,#REF!,"&gt;=3.5")</f>
        <v>#REF!</v>
      </c>
      <c r="AS171" s="15" t="e">
        <f>COUNTIFS(#REF!,"&lt;=1",#REF!,"&gt;=50",#REF!,$B171,#REF!,"&gt;=4")</f>
        <v>#REF!</v>
      </c>
    </row>
    <row r="172" spans="2:45" hidden="1" outlineLevel="1" x14ac:dyDescent="0.25">
      <c r="B172" s="9" t="s">
        <v>49</v>
      </c>
      <c r="C172" s="6"/>
      <c r="D172" s="6" t="e">
        <f>COUNTIFS(#REF!,"&lt;100",#REF!,"&gt;=50",#REF!,$B172)</f>
        <v>#REF!</v>
      </c>
      <c r="E172" s="6" t="e">
        <f>COUNTIFS(#REF!,"&lt;=1",#REF!,"&lt;100",#REF!,"&gt;=50",#REF!,$B172,#REF!,"&gt;=2.2")</f>
        <v>#REF!</v>
      </c>
      <c r="F172" s="6" t="e">
        <f>COUNTIFS(#REF!,"&lt;=1",#REF!,"&lt;100",#REF!,"&gt;=50",#REF!,$B172,#REF!,"&gt;=2.4")</f>
        <v>#REF!</v>
      </c>
      <c r="G172" s="6" t="e">
        <f>COUNTIFS(#REF!,"&lt;=1",#REF!,"&lt;100",#REF!,"&gt;=50",#REF!,$B172,#REF!,"&gt;=3")</f>
        <v>#REF!</v>
      </c>
      <c r="H172" s="6" t="e">
        <f>COUNTIFS(#REF!,"&lt;=1",#REF!,"&lt;100",#REF!,"&gt;=50",#REF!,$B172,#REF!,"&gt;=3.5")</f>
        <v>#REF!</v>
      </c>
      <c r="I172" s="15" t="e">
        <f>COUNTIFS(#REF!,"&lt;=1",#REF!,"&lt;100",#REF!,"&gt;=50",#REF!,$B172,#REF!,"&gt;=4")</f>
        <v>#REF!</v>
      </c>
      <c r="K172" s="9" t="s">
        <v>49</v>
      </c>
      <c r="L172" s="6"/>
      <c r="M172" s="6" t="e">
        <f>COUNTIFS(#REF!,"&gt;=100",#REF!,"&lt;150",#REF!,$B172)</f>
        <v>#REF!</v>
      </c>
      <c r="N172" s="6" t="e">
        <f>COUNTIFS(#REF!,"&lt;=1",#REF!,"&gt;=100",#REF!,"&lt;150",#REF!,$B172,#REF!,"&gt;=2.2")</f>
        <v>#REF!</v>
      </c>
      <c r="O172" s="6" t="e">
        <f>COUNTIFS(#REF!,"&lt;=1",#REF!,"&gt;=100",#REF!,"&lt;150",#REF!,$B172,#REF!,"&gt;=2.4")</f>
        <v>#REF!</v>
      </c>
      <c r="P172" s="6" t="e">
        <f>COUNTIFS(#REF!,"&lt;=1",#REF!,"&gt;=100",#REF!,"&lt;150",#REF!,$B172,#REF!,"&gt;=3")</f>
        <v>#REF!</v>
      </c>
      <c r="Q172" s="6" t="e">
        <f>COUNTIFS(#REF!,"&lt;=1",#REF!,"&gt;=100",#REF!,"&lt;150",#REF!,$B172,#REF!,"&gt;=3.5")</f>
        <v>#REF!</v>
      </c>
      <c r="R172" s="15" t="e">
        <f>COUNTIFS(#REF!,"&lt;=1",#REF!,"&gt;=100",#REF!,"&lt;150",#REF!,$B172,#REF!,"&gt;=4")</f>
        <v>#REF!</v>
      </c>
      <c r="T172" s="9" t="s">
        <v>49</v>
      </c>
      <c r="U172" s="6"/>
      <c r="V172" s="6" t="e">
        <f>COUNTIFS(#REF!,"&gt;=150",#REF!,"&lt;200",#REF!,$B172)</f>
        <v>#REF!</v>
      </c>
      <c r="W172" s="6" t="e">
        <f>COUNTIFS(#REF!,"&lt;=1",#REF!,"&gt;=150",#REF!,"&lt;200",#REF!,$B172,#REF!,"&gt;=2.2")</f>
        <v>#REF!</v>
      </c>
      <c r="X172" s="6" t="e">
        <f>COUNTIFS(#REF!,"&lt;=1",#REF!,"&gt;=150",#REF!,"&lt;200",#REF!,$B172,#REF!,"&gt;=2.4")</f>
        <v>#REF!</v>
      </c>
      <c r="Y172" s="6" t="e">
        <f>COUNTIFS(#REF!,"&lt;=1",#REF!,"&gt;=150",#REF!,"&lt;200",#REF!,$B172,#REF!,"&gt;=3")</f>
        <v>#REF!</v>
      </c>
      <c r="Z172" s="6" t="e">
        <f>COUNTIFS(#REF!,"&lt;=1",#REF!,"&gt;=150",#REF!,"&lt;200",#REF!,$B172,#REF!,"&gt;=3.5")</f>
        <v>#REF!</v>
      </c>
      <c r="AA172" s="15" t="e">
        <f>COUNTIFS(#REF!,"&lt;=1",#REF!,"&gt;=150",#REF!,"&lt;200",#REF!,$B172,#REF!,"&gt;=4")</f>
        <v>#REF!</v>
      </c>
      <c r="AC172" s="9" t="s">
        <v>49</v>
      </c>
      <c r="AD172" s="6"/>
      <c r="AE172" s="6" t="e">
        <f>COUNTIFS(#REF!,"&gt;=200",#REF!,$B172)</f>
        <v>#REF!</v>
      </c>
      <c r="AF172" s="6" t="e">
        <f>COUNTIFS(#REF!,"&lt;=1",#REF!,"&gt;=200",#REF!,$B172,#REF!,"&gt;=2.2")</f>
        <v>#REF!</v>
      </c>
      <c r="AG172" s="6" t="e">
        <f>COUNTIFS(#REF!,"&lt;=1",#REF!,"&gt;=200",#REF!,$B172,#REF!,"&gt;=2.4")</f>
        <v>#REF!</v>
      </c>
      <c r="AH172" s="6" t="e">
        <f>COUNTIFS(#REF!,"&lt;=1",#REF!,"&gt;=200",#REF!,$B172,#REF!,"&gt;=3")</f>
        <v>#REF!</v>
      </c>
      <c r="AI172" s="6" t="e">
        <f>COUNTIFS(#REF!,"&lt;=1",#REF!,"&gt;=200",#REF!,$B172,#REF!,"&gt;=3.5")</f>
        <v>#REF!</v>
      </c>
      <c r="AJ172" s="15" t="e">
        <f>COUNTIFS(#REF!,"&lt;=1",#REF!,"&gt;=200",#REF!,$B172,#REF!,"&gt;=4")</f>
        <v>#REF!</v>
      </c>
      <c r="AL172" s="9" t="s">
        <v>49</v>
      </c>
      <c r="AM172" s="6"/>
      <c r="AN172" s="6" t="e">
        <f>COUNTIFS(#REF!,"&gt;=50",#REF!,$B172)</f>
        <v>#REF!</v>
      </c>
      <c r="AO172" s="6" t="e">
        <f>COUNTIFS(#REF!,"&lt;=1",#REF!,"&gt;=50",#REF!,$B172,#REF!,"&gt;=2.2")</f>
        <v>#REF!</v>
      </c>
      <c r="AP172" s="6" t="e">
        <f>COUNTIFS(#REF!,"&lt;=1",#REF!,"&gt;=50",#REF!,$B172,#REF!,"&gt;=2.4")</f>
        <v>#REF!</v>
      </c>
      <c r="AQ172" s="6" t="e">
        <f>COUNTIFS(#REF!,"&lt;=1",#REF!,"&gt;=50",#REF!,$B172,#REF!,"&gt;=3")</f>
        <v>#REF!</v>
      </c>
      <c r="AR172" s="6" t="e">
        <f>COUNTIFS(#REF!,"&lt;=1",#REF!,"&gt;=50",#REF!,$B172,#REF!,"&gt;=3.5")</f>
        <v>#REF!</v>
      </c>
      <c r="AS172" s="15" t="e">
        <f>COUNTIFS(#REF!,"&lt;=1",#REF!,"&gt;=50",#REF!,$B172,#REF!,"&gt;=4")</f>
        <v>#REF!</v>
      </c>
    </row>
    <row r="173" spans="2:45" hidden="1" outlineLevel="1" x14ac:dyDescent="0.25">
      <c r="B173" s="9" t="s">
        <v>50</v>
      </c>
      <c r="C173" s="6"/>
      <c r="D173" s="6" t="e">
        <f>COUNTIFS(#REF!,"&lt;100",#REF!,"&gt;=50",#REF!,$B173)</f>
        <v>#REF!</v>
      </c>
      <c r="E173" s="6" t="e">
        <f>COUNTIFS(#REF!,"&lt;=1",#REF!,"&lt;100",#REF!,"&gt;=50",#REF!,$B173,#REF!,"&gt;=2.2")</f>
        <v>#REF!</v>
      </c>
      <c r="F173" s="6" t="e">
        <f>COUNTIFS(#REF!,"&lt;=1",#REF!,"&lt;100",#REF!,"&gt;=50",#REF!,$B173,#REF!,"&gt;=2.4")</f>
        <v>#REF!</v>
      </c>
      <c r="G173" s="6" t="e">
        <f>COUNTIFS(#REF!,"&lt;=1",#REF!,"&lt;100",#REF!,"&gt;=50",#REF!,$B173,#REF!,"&gt;=3")</f>
        <v>#REF!</v>
      </c>
      <c r="H173" s="6" t="e">
        <f>COUNTIFS(#REF!,"&lt;=1",#REF!,"&lt;100",#REF!,"&gt;=50",#REF!,$B173,#REF!,"&gt;=3.5")</f>
        <v>#REF!</v>
      </c>
      <c r="I173" s="15" t="e">
        <f>COUNTIFS(#REF!,"&lt;=1",#REF!,"&lt;100",#REF!,"&gt;=50",#REF!,$B173,#REF!,"&gt;=4")</f>
        <v>#REF!</v>
      </c>
      <c r="K173" s="9" t="s">
        <v>50</v>
      </c>
      <c r="L173" s="6"/>
      <c r="M173" s="6" t="e">
        <f>COUNTIFS(#REF!,"&gt;=100",#REF!,"&lt;150",#REF!,$B173)</f>
        <v>#REF!</v>
      </c>
      <c r="N173" s="6" t="e">
        <f>COUNTIFS(#REF!,"&lt;=1",#REF!,"&gt;=100",#REF!,"&lt;150",#REF!,$B173,#REF!,"&gt;=2.2")</f>
        <v>#REF!</v>
      </c>
      <c r="O173" s="6" t="e">
        <f>COUNTIFS(#REF!,"&lt;=1",#REF!,"&gt;=100",#REF!,"&lt;150",#REF!,$B173,#REF!,"&gt;=2.4")</f>
        <v>#REF!</v>
      </c>
      <c r="P173" s="6" t="e">
        <f>COUNTIFS(#REF!,"&lt;=1",#REF!,"&gt;=100",#REF!,"&lt;150",#REF!,$B173,#REF!,"&gt;=3")</f>
        <v>#REF!</v>
      </c>
      <c r="Q173" s="6" t="e">
        <f>COUNTIFS(#REF!,"&lt;=1",#REF!,"&gt;=100",#REF!,"&lt;150",#REF!,$B173,#REF!,"&gt;=3.5")</f>
        <v>#REF!</v>
      </c>
      <c r="R173" s="15" t="e">
        <f>COUNTIFS(#REF!,"&lt;=1",#REF!,"&gt;=100",#REF!,"&lt;150",#REF!,$B173,#REF!,"&gt;=4")</f>
        <v>#REF!</v>
      </c>
      <c r="T173" s="9" t="s">
        <v>50</v>
      </c>
      <c r="U173" s="6"/>
      <c r="V173" s="6" t="e">
        <f>COUNTIFS(#REF!,"&gt;=150",#REF!,"&lt;200",#REF!,$B173)</f>
        <v>#REF!</v>
      </c>
      <c r="W173" s="6" t="e">
        <f>COUNTIFS(#REF!,"&lt;=1",#REF!,"&gt;=150",#REF!,"&lt;200",#REF!,$B173,#REF!,"&gt;=2.2")</f>
        <v>#REF!</v>
      </c>
      <c r="X173" s="6" t="e">
        <f>COUNTIFS(#REF!,"&lt;=1",#REF!,"&gt;=150",#REF!,"&lt;200",#REF!,$B173,#REF!,"&gt;=2.4")</f>
        <v>#REF!</v>
      </c>
      <c r="Y173" s="6" t="e">
        <f>COUNTIFS(#REF!,"&lt;=1",#REF!,"&gt;=150",#REF!,"&lt;200",#REF!,$B173,#REF!,"&gt;=3")</f>
        <v>#REF!</v>
      </c>
      <c r="Z173" s="6" t="e">
        <f>COUNTIFS(#REF!,"&lt;=1",#REF!,"&gt;=150",#REF!,"&lt;200",#REF!,$B173,#REF!,"&gt;=3.5")</f>
        <v>#REF!</v>
      </c>
      <c r="AA173" s="15" t="e">
        <f>COUNTIFS(#REF!,"&lt;=1",#REF!,"&gt;=150",#REF!,"&lt;200",#REF!,$B173,#REF!,"&gt;=4")</f>
        <v>#REF!</v>
      </c>
      <c r="AC173" s="9" t="s">
        <v>50</v>
      </c>
      <c r="AD173" s="6"/>
      <c r="AE173" s="6" t="e">
        <f>COUNTIFS(#REF!,"&gt;=200",#REF!,$B173)</f>
        <v>#REF!</v>
      </c>
      <c r="AF173" s="6" t="e">
        <f>COUNTIFS(#REF!,"&lt;=1",#REF!,"&gt;=200",#REF!,$B173,#REF!,"&gt;=2.2")</f>
        <v>#REF!</v>
      </c>
      <c r="AG173" s="6" t="e">
        <f>COUNTIFS(#REF!,"&lt;=1",#REF!,"&gt;=200",#REF!,$B173,#REF!,"&gt;=2.4")</f>
        <v>#REF!</v>
      </c>
      <c r="AH173" s="6" t="e">
        <f>COUNTIFS(#REF!,"&lt;=1",#REF!,"&gt;=200",#REF!,$B173,#REF!,"&gt;=3")</f>
        <v>#REF!</v>
      </c>
      <c r="AI173" s="6" t="e">
        <f>COUNTIFS(#REF!,"&lt;=1",#REF!,"&gt;=200",#REF!,$B173,#REF!,"&gt;=3.5")</f>
        <v>#REF!</v>
      </c>
      <c r="AJ173" s="15" t="e">
        <f>COUNTIFS(#REF!,"&lt;=1",#REF!,"&gt;=200",#REF!,$B173,#REF!,"&gt;=4")</f>
        <v>#REF!</v>
      </c>
      <c r="AL173" s="9" t="s">
        <v>50</v>
      </c>
      <c r="AM173" s="6"/>
      <c r="AN173" s="6" t="e">
        <f>COUNTIFS(#REF!,"&gt;=50",#REF!,$B173)</f>
        <v>#REF!</v>
      </c>
      <c r="AO173" s="6" t="e">
        <f>COUNTIFS(#REF!,"&lt;=1",#REF!,"&gt;=50",#REF!,$B173,#REF!,"&gt;=2.2")</f>
        <v>#REF!</v>
      </c>
      <c r="AP173" s="6" t="e">
        <f>COUNTIFS(#REF!,"&lt;=1",#REF!,"&gt;=50",#REF!,$B173,#REF!,"&gt;=2.4")</f>
        <v>#REF!</v>
      </c>
      <c r="AQ173" s="6" t="e">
        <f>COUNTIFS(#REF!,"&lt;=1",#REF!,"&gt;=50",#REF!,$B173,#REF!,"&gt;=3")</f>
        <v>#REF!</v>
      </c>
      <c r="AR173" s="6" t="e">
        <f>COUNTIFS(#REF!,"&lt;=1",#REF!,"&gt;=50",#REF!,$B173,#REF!,"&gt;=3.5")</f>
        <v>#REF!</v>
      </c>
      <c r="AS173" s="15" t="e">
        <f>COUNTIFS(#REF!,"&lt;=1",#REF!,"&gt;=50",#REF!,$B173,#REF!,"&gt;=4")</f>
        <v>#REF!</v>
      </c>
    </row>
    <row r="174" spans="2:45" hidden="1" outlineLevel="1" x14ac:dyDescent="0.25">
      <c r="B174" s="9" t="s">
        <v>18</v>
      </c>
      <c r="C174" s="6"/>
      <c r="D174" s="6" t="e">
        <f>COUNTIFS(#REF!,"&lt;100",#REF!,"&gt;=50",#REF!,$B174)</f>
        <v>#REF!</v>
      </c>
      <c r="E174" s="6" t="e">
        <f>COUNTIFS(#REF!,"&lt;=1",#REF!,"&lt;100",#REF!,"&gt;=50",#REF!,$B174,#REF!,"&gt;=2.2")</f>
        <v>#REF!</v>
      </c>
      <c r="F174" s="6" t="e">
        <f>COUNTIFS(#REF!,"&lt;=1",#REF!,"&lt;100",#REF!,"&gt;=50",#REF!,$B174,#REF!,"&gt;=2.4")</f>
        <v>#REF!</v>
      </c>
      <c r="G174" s="6" t="e">
        <f>COUNTIFS(#REF!,"&lt;=1",#REF!,"&lt;100",#REF!,"&gt;=50",#REF!,$B174,#REF!,"&gt;=3")</f>
        <v>#REF!</v>
      </c>
      <c r="H174" s="6" t="e">
        <f>COUNTIFS(#REF!,"&lt;=1",#REF!,"&lt;100",#REF!,"&gt;=50",#REF!,$B174,#REF!,"&gt;=3.5")</f>
        <v>#REF!</v>
      </c>
      <c r="I174" s="15" t="e">
        <f>COUNTIFS(#REF!,"&lt;=1",#REF!,"&lt;100",#REF!,"&gt;=50",#REF!,$B174,#REF!,"&gt;=4")</f>
        <v>#REF!</v>
      </c>
      <c r="K174" s="9" t="s">
        <v>18</v>
      </c>
      <c r="L174" s="6"/>
      <c r="M174" s="6" t="e">
        <f>COUNTIFS(#REF!,"&gt;=100",#REF!,"&lt;150",#REF!,$B174)</f>
        <v>#REF!</v>
      </c>
      <c r="N174" s="6" t="e">
        <f>COUNTIFS(#REF!,"&lt;=1",#REF!,"&gt;=100",#REF!,"&lt;150",#REF!,$B174,#REF!,"&gt;=2.2")</f>
        <v>#REF!</v>
      </c>
      <c r="O174" s="6" t="e">
        <f>COUNTIFS(#REF!,"&lt;=1",#REF!,"&gt;=100",#REF!,"&lt;150",#REF!,$B174,#REF!,"&gt;=2.4")</f>
        <v>#REF!</v>
      </c>
      <c r="P174" s="6" t="e">
        <f>COUNTIFS(#REF!,"&lt;=1",#REF!,"&gt;=100",#REF!,"&lt;150",#REF!,$B174,#REF!,"&gt;=3")</f>
        <v>#REF!</v>
      </c>
      <c r="Q174" s="6" t="e">
        <f>COUNTIFS(#REF!,"&lt;=1",#REF!,"&gt;=100",#REF!,"&lt;150",#REF!,$B174,#REF!,"&gt;=3.5")</f>
        <v>#REF!</v>
      </c>
      <c r="R174" s="15" t="e">
        <f>COUNTIFS(#REF!,"&lt;=1",#REF!,"&gt;=100",#REF!,"&lt;150",#REF!,$B174,#REF!,"&gt;=4")</f>
        <v>#REF!</v>
      </c>
      <c r="T174" s="9" t="s">
        <v>18</v>
      </c>
      <c r="U174" s="6"/>
      <c r="V174" s="6" t="e">
        <f>COUNTIFS(#REF!,"&gt;=150",#REF!,"&lt;200",#REF!,$B174)</f>
        <v>#REF!</v>
      </c>
      <c r="W174" s="6" t="e">
        <f>COUNTIFS(#REF!,"&lt;=1",#REF!,"&gt;=150",#REF!,"&lt;200",#REF!,$B174,#REF!,"&gt;=2.2")</f>
        <v>#REF!</v>
      </c>
      <c r="X174" s="6" t="e">
        <f>COUNTIFS(#REF!,"&lt;=1",#REF!,"&gt;=150",#REF!,"&lt;200",#REF!,$B174,#REF!,"&gt;=2.4")</f>
        <v>#REF!</v>
      </c>
      <c r="Y174" s="6" t="e">
        <f>COUNTIFS(#REF!,"&lt;=1",#REF!,"&gt;=150",#REF!,"&lt;200",#REF!,$B174,#REF!,"&gt;=3")</f>
        <v>#REF!</v>
      </c>
      <c r="Z174" s="6" t="e">
        <f>COUNTIFS(#REF!,"&lt;=1",#REF!,"&gt;=150",#REF!,"&lt;200",#REF!,$B174,#REF!,"&gt;=3.5")</f>
        <v>#REF!</v>
      </c>
      <c r="AA174" s="15" t="e">
        <f>COUNTIFS(#REF!,"&lt;=1",#REF!,"&gt;=150",#REF!,"&lt;200",#REF!,$B174,#REF!,"&gt;=4")</f>
        <v>#REF!</v>
      </c>
      <c r="AC174" s="9" t="s">
        <v>18</v>
      </c>
      <c r="AD174" s="6"/>
      <c r="AE174" s="6" t="e">
        <f>COUNTIFS(#REF!,"&gt;=200",#REF!,$B174)</f>
        <v>#REF!</v>
      </c>
      <c r="AF174" s="6" t="e">
        <f>COUNTIFS(#REF!,"&lt;=1",#REF!,"&gt;=200",#REF!,$B174,#REF!,"&gt;=2.2")</f>
        <v>#REF!</v>
      </c>
      <c r="AG174" s="6" t="e">
        <f>COUNTIFS(#REF!,"&lt;=1",#REF!,"&gt;=200",#REF!,$B174,#REF!,"&gt;=2.4")</f>
        <v>#REF!</v>
      </c>
      <c r="AH174" s="6" t="e">
        <f>COUNTIFS(#REF!,"&lt;=1",#REF!,"&gt;=200",#REF!,$B174,#REF!,"&gt;=3")</f>
        <v>#REF!</v>
      </c>
      <c r="AI174" s="6" t="e">
        <f>COUNTIFS(#REF!,"&lt;=1",#REF!,"&gt;=200",#REF!,$B174,#REF!,"&gt;=3.5")</f>
        <v>#REF!</v>
      </c>
      <c r="AJ174" s="15" t="e">
        <f>COUNTIFS(#REF!,"&lt;=1",#REF!,"&gt;=200",#REF!,$B174,#REF!,"&gt;=4")</f>
        <v>#REF!</v>
      </c>
      <c r="AL174" s="9" t="s">
        <v>18</v>
      </c>
      <c r="AM174" s="6"/>
      <c r="AN174" s="6" t="e">
        <f>COUNTIFS(#REF!,"&gt;=50",#REF!,$B174)</f>
        <v>#REF!</v>
      </c>
      <c r="AO174" s="6" t="e">
        <f>COUNTIFS(#REF!,"&lt;=1",#REF!,"&gt;=50",#REF!,$B174,#REF!,"&gt;=2.2")</f>
        <v>#REF!</v>
      </c>
      <c r="AP174" s="6" t="e">
        <f>COUNTIFS(#REF!,"&lt;=1",#REF!,"&gt;=50",#REF!,$B174,#REF!,"&gt;=2.4")</f>
        <v>#REF!</v>
      </c>
      <c r="AQ174" s="6" t="e">
        <f>COUNTIFS(#REF!,"&lt;=1",#REF!,"&gt;=50",#REF!,$B174,#REF!,"&gt;=3")</f>
        <v>#REF!</v>
      </c>
      <c r="AR174" s="6" t="e">
        <f>COUNTIFS(#REF!,"&lt;=1",#REF!,"&gt;=50",#REF!,$B174,#REF!,"&gt;=3.5")</f>
        <v>#REF!</v>
      </c>
      <c r="AS174" s="15" t="e">
        <f>COUNTIFS(#REF!,"&lt;=1",#REF!,"&gt;=50",#REF!,$B174,#REF!,"&gt;=4")</f>
        <v>#REF!</v>
      </c>
    </row>
    <row r="175" spans="2:45" hidden="1" outlineLevel="1" x14ac:dyDescent="0.25">
      <c r="B175" s="9" t="s">
        <v>20</v>
      </c>
      <c r="C175" s="6"/>
      <c r="D175" s="6" t="e">
        <f>COUNTIFS(#REF!,"&lt;100",#REF!,"&gt;=50",#REF!,$B175)</f>
        <v>#REF!</v>
      </c>
      <c r="E175" s="6" t="e">
        <f>COUNTIFS(#REF!,"&lt;=1",#REF!,"&lt;100",#REF!,"&gt;=50",#REF!,$B175,#REF!,"&gt;=2.2")</f>
        <v>#REF!</v>
      </c>
      <c r="F175" s="6" t="e">
        <f>COUNTIFS(#REF!,"&lt;=1",#REF!,"&lt;100",#REF!,"&gt;=50",#REF!,$B175,#REF!,"&gt;=2.4")</f>
        <v>#REF!</v>
      </c>
      <c r="G175" s="6" t="e">
        <f>COUNTIFS(#REF!,"&lt;=1",#REF!,"&lt;100",#REF!,"&gt;=50",#REF!,$B175,#REF!,"&gt;=3")</f>
        <v>#REF!</v>
      </c>
      <c r="H175" s="6" t="e">
        <f>COUNTIFS(#REF!,"&lt;=1",#REF!,"&lt;100",#REF!,"&gt;=50",#REF!,$B175,#REF!,"&gt;=3.5")</f>
        <v>#REF!</v>
      </c>
      <c r="I175" s="15" t="e">
        <f>COUNTIFS(#REF!,"&lt;=1",#REF!,"&lt;100",#REF!,"&gt;=50",#REF!,$B175,#REF!,"&gt;=4")</f>
        <v>#REF!</v>
      </c>
      <c r="K175" s="9" t="s">
        <v>20</v>
      </c>
      <c r="L175" s="6"/>
      <c r="M175" s="6" t="e">
        <f>COUNTIFS(#REF!,"&gt;=100",#REF!,"&lt;150",#REF!,$B175)</f>
        <v>#REF!</v>
      </c>
      <c r="N175" s="6" t="e">
        <f>COUNTIFS(#REF!,"&lt;=1",#REF!,"&gt;=100",#REF!,"&lt;150",#REF!,$B175,#REF!,"&gt;=2.2")</f>
        <v>#REF!</v>
      </c>
      <c r="O175" s="6" t="e">
        <f>COUNTIFS(#REF!,"&lt;=1",#REF!,"&gt;=100",#REF!,"&lt;150",#REF!,$B175,#REF!,"&gt;=2.4")</f>
        <v>#REF!</v>
      </c>
      <c r="P175" s="6" t="e">
        <f>COUNTIFS(#REF!,"&lt;=1",#REF!,"&gt;=100",#REF!,"&lt;150",#REF!,$B175,#REF!,"&gt;=3")</f>
        <v>#REF!</v>
      </c>
      <c r="Q175" s="6" t="e">
        <f>COUNTIFS(#REF!,"&lt;=1",#REF!,"&gt;=100",#REF!,"&lt;150",#REF!,$B175,#REF!,"&gt;=3.5")</f>
        <v>#REF!</v>
      </c>
      <c r="R175" s="15" t="e">
        <f>COUNTIFS(#REF!,"&lt;=1",#REF!,"&gt;=100",#REF!,"&lt;150",#REF!,$B175,#REF!,"&gt;=4")</f>
        <v>#REF!</v>
      </c>
      <c r="T175" s="9" t="s">
        <v>20</v>
      </c>
      <c r="U175" s="6"/>
      <c r="V175" s="6" t="e">
        <f>COUNTIFS(#REF!,"&gt;=150",#REF!,"&lt;200",#REF!,$B175)</f>
        <v>#REF!</v>
      </c>
      <c r="W175" s="6" t="e">
        <f>COUNTIFS(#REF!,"&lt;=1",#REF!,"&gt;=150",#REF!,"&lt;200",#REF!,$B175,#REF!,"&gt;=2.2")</f>
        <v>#REF!</v>
      </c>
      <c r="X175" s="6" t="e">
        <f>COUNTIFS(#REF!,"&lt;=1",#REF!,"&gt;=150",#REF!,"&lt;200",#REF!,$B175,#REF!,"&gt;=2.4")</f>
        <v>#REF!</v>
      </c>
      <c r="Y175" s="6" t="e">
        <f>COUNTIFS(#REF!,"&lt;=1",#REF!,"&gt;=150",#REF!,"&lt;200",#REF!,$B175,#REF!,"&gt;=3")</f>
        <v>#REF!</v>
      </c>
      <c r="Z175" s="6" t="e">
        <f>COUNTIFS(#REF!,"&lt;=1",#REF!,"&gt;=150",#REF!,"&lt;200",#REF!,$B175,#REF!,"&gt;=3.5")</f>
        <v>#REF!</v>
      </c>
      <c r="AA175" s="15" t="e">
        <f>COUNTIFS(#REF!,"&lt;=1",#REF!,"&gt;=150",#REF!,"&lt;200",#REF!,$B175,#REF!,"&gt;=4")</f>
        <v>#REF!</v>
      </c>
      <c r="AC175" s="9" t="s">
        <v>20</v>
      </c>
      <c r="AD175" s="6"/>
      <c r="AE175" s="6" t="e">
        <f>COUNTIFS(#REF!,"&gt;=200",#REF!,$B175)</f>
        <v>#REF!</v>
      </c>
      <c r="AF175" s="6" t="e">
        <f>COUNTIFS(#REF!,"&lt;=1",#REF!,"&gt;=200",#REF!,$B175,#REF!,"&gt;=2.2")</f>
        <v>#REF!</v>
      </c>
      <c r="AG175" s="6" t="e">
        <f>COUNTIFS(#REF!,"&lt;=1",#REF!,"&gt;=200",#REF!,$B175,#REF!,"&gt;=2.4")</f>
        <v>#REF!</v>
      </c>
      <c r="AH175" s="6" t="e">
        <f>COUNTIFS(#REF!,"&lt;=1",#REF!,"&gt;=200",#REF!,$B175,#REF!,"&gt;=3")</f>
        <v>#REF!</v>
      </c>
      <c r="AI175" s="6" t="e">
        <f>COUNTIFS(#REF!,"&lt;=1",#REF!,"&gt;=200",#REF!,$B175,#REF!,"&gt;=3.5")</f>
        <v>#REF!</v>
      </c>
      <c r="AJ175" s="15" t="e">
        <f>COUNTIFS(#REF!,"&lt;=1",#REF!,"&gt;=200",#REF!,$B175,#REF!,"&gt;=4")</f>
        <v>#REF!</v>
      </c>
      <c r="AL175" s="9" t="s">
        <v>20</v>
      </c>
      <c r="AM175" s="6"/>
      <c r="AN175" s="6" t="e">
        <f>COUNTIFS(#REF!,"&gt;=50",#REF!,$B175)</f>
        <v>#REF!</v>
      </c>
      <c r="AO175" s="6" t="e">
        <f>COUNTIFS(#REF!,"&lt;=1",#REF!,"&gt;=50",#REF!,$B175,#REF!,"&gt;=2.2")</f>
        <v>#REF!</v>
      </c>
      <c r="AP175" s="6" t="e">
        <f>COUNTIFS(#REF!,"&lt;=1",#REF!,"&gt;=50",#REF!,$B175,#REF!,"&gt;=2.4")</f>
        <v>#REF!</v>
      </c>
      <c r="AQ175" s="6" t="e">
        <f>COUNTIFS(#REF!,"&lt;=1",#REF!,"&gt;=50",#REF!,$B175,#REF!,"&gt;=3")</f>
        <v>#REF!</v>
      </c>
      <c r="AR175" s="6" t="e">
        <f>COUNTIFS(#REF!,"&lt;=1",#REF!,"&gt;=50",#REF!,$B175,#REF!,"&gt;=3.5")</f>
        <v>#REF!</v>
      </c>
      <c r="AS175" s="15" t="e">
        <f>COUNTIFS(#REF!,"&lt;=1",#REF!,"&gt;=50",#REF!,$B175,#REF!,"&gt;=4")</f>
        <v>#REF!</v>
      </c>
    </row>
    <row r="176" spans="2:45" hidden="1" outlineLevel="1" x14ac:dyDescent="0.25">
      <c r="B176" s="9" t="s">
        <v>21</v>
      </c>
      <c r="C176" s="6"/>
      <c r="D176" s="6" t="e">
        <f>COUNTIFS(#REF!,"&lt;100",#REF!,"&gt;=50",#REF!,$B176)</f>
        <v>#REF!</v>
      </c>
      <c r="E176" s="6" t="e">
        <f>COUNTIFS(#REF!,"&lt;=1",#REF!,"&lt;100",#REF!,"&gt;=50",#REF!,$B176,#REF!,"&gt;=2.2")</f>
        <v>#REF!</v>
      </c>
      <c r="F176" s="6" t="e">
        <f>COUNTIFS(#REF!,"&lt;=1",#REF!,"&lt;100",#REF!,"&gt;=50",#REF!,$B176,#REF!,"&gt;=2.4")</f>
        <v>#REF!</v>
      </c>
      <c r="G176" s="6" t="e">
        <f>COUNTIFS(#REF!,"&lt;=1",#REF!,"&lt;100",#REF!,"&gt;=50",#REF!,$B176,#REF!,"&gt;=3")</f>
        <v>#REF!</v>
      </c>
      <c r="H176" s="6" t="e">
        <f>COUNTIFS(#REF!,"&lt;=1",#REF!,"&lt;100",#REF!,"&gt;=50",#REF!,$B176,#REF!,"&gt;=3.5")</f>
        <v>#REF!</v>
      </c>
      <c r="I176" s="15" t="e">
        <f>COUNTIFS(#REF!,"&lt;=1",#REF!,"&lt;100",#REF!,"&gt;=50",#REF!,$B176,#REF!,"&gt;=4")</f>
        <v>#REF!</v>
      </c>
      <c r="K176" s="9" t="s">
        <v>21</v>
      </c>
      <c r="L176" s="6"/>
      <c r="M176" s="6" t="e">
        <f>COUNTIFS(#REF!,"&gt;=100",#REF!,"&lt;150",#REF!,$B176)</f>
        <v>#REF!</v>
      </c>
      <c r="N176" s="6" t="e">
        <f>COUNTIFS(#REF!,"&lt;=1",#REF!,"&gt;=100",#REF!,"&lt;150",#REF!,$B176,#REF!,"&gt;=2.2")</f>
        <v>#REF!</v>
      </c>
      <c r="O176" s="6" t="e">
        <f>COUNTIFS(#REF!,"&lt;=1",#REF!,"&gt;=100",#REF!,"&lt;150",#REF!,$B176,#REF!,"&gt;=2.4")</f>
        <v>#REF!</v>
      </c>
      <c r="P176" s="6" t="e">
        <f>COUNTIFS(#REF!,"&lt;=1",#REF!,"&gt;=100",#REF!,"&lt;150",#REF!,$B176,#REF!,"&gt;=3")</f>
        <v>#REF!</v>
      </c>
      <c r="Q176" s="6" t="e">
        <f>COUNTIFS(#REF!,"&lt;=1",#REF!,"&gt;=100",#REF!,"&lt;150",#REF!,$B176,#REF!,"&gt;=3.5")</f>
        <v>#REF!</v>
      </c>
      <c r="R176" s="15" t="e">
        <f>COUNTIFS(#REF!,"&lt;=1",#REF!,"&gt;=100",#REF!,"&lt;150",#REF!,$B176,#REF!,"&gt;=4")</f>
        <v>#REF!</v>
      </c>
      <c r="T176" s="9" t="s">
        <v>21</v>
      </c>
      <c r="U176" s="6"/>
      <c r="V176" s="6" t="e">
        <f>COUNTIFS(#REF!,"&gt;=150",#REF!,"&lt;200",#REF!,$B176)</f>
        <v>#REF!</v>
      </c>
      <c r="W176" s="6" t="e">
        <f>COUNTIFS(#REF!,"&lt;=1",#REF!,"&gt;=150",#REF!,"&lt;200",#REF!,$B176,#REF!,"&gt;=2.2")</f>
        <v>#REF!</v>
      </c>
      <c r="X176" s="6" t="e">
        <f>COUNTIFS(#REF!,"&lt;=1",#REF!,"&gt;=150",#REF!,"&lt;200",#REF!,$B176,#REF!,"&gt;=2.4")</f>
        <v>#REF!</v>
      </c>
      <c r="Y176" s="6" t="e">
        <f>COUNTIFS(#REF!,"&lt;=1",#REF!,"&gt;=150",#REF!,"&lt;200",#REF!,$B176,#REF!,"&gt;=3")</f>
        <v>#REF!</v>
      </c>
      <c r="Z176" s="6" t="e">
        <f>COUNTIFS(#REF!,"&lt;=1",#REF!,"&gt;=150",#REF!,"&lt;200",#REF!,$B176,#REF!,"&gt;=3.5")</f>
        <v>#REF!</v>
      </c>
      <c r="AA176" s="15" t="e">
        <f>COUNTIFS(#REF!,"&lt;=1",#REF!,"&gt;=150",#REF!,"&lt;200",#REF!,$B176,#REF!,"&gt;=4")</f>
        <v>#REF!</v>
      </c>
      <c r="AC176" s="9" t="s">
        <v>21</v>
      </c>
      <c r="AD176" s="6"/>
      <c r="AE176" s="6" t="e">
        <f>COUNTIFS(#REF!,"&gt;=200",#REF!,$B176)</f>
        <v>#REF!</v>
      </c>
      <c r="AF176" s="6" t="e">
        <f>COUNTIFS(#REF!,"&lt;=1",#REF!,"&gt;=200",#REF!,$B176,#REF!,"&gt;=2.2")</f>
        <v>#REF!</v>
      </c>
      <c r="AG176" s="6" t="e">
        <f>COUNTIFS(#REF!,"&lt;=1",#REF!,"&gt;=200",#REF!,$B176,#REF!,"&gt;=2.4")</f>
        <v>#REF!</v>
      </c>
      <c r="AH176" s="6" t="e">
        <f>COUNTIFS(#REF!,"&lt;=1",#REF!,"&gt;=200",#REF!,$B176,#REF!,"&gt;=3")</f>
        <v>#REF!</v>
      </c>
      <c r="AI176" s="6" t="e">
        <f>COUNTIFS(#REF!,"&lt;=1",#REF!,"&gt;=200",#REF!,$B176,#REF!,"&gt;=3.5")</f>
        <v>#REF!</v>
      </c>
      <c r="AJ176" s="15" t="e">
        <f>COUNTIFS(#REF!,"&lt;=1",#REF!,"&gt;=200",#REF!,$B176,#REF!,"&gt;=4")</f>
        <v>#REF!</v>
      </c>
      <c r="AL176" s="9" t="s">
        <v>21</v>
      </c>
      <c r="AM176" s="6"/>
      <c r="AN176" s="6" t="e">
        <f>COUNTIFS(#REF!,"&gt;=50",#REF!,$B176)</f>
        <v>#REF!</v>
      </c>
      <c r="AO176" s="6" t="e">
        <f>COUNTIFS(#REF!,"&lt;=1",#REF!,"&gt;=50",#REF!,$B176,#REF!,"&gt;=2.2")</f>
        <v>#REF!</v>
      </c>
      <c r="AP176" s="6" t="e">
        <f>COUNTIFS(#REF!,"&lt;=1",#REF!,"&gt;=50",#REF!,$B176,#REF!,"&gt;=2.4")</f>
        <v>#REF!</v>
      </c>
      <c r="AQ176" s="6" t="e">
        <f>COUNTIFS(#REF!,"&lt;=1",#REF!,"&gt;=50",#REF!,$B176,#REF!,"&gt;=3")</f>
        <v>#REF!</v>
      </c>
      <c r="AR176" s="6" t="e">
        <f>COUNTIFS(#REF!,"&lt;=1",#REF!,"&gt;=50",#REF!,$B176,#REF!,"&gt;=3.5")</f>
        <v>#REF!</v>
      </c>
      <c r="AS176" s="15" t="e">
        <f>COUNTIFS(#REF!,"&lt;=1",#REF!,"&gt;=50",#REF!,$B176,#REF!,"&gt;=4")</f>
        <v>#REF!</v>
      </c>
    </row>
    <row r="177" spans="2:45" hidden="1" outlineLevel="1" x14ac:dyDescent="0.25">
      <c r="B177" s="9" t="s">
        <v>16</v>
      </c>
      <c r="C177" s="6"/>
      <c r="D177" s="6" t="e">
        <f>COUNTIFS(#REF!,"&lt;100",#REF!,"&gt;=50",#REF!,$B177)</f>
        <v>#REF!</v>
      </c>
      <c r="E177" s="6" t="e">
        <f>COUNTIFS(#REF!,"&lt;=1",#REF!,"&lt;100",#REF!,"&gt;=50",#REF!,$B177,#REF!,"&gt;=2.2")</f>
        <v>#REF!</v>
      </c>
      <c r="F177" s="6" t="e">
        <f>COUNTIFS(#REF!,"&lt;=1",#REF!,"&lt;100",#REF!,"&gt;=50",#REF!,$B177,#REF!,"&gt;=2.4")</f>
        <v>#REF!</v>
      </c>
      <c r="G177" s="6" t="e">
        <f>COUNTIFS(#REF!,"&lt;=1",#REF!,"&lt;100",#REF!,"&gt;=50",#REF!,$B177,#REF!,"&gt;=3")</f>
        <v>#REF!</v>
      </c>
      <c r="H177" s="6" t="e">
        <f>COUNTIFS(#REF!,"&lt;=1",#REF!,"&lt;100",#REF!,"&gt;=50",#REF!,$B177,#REF!,"&gt;=3.5")</f>
        <v>#REF!</v>
      </c>
      <c r="I177" s="15" t="e">
        <f>COUNTIFS(#REF!,"&lt;=1",#REF!,"&lt;100",#REF!,"&gt;=50",#REF!,$B177,#REF!,"&gt;=4")</f>
        <v>#REF!</v>
      </c>
      <c r="K177" s="9" t="s">
        <v>16</v>
      </c>
      <c r="L177" s="6"/>
      <c r="M177" s="6" t="e">
        <f>COUNTIFS(#REF!,"&gt;=100",#REF!,"&lt;150",#REF!,$B177)</f>
        <v>#REF!</v>
      </c>
      <c r="N177" s="6" t="e">
        <f>COUNTIFS(#REF!,"&lt;=1",#REF!,"&gt;=100",#REF!,"&lt;150",#REF!,$B177,#REF!,"&gt;=2.2")</f>
        <v>#REF!</v>
      </c>
      <c r="O177" s="6" t="e">
        <f>COUNTIFS(#REF!,"&lt;=1",#REF!,"&gt;=100",#REF!,"&lt;150",#REF!,$B177,#REF!,"&gt;=2.4")</f>
        <v>#REF!</v>
      </c>
      <c r="P177" s="6" t="e">
        <f>COUNTIFS(#REF!,"&lt;=1",#REF!,"&gt;=100",#REF!,"&lt;150",#REF!,$B177,#REF!,"&gt;=3")</f>
        <v>#REF!</v>
      </c>
      <c r="Q177" s="6" t="e">
        <f>COUNTIFS(#REF!,"&lt;=1",#REF!,"&gt;=100",#REF!,"&lt;150",#REF!,$B177,#REF!,"&gt;=3.5")</f>
        <v>#REF!</v>
      </c>
      <c r="R177" s="15" t="e">
        <f>COUNTIFS(#REF!,"&lt;=1",#REF!,"&gt;=100",#REF!,"&lt;150",#REF!,$B177,#REF!,"&gt;=4")</f>
        <v>#REF!</v>
      </c>
      <c r="T177" s="9" t="s">
        <v>16</v>
      </c>
      <c r="U177" s="6"/>
      <c r="V177" s="6" t="e">
        <f>COUNTIFS(#REF!,"&gt;=150",#REF!,"&lt;200",#REF!,$B177)</f>
        <v>#REF!</v>
      </c>
      <c r="W177" s="6" t="e">
        <f>COUNTIFS(#REF!,"&lt;=1",#REF!,"&gt;=150",#REF!,"&lt;200",#REF!,$B177,#REF!,"&gt;=2.2")</f>
        <v>#REF!</v>
      </c>
      <c r="X177" s="6" t="e">
        <f>COUNTIFS(#REF!,"&lt;=1",#REF!,"&gt;=150",#REF!,"&lt;200",#REF!,$B177,#REF!,"&gt;=2.4")</f>
        <v>#REF!</v>
      </c>
      <c r="Y177" s="6" t="e">
        <f>COUNTIFS(#REF!,"&lt;=1",#REF!,"&gt;=150",#REF!,"&lt;200",#REF!,$B177,#REF!,"&gt;=3")</f>
        <v>#REF!</v>
      </c>
      <c r="Z177" s="6" t="e">
        <f>COUNTIFS(#REF!,"&lt;=1",#REF!,"&gt;=150",#REF!,"&lt;200",#REF!,$B177,#REF!,"&gt;=3.5")</f>
        <v>#REF!</v>
      </c>
      <c r="AA177" s="15" t="e">
        <f>COUNTIFS(#REF!,"&lt;=1",#REF!,"&gt;=150",#REF!,"&lt;200",#REF!,$B177,#REF!,"&gt;=4")</f>
        <v>#REF!</v>
      </c>
      <c r="AC177" s="9" t="s">
        <v>16</v>
      </c>
      <c r="AD177" s="6"/>
      <c r="AE177" s="6" t="e">
        <f>COUNTIFS(#REF!,"&gt;=200",#REF!,$B177)</f>
        <v>#REF!</v>
      </c>
      <c r="AF177" s="6" t="e">
        <f>COUNTIFS(#REF!,"&lt;=1",#REF!,"&gt;=200",#REF!,$B177,#REF!,"&gt;=2.2")</f>
        <v>#REF!</v>
      </c>
      <c r="AG177" s="6" t="e">
        <f>COUNTIFS(#REF!,"&lt;=1",#REF!,"&gt;=200",#REF!,$B177,#REF!,"&gt;=2.4")</f>
        <v>#REF!</v>
      </c>
      <c r="AH177" s="6" t="e">
        <f>COUNTIFS(#REF!,"&lt;=1",#REF!,"&gt;=200",#REF!,$B177,#REF!,"&gt;=3")</f>
        <v>#REF!</v>
      </c>
      <c r="AI177" s="6" t="e">
        <f>COUNTIFS(#REF!,"&lt;=1",#REF!,"&gt;=200",#REF!,$B177,#REF!,"&gt;=3.5")</f>
        <v>#REF!</v>
      </c>
      <c r="AJ177" s="15" t="e">
        <f>COUNTIFS(#REF!,"&lt;=1",#REF!,"&gt;=200",#REF!,$B177,#REF!,"&gt;=4")</f>
        <v>#REF!</v>
      </c>
      <c r="AL177" s="9" t="s">
        <v>16</v>
      </c>
      <c r="AM177" s="6"/>
      <c r="AN177" s="6" t="e">
        <f>COUNTIFS(#REF!,"&gt;=50",#REF!,$B177)</f>
        <v>#REF!</v>
      </c>
      <c r="AO177" s="6" t="e">
        <f>COUNTIFS(#REF!,"&lt;=1",#REF!,"&gt;=50",#REF!,$B177,#REF!,"&gt;=2.2")</f>
        <v>#REF!</v>
      </c>
      <c r="AP177" s="6" t="e">
        <f>COUNTIFS(#REF!,"&lt;=1",#REF!,"&gt;=50",#REF!,$B177,#REF!,"&gt;=2.4")</f>
        <v>#REF!</v>
      </c>
      <c r="AQ177" s="6" t="e">
        <f>COUNTIFS(#REF!,"&lt;=1",#REF!,"&gt;=50",#REF!,$B177,#REF!,"&gt;=3")</f>
        <v>#REF!</v>
      </c>
      <c r="AR177" s="6" t="e">
        <f>COUNTIFS(#REF!,"&lt;=1",#REF!,"&gt;=50",#REF!,$B177,#REF!,"&gt;=3.5")</f>
        <v>#REF!</v>
      </c>
      <c r="AS177" s="15" t="e">
        <f>COUNTIFS(#REF!,"&lt;=1",#REF!,"&gt;=50",#REF!,$B177,#REF!,"&gt;=4")</f>
        <v>#REF!</v>
      </c>
    </row>
    <row r="178" spans="2:45" hidden="1" outlineLevel="1" x14ac:dyDescent="0.25">
      <c r="B178" s="9" t="s">
        <v>54</v>
      </c>
      <c r="C178" s="6"/>
      <c r="D178" s="6" t="e">
        <f>COUNTIFS(#REF!,"&lt;100",#REF!,"&gt;=50",#REF!,$B178)</f>
        <v>#REF!</v>
      </c>
      <c r="E178" s="6" t="e">
        <f>COUNTIFS(#REF!,"&lt;=1",#REF!,"&lt;100",#REF!,"&gt;=50",#REF!,$B178,#REF!,"&gt;=2.2")</f>
        <v>#REF!</v>
      </c>
      <c r="F178" s="6" t="e">
        <f>COUNTIFS(#REF!,"&lt;=1",#REF!,"&lt;100",#REF!,"&gt;=50",#REF!,$B178,#REF!,"&gt;=2.4")</f>
        <v>#REF!</v>
      </c>
      <c r="G178" s="6" t="e">
        <f>COUNTIFS(#REF!,"&lt;=1",#REF!,"&lt;100",#REF!,"&gt;=50",#REF!,$B178,#REF!,"&gt;=3")</f>
        <v>#REF!</v>
      </c>
      <c r="H178" s="6" t="e">
        <f>COUNTIFS(#REF!,"&lt;=1",#REF!,"&lt;100",#REF!,"&gt;=50",#REF!,$B178,#REF!,"&gt;=3.5")</f>
        <v>#REF!</v>
      </c>
      <c r="I178" s="15" t="e">
        <f>COUNTIFS(#REF!,"&lt;=1",#REF!,"&lt;100",#REF!,"&gt;=50",#REF!,$B178,#REF!,"&gt;=4")</f>
        <v>#REF!</v>
      </c>
      <c r="K178" s="9" t="s">
        <v>54</v>
      </c>
      <c r="L178" s="6"/>
      <c r="M178" s="6" t="e">
        <f>COUNTIFS(#REF!,"&gt;=100",#REF!,"&lt;150",#REF!,$B178)</f>
        <v>#REF!</v>
      </c>
      <c r="N178" s="6" t="e">
        <f>COUNTIFS(#REF!,"&lt;=1",#REF!,"&gt;=100",#REF!,"&lt;150",#REF!,$B178,#REF!,"&gt;=2.2")</f>
        <v>#REF!</v>
      </c>
      <c r="O178" s="6" t="e">
        <f>COUNTIFS(#REF!,"&lt;=1",#REF!,"&gt;=100",#REF!,"&lt;150",#REF!,$B178,#REF!,"&gt;=2.4")</f>
        <v>#REF!</v>
      </c>
      <c r="P178" s="6" t="e">
        <f>COUNTIFS(#REF!,"&lt;=1",#REF!,"&gt;=100",#REF!,"&lt;150",#REF!,$B178,#REF!,"&gt;=3")</f>
        <v>#REF!</v>
      </c>
      <c r="Q178" s="6" t="e">
        <f>COUNTIFS(#REF!,"&lt;=1",#REF!,"&gt;=100",#REF!,"&lt;150",#REF!,$B178,#REF!,"&gt;=3.5")</f>
        <v>#REF!</v>
      </c>
      <c r="R178" s="15" t="e">
        <f>COUNTIFS(#REF!,"&lt;=1",#REF!,"&gt;=100",#REF!,"&lt;150",#REF!,$B178,#REF!,"&gt;=4")</f>
        <v>#REF!</v>
      </c>
      <c r="T178" s="9" t="s">
        <v>54</v>
      </c>
      <c r="U178" s="6"/>
      <c r="V178" s="6" t="e">
        <f>COUNTIFS(#REF!,"&gt;=150",#REF!,"&lt;200",#REF!,$B178)</f>
        <v>#REF!</v>
      </c>
      <c r="W178" s="6" t="e">
        <f>COUNTIFS(#REF!,"&lt;=1",#REF!,"&gt;=150",#REF!,"&lt;200",#REF!,$B178,#REF!,"&gt;=2.2")</f>
        <v>#REF!</v>
      </c>
      <c r="X178" s="6" t="e">
        <f>COUNTIFS(#REF!,"&lt;=1",#REF!,"&gt;=150",#REF!,"&lt;200",#REF!,$B178,#REF!,"&gt;=2.4")</f>
        <v>#REF!</v>
      </c>
      <c r="Y178" s="6" t="e">
        <f>COUNTIFS(#REF!,"&lt;=1",#REF!,"&gt;=150",#REF!,"&lt;200",#REF!,$B178,#REF!,"&gt;=3")</f>
        <v>#REF!</v>
      </c>
      <c r="Z178" s="6" t="e">
        <f>COUNTIFS(#REF!,"&lt;=1",#REF!,"&gt;=150",#REF!,"&lt;200",#REF!,$B178,#REF!,"&gt;=3.5")</f>
        <v>#REF!</v>
      </c>
      <c r="AA178" s="15" t="e">
        <f>COUNTIFS(#REF!,"&lt;=1",#REF!,"&gt;=150",#REF!,"&lt;200",#REF!,$B178,#REF!,"&gt;=4")</f>
        <v>#REF!</v>
      </c>
      <c r="AC178" s="9" t="s">
        <v>54</v>
      </c>
      <c r="AD178" s="6"/>
      <c r="AE178" s="6" t="e">
        <f>COUNTIFS(#REF!,"&gt;=200",#REF!,$B178)</f>
        <v>#REF!</v>
      </c>
      <c r="AF178" s="6" t="e">
        <f>COUNTIFS(#REF!,"&lt;=1",#REF!,"&gt;=200",#REF!,$B178,#REF!,"&gt;=2.2")</f>
        <v>#REF!</v>
      </c>
      <c r="AG178" s="6" t="e">
        <f>COUNTIFS(#REF!,"&lt;=1",#REF!,"&gt;=200",#REF!,$B178,#REF!,"&gt;=2.4")</f>
        <v>#REF!</v>
      </c>
      <c r="AH178" s="6" t="e">
        <f>COUNTIFS(#REF!,"&lt;=1",#REF!,"&gt;=200",#REF!,$B178,#REF!,"&gt;=3")</f>
        <v>#REF!</v>
      </c>
      <c r="AI178" s="6" t="e">
        <f>COUNTIFS(#REF!,"&lt;=1",#REF!,"&gt;=200",#REF!,$B178,#REF!,"&gt;=3.5")</f>
        <v>#REF!</v>
      </c>
      <c r="AJ178" s="15" t="e">
        <f>COUNTIFS(#REF!,"&lt;=1",#REF!,"&gt;=200",#REF!,$B178,#REF!,"&gt;=4")</f>
        <v>#REF!</v>
      </c>
      <c r="AL178" s="9" t="s">
        <v>54</v>
      </c>
      <c r="AM178" s="6"/>
      <c r="AN178" s="6" t="e">
        <f>COUNTIFS(#REF!,"&gt;=50",#REF!,$B178)</f>
        <v>#REF!</v>
      </c>
      <c r="AO178" s="6" t="e">
        <f>COUNTIFS(#REF!,"&lt;=1",#REF!,"&gt;=50",#REF!,$B178,#REF!,"&gt;=2.2")</f>
        <v>#REF!</v>
      </c>
      <c r="AP178" s="6" t="e">
        <f>COUNTIFS(#REF!,"&lt;=1",#REF!,"&gt;=50",#REF!,$B178,#REF!,"&gt;=2.4")</f>
        <v>#REF!</v>
      </c>
      <c r="AQ178" s="6" t="e">
        <f>COUNTIFS(#REF!,"&lt;=1",#REF!,"&gt;=50",#REF!,$B178,#REF!,"&gt;=3")</f>
        <v>#REF!</v>
      </c>
      <c r="AR178" s="6" t="e">
        <f>COUNTIFS(#REF!,"&lt;=1",#REF!,"&gt;=50",#REF!,$B178,#REF!,"&gt;=3.5")</f>
        <v>#REF!</v>
      </c>
      <c r="AS178" s="15" t="e">
        <f>COUNTIFS(#REF!,"&lt;=1",#REF!,"&gt;=50",#REF!,$B178,#REF!,"&gt;=4")</f>
        <v>#REF!</v>
      </c>
    </row>
    <row r="179" spans="2:45" hidden="1" outlineLevel="1" x14ac:dyDescent="0.25">
      <c r="B179" s="9" t="s">
        <v>55</v>
      </c>
      <c r="C179" s="6"/>
      <c r="D179" s="6" t="e">
        <f>COUNTIFS(#REF!,"&lt;100",#REF!,"&gt;=50",#REF!,$B179)</f>
        <v>#REF!</v>
      </c>
      <c r="E179" s="6" t="e">
        <f>COUNTIFS(#REF!,"&lt;=1",#REF!,"&lt;100",#REF!,"&gt;=50",#REF!,$B179,#REF!,"&gt;=2.2")</f>
        <v>#REF!</v>
      </c>
      <c r="F179" s="6" t="e">
        <f>COUNTIFS(#REF!,"&lt;=1",#REF!,"&lt;100",#REF!,"&gt;=50",#REF!,$B179,#REF!,"&gt;=2.4")</f>
        <v>#REF!</v>
      </c>
      <c r="G179" s="6" t="e">
        <f>COUNTIFS(#REF!,"&lt;=1",#REF!,"&lt;100",#REF!,"&gt;=50",#REF!,$B179,#REF!,"&gt;=3")</f>
        <v>#REF!</v>
      </c>
      <c r="H179" s="6" t="e">
        <f>COUNTIFS(#REF!,"&lt;=1",#REF!,"&lt;100",#REF!,"&gt;=50",#REF!,$B179,#REF!,"&gt;=3.5")</f>
        <v>#REF!</v>
      </c>
      <c r="I179" s="15" t="e">
        <f>COUNTIFS(#REF!,"&lt;=1",#REF!,"&lt;100",#REF!,"&gt;=50",#REF!,$B179,#REF!,"&gt;=4")</f>
        <v>#REF!</v>
      </c>
      <c r="K179" s="9" t="s">
        <v>55</v>
      </c>
      <c r="L179" s="6"/>
      <c r="M179" s="6" t="e">
        <f>COUNTIFS(#REF!,"&gt;=100",#REF!,"&lt;150",#REF!,$B179)</f>
        <v>#REF!</v>
      </c>
      <c r="N179" s="6" t="e">
        <f>COUNTIFS(#REF!,"&lt;=1",#REF!,"&gt;=100",#REF!,"&lt;150",#REF!,$B179,#REF!,"&gt;=2.2")</f>
        <v>#REF!</v>
      </c>
      <c r="O179" s="6" t="e">
        <f>COUNTIFS(#REF!,"&lt;=1",#REF!,"&gt;=100",#REF!,"&lt;150",#REF!,$B179,#REF!,"&gt;=2.4")</f>
        <v>#REF!</v>
      </c>
      <c r="P179" s="6" t="e">
        <f>COUNTIFS(#REF!,"&lt;=1",#REF!,"&gt;=100",#REF!,"&lt;150",#REF!,$B179,#REF!,"&gt;=3")</f>
        <v>#REF!</v>
      </c>
      <c r="Q179" s="6" t="e">
        <f>COUNTIFS(#REF!,"&lt;=1",#REF!,"&gt;=100",#REF!,"&lt;150",#REF!,$B179,#REF!,"&gt;=3.5")</f>
        <v>#REF!</v>
      </c>
      <c r="R179" s="15" t="e">
        <f>COUNTIFS(#REF!,"&lt;=1",#REF!,"&gt;=100",#REF!,"&lt;150",#REF!,$B179,#REF!,"&gt;=4")</f>
        <v>#REF!</v>
      </c>
      <c r="T179" s="9" t="s">
        <v>55</v>
      </c>
      <c r="U179" s="6"/>
      <c r="V179" s="6" t="e">
        <f>COUNTIFS(#REF!,"&gt;=150",#REF!,"&lt;200",#REF!,$B179)</f>
        <v>#REF!</v>
      </c>
      <c r="W179" s="6" t="e">
        <f>COUNTIFS(#REF!,"&lt;=1",#REF!,"&gt;=150",#REF!,"&lt;200",#REF!,$B179,#REF!,"&gt;=2.2")</f>
        <v>#REF!</v>
      </c>
      <c r="X179" s="6" t="e">
        <f>COUNTIFS(#REF!,"&lt;=1",#REF!,"&gt;=150",#REF!,"&lt;200",#REF!,$B179,#REF!,"&gt;=2.4")</f>
        <v>#REF!</v>
      </c>
      <c r="Y179" s="6" t="e">
        <f>COUNTIFS(#REF!,"&lt;=1",#REF!,"&gt;=150",#REF!,"&lt;200",#REF!,$B179,#REF!,"&gt;=3")</f>
        <v>#REF!</v>
      </c>
      <c r="Z179" s="6" t="e">
        <f>COUNTIFS(#REF!,"&lt;=1",#REF!,"&gt;=150",#REF!,"&lt;200",#REF!,$B179,#REF!,"&gt;=3.5")</f>
        <v>#REF!</v>
      </c>
      <c r="AA179" s="15" t="e">
        <f>COUNTIFS(#REF!,"&lt;=1",#REF!,"&gt;=150",#REF!,"&lt;200",#REF!,$B179,#REF!,"&gt;=4")</f>
        <v>#REF!</v>
      </c>
      <c r="AC179" s="9" t="s">
        <v>55</v>
      </c>
      <c r="AD179" s="6"/>
      <c r="AE179" s="6" t="e">
        <f>COUNTIFS(#REF!,"&gt;=200",#REF!,$B179)</f>
        <v>#REF!</v>
      </c>
      <c r="AF179" s="6" t="e">
        <f>COUNTIFS(#REF!,"&lt;=1",#REF!,"&gt;=200",#REF!,$B179,#REF!,"&gt;=2.2")</f>
        <v>#REF!</v>
      </c>
      <c r="AG179" s="6" t="e">
        <f>COUNTIFS(#REF!,"&lt;=1",#REF!,"&gt;=200",#REF!,$B179,#REF!,"&gt;=2.4")</f>
        <v>#REF!</v>
      </c>
      <c r="AH179" s="6" t="e">
        <f>COUNTIFS(#REF!,"&lt;=1",#REF!,"&gt;=200",#REF!,$B179,#REF!,"&gt;=3")</f>
        <v>#REF!</v>
      </c>
      <c r="AI179" s="6" t="e">
        <f>COUNTIFS(#REF!,"&lt;=1",#REF!,"&gt;=200",#REF!,$B179,#REF!,"&gt;=3.5")</f>
        <v>#REF!</v>
      </c>
      <c r="AJ179" s="15" t="e">
        <f>COUNTIFS(#REF!,"&lt;=1",#REF!,"&gt;=200",#REF!,$B179,#REF!,"&gt;=4")</f>
        <v>#REF!</v>
      </c>
      <c r="AL179" s="9" t="s">
        <v>55</v>
      </c>
      <c r="AM179" s="6"/>
      <c r="AN179" s="6" t="e">
        <f>COUNTIFS(#REF!,"&gt;=50",#REF!,$B179)</f>
        <v>#REF!</v>
      </c>
      <c r="AO179" s="6" t="e">
        <f>COUNTIFS(#REF!,"&lt;=1",#REF!,"&gt;=50",#REF!,$B179,#REF!,"&gt;=2.2")</f>
        <v>#REF!</v>
      </c>
      <c r="AP179" s="6" t="e">
        <f>COUNTIFS(#REF!,"&lt;=1",#REF!,"&gt;=50",#REF!,$B179,#REF!,"&gt;=2.4")</f>
        <v>#REF!</v>
      </c>
      <c r="AQ179" s="6" t="e">
        <f>COUNTIFS(#REF!,"&lt;=1",#REF!,"&gt;=50",#REF!,$B179,#REF!,"&gt;=3")</f>
        <v>#REF!</v>
      </c>
      <c r="AR179" s="6" t="e">
        <f>COUNTIFS(#REF!,"&lt;=1",#REF!,"&gt;=50",#REF!,$B179,#REF!,"&gt;=3.5")</f>
        <v>#REF!</v>
      </c>
      <c r="AS179" s="15" t="e">
        <f>COUNTIFS(#REF!,"&lt;=1",#REF!,"&gt;=50",#REF!,$B179,#REF!,"&gt;=4")</f>
        <v>#REF!</v>
      </c>
    </row>
    <row r="180" spans="2:45" hidden="1" outlineLevel="1" x14ac:dyDescent="0.25">
      <c r="B180" s="9" t="s">
        <v>57</v>
      </c>
      <c r="C180" s="6"/>
      <c r="D180" s="6" t="e">
        <f>COUNTIFS(#REF!,"&lt;100",#REF!,"&gt;=50",#REF!,$B180)</f>
        <v>#REF!</v>
      </c>
      <c r="E180" s="6" t="e">
        <f>COUNTIFS(#REF!,"&lt;=1",#REF!,"&lt;100",#REF!,"&gt;=50",#REF!,$B180,#REF!,"&gt;=2.2")</f>
        <v>#REF!</v>
      </c>
      <c r="F180" s="6" t="e">
        <f>COUNTIFS(#REF!,"&lt;=1",#REF!,"&lt;100",#REF!,"&gt;=50",#REF!,$B180,#REF!,"&gt;=2.4")</f>
        <v>#REF!</v>
      </c>
      <c r="G180" s="6" t="e">
        <f>COUNTIFS(#REF!,"&lt;=1",#REF!,"&lt;100",#REF!,"&gt;=50",#REF!,$B180,#REF!,"&gt;=3")</f>
        <v>#REF!</v>
      </c>
      <c r="H180" s="6" t="e">
        <f>COUNTIFS(#REF!,"&lt;=1",#REF!,"&lt;100",#REF!,"&gt;=50",#REF!,$B180,#REF!,"&gt;=3.5")</f>
        <v>#REF!</v>
      </c>
      <c r="I180" s="15" t="e">
        <f>COUNTIFS(#REF!,"&lt;=1",#REF!,"&lt;100",#REF!,"&gt;=50",#REF!,$B180,#REF!,"&gt;=4")</f>
        <v>#REF!</v>
      </c>
      <c r="K180" s="9" t="s">
        <v>57</v>
      </c>
      <c r="L180" s="6"/>
      <c r="M180" s="6" t="e">
        <f>COUNTIFS(#REF!,"&gt;=100",#REF!,"&lt;150",#REF!,$B180)</f>
        <v>#REF!</v>
      </c>
      <c r="N180" s="6" t="e">
        <f>COUNTIFS(#REF!,"&lt;=1",#REF!,"&gt;=100",#REF!,"&lt;150",#REF!,$B180,#REF!,"&gt;=2.2")</f>
        <v>#REF!</v>
      </c>
      <c r="O180" s="6" t="e">
        <f>COUNTIFS(#REF!,"&lt;=1",#REF!,"&gt;=100",#REF!,"&lt;150",#REF!,$B180,#REF!,"&gt;=2.4")</f>
        <v>#REF!</v>
      </c>
      <c r="P180" s="6" t="e">
        <f>COUNTIFS(#REF!,"&lt;=1",#REF!,"&gt;=100",#REF!,"&lt;150",#REF!,$B180,#REF!,"&gt;=3")</f>
        <v>#REF!</v>
      </c>
      <c r="Q180" s="6" t="e">
        <f>COUNTIFS(#REF!,"&lt;=1",#REF!,"&gt;=100",#REF!,"&lt;150",#REF!,$B180,#REF!,"&gt;=3.5")</f>
        <v>#REF!</v>
      </c>
      <c r="R180" s="15" t="e">
        <f>COUNTIFS(#REF!,"&lt;=1",#REF!,"&gt;=100",#REF!,"&lt;150",#REF!,$B180,#REF!,"&gt;=4")</f>
        <v>#REF!</v>
      </c>
      <c r="T180" s="9" t="s">
        <v>57</v>
      </c>
      <c r="U180" s="6"/>
      <c r="V180" s="6" t="e">
        <f>COUNTIFS(#REF!,"&gt;=150",#REF!,"&lt;200",#REF!,$B180)</f>
        <v>#REF!</v>
      </c>
      <c r="W180" s="6" t="e">
        <f>COUNTIFS(#REF!,"&lt;=1",#REF!,"&gt;=150",#REF!,"&lt;200",#REF!,$B180,#REF!,"&gt;=2.2")</f>
        <v>#REF!</v>
      </c>
      <c r="X180" s="6" t="e">
        <f>COUNTIFS(#REF!,"&lt;=1",#REF!,"&gt;=150",#REF!,"&lt;200",#REF!,$B180,#REF!,"&gt;=2.4")</f>
        <v>#REF!</v>
      </c>
      <c r="Y180" s="6" t="e">
        <f>COUNTIFS(#REF!,"&lt;=1",#REF!,"&gt;=150",#REF!,"&lt;200",#REF!,$B180,#REF!,"&gt;=3")</f>
        <v>#REF!</v>
      </c>
      <c r="Z180" s="6" t="e">
        <f>COUNTIFS(#REF!,"&lt;=1",#REF!,"&gt;=150",#REF!,"&lt;200",#REF!,$B180,#REF!,"&gt;=3.5")</f>
        <v>#REF!</v>
      </c>
      <c r="AA180" s="15" t="e">
        <f>COUNTIFS(#REF!,"&lt;=1",#REF!,"&gt;=150",#REF!,"&lt;200",#REF!,$B180,#REF!,"&gt;=4")</f>
        <v>#REF!</v>
      </c>
      <c r="AC180" s="9" t="s">
        <v>57</v>
      </c>
      <c r="AD180" s="6"/>
      <c r="AE180" s="6" t="e">
        <f>COUNTIFS(#REF!,"&gt;=200",#REF!,$B180)</f>
        <v>#REF!</v>
      </c>
      <c r="AF180" s="6" t="e">
        <f>COUNTIFS(#REF!,"&lt;=1",#REF!,"&gt;=200",#REF!,$B180,#REF!,"&gt;=2.2")</f>
        <v>#REF!</v>
      </c>
      <c r="AG180" s="6" t="e">
        <f>COUNTIFS(#REF!,"&lt;=1",#REF!,"&gt;=200",#REF!,$B180,#REF!,"&gt;=2.4")</f>
        <v>#REF!</v>
      </c>
      <c r="AH180" s="6" t="e">
        <f>COUNTIFS(#REF!,"&lt;=1",#REF!,"&gt;=200",#REF!,$B180,#REF!,"&gt;=3")</f>
        <v>#REF!</v>
      </c>
      <c r="AI180" s="6" t="e">
        <f>COUNTIFS(#REF!,"&lt;=1",#REF!,"&gt;=200",#REF!,$B180,#REF!,"&gt;=3.5")</f>
        <v>#REF!</v>
      </c>
      <c r="AJ180" s="15" t="e">
        <f>COUNTIFS(#REF!,"&lt;=1",#REF!,"&gt;=200",#REF!,$B180,#REF!,"&gt;=4")</f>
        <v>#REF!</v>
      </c>
      <c r="AL180" s="9" t="s">
        <v>57</v>
      </c>
      <c r="AM180" s="6"/>
      <c r="AN180" s="6" t="e">
        <f>COUNTIFS(#REF!,"&gt;=50",#REF!,$B180)</f>
        <v>#REF!</v>
      </c>
      <c r="AO180" s="6" t="e">
        <f>COUNTIFS(#REF!,"&lt;=1",#REF!,"&gt;=50",#REF!,$B180,#REF!,"&gt;=2.2")</f>
        <v>#REF!</v>
      </c>
      <c r="AP180" s="6" t="e">
        <f>COUNTIFS(#REF!,"&lt;=1",#REF!,"&gt;=50",#REF!,$B180,#REF!,"&gt;=2.4")</f>
        <v>#REF!</v>
      </c>
      <c r="AQ180" s="6" t="e">
        <f>COUNTIFS(#REF!,"&lt;=1",#REF!,"&gt;=50",#REF!,$B180,#REF!,"&gt;=3")</f>
        <v>#REF!</v>
      </c>
      <c r="AR180" s="6" t="e">
        <f>COUNTIFS(#REF!,"&lt;=1",#REF!,"&gt;=50",#REF!,$B180,#REF!,"&gt;=3.5")</f>
        <v>#REF!</v>
      </c>
      <c r="AS180" s="15" t="e">
        <f>COUNTIFS(#REF!,"&lt;=1",#REF!,"&gt;=50",#REF!,$B180,#REF!,"&gt;=4")</f>
        <v>#REF!</v>
      </c>
    </row>
    <row r="181" spans="2:45" hidden="1" outlineLevel="1" x14ac:dyDescent="0.25">
      <c r="B181" s="9" t="s">
        <v>67</v>
      </c>
      <c r="C181" s="6"/>
      <c r="D181" s="6" t="e">
        <f>COUNTIFS(#REF!,"&lt;100",#REF!,"&gt;=50",#REF!,$B181)</f>
        <v>#REF!</v>
      </c>
      <c r="E181" s="6" t="e">
        <f>COUNTIFS(#REF!,"&lt;=1",#REF!,"&lt;100",#REF!,"&gt;=50",#REF!,$B181,#REF!,"&gt;=2.2")</f>
        <v>#REF!</v>
      </c>
      <c r="F181" s="6" t="e">
        <f>COUNTIFS(#REF!,"&lt;=1",#REF!,"&lt;100",#REF!,"&gt;=50",#REF!,$B181,#REF!,"&gt;=2.4")</f>
        <v>#REF!</v>
      </c>
      <c r="G181" s="6" t="e">
        <f>COUNTIFS(#REF!,"&lt;=1",#REF!,"&lt;100",#REF!,"&gt;=50",#REF!,$B181,#REF!,"&gt;=3")</f>
        <v>#REF!</v>
      </c>
      <c r="H181" s="6" t="e">
        <f>COUNTIFS(#REF!,"&lt;=1",#REF!,"&lt;100",#REF!,"&gt;=50",#REF!,$B181,#REF!,"&gt;=3.5")</f>
        <v>#REF!</v>
      </c>
      <c r="I181" s="15" t="e">
        <f>COUNTIFS(#REF!,"&lt;=1",#REF!,"&lt;100",#REF!,"&gt;=50",#REF!,$B181,#REF!,"&gt;=4")</f>
        <v>#REF!</v>
      </c>
      <c r="K181" s="9" t="s">
        <v>67</v>
      </c>
      <c r="L181" s="6"/>
      <c r="M181" s="6" t="e">
        <f>COUNTIFS(#REF!,"&gt;=100",#REF!,"&lt;150",#REF!,$B181)</f>
        <v>#REF!</v>
      </c>
      <c r="N181" s="6" t="e">
        <f>COUNTIFS(#REF!,"&lt;=1",#REF!,"&gt;=100",#REF!,"&lt;150",#REF!,$B181,#REF!,"&gt;=2.2")</f>
        <v>#REF!</v>
      </c>
      <c r="O181" s="6" t="e">
        <f>COUNTIFS(#REF!,"&lt;=1",#REF!,"&gt;=100",#REF!,"&lt;150",#REF!,$B181,#REF!,"&gt;=2.4")</f>
        <v>#REF!</v>
      </c>
      <c r="P181" s="6" t="e">
        <f>COUNTIFS(#REF!,"&lt;=1",#REF!,"&gt;=100",#REF!,"&lt;150",#REF!,$B181,#REF!,"&gt;=3")</f>
        <v>#REF!</v>
      </c>
      <c r="Q181" s="6" t="e">
        <f>COUNTIFS(#REF!,"&lt;=1",#REF!,"&gt;=100",#REF!,"&lt;150",#REF!,$B181,#REF!,"&gt;=3.5")</f>
        <v>#REF!</v>
      </c>
      <c r="R181" s="15" t="e">
        <f>COUNTIFS(#REF!,"&lt;=1",#REF!,"&gt;=100",#REF!,"&lt;150",#REF!,$B181,#REF!,"&gt;=4")</f>
        <v>#REF!</v>
      </c>
      <c r="T181" s="9" t="s">
        <v>67</v>
      </c>
      <c r="U181" s="6"/>
      <c r="V181" s="6" t="e">
        <f>COUNTIFS(#REF!,"&gt;=150",#REF!,"&lt;200",#REF!,$B181)</f>
        <v>#REF!</v>
      </c>
      <c r="W181" s="6" t="e">
        <f>COUNTIFS(#REF!,"&lt;=1",#REF!,"&gt;=150",#REF!,"&lt;200",#REF!,$B181,#REF!,"&gt;=2.2")</f>
        <v>#REF!</v>
      </c>
      <c r="X181" s="6" t="e">
        <f>COUNTIFS(#REF!,"&lt;=1",#REF!,"&gt;=150",#REF!,"&lt;200",#REF!,$B181,#REF!,"&gt;=2.4")</f>
        <v>#REF!</v>
      </c>
      <c r="Y181" s="6" t="e">
        <f>COUNTIFS(#REF!,"&lt;=1",#REF!,"&gt;=150",#REF!,"&lt;200",#REF!,$B181,#REF!,"&gt;=3")</f>
        <v>#REF!</v>
      </c>
      <c r="Z181" s="6" t="e">
        <f>COUNTIFS(#REF!,"&lt;=1",#REF!,"&gt;=150",#REF!,"&lt;200",#REF!,$B181,#REF!,"&gt;=3.5")</f>
        <v>#REF!</v>
      </c>
      <c r="AA181" s="15" t="e">
        <f>COUNTIFS(#REF!,"&lt;=1",#REF!,"&gt;=150",#REF!,"&lt;200",#REF!,$B181,#REF!,"&gt;=4")</f>
        <v>#REF!</v>
      </c>
      <c r="AC181" s="9" t="s">
        <v>67</v>
      </c>
      <c r="AD181" s="6"/>
      <c r="AE181" s="6" t="e">
        <f>COUNTIFS(#REF!,"&gt;=200",#REF!,$B181)</f>
        <v>#REF!</v>
      </c>
      <c r="AF181" s="6" t="e">
        <f>COUNTIFS(#REF!,"&lt;=1",#REF!,"&gt;=200",#REF!,$B181,#REF!,"&gt;=2.2")</f>
        <v>#REF!</v>
      </c>
      <c r="AG181" s="6" t="e">
        <f>COUNTIFS(#REF!,"&lt;=1",#REF!,"&gt;=200",#REF!,$B181,#REF!,"&gt;=2.4")</f>
        <v>#REF!</v>
      </c>
      <c r="AH181" s="6" t="e">
        <f>COUNTIFS(#REF!,"&lt;=1",#REF!,"&gt;=200",#REF!,$B181,#REF!,"&gt;=3")</f>
        <v>#REF!</v>
      </c>
      <c r="AI181" s="6" t="e">
        <f>COUNTIFS(#REF!,"&lt;=1",#REF!,"&gt;=200",#REF!,$B181,#REF!,"&gt;=3.5")</f>
        <v>#REF!</v>
      </c>
      <c r="AJ181" s="15" t="e">
        <f>COUNTIFS(#REF!,"&lt;=1",#REF!,"&gt;=200",#REF!,$B181,#REF!,"&gt;=4")</f>
        <v>#REF!</v>
      </c>
      <c r="AL181" s="9" t="s">
        <v>67</v>
      </c>
      <c r="AM181" s="6"/>
      <c r="AN181" s="6" t="e">
        <f>COUNTIFS(#REF!,"&gt;=50",#REF!,$B181)</f>
        <v>#REF!</v>
      </c>
      <c r="AO181" s="6" t="e">
        <f>COUNTIFS(#REF!,"&lt;=1",#REF!,"&gt;=50",#REF!,$B181,#REF!,"&gt;=2.2")</f>
        <v>#REF!</v>
      </c>
      <c r="AP181" s="6" t="e">
        <f>COUNTIFS(#REF!,"&lt;=1",#REF!,"&gt;=50",#REF!,$B181,#REF!,"&gt;=2.4")</f>
        <v>#REF!</v>
      </c>
      <c r="AQ181" s="6" t="e">
        <f>COUNTIFS(#REF!,"&lt;=1",#REF!,"&gt;=50",#REF!,$B181,#REF!,"&gt;=3")</f>
        <v>#REF!</v>
      </c>
      <c r="AR181" s="6" t="e">
        <f>COUNTIFS(#REF!,"&lt;=1",#REF!,"&gt;=50",#REF!,$B181,#REF!,"&gt;=3.5")</f>
        <v>#REF!</v>
      </c>
      <c r="AS181" s="15" t="e">
        <f>COUNTIFS(#REF!,"&lt;=1",#REF!,"&gt;=50",#REF!,$B181,#REF!,"&gt;=4")</f>
        <v>#REF!</v>
      </c>
    </row>
    <row r="182" spans="2:45" hidden="1" outlineLevel="1" x14ac:dyDescent="0.25">
      <c r="B182" s="9" t="s">
        <v>24</v>
      </c>
      <c r="C182" s="6"/>
      <c r="D182" s="6" t="e">
        <f>COUNTIFS(#REF!,"&lt;100",#REF!,"&gt;=50",#REF!,$B182)</f>
        <v>#REF!</v>
      </c>
      <c r="E182" s="6" t="e">
        <f>COUNTIFS(#REF!,"&lt;=1",#REF!,"&lt;100",#REF!,"&gt;=50",#REF!,$B182,#REF!,"&gt;=2.2")</f>
        <v>#REF!</v>
      </c>
      <c r="F182" s="6" t="e">
        <f>COUNTIFS(#REF!,"&lt;=1",#REF!,"&lt;100",#REF!,"&gt;=50",#REF!,$B182,#REF!,"&gt;=2.4")</f>
        <v>#REF!</v>
      </c>
      <c r="G182" s="6" t="e">
        <f>COUNTIFS(#REF!,"&lt;=1",#REF!,"&lt;100",#REF!,"&gt;=50",#REF!,$B182,#REF!,"&gt;=3")</f>
        <v>#REF!</v>
      </c>
      <c r="H182" s="6" t="e">
        <f>COUNTIFS(#REF!,"&lt;=1",#REF!,"&lt;100",#REF!,"&gt;=50",#REF!,$B182,#REF!,"&gt;=3.5")</f>
        <v>#REF!</v>
      </c>
      <c r="I182" s="15" t="e">
        <f>COUNTIFS(#REF!,"&lt;=1",#REF!,"&lt;100",#REF!,"&gt;=50",#REF!,$B182,#REF!,"&gt;=4")</f>
        <v>#REF!</v>
      </c>
      <c r="K182" s="9" t="s">
        <v>24</v>
      </c>
      <c r="L182" s="6"/>
      <c r="M182" s="6" t="e">
        <f>COUNTIFS(#REF!,"&gt;=100",#REF!,"&lt;150",#REF!,$B182)</f>
        <v>#REF!</v>
      </c>
      <c r="N182" s="6" t="e">
        <f>COUNTIFS(#REF!,"&lt;=1",#REF!,"&gt;=100",#REF!,"&lt;150",#REF!,$B182,#REF!,"&gt;=2.2")</f>
        <v>#REF!</v>
      </c>
      <c r="O182" s="6" t="e">
        <f>COUNTIFS(#REF!,"&lt;=1",#REF!,"&gt;=100",#REF!,"&lt;150",#REF!,$B182,#REF!,"&gt;=2.4")</f>
        <v>#REF!</v>
      </c>
      <c r="P182" s="6" t="e">
        <f>COUNTIFS(#REF!,"&lt;=1",#REF!,"&gt;=100",#REF!,"&lt;150",#REF!,$B182,#REF!,"&gt;=3")</f>
        <v>#REF!</v>
      </c>
      <c r="Q182" s="6" t="e">
        <f>COUNTIFS(#REF!,"&lt;=1",#REF!,"&gt;=100",#REF!,"&lt;150",#REF!,$B182,#REF!,"&gt;=3.5")</f>
        <v>#REF!</v>
      </c>
      <c r="R182" s="15" t="e">
        <f>COUNTIFS(#REF!,"&lt;=1",#REF!,"&gt;=100",#REF!,"&lt;150",#REF!,$B182,#REF!,"&gt;=4")</f>
        <v>#REF!</v>
      </c>
      <c r="T182" s="9" t="s">
        <v>24</v>
      </c>
      <c r="U182" s="6"/>
      <c r="V182" s="6" t="e">
        <f>COUNTIFS(#REF!,"&gt;=150",#REF!,"&lt;200",#REF!,$B182)</f>
        <v>#REF!</v>
      </c>
      <c r="W182" s="6" t="e">
        <f>COUNTIFS(#REF!,"&lt;=1",#REF!,"&gt;=150",#REF!,"&lt;200",#REF!,$B182,#REF!,"&gt;=2.2")</f>
        <v>#REF!</v>
      </c>
      <c r="X182" s="6" t="e">
        <f>COUNTIFS(#REF!,"&lt;=1",#REF!,"&gt;=150",#REF!,"&lt;200",#REF!,$B182,#REF!,"&gt;=2.4")</f>
        <v>#REF!</v>
      </c>
      <c r="Y182" s="6" t="e">
        <f>COUNTIFS(#REF!,"&lt;=1",#REF!,"&gt;=150",#REF!,"&lt;200",#REF!,$B182,#REF!,"&gt;=3")</f>
        <v>#REF!</v>
      </c>
      <c r="Z182" s="6" t="e">
        <f>COUNTIFS(#REF!,"&lt;=1",#REF!,"&gt;=150",#REF!,"&lt;200",#REF!,$B182,#REF!,"&gt;=3.5")</f>
        <v>#REF!</v>
      </c>
      <c r="AA182" s="15" t="e">
        <f>COUNTIFS(#REF!,"&lt;=1",#REF!,"&gt;=150",#REF!,"&lt;200",#REF!,$B182,#REF!,"&gt;=4")</f>
        <v>#REF!</v>
      </c>
      <c r="AC182" s="9" t="s">
        <v>24</v>
      </c>
      <c r="AD182" s="6"/>
      <c r="AE182" s="6" t="e">
        <f>COUNTIFS(#REF!,"&gt;=200",#REF!,$B182)</f>
        <v>#REF!</v>
      </c>
      <c r="AF182" s="6" t="e">
        <f>COUNTIFS(#REF!,"&lt;=1",#REF!,"&gt;=200",#REF!,$B182,#REF!,"&gt;=2.2")</f>
        <v>#REF!</v>
      </c>
      <c r="AG182" s="6" t="e">
        <f>COUNTIFS(#REF!,"&lt;=1",#REF!,"&gt;=200",#REF!,$B182,#REF!,"&gt;=2.4")</f>
        <v>#REF!</v>
      </c>
      <c r="AH182" s="6" t="e">
        <f>COUNTIFS(#REF!,"&lt;=1",#REF!,"&gt;=200",#REF!,$B182,#REF!,"&gt;=3")</f>
        <v>#REF!</v>
      </c>
      <c r="AI182" s="6" t="e">
        <f>COUNTIFS(#REF!,"&lt;=1",#REF!,"&gt;=200",#REF!,$B182,#REF!,"&gt;=3.5")</f>
        <v>#REF!</v>
      </c>
      <c r="AJ182" s="15" t="e">
        <f>COUNTIFS(#REF!,"&lt;=1",#REF!,"&gt;=200",#REF!,$B182,#REF!,"&gt;=4")</f>
        <v>#REF!</v>
      </c>
      <c r="AL182" s="9" t="s">
        <v>24</v>
      </c>
      <c r="AM182" s="6"/>
      <c r="AN182" s="6" t="e">
        <f>COUNTIFS(#REF!,"&gt;=50",#REF!,$B182)</f>
        <v>#REF!</v>
      </c>
      <c r="AO182" s="6" t="e">
        <f>COUNTIFS(#REF!,"&lt;=1",#REF!,"&gt;=50",#REF!,$B182,#REF!,"&gt;=2.2")</f>
        <v>#REF!</v>
      </c>
      <c r="AP182" s="6" t="e">
        <f>COUNTIFS(#REF!,"&lt;=1",#REF!,"&gt;=50",#REF!,$B182,#REF!,"&gt;=2.4")</f>
        <v>#REF!</v>
      </c>
      <c r="AQ182" s="6" t="e">
        <f>COUNTIFS(#REF!,"&lt;=1",#REF!,"&gt;=50",#REF!,$B182,#REF!,"&gt;=3")</f>
        <v>#REF!</v>
      </c>
      <c r="AR182" s="6" t="e">
        <f>COUNTIFS(#REF!,"&lt;=1",#REF!,"&gt;=50",#REF!,$B182,#REF!,"&gt;=3.5")</f>
        <v>#REF!</v>
      </c>
      <c r="AS182" s="15" t="e">
        <f>COUNTIFS(#REF!,"&lt;=1",#REF!,"&gt;=50",#REF!,$B182,#REF!,"&gt;=4")</f>
        <v>#REF!</v>
      </c>
    </row>
    <row r="183" spans="2:45" hidden="1" outlineLevel="1" x14ac:dyDescent="0.25">
      <c r="B183" s="9" t="s">
        <v>74</v>
      </c>
      <c r="C183" s="6"/>
      <c r="D183" s="6" t="e">
        <f>COUNTIFS(#REF!,"&lt;100",#REF!,"&gt;=50",#REF!,$B183)</f>
        <v>#REF!</v>
      </c>
      <c r="E183" s="6" t="e">
        <f>COUNTIFS(#REF!,"&lt;=1",#REF!,"&lt;100",#REF!,"&gt;=50",#REF!,$B183,#REF!,"&gt;=2.2")</f>
        <v>#REF!</v>
      </c>
      <c r="F183" s="6" t="e">
        <f>COUNTIFS(#REF!,"&lt;=1",#REF!,"&lt;100",#REF!,"&gt;=50",#REF!,$B183,#REF!,"&gt;=2.4")</f>
        <v>#REF!</v>
      </c>
      <c r="G183" s="6" t="e">
        <f>COUNTIFS(#REF!,"&lt;=1",#REF!,"&lt;100",#REF!,"&gt;=50",#REF!,$B183,#REF!,"&gt;=3")</f>
        <v>#REF!</v>
      </c>
      <c r="H183" s="6" t="e">
        <f>COUNTIFS(#REF!,"&lt;=1",#REF!,"&lt;100",#REF!,"&gt;=50",#REF!,$B183,#REF!,"&gt;=3.5")</f>
        <v>#REF!</v>
      </c>
      <c r="I183" s="15" t="e">
        <f>COUNTIFS(#REF!,"&lt;=1",#REF!,"&lt;100",#REF!,"&gt;=50",#REF!,$B183,#REF!,"&gt;=4")</f>
        <v>#REF!</v>
      </c>
      <c r="K183" s="9" t="s">
        <v>74</v>
      </c>
      <c r="L183" s="6"/>
      <c r="M183" s="6" t="e">
        <f>COUNTIFS(#REF!,"&gt;=100",#REF!,"&lt;150",#REF!,$B183)</f>
        <v>#REF!</v>
      </c>
      <c r="N183" s="6" t="e">
        <f>COUNTIFS(#REF!,"&lt;=1",#REF!,"&gt;=100",#REF!,"&lt;150",#REF!,$B183,#REF!,"&gt;=2.2")</f>
        <v>#REF!</v>
      </c>
      <c r="O183" s="6" t="e">
        <f>COUNTIFS(#REF!,"&lt;=1",#REF!,"&gt;=100",#REF!,"&lt;150",#REF!,$B183,#REF!,"&gt;=2.4")</f>
        <v>#REF!</v>
      </c>
      <c r="P183" s="6" t="e">
        <f>COUNTIFS(#REF!,"&lt;=1",#REF!,"&gt;=100",#REF!,"&lt;150",#REF!,$B183,#REF!,"&gt;=3")</f>
        <v>#REF!</v>
      </c>
      <c r="Q183" s="6" t="e">
        <f>COUNTIFS(#REF!,"&lt;=1",#REF!,"&gt;=100",#REF!,"&lt;150",#REF!,$B183,#REF!,"&gt;=3.5")</f>
        <v>#REF!</v>
      </c>
      <c r="R183" s="15" t="e">
        <f>COUNTIFS(#REF!,"&lt;=1",#REF!,"&gt;=100",#REF!,"&lt;150",#REF!,$B183,#REF!,"&gt;=4")</f>
        <v>#REF!</v>
      </c>
      <c r="T183" s="9" t="s">
        <v>74</v>
      </c>
      <c r="U183" s="6"/>
      <c r="V183" s="6" t="e">
        <f>COUNTIFS(#REF!,"&gt;=150",#REF!,"&lt;200",#REF!,$B183)</f>
        <v>#REF!</v>
      </c>
      <c r="W183" s="6" t="e">
        <f>COUNTIFS(#REF!,"&lt;=1",#REF!,"&gt;=150",#REF!,"&lt;200",#REF!,$B183,#REF!,"&gt;=2.2")</f>
        <v>#REF!</v>
      </c>
      <c r="X183" s="6" t="e">
        <f>COUNTIFS(#REF!,"&lt;=1",#REF!,"&gt;=150",#REF!,"&lt;200",#REF!,$B183,#REF!,"&gt;=2.4")</f>
        <v>#REF!</v>
      </c>
      <c r="Y183" s="6" t="e">
        <f>COUNTIFS(#REF!,"&lt;=1",#REF!,"&gt;=150",#REF!,"&lt;200",#REF!,$B183,#REF!,"&gt;=3")</f>
        <v>#REF!</v>
      </c>
      <c r="Z183" s="6" t="e">
        <f>COUNTIFS(#REF!,"&lt;=1",#REF!,"&gt;=150",#REF!,"&lt;200",#REF!,$B183,#REF!,"&gt;=3.5")</f>
        <v>#REF!</v>
      </c>
      <c r="AA183" s="15" t="e">
        <f>COUNTIFS(#REF!,"&lt;=1",#REF!,"&gt;=150",#REF!,"&lt;200",#REF!,$B183,#REF!,"&gt;=4")</f>
        <v>#REF!</v>
      </c>
      <c r="AC183" s="9" t="s">
        <v>74</v>
      </c>
      <c r="AD183" s="6"/>
      <c r="AE183" s="6" t="e">
        <f>COUNTIFS(#REF!,"&gt;=200",#REF!,$B183)</f>
        <v>#REF!</v>
      </c>
      <c r="AF183" s="6" t="e">
        <f>COUNTIFS(#REF!,"&lt;=1",#REF!,"&gt;=200",#REF!,$B183,#REF!,"&gt;=2.2")</f>
        <v>#REF!</v>
      </c>
      <c r="AG183" s="6" t="e">
        <f>COUNTIFS(#REF!,"&lt;=1",#REF!,"&gt;=200",#REF!,$B183,#REF!,"&gt;=2.4")</f>
        <v>#REF!</v>
      </c>
      <c r="AH183" s="6" t="e">
        <f>COUNTIFS(#REF!,"&lt;=1",#REF!,"&gt;=200",#REF!,$B183,#REF!,"&gt;=3")</f>
        <v>#REF!</v>
      </c>
      <c r="AI183" s="6" t="e">
        <f>COUNTIFS(#REF!,"&lt;=1",#REF!,"&gt;=200",#REF!,$B183,#REF!,"&gt;=3.5")</f>
        <v>#REF!</v>
      </c>
      <c r="AJ183" s="15" t="e">
        <f>COUNTIFS(#REF!,"&lt;=1",#REF!,"&gt;=200",#REF!,$B183,#REF!,"&gt;=4")</f>
        <v>#REF!</v>
      </c>
      <c r="AL183" s="9" t="s">
        <v>74</v>
      </c>
      <c r="AM183" s="6"/>
      <c r="AN183" s="6" t="e">
        <f>COUNTIFS(#REF!,"&gt;=50",#REF!,$B183)</f>
        <v>#REF!</v>
      </c>
      <c r="AO183" s="6" t="e">
        <f>COUNTIFS(#REF!,"&lt;=1",#REF!,"&gt;=50",#REF!,$B183,#REF!,"&gt;=2.2")</f>
        <v>#REF!</v>
      </c>
      <c r="AP183" s="6" t="e">
        <f>COUNTIFS(#REF!,"&lt;=1",#REF!,"&gt;=50",#REF!,$B183,#REF!,"&gt;=2.4")</f>
        <v>#REF!</v>
      </c>
      <c r="AQ183" s="6" t="e">
        <f>COUNTIFS(#REF!,"&lt;=1",#REF!,"&gt;=50",#REF!,$B183,#REF!,"&gt;=3")</f>
        <v>#REF!</v>
      </c>
      <c r="AR183" s="6" t="e">
        <f>COUNTIFS(#REF!,"&lt;=1",#REF!,"&gt;=50",#REF!,$B183,#REF!,"&gt;=3.5")</f>
        <v>#REF!</v>
      </c>
      <c r="AS183" s="15" t="e">
        <f>COUNTIFS(#REF!,"&lt;=1",#REF!,"&gt;=50",#REF!,$B183,#REF!,"&gt;=4")</f>
        <v>#REF!</v>
      </c>
    </row>
    <row r="184" spans="2:45" hidden="1" outlineLevel="1" x14ac:dyDescent="0.25">
      <c r="B184" s="9" t="s">
        <v>56</v>
      </c>
      <c r="C184" s="6"/>
      <c r="D184" s="6" t="e">
        <f>COUNTIFS(#REF!,"&lt;100",#REF!,"&gt;=50",#REF!,$B184)</f>
        <v>#REF!</v>
      </c>
      <c r="E184" s="6" t="e">
        <f>COUNTIFS(#REF!,"&lt;=1",#REF!,"&lt;100",#REF!,"&gt;=50",#REF!,$B184,#REF!,"&gt;=2.2")</f>
        <v>#REF!</v>
      </c>
      <c r="F184" s="6" t="e">
        <f>COUNTIFS(#REF!,"&lt;=1",#REF!,"&lt;100",#REF!,"&gt;=50",#REF!,$B184,#REF!,"&gt;=2.4")</f>
        <v>#REF!</v>
      </c>
      <c r="G184" s="6" t="e">
        <f>COUNTIFS(#REF!,"&lt;=1",#REF!,"&lt;100",#REF!,"&gt;=50",#REF!,$B184,#REF!,"&gt;=3")</f>
        <v>#REF!</v>
      </c>
      <c r="H184" s="6" t="e">
        <f>COUNTIFS(#REF!,"&lt;=1",#REF!,"&lt;100",#REF!,"&gt;=50",#REF!,$B184,#REF!,"&gt;=3.5")</f>
        <v>#REF!</v>
      </c>
      <c r="I184" s="15" t="e">
        <f>COUNTIFS(#REF!,"&lt;=1",#REF!,"&lt;100",#REF!,"&gt;=50",#REF!,$B184,#REF!,"&gt;=4")</f>
        <v>#REF!</v>
      </c>
      <c r="K184" s="9" t="s">
        <v>56</v>
      </c>
      <c r="L184" s="6"/>
      <c r="M184" s="6" t="e">
        <f>COUNTIFS(#REF!,"&gt;=100",#REF!,"&lt;150",#REF!,$B184)</f>
        <v>#REF!</v>
      </c>
      <c r="N184" s="6" t="e">
        <f>COUNTIFS(#REF!,"&lt;=1",#REF!,"&gt;=100",#REF!,"&lt;150",#REF!,$B184,#REF!,"&gt;=2.2")</f>
        <v>#REF!</v>
      </c>
      <c r="O184" s="6" t="e">
        <f>COUNTIFS(#REF!,"&lt;=1",#REF!,"&gt;=100",#REF!,"&lt;150",#REF!,$B184,#REF!,"&gt;=2.4")</f>
        <v>#REF!</v>
      </c>
      <c r="P184" s="6" t="e">
        <f>COUNTIFS(#REF!,"&lt;=1",#REF!,"&gt;=100",#REF!,"&lt;150",#REF!,$B184,#REF!,"&gt;=3")</f>
        <v>#REF!</v>
      </c>
      <c r="Q184" s="6" t="e">
        <f>COUNTIFS(#REF!,"&lt;=1",#REF!,"&gt;=100",#REF!,"&lt;150",#REF!,$B184,#REF!,"&gt;=3.5")</f>
        <v>#REF!</v>
      </c>
      <c r="R184" s="15" t="e">
        <f>COUNTIFS(#REF!,"&lt;=1",#REF!,"&gt;=100",#REF!,"&lt;150",#REF!,$B184,#REF!,"&gt;=4")</f>
        <v>#REF!</v>
      </c>
      <c r="T184" s="9" t="s">
        <v>56</v>
      </c>
      <c r="U184" s="6"/>
      <c r="V184" s="6" t="e">
        <f>COUNTIFS(#REF!,"&gt;=150",#REF!,"&lt;200",#REF!,$B184)</f>
        <v>#REF!</v>
      </c>
      <c r="W184" s="6" t="e">
        <f>COUNTIFS(#REF!,"&lt;=1",#REF!,"&gt;=150",#REF!,"&lt;200",#REF!,$B184,#REF!,"&gt;=2.2")</f>
        <v>#REF!</v>
      </c>
      <c r="X184" s="6" t="e">
        <f>COUNTIFS(#REF!,"&lt;=1",#REF!,"&gt;=150",#REF!,"&lt;200",#REF!,$B184,#REF!,"&gt;=2.4")</f>
        <v>#REF!</v>
      </c>
      <c r="Y184" s="6" t="e">
        <f>COUNTIFS(#REF!,"&lt;=1",#REF!,"&gt;=150",#REF!,"&lt;200",#REF!,$B184,#REF!,"&gt;=3")</f>
        <v>#REF!</v>
      </c>
      <c r="Z184" s="6" t="e">
        <f>COUNTIFS(#REF!,"&lt;=1",#REF!,"&gt;=150",#REF!,"&lt;200",#REF!,$B184,#REF!,"&gt;=3.5")</f>
        <v>#REF!</v>
      </c>
      <c r="AA184" s="15" t="e">
        <f>COUNTIFS(#REF!,"&lt;=1",#REF!,"&gt;=150",#REF!,"&lt;200",#REF!,$B184,#REF!,"&gt;=4")</f>
        <v>#REF!</v>
      </c>
      <c r="AC184" s="9" t="s">
        <v>56</v>
      </c>
      <c r="AD184" s="6"/>
      <c r="AE184" s="6" t="e">
        <f>COUNTIFS(#REF!,"&gt;=200",#REF!,$B184)</f>
        <v>#REF!</v>
      </c>
      <c r="AF184" s="6" t="e">
        <f>COUNTIFS(#REF!,"&lt;=1",#REF!,"&gt;=200",#REF!,$B184,#REF!,"&gt;=2.2")</f>
        <v>#REF!</v>
      </c>
      <c r="AG184" s="6" t="e">
        <f>COUNTIFS(#REF!,"&lt;=1",#REF!,"&gt;=200",#REF!,$B184,#REF!,"&gt;=2.4")</f>
        <v>#REF!</v>
      </c>
      <c r="AH184" s="6" t="e">
        <f>COUNTIFS(#REF!,"&lt;=1",#REF!,"&gt;=200",#REF!,$B184,#REF!,"&gt;=3")</f>
        <v>#REF!</v>
      </c>
      <c r="AI184" s="6" t="e">
        <f>COUNTIFS(#REF!,"&lt;=1",#REF!,"&gt;=200",#REF!,$B184,#REF!,"&gt;=3.5")</f>
        <v>#REF!</v>
      </c>
      <c r="AJ184" s="15" t="e">
        <f>COUNTIFS(#REF!,"&lt;=1",#REF!,"&gt;=200",#REF!,$B184,#REF!,"&gt;=4")</f>
        <v>#REF!</v>
      </c>
      <c r="AL184" s="9" t="s">
        <v>56</v>
      </c>
      <c r="AM184" s="6"/>
      <c r="AN184" s="6" t="e">
        <f>COUNTIFS(#REF!,"&gt;=50",#REF!,$B184)</f>
        <v>#REF!</v>
      </c>
      <c r="AO184" s="6" t="e">
        <f>COUNTIFS(#REF!,"&lt;=1",#REF!,"&gt;=50",#REF!,$B184,#REF!,"&gt;=2.2")</f>
        <v>#REF!</v>
      </c>
      <c r="AP184" s="6" t="e">
        <f>COUNTIFS(#REF!,"&lt;=1",#REF!,"&gt;=50",#REF!,$B184,#REF!,"&gt;=2.4")</f>
        <v>#REF!</v>
      </c>
      <c r="AQ184" s="6" t="e">
        <f>COUNTIFS(#REF!,"&lt;=1",#REF!,"&gt;=50",#REF!,$B184,#REF!,"&gt;=3")</f>
        <v>#REF!</v>
      </c>
      <c r="AR184" s="6" t="e">
        <f>COUNTIFS(#REF!,"&lt;=1",#REF!,"&gt;=50",#REF!,$B184,#REF!,"&gt;=3.5")</f>
        <v>#REF!</v>
      </c>
      <c r="AS184" s="15" t="e">
        <f>COUNTIFS(#REF!,"&lt;=1",#REF!,"&gt;=50",#REF!,$B184,#REF!,"&gt;=4")</f>
        <v>#REF!</v>
      </c>
    </row>
    <row r="185" spans="2:45" hidden="1" outlineLevel="1" x14ac:dyDescent="0.25">
      <c r="B185" s="9" t="s">
        <v>25</v>
      </c>
      <c r="C185" s="6"/>
      <c r="D185" s="6" t="e">
        <f>COUNTIFS(#REF!,"&lt;100",#REF!,"&gt;=50",#REF!,$B185)</f>
        <v>#REF!</v>
      </c>
      <c r="E185" s="6" t="e">
        <f>COUNTIFS(#REF!,"&lt;=1",#REF!,"&lt;100",#REF!,"&gt;=50",#REF!,$B185,#REF!,"&gt;=2.2")</f>
        <v>#REF!</v>
      </c>
      <c r="F185" s="6" t="e">
        <f>COUNTIFS(#REF!,"&lt;=1",#REF!,"&lt;100",#REF!,"&gt;=50",#REF!,$B185,#REF!,"&gt;=2.4")</f>
        <v>#REF!</v>
      </c>
      <c r="G185" s="6" t="e">
        <f>COUNTIFS(#REF!,"&lt;=1",#REF!,"&lt;100",#REF!,"&gt;=50",#REF!,$B185,#REF!,"&gt;=3")</f>
        <v>#REF!</v>
      </c>
      <c r="H185" s="6" t="e">
        <f>COUNTIFS(#REF!,"&lt;=1",#REF!,"&lt;100",#REF!,"&gt;=50",#REF!,$B185,#REF!,"&gt;=3.5")</f>
        <v>#REF!</v>
      </c>
      <c r="I185" s="15" t="e">
        <f>COUNTIFS(#REF!,"&lt;=1",#REF!,"&lt;100",#REF!,"&gt;=50",#REF!,$B185,#REF!,"&gt;=4")</f>
        <v>#REF!</v>
      </c>
      <c r="K185" s="9" t="s">
        <v>25</v>
      </c>
      <c r="L185" s="6"/>
      <c r="M185" s="6" t="e">
        <f>COUNTIFS(#REF!,"&gt;=100",#REF!,"&lt;150",#REF!,$B185)</f>
        <v>#REF!</v>
      </c>
      <c r="N185" s="6" t="e">
        <f>COUNTIFS(#REF!,"&lt;=1",#REF!,"&gt;=100",#REF!,"&lt;150",#REF!,$B185,#REF!,"&gt;=2.2")</f>
        <v>#REF!</v>
      </c>
      <c r="O185" s="6" t="e">
        <f>COUNTIFS(#REF!,"&lt;=1",#REF!,"&gt;=100",#REF!,"&lt;150",#REF!,$B185,#REF!,"&gt;=2.4")</f>
        <v>#REF!</v>
      </c>
      <c r="P185" s="6" t="e">
        <f>COUNTIFS(#REF!,"&lt;=1",#REF!,"&gt;=100",#REF!,"&lt;150",#REF!,$B185,#REF!,"&gt;=3")</f>
        <v>#REF!</v>
      </c>
      <c r="Q185" s="6" t="e">
        <f>COUNTIFS(#REF!,"&lt;=1",#REF!,"&gt;=100",#REF!,"&lt;150",#REF!,$B185,#REF!,"&gt;=3.5")</f>
        <v>#REF!</v>
      </c>
      <c r="R185" s="15" t="e">
        <f>COUNTIFS(#REF!,"&lt;=1",#REF!,"&gt;=100",#REF!,"&lt;150",#REF!,$B185,#REF!,"&gt;=4")</f>
        <v>#REF!</v>
      </c>
      <c r="T185" s="9" t="s">
        <v>25</v>
      </c>
      <c r="U185" s="6"/>
      <c r="V185" s="6" t="e">
        <f>COUNTIFS(#REF!,"&gt;=150",#REF!,"&lt;200",#REF!,$B185)</f>
        <v>#REF!</v>
      </c>
      <c r="W185" s="6" t="e">
        <f>COUNTIFS(#REF!,"&lt;=1",#REF!,"&gt;=150",#REF!,"&lt;200",#REF!,$B185,#REF!,"&gt;=2.2")</f>
        <v>#REF!</v>
      </c>
      <c r="X185" s="6" t="e">
        <f>COUNTIFS(#REF!,"&lt;=1",#REF!,"&gt;=150",#REF!,"&lt;200",#REF!,$B185,#REF!,"&gt;=2.4")</f>
        <v>#REF!</v>
      </c>
      <c r="Y185" s="6" t="e">
        <f>COUNTIFS(#REF!,"&lt;=1",#REF!,"&gt;=150",#REF!,"&lt;200",#REF!,$B185,#REF!,"&gt;=3")</f>
        <v>#REF!</v>
      </c>
      <c r="Z185" s="6" t="e">
        <f>COUNTIFS(#REF!,"&lt;=1",#REF!,"&gt;=150",#REF!,"&lt;200",#REF!,$B185,#REF!,"&gt;=3.5")</f>
        <v>#REF!</v>
      </c>
      <c r="AA185" s="15" t="e">
        <f>COUNTIFS(#REF!,"&lt;=1",#REF!,"&gt;=150",#REF!,"&lt;200",#REF!,$B185,#REF!,"&gt;=4")</f>
        <v>#REF!</v>
      </c>
      <c r="AC185" s="9" t="s">
        <v>25</v>
      </c>
      <c r="AD185" s="6"/>
      <c r="AE185" s="6" t="e">
        <f>COUNTIFS(#REF!,"&gt;=200",#REF!,$B185)</f>
        <v>#REF!</v>
      </c>
      <c r="AF185" s="6" t="e">
        <f>COUNTIFS(#REF!,"&lt;=1",#REF!,"&gt;=200",#REF!,$B185,#REF!,"&gt;=2.2")</f>
        <v>#REF!</v>
      </c>
      <c r="AG185" s="6" t="e">
        <f>COUNTIFS(#REF!,"&lt;=1",#REF!,"&gt;=200",#REF!,$B185,#REF!,"&gt;=2.4")</f>
        <v>#REF!</v>
      </c>
      <c r="AH185" s="6" t="e">
        <f>COUNTIFS(#REF!,"&lt;=1",#REF!,"&gt;=200",#REF!,$B185,#REF!,"&gt;=3")</f>
        <v>#REF!</v>
      </c>
      <c r="AI185" s="6" t="e">
        <f>COUNTIFS(#REF!,"&lt;=1",#REF!,"&gt;=200",#REF!,$B185,#REF!,"&gt;=3.5")</f>
        <v>#REF!</v>
      </c>
      <c r="AJ185" s="15" t="e">
        <f>COUNTIFS(#REF!,"&lt;=1",#REF!,"&gt;=200",#REF!,$B185,#REF!,"&gt;=4")</f>
        <v>#REF!</v>
      </c>
      <c r="AL185" s="9" t="s">
        <v>25</v>
      </c>
      <c r="AM185" s="6"/>
      <c r="AN185" s="6" t="e">
        <f>COUNTIFS(#REF!,"&gt;=50",#REF!,$B185)</f>
        <v>#REF!</v>
      </c>
      <c r="AO185" s="6" t="e">
        <f>COUNTIFS(#REF!,"&lt;=1",#REF!,"&gt;=50",#REF!,$B185,#REF!,"&gt;=2.2")</f>
        <v>#REF!</v>
      </c>
      <c r="AP185" s="6" t="e">
        <f>COUNTIFS(#REF!,"&lt;=1",#REF!,"&gt;=50",#REF!,$B185,#REF!,"&gt;=2.4")</f>
        <v>#REF!</v>
      </c>
      <c r="AQ185" s="6" t="e">
        <f>COUNTIFS(#REF!,"&lt;=1",#REF!,"&gt;=50",#REF!,$B185,#REF!,"&gt;=3")</f>
        <v>#REF!</v>
      </c>
      <c r="AR185" s="6" t="e">
        <f>COUNTIFS(#REF!,"&lt;=1",#REF!,"&gt;=50",#REF!,$B185,#REF!,"&gt;=3.5")</f>
        <v>#REF!</v>
      </c>
      <c r="AS185" s="15" t="e">
        <f>COUNTIFS(#REF!,"&lt;=1",#REF!,"&gt;=50",#REF!,$B185,#REF!,"&gt;=4")</f>
        <v>#REF!</v>
      </c>
    </row>
    <row r="186" spans="2:45" hidden="1" outlineLevel="1" x14ac:dyDescent="0.25">
      <c r="B186" s="9" t="s">
        <v>37</v>
      </c>
      <c r="C186" s="6"/>
      <c r="D186" s="6" t="e">
        <f>COUNTIFS(#REF!,"&lt;100",#REF!,"&gt;=50",#REF!,$B186)</f>
        <v>#REF!</v>
      </c>
      <c r="E186" s="6" t="e">
        <f>COUNTIFS(#REF!,"&lt;=1",#REF!,"&lt;100",#REF!,"&gt;=50",#REF!,$B186,#REF!,"&gt;=2.2")</f>
        <v>#REF!</v>
      </c>
      <c r="F186" s="6" t="e">
        <f>COUNTIFS(#REF!,"&lt;=1",#REF!,"&lt;100",#REF!,"&gt;=50",#REF!,$B186,#REF!,"&gt;=2.4")</f>
        <v>#REF!</v>
      </c>
      <c r="G186" s="6" t="e">
        <f>COUNTIFS(#REF!,"&lt;=1",#REF!,"&lt;100",#REF!,"&gt;=50",#REF!,$B186,#REF!,"&gt;=3")</f>
        <v>#REF!</v>
      </c>
      <c r="H186" s="6" t="e">
        <f>COUNTIFS(#REF!,"&lt;=1",#REF!,"&lt;100",#REF!,"&gt;=50",#REF!,$B186,#REF!,"&gt;=3.5")</f>
        <v>#REF!</v>
      </c>
      <c r="I186" s="15" t="e">
        <f>COUNTIFS(#REF!,"&lt;=1",#REF!,"&lt;100",#REF!,"&gt;=50",#REF!,$B186,#REF!,"&gt;=4")</f>
        <v>#REF!</v>
      </c>
      <c r="K186" s="9" t="s">
        <v>37</v>
      </c>
      <c r="L186" s="6"/>
      <c r="M186" s="6" t="e">
        <f>COUNTIFS(#REF!,"&gt;=100",#REF!,"&lt;150",#REF!,$B186)</f>
        <v>#REF!</v>
      </c>
      <c r="N186" s="6" t="e">
        <f>COUNTIFS(#REF!,"&lt;=1",#REF!,"&gt;=100",#REF!,"&lt;150",#REF!,$B186,#REF!,"&gt;=2.2")</f>
        <v>#REF!</v>
      </c>
      <c r="O186" s="6" t="e">
        <f>COUNTIFS(#REF!,"&lt;=1",#REF!,"&gt;=100",#REF!,"&lt;150",#REF!,$B186,#REF!,"&gt;=2.4")</f>
        <v>#REF!</v>
      </c>
      <c r="P186" s="6" t="e">
        <f>COUNTIFS(#REF!,"&lt;=1",#REF!,"&gt;=100",#REF!,"&lt;150",#REF!,$B186,#REF!,"&gt;=3")</f>
        <v>#REF!</v>
      </c>
      <c r="Q186" s="6" t="e">
        <f>COUNTIFS(#REF!,"&lt;=1",#REF!,"&gt;=100",#REF!,"&lt;150",#REF!,$B186,#REF!,"&gt;=3.5")</f>
        <v>#REF!</v>
      </c>
      <c r="R186" s="15" t="e">
        <f>COUNTIFS(#REF!,"&lt;=1",#REF!,"&gt;=100",#REF!,"&lt;150",#REF!,$B186,#REF!,"&gt;=4")</f>
        <v>#REF!</v>
      </c>
      <c r="T186" s="9" t="s">
        <v>37</v>
      </c>
      <c r="U186" s="6"/>
      <c r="V186" s="6" t="e">
        <f>COUNTIFS(#REF!,"&gt;=150",#REF!,"&lt;200",#REF!,$B186)</f>
        <v>#REF!</v>
      </c>
      <c r="W186" s="6" t="e">
        <f>COUNTIFS(#REF!,"&lt;=1",#REF!,"&gt;=150",#REF!,"&lt;200",#REF!,$B186,#REF!,"&gt;=2.2")</f>
        <v>#REF!</v>
      </c>
      <c r="X186" s="6" t="e">
        <f>COUNTIFS(#REF!,"&lt;=1",#REF!,"&gt;=150",#REF!,"&lt;200",#REF!,$B186,#REF!,"&gt;=2.4")</f>
        <v>#REF!</v>
      </c>
      <c r="Y186" s="6" t="e">
        <f>COUNTIFS(#REF!,"&lt;=1",#REF!,"&gt;=150",#REF!,"&lt;200",#REF!,$B186,#REF!,"&gt;=3")</f>
        <v>#REF!</v>
      </c>
      <c r="Z186" s="6" t="e">
        <f>COUNTIFS(#REF!,"&lt;=1",#REF!,"&gt;=150",#REF!,"&lt;200",#REF!,$B186,#REF!,"&gt;=3.5")</f>
        <v>#REF!</v>
      </c>
      <c r="AA186" s="15" t="e">
        <f>COUNTIFS(#REF!,"&lt;=1",#REF!,"&gt;=150",#REF!,"&lt;200",#REF!,$B186,#REF!,"&gt;=4")</f>
        <v>#REF!</v>
      </c>
      <c r="AC186" s="9" t="s">
        <v>37</v>
      </c>
      <c r="AD186" s="6"/>
      <c r="AE186" s="6" t="e">
        <f>COUNTIFS(#REF!,"&gt;=200",#REF!,$B186)</f>
        <v>#REF!</v>
      </c>
      <c r="AF186" s="6" t="e">
        <f>COUNTIFS(#REF!,"&lt;=1",#REF!,"&gt;=200",#REF!,$B186,#REF!,"&gt;=2.2")</f>
        <v>#REF!</v>
      </c>
      <c r="AG186" s="6" t="e">
        <f>COUNTIFS(#REF!,"&lt;=1",#REF!,"&gt;=200",#REF!,$B186,#REF!,"&gt;=2.4")</f>
        <v>#REF!</v>
      </c>
      <c r="AH186" s="6" t="e">
        <f>COUNTIFS(#REF!,"&lt;=1",#REF!,"&gt;=200",#REF!,$B186,#REF!,"&gt;=3")</f>
        <v>#REF!</v>
      </c>
      <c r="AI186" s="6" t="e">
        <f>COUNTIFS(#REF!,"&lt;=1",#REF!,"&gt;=200",#REF!,$B186,#REF!,"&gt;=3.5")</f>
        <v>#REF!</v>
      </c>
      <c r="AJ186" s="15" t="e">
        <f>COUNTIFS(#REF!,"&lt;=1",#REF!,"&gt;=200",#REF!,$B186,#REF!,"&gt;=4")</f>
        <v>#REF!</v>
      </c>
      <c r="AL186" s="9" t="s">
        <v>37</v>
      </c>
      <c r="AM186" s="6"/>
      <c r="AN186" s="6" t="e">
        <f>COUNTIFS(#REF!,"&gt;=50",#REF!,$B186)</f>
        <v>#REF!</v>
      </c>
      <c r="AO186" s="6" t="e">
        <f>COUNTIFS(#REF!,"&lt;=1",#REF!,"&gt;=50",#REF!,$B186,#REF!,"&gt;=2.2")</f>
        <v>#REF!</v>
      </c>
      <c r="AP186" s="6" t="e">
        <f>COUNTIFS(#REF!,"&lt;=1",#REF!,"&gt;=50",#REF!,$B186,#REF!,"&gt;=2.4")</f>
        <v>#REF!</v>
      </c>
      <c r="AQ186" s="6" t="e">
        <f>COUNTIFS(#REF!,"&lt;=1",#REF!,"&gt;=50",#REF!,$B186,#REF!,"&gt;=3")</f>
        <v>#REF!</v>
      </c>
      <c r="AR186" s="6" t="e">
        <f>COUNTIFS(#REF!,"&lt;=1",#REF!,"&gt;=50",#REF!,$B186,#REF!,"&gt;=3.5")</f>
        <v>#REF!</v>
      </c>
      <c r="AS186" s="15" t="e">
        <f>COUNTIFS(#REF!,"&lt;=1",#REF!,"&gt;=50",#REF!,$B186,#REF!,"&gt;=4")</f>
        <v>#REF!</v>
      </c>
    </row>
    <row r="187" spans="2:45" hidden="1" outlineLevel="1" x14ac:dyDescent="0.25">
      <c r="B187" s="9" t="s">
        <v>58</v>
      </c>
      <c r="C187" s="6"/>
      <c r="D187" s="6" t="e">
        <f>COUNTIFS(#REF!,"&lt;100",#REF!,"&gt;=50",#REF!,$B187)</f>
        <v>#REF!</v>
      </c>
      <c r="E187" s="6" t="e">
        <f>COUNTIFS(#REF!,"&lt;=1",#REF!,"&lt;100",#REF!,"&gt;=50",#REF!,$B187,#REF!,"&gt;=2.2")</f>
        <v>#REF!</v>
      </c>
      <c r="F187" s="6" t="e">
        <f>COUNTIFS(#REF!,"&lt;=1",#REF!,"&lt;100",#REF!,"&gt;=50",#REF!,$B187,#REF!,"&gt;=2.4")</f>
        <v>#REF!</v>
      </c>
      <c r="G187" s="6" t="e">
        <f>COUNTIFS(#REF!,"&lt;=1",#REF!,"&lt;100",#REF!,"&gt;=50",#REF!,$B187,#REF!,"&gt;=3")</f>
        <v>#REF!</v>
      </c>
      <c r="H187" s="6" t="e">
        <f>COUNTIFS(#REF!,"&lt;=1",#REF!,"&lt;100",#REF!,"&gt;=50",#REF!,$B187,#REF!,"&gt;=3.5")</f>
        <v>#REF!</v>
      </c>
      <c r="I187" s="15" t="e">
        <f>COUNTIFS(#REF!,"&lt;=1",#REF!,"&lt;100",#REF!,"&gt;=50",#REF!,$B187,#REF!,"&gt;=4")</f>
        <v>#REF!</v>
      </c>
      <c r="K187" s="9" t="s">
        <v>58</v>
      </c>
      <c r="L187" s="6"/>
      <c r="M187" s="6" t="e">
        <f>COUNTIFS(#REF!,"&gt;=100",#REF!,"&lt;150",#REF!,$B187)</f>
        <v>#REF!</v>
      </c>
      <c r="N187" s="6" t="e">
        <f>COUNTIFS(#REF!,"&lt;=1",#REF!,"&gt;=100",#REF!,"&lt;150",#REF!,$B187,#REF!,"&gt;=2.2")</f>
        <v>#REF!</v>
      </c>
      <c r="O187" s="6" t="e">
        <f>COUNTIFS(#REF!,"&lt;=1",#REF!,"&gt;=100",#REF!,"&lt;150",#REF!,$B187,#REF!,"&gt;=2.4")</f>
        <v>#REF!</v>
      </c>
      <c r="P187" s="6" t="e">
        <f>COUNTIFS(#REF!,"&lt;=1",#REF!,"&gt;=100",#REF!,"&lt;150",#REF!,$B187,#REF!,"&gt;=3")</f>
        <v>#REF!</v>
      </c>
      <c r="Q187" s="6" t="e">
        <f>COUNTIFS(#REF!,"&lt;=1",#REF!,"&gt;=100",#REF!,"&lt;150",#REF!,$B187,#REF!,"&gt;=3.5")</f>
        <v>#REF!</v>
      </c>
      <c r="R187" s="15" t="e">
        <f>COUNTIFS(#REF!,"&lt;=1",#REF!,"&gt;=100",#REF!,"&lt;150",#REF!,$B187,#REF!,"&gt;=4")</f>
        <v>#REF!</v>
      </c>
      <c r="T187" s="9" t="s">
        <v>58</v>
      </c>
      <c r="U187" s="6"/>
      <c r="V187" s="6" t="e">
        <f>COUNTIFS(#REF!,"&gt;=150",#REF!,"&lt;200",#REF!,$B187)</f>
        <v>#REF!</v>
      </c>
      <c r="W187" s="6" t="e">
        <f>COUNTIFS(#REF!,"&lt;=1",#REF!,"&gt;=150",#REF!,"&lt;200",#REF!,$B187,#REF!,"&gt;=2.2")</f>
        <v>#REF!</v>
      </c>
      <c r="X187" s="6" t="e">
        <f>COUNTIFS(#REF!,"&lt;=1",#REF!,"&gt;=150",#REF!,"&lt;200",#REF!,$B187,#REF!,"&gt;=2.4")</f>
        <v>#REF!</v>
      </c>
      <c r="Y187" s="6" t="e">
        <f>COUNTIFS(#REF!,"&lt;=1",#REF!,"&gt;=150",#REF!,"&lt;200",#REF!,$B187,#REF!,"&gt;=3")</f>
        <v>#REF!</v>
      </c>
      <c r="Z187" s="6" t="e">
        <f>COUNTIFS(#REF!,"&lt;=1",#REF!,"&gt;=150",#REF!,"&lt;200",#REF!,$B187,#REF!,"&gt;=3.5")</f>
        <v>#REF!</v>
      </c>
      <c r="AA187" s="15" t="e">
        <f>COUNTIFS(#REF!,"&lt;=1",#REF!,"&gt;=150",#REF!,"&lt;200",#REF!,$B187,#REF!,"&gt;=4")</f>
        <v>#REF!</v>
      </c>
      <c r="AC187" s="9" t="s">
        <v>58</v>
      </c>
      <c r="AD187" s="6"/>
      <c r="AE187" s="6" t="e">
        <f>COUNTIFS(#REF!,"&gt;=200",#REF!,$B187)</f>
        <v>#REF!</v>
      </c>
      <c r="AF187" s="6" t="e">
        <f>COUNTIFS(#REF!,"&lt;=1",#REF!,"&gt;=200",#REF!,$B187,#REF!,"&gt;=2.2")</f>
        <v>#REF!</v>
      </c>
      <c r="AG187" s="6" t="e">
        <f>COUNTIFS(#REF!,"&lt;=1",#REF!,"&gt;=200",#REF!,$B187,#REF!,"&gt;=2.4")</f>
        <v>#REF!</v>
      </c>
      <c r="AH187" s="6" t="e">
        <f>COUNTIFS(#REF!,"&lt;=1",#REF!,"&gt;=200",#REF!,$B187,#REF!,"&gt;=3")</f>
        <v>#REF!</v>
      </c>
      <c r="AI187" s="6" t="e">
        <f>COUNTIFS(#REF!,"&lt;=1",#REF!,"&gt;=200",#REF!,$B187,#REF!,"&gt;=3.5")</f>
        <v>#REF!</v>
      </c>
      <c r="AJ187" s="15" t="e">
        <f>COUNTIFS(#REF!,"&lt;=1",#REF!,"&gt;=200",#REF!,$B187,#REF!,"&gt;=4")</f>
        <v>#REF!</v>
      </c>
      <c r="AL187" s="9" t="s">
        <v>58</v>
      </c>
      <c r="AM187" s="6"/>
      <c r="AN187" s="6" t="e">
        <f>COUNTIFS(#REF!,"&gt;=50",#REF!,$B187)</f>
        <v>#REF!</v>
      </c>
      <c r="AO187" s="6" t="e">
        <f>COUNTIFS(#REF!,"&lt;=1",#REF!,"&gt;=50",#REF!,$B187,#REF!,"&gt;=2.2")</f>
        <v>#REF!</v>
      </c>
      <c r="AP187" s="6" t="e">
        <f>COUNTIFS(#REF!,"&lt;=1",#REF!,"&gt;=50",#REF!,$B187,#REF!,"&gt;=2.4")</f>
        <v>#REF!</v>
      </c>
      <c r="AQ187" s="6" t="e">
        <f>COUNTIFS(#REF!,"&lt;=1",#REF!,"&gt;=50",#REF!,$B187,#REF!,"&gt;=3")</f>
        <v>#REF!</v>
      </c>
      <c r="AR187" s="6" t="e">
        <f>COUNTIFS(#REF!,"&lt;=1",#REF!,"&gt;=50",#REF!,$B187,#REF!,"&gt;=3.5")</f>
        <v>#REF!</v>
      </c>
      <c r="AS187" s="15" t="e">
        <f>COUNTIFS(#REF!,"&lt;=1",#REF!,"&gt;=50",#REF!,$B187,#REF!,"&gt;=4")</f>
        <v>#REF!</v>
      </c>
    </row>
    <row r="188" spans="2:45" hidden="1" outlineLevel="1" x14ac:dyDescent="0.25">
      <c r="B188" s="9" t="s">
        <v>59</v>
      </c>
      <c r="C188" s="6"/>
      <c r="D188" s="6" t="e">
        <f>COUNTIFS(#REF!,"&lt;100",#REF!,"&gt;=50",#REF!,$B188)</f>
        <v>#REF!</v>
      </c>
      <c r="E188" s="6" t="e">
        <f>COUNTIFS(#REF!,"&lt;=1",#REF!,"&lt;100",#REF!,"&gt;=50",#REF!,$B188,#REF!,"&gt;=2.2")</f>
        <v>#REF!</v>
      </c>
      <c r="F188" s="6" t="e">
        <f>COUNTIFS(#REF!,"&lt;=1",#REF!,"&lt;100",#REF!,"&gt;=50",#REF!,$B188,#REF!,"&gt;=2.4")</f>
        <v>#REF!</v>
      </c>
      <c r="G188" s="6" t="e">
        <f>COUNTIFS(#REF!,"&lt;=1",#REF!,"&lt;100",#REF!,"&gt;=50",#REF!,$B188,#REF!,"&gt;=3")</f>
        <v>#REF!</v>
      </c>
      <c r="H188" s="6" t="e">
        <f>COUNTIFS(#REF!,"&lt;=1",#REF!,"&lt;100",#REF!,"&gt;=50",#REF!,$B188,#REF!,"&gt;=3.5")</f>
        <v>#REF!</v>
      </c>
      <c r="I188" s="15" t="e">
        <f>COUNTIFS(#REF!,"&lt;=1",#REF!,"&lt;100",#REF!,"&gt;=50",#REF!,$B188,#REF!,"&gt;=4")</f>
        <v>#REF!</v>
      </c>
      <c r="K188" s="9" t="s">
        <v>59</v>
      </c>
      <c r="L188" s="6"/>
      <c r="M188" s="6" t="e">
        <f>COUNTIFS(#REF!,"&gt;=100",#REF!,"&lt;150",#REF!,$B188)</f>
        <v>#REF!</v>
      </c>
      <c r="N188" s="6" t="e">
        <f>COUNTIFS(#REF!,"&lt;=1",#REF!,"&gt;=100",#REF!,"&lt;150",#REF!,$B188,#REF!,"&gt;=2.2")</f>
        <v>#REF!</v>
      </c>
      <c r="O188" s="6" t="e">
        <f>COUNTIFS(#REF!,"&lt;=1",#REF!,"&gt;=100",#REF!,"&lt;150",#REF!,$B188,#REF!,"&gt;=2.4")</f>
        <v>#REF!</v>
      </c>
      <c r="P188" s="6" t="e">
        <f>COUNTIFS(#REF!,"&lt;=1",#REF!,"&gt;=100",#REF!,"&lt;150",#REF!,$B188,#REF!,"&gt;=3")</f>
        <v>#REF!</v>
      </c>
      <c r="Q188" s="6" t="e">
        <f>COUNTIFS(#REF!,"&lt;=1",#REF!,"&gt;=100",#REF!,"&lt;150",#REF!,$B188,#REF!,"&gt;=3.5")</f>
        <v>#REF!</v>
      </c>
      <c r="R188" s="15" t="e">
        <f>COUNTIFS(#REF!,"&lt;=1",#REF!,"&gt;=100",#REF!,"&lt;150",#REF!,$B188,#REF!,"&gt;=4")</f>
        <v>#REF!</v>
      </c>
      <c r="T188" s="9" t="s">
        <v>59</v>
      </c>
      <c r="U188" s="6"/>
      <c r="V188" s="6" t="e">
        <f>COUNTIFS(#REF!,"&gt;=150",#REF!,"&lt;200",#REF!,$B188)</f>
        <v>#REF!</v>
      </c>
      <c r="W188" s="6" t="e">
        <f>COUNTIFS(#REF!,"&lt;=1",#REF!,"&gt;=150",#REF!,"&lt;200",#REF!,$B188,#REF!,"&gt;=2.2")</f>
        <v>#REF!</v>
      </c>
      <c r="X188" s="6" t="e">
        <f>COUNTIFS(#REF!,"&lt;=1",#REF!,"&gt;=150",#REF!,"&lt;200",#REF!,$B188,#REF!,"&gt;=2.4")</f>
        <v>#REF!</v>
      </c>
      <c r="Y188" s="6" t="e">
        <f>COUNTIFS(#REF!,"&lt;=1",#REF!,"&gt;=150",#REF!,"&lt;200",#REF!,$B188,#REF!,"&gt;=3")</f>
        <v>#REF!</v>
      </c>
      <c r="Z188" s="6" t="e">
        <f>COUNTIFS(#REF!,"&lt;=1",#REF!,"&gt;=150",#REF!,"&lt;200",#REF!,$B188,#REF!,"&gt;=3.5")</f>
        <v>#REF!</v>
      </c>
      <c r="AA188" s="15" t="e">
        <f>COUNTIFS(#REF!,"&lt;=1",#REF!,"&gt;=150",#REF!,"&lt;200",#REF!,$B188,#REF!,"&gt;=4")</f>
        <v>#REF!</v>
      </c>
      <c r="AC188" s="9" t="s">
        <v>59</v>
      </c>
      <c r="AD188" s="6"/>
      <c r="AE188" s="6" t="e">
        <f>COUNTIFS(#REF!,"&gt;=200",#REF!,$B188)</f>
        <v>#REF!</v>
      </c>
      <c r="AF188" s="6" t="e">
        <f>COUNTIFS(#REF!,"&lt;=1",#REF!,"&gt;=200",#REF!,$B188,#REF!,"&gt;=2.2")</f>
        <v>#REF!</v>
      </c>
      <c r="AG188" s="6" t="e">
        <f>COUNTIFS(#REF!,"&lt;=1",#REF!,"&gt;=200",#REF!,$B188,#REF!,"&gt;=2.4")</f>
        <v>#REF!</v>
      </c>
      <c r="AH188" s="6" t="e">
        <f>COUNTIFS(#REF!,"&lt;=1",#REF!,"&gt;=200",#REF!,$B188,#REF!,"&gt;=3")</f>
        <v>#REF!</v>
      </c>
      <c r="AI188" s="6" t="e">
        <f>COUNTIFS(#REF!,"&lt;=1",#REF!,"&gt;=200",#REF!,$B188,#REF!,"&gt;=3.5")</f>
        <v>#REF!</v>
      </c>
      <c r="AJ188" s="15" t="e">
        <f>COUNTIFS(#REF!,"&lt;=1",#REF!,"&gt;=200",#REF!,$B188,#REF!,"&gt;=4")</f>
        <v>#REF!</v>
      </c>
      <c r="AL188" s="9" t="s">
        <v>59</v>
      </c>
      <c r="AM188" s="6"/>
      <c r="AN188" s="6" t="e">
        <f>COUNTIFS(#REF!,"&gt;=50",#REF!,$B188)</f>
        <v>#REF!</v>
      </c>
      <c r="AO188" s="6" t="e">
        <f>COUNTIFS(#REF!,"&lt;=1",#REF!,"&gt;=50",#REF!,$B188,#REF!,"&gt;=2.2")</f>
        <v>#REF!</v>
      </c>
      <c r="AP188" s="6" t="e">
        <f>COUNTIFS(#REF!,"&lt;=1",#REF!,"&gt;=50",#REF!,$B188,#REF!,"&gt;=2.4")</f>
        <v>#REF!</v>
      </c>
      <c r="AQ188" s="6" t="e">
        <f>COUNTIFS(#REF!,"&lt;=1",#REF!,"&gt;=50",#REF!,$B188,#REF!,"&gt;=3")</f>
        <v>#REF!</v>
      </c>
      <c r="AR188" s="6" t="e">
        <f>COUNTIFS(#REF!,"&lt;=1",#REF!,"&gt;=50",#REF!,$B188,#REF!,"&gt;=3.5")</f>
        <v>#REF!</v>
      </c>
      <c r="AS188" s="15" t="e">
        <f>COUNTIFS(#REF!,"&lt;=1",#REF!,"&gt;=50",#REF!,$B188,#REF!,"&gt;=4")</f>
        <v>#REF!</v>
      </c>
    </row>
    <row r="189" spans="2:45" hidden="1" outlineLevel="1" x14ac:dyDescent="0.25">
      <c r="B189" s="9" t="s">
        <v>34</v>
      </c>
      <c r="C189" s="6"/>
      <c r="D189" s="6" t="e">
        <f>COUNTIFS(#REF!,"&lt;100",#REF!,"&gt;=50",#REF!,$B189)</f>
        <v>#REF!</v>
      </c>
      <c r="E189" s="6" t="e">
        <f>COUNTIFS(#REF!,"&lt;=1",#REF!,"&lt;100",#REF!,"&gt;=50",#REF!,$B189,#REF!,"&gt;=2.2")</f>
        <v>#REF!</v>
      </c>
      <c r="F189" s="6" t="e">
        <f>COUNTIFS(#REF!,"&lt;=1",#REF!,"&lt;100",#REF!,"&gt;=50",#REF!,$B189,#REF!,"&gt;=2.4")</f>
        <v>#REF!</v>
      </c>
      <c r="G189" s="6" t="e">
        <f>COUNTIFS(#REF!,"&lt;=1",#REF!,"&lt;100",#REF!,"&gt;=50",#REF!,$B189,#REF!,"&gt;=3")</f>
        <v>#REF!</v>
      </c>
      <c r="H189" s="6" t="e">
        <f>COUNTIFS(#REF!,"&lt;=1",#REF!,"&lt;100",#REF!,"&gt;=50",#REF!,$B189,#REF!,"&gt;=3.5")</f>
        <v>#REF!</v>
      </c>
      <c r="I189" s="15" t="e">
        <f>COUNTIFS(#REF!,"&lt;=1",#REF!,"&lt;100",#REF!,"&gt;=50",#REF!,$B189,#REF!,"&gt;=4")</f>
        <v>#REF!</v>
      </c>
      <c r="K189" s="9" t="s">
        <v>34</v>
      </c>
      <c r="L189" s="6"/>
      <c r="M189" s="6" t="e">
        <f>COUNTIFS(#REF!,"&gt;=100",#REF!,"&lt;150",#REF!,$B189)</f>
        <v>#REF!</v>
      </c>
      <c r="N189" s="6" t="e">
        <f>COUNTIFS(#REF!,"&lt;=1",#REF!,"&gt;=100",#REF!,"&lt;150",#REF!,$B189,#REF!,"&gt;=2.2")</f>
        <v>#REF!</v>
      </c>
      <c r="O189" s="6" t="e">
        <f>COUNTIFS(#REF!,"&lt;=1",#REF!,"&gt;=100",#REF!,"&lt;150",#REF!,$B189,#REF!,"&gt;=2.4")</f>
        <v>#REF!</v>
      </c>
      <c r="P189" s="6" t="e">
        <f>COUNTIFS(#REF!,"&lt;=1",#REF!,"&gt;=100",#REF!,"&lt;150",#REF!,$B189,#REF!,"&gt;=3")</f>
        <v>#REF!</v>
      </c>
      <c r="Q189" s="6" t="e">
        <f>COUNTIFS(#REF!,"&lt;=1",#REF!,"&gt;=100",#REF!,"&lt;150",#REF!,$B189,#REF!,"&gt;=3.5")</f>
        <v>#REF!</v>
      </c>
      <c r="R189" s="15" t="e">
        <f>COUNTIFS(#REF!,"&lt;=1",#REF!,"&gt;=100",#REF!,"&lt;150",#REF!,$B189,#REF!,"&gt;=4")</f>
        <v>#REF!</v>
      </c>
      <c r="T189" s="9" t="s">
        <v>34</v>
      </c>
      <c r="U189" s="6"/>
      <c r="V189" s="6" t="e">
        <f>COUNTIFS(#REF!,"&gt;=150",#REF!,"&lt;200",#REF!,$B189)</f>
        <v>#REF!</v>
      </c>
      <c r="W189" s="6" t="e">
        <f>COUNTIFS(#REF!,"&lt;=1",#REF!,"&gt;=150",#REF!,"&lt;200",#REF!,$B189,#REF!,"&gt;=2.2")</f>
        <v>#REF!</v>
      </c>
      <c r="X189" s="6" t="e">
        <f>COUNTIFS(#REF!,"&lt;=1",#REF!,"&gt;=150",#REF!,"&lt;200",#REF!,$B189,#REF!,"&gt;=2.4")</f>
        <v>#REF!</v>
      </c>
      <c r="Y189" s="6" t="e">
        <f>COUNTIFS(#REF!,"&lt;=1",#REF!,"&gt;=150",#REF!,"&lt;200",#REF!,$B189,#REF!,"&gt;=3")</f>
        <v>#REF!</v>
      </c>
      <c r="Z189" s="6" t="e">
        <f>COUNTIFS(#REF!,"&lt;=1",#REF!,"&gt;=150",#REF!,"&lt;200",#REF!,$B189,#REF!,"&gt;=3.5")</f>
        <v>#REF!</v>
      </c>
      <c r="AA189" s="15" t="e">
        <f>COUNTIFS(#REF!,"&lt;=1",#REF!,"&gt;=150",#REF!,"&lt;200",#REF!,$B189,#REF!,"&gt;=4")</f>
        <v>#REF!</v>
      </c>
      <c r="AC189" s="9" t="s">
        <v>34</v>
      </c>
      <c r="AD189" s="6"/>
      <c r="AE189" s="6" t="e">
        <f>COUNTIFS(#REF!,"&gt;=200",#REF!,$B189)</f>
        <v>#REF!</v>
      </c>
      <c r="AF189" s="6" t="e">
        <f>COUNTIFS(#REF!,"&lt;=1",#REF!,"&gt;=200",#REF!,$B189,#REF!,"&gt;=2.2")</f>
        <v>#REF!</v>
      </c>
      <c r="AG189" s="6" t="e">
        <f>COUNTIFS(#REF!,"&lt;=1",#REF!,"&gt;=200",#REF!,$B189,#REF!,"&gt;=2.4")</f>
        <v>#REF!</v>
      </c>
      <c r="AH189" s="6" t="e">
        <f>COUNTIFS(#REF!,"&lt;=1",#REF!,"&gt;=200",#REF!,$B189,#REF!,"&gt;=3")</f>
        <v>#REF!</v>
      </c>
      <c r="AI189" s="6" t="e">
        <f>COUNTIFS(#REF!,"&lt;=1",#REF!,"&gt;=200",#REF!,$B189,#REF!,"&gt;=3.5")</f>
        <v>#REF!</v>
      </c>
      <c r="AJ189" s="15" t="e">
        <f>COUNTIFS(#REF!,"&lt;=1",#REF!,"&gt;=200",#REF!,$B189,#REF!,"&gt;=4")</f>
        <v>#REF!</v>
      </c>
      <c r="AL189" s="9" t="s">
        <v>34</v>
      </c>
      <c r="AM189" s="6"/>
      <c r="AN189" s="6" t="e">
        <f>COUNTIFS(#REF!,"&gt;=50",#REF!,$B189)</f>
        <v>#REF!</v>
      </c>
      <c r="AO189" s="6" t="e">
        <f>COUNTIFS(#REF!,"&lt;=1",#REF!,"&gt;=50",#REF!,$B189,#REF!,"&gt;=2.2")</f>
        <v>#REF!</v>
      </c>
      <c r="AP189" s="6" t="e">
        <f>COUNTIFS(#REF!,"&lt;=1",#REF!,"&gt;=50",#REF!,$B189,#REF!,"&gt;=2.4")</f>
        <v>#REF!</v>
      </c>
      <c r="AQ189" s="6" t="e">
        <f>COUNTIFS(#REF!,"&lt;=1",#REF!,"&gt;=50",#REF!,$B189,#REF!,"&gt;=3")</f>
        <v>#REF!</v>
      </c>
      <c r="AR189" s="6" t="e">
        <f>COUNTIFS(#REF!,"&lt;=1",#REF!,"&gt;=50",#REF!,$B189,#REF!,"&gt;=3.5")</f>
        <v>#REF!</v>
      </c>
      <c r="AS189" s="15" t="e">
        <f>COUNTIFS(#REF!,"&lt;=1",#REF!,"&gt;=50",#REF!,$B189,#REF!,"&gt;=4")</f>
        <v>#REF!</v>
      </c>
    </row>
    <row r="190" spans="2:45" hidden="1" outlineLevel="1" x14ac:dyDescent="0.25">
      <c r="B190" s="9" t="s">
        <v>17</v>
      </c>
      <c r="C190" s="6"/>
      <c r="D190" s="6" t="e">
        <f>COUNTIFS(#REF!,"&lt;100",#REF!,"&gt;=50",#REF!,$B190)</f>
        <v>#REF!</v>
      </c>
      <c r="E190" s="6" t="e">
        <f>COUNTIFS(#REF!,"&lt;=1",#REF!,"&lt;100",#REF!,"&gt;=50",#REF!,$B190,#REF!,"&gt;=2.2")</f>
        <v>#REF!</v>
      </c>
      <c r="F190" s="6" t="e">
        <f>COUNTIFS(#REF!,"&lt;=1",#REF!,"&lt;100",#REF!,"&gt;=50",#REF!,$B190,#REF!,"&gt;=2.4")</f>
        <v>#REF!</v>
      </c>
      <c r="G190" s="6" t="e">
        <f>COUNTIFS(#REF!,"&lt;=1",#REF!,"&lt;100",#REF!,"&gt;=50",#REF!,$B190,#REF!,"&gt;=3")</f>
        <v>#REF!</v>
      </c>
      <c r="H190" s="6" t="e">
        <f>COUNTIFS(#REF!,"&lt;=1",#REF!,"&lt;100",#REF!,"&gt;=50",#REF!,$B190,#REF!,"&gt;=3.5")</f>
        <v>#REF!</v>
      </c>
      <c r="I190" s="15" t="e">
        <f>COUNTIFS(#REF!,"&lt;=1",#REF!,"&lt;100",#REF!,"&gt;=50",#REF!,$B190,#REF!,"&gt;=4")</f>
        <v>#REF!</v>
      </c>
      <c r="K190" s="9" t="s">
        <v>17</v>
      </c>
      <c r="L190" s="6"/>
      <c r="M190" s="6" t="e">
        <f>COUNTIFS(#REF!,"&gt;=100",#REF!,"&lt;150",#REF!,$B190)</f>
        <v>#REF!</v>
      </c>
      <c r="N190" s="6" t="e">
        <f>COUNTIFS(#REF!,"&lt;=1",#REF!,"&gt;=100",#REF!,"&lt;150",#REF!,$B190,#REF!,"&gt;=2.2")</f>
        <v>#REF!</v>
      </c>
      <c r="O190" s="6" t="e">
        <f>COUNTIFS(#REF!,"&lt;=1",#REF!,"&gt;=100",#REF!,"&lt;150",#REF!,$B190,#REF!,"&gt;=2.4")</f>
        <v>#REF!</v>
      </c>
      <c r="P190" s="6" t="e">
        <f>COUNTIFS(#REF!,"&lt;=1",#REF!,"&gt;=100",#REF!,"&lt;150",#REF!,$B190,#REF!,"&gt;=3")</f>
        <v>#REF!</v>
      </c>
      <c r="Q190" s="6" t="e">
        <f>COUNTIFS(#REF!,"&lt;=1",#REF!,"&gt;=100",#REF!,"&lt;150",#REF!,$B190,#REF!,"&gt;=3.5")</f>
        <v>#REF!</v>
      </c>
      <c r="R190" s="15" t="e">
        <f>COUNTIFS(#REF!,"&lt;=1",#REF!,"&gt;=100",#REF!,"&lt;150",#REF!,$B190,#REF!,"&gt;=4")</f>
        <v>#REF!</v>
      </c>
      <c r="T190" s="9" t="s">
        <v>17</v>
      </c>
      <c r="U190" s="6"/>
      <c r="V190" s="6" t="e">
        <f>COUNTIFS(#REF!,"&gt;=150",#REF!,"&lt;200",#REF!,$B190)</f>
        <v>#REF!</v>
      </c>
      <c r="W190" s="6" t="e">
        <f>COUNTIFS(#REF!,"&lt;=1",#REF!,"&gt;=150",#REF!,"&lt;200",#REF!,$B190,#REF!,"&gt;=2.2")</f>
        <v>#REF!</v>
      </c>
      <c r="X190" s="6" t="e">
        <f>COUNTIFS(#REF!,"&lt;=1",#REF!,"&gt;=150",#REF!,"&lt;200",#REF!,$B190,#REF!,"&gt;=2.4")</f>
        <v>#REF!</v>
      </c>
      <c r="Y190" s="6" t="e">
        <f>COUNTIFS(#REF!,"&lt;=1",#REF!,"&gt;=150",#REF!,"&lt;200",#REF!,$B190,#REF!,"&gt;=3")</f>
        <v>#REF!</v>
      </c>
      <c r="Z190" s="6" t="e">
        <f>COUNTIFS(#REF!,"&lt;=1",#REF!,"&gt;=150",#REF!,"&lt;200",#REF!,$B190,#REF!,"&gt;=3.5")</f>
        <v>#REF!</v>
      </c>
      <c r="AA190" s="15" t="e">
        <f>COUNTIFS(#REF!,"&lt;=1",#REF!,"&gt;=150",#REF!,"&lt;200",#REF!,$B190,#REF!,"&gt;=4")</f>
        <v>#REF!</v>
      </c>
      <c r="AC190" s="9" t="s">
        <v>17</v>
      </c>
      <c r="AD190" s="6"/>
      <c r="AE190" s="6" t="e">
        <f>COUNTIFS(#REF!,"&gt;=200",#REF!,$B190)</f>
        <v>#REF!</v>
      </c>
      <c r="AF190" s="6" t="e">
        <f>COUNTIFS(#REF!,"&lt;=1",#REF!,"&gt;=200",#REF!,$B190,#REF!,"&gt;=2.2")</f>
        <v>#REF!</v>
      </c>
      <c r="AG190" s="6" t="e">
        <f>COUNTIFS(#REF!,"&lt;=1",#REF!,"&gt;=200",#REF!,$B190,#REF!,"&gt;=2.4")</f>
        <v>#REF!</v>
      </c>
      <c r="AH190" s="6" t="e">
        <f>COUNTIFS(#REF!,"&lt;=1",#REF!,"&gt;=200",#REF!,$B190,#REF!,"&gt;=3")</f>
        <v>#REF!</v>
      </c>
      <c r="AI190" s="6" t="e">
        <f>COUNTIFS(#REF!,"&lt;=1",#REF!,"&gt;=200",#REF!,$B190,#REF!,"&gt;=3.5")</f>
        <v>#REF!</v>
      </c>
      <c r="AJ190" s="15" t="e">
        <f>COUNTIFS(#REF!,"&lt;=1",#REF!,"&gt;=200",#REF!,$B190,#REF!,"&gt;=4")</f>
        <v>#REF!</v>
      </c>
      <c r="AL190" s="9" t="s">
        <v>17</v>
      </c>
      <c r="AM190" s="6"/>
      <c r="AN190" s="6" t="e">
        <f>COUNTIFS(#REF!,"&gt;=50",#REF!,$B190)</f>
        <v>#REF!</v>
      </c>
      <c r="AO190" s="6" t="e">
        <f>COUNTIFS(#REF!,"&lt;=1",#REF!,"&gt;=50",#REF!,$B190,#REF!,"&gt;=2.2")</f>
        <v>#REF!</v>
      </c>
      <c r="AP190" s="6" t="e">
        <f>COUNTIFS(#REF!,"&lt;=1",#REF!,"&gt;=50",#REF!,$B190,#REF!,"&gt;=2.4")</f>
        <v>#REF!</v>
      </c>
      <c r="AQ190" s="6" t="e">
        <f>COUNTIFS(#REF!,"&lt;=1",#REF!,"&gt;=50",#REF!,$B190,#REF!,"&gt;=3")</f>
        <v>#REF!</v>
      </c>
      <c r="AR190" s="6" t="e">
        <f>COUNTIFS(#REF!,"&lt;=1",#REF!,"&gt;=50",#REF!,$B190,#REF!,"&gt;=3.5")</f>
        <v>#REF!</v>
      </c>
      <c r="AS190" s="15" t="e">
        <f>COUNTIFS(#REF!,"&lt;=1",#REF!,"&gt;=50",#REF!,$B190,#REF!,"&gt;=4")</f>
        <v>#REF!</v>
      </c>
    </row>
    <row r="191" spans="2:45" hidden="1" outlineLevel="1" x14ac:dyDescent="0.25">
      <c r="B191" s="9" t="s">
        <v>63</v>
      </c>
      <c r="C191" s="6"/>
      <c r="D191" s="6" t="e">
        <f>COUNTIFS(#REF!,"&lt;100",#REF!,"&gt;=50",#REF!,$B191)</f>
        <v>#REF!</v>
      </c>
      <c r="E191" s="6" t="e">
        <f>COUNTIFS(#REF!,"&lt;=1",#REF!,"&lt;100",#REF!,"&gt;=50",#REF!,$B191,#REF!,"&gt;=2.2")</f>
        <v>#REF!</v>
      </c>
      <c r="F191" s="6" t="e">
        <f>COUNTIFS(#REF!,"&lt;=1",#REF!,"&lt;100",#REF!,"&gt;=50",#REF!,$B191,#REF!,"&gt;=2.4")</f>
        <v>#REF!</v>
      </c>
      <c r="G191" s="6" t="e">
        <f>COUNTIFS(#REF!,"&lt;=1",#REF!,"&lt;100",#REF!,"&gt;=50",#REF!,$B191,#REF!,"&gt;=3")</f>
        <v>#REF!</v>
      </c>
      <c r="H191" s="6" t="e">
        <f>COUNTIFS(#REF!,"&lt;=1",#REF!,"&lt;100",#REF!,"&gt;=50",#REF!,$B191,#REF!,"&gt;=3.5")</f>
        <v>#REF!</v>
      </c>
      <c r="I191" s="15" t="e">
        <f>COUNTIFS(#REF!,"&lt;=1",#REF!,"&lt;100",#REF!,"&gt;=50",#REF!,$B191,#REF!,"&gt;=4")</f>
        <v>#REF!</v>
      </c>
      <c r="K191" s="9" t="s">
        <v>63</v>
      </c>
      <c r="L191" s="6"/>
      <c r="M191" s="6" t="e">
        <f>COUNTIFS(#REF!,"&gt;=100",#REF!,"&lt;150",#REF!,$B191)</f>
        <v>#REF!</v>
      </c>
      <c r="N191" s="6" t="e">
        <f>COUNTIFS(#REF!,"&lt;=1",#REF!,"&gt;=100",#REF!,"&lt;150",#REF!,$B191,#REF!,"&gt;=2.2")</f>
        <v>#REF!</v>
      </c>
      <c r="O191" s="6" t="e">
        <f>COUNTIFS(#REF!,"&lt;=1",#REF!,"&gt;=100",#REF!,"&lt;150",#REF!,$B191,#REF!,"&gt;=2.4")</f>
        <v>#REF!</v>
      </c>
      <c r="P191" s="6" t="e">
        <f>COUNTIFS(#REF!,"&lt;=1",#REF!,"&gt;=100",#REF!,"&lt;150",#REF!,$B191,#REF!,"&gt;=3")</f>
        <v>#REF!</v>
      </c>
      <c r="Q191" s="6" t="e">
        <f>COUNTIFS(#REF!,"&lt;=1",#REF!,"&gt;=100",#REF!,"&lt;150",#REF!,$B191,#REF!,"&gt;=3.5")</f>
        <v>#REF!</v>
      </c>
      <c r="R191" s="15" t="e">
        <f>COUNTIFS(#REF!,"&lt;=1",#REF!,"&gt;=100",#REF!,"&lt;150",#REF!,$B191,#REF!,"&gt;=4")</f>
        <v>#REF!</v>
      </c>
      <c r="T191" s="9" t="s">
        <v>63</v>
      </c>
      <c r="U191" s="6"/>
      <c r="V191" s="6" t="e">
        <f>COUNTIFS(#REF!,"&gt;=150",#REF!,"&lt;200",#REF!,$B191)</f>
        <v>#REF!</v>
      </c>
      <c r="W191" s="6" t="e">
        <f>COUNTIFS(#REF!,"&lt;=1",#REF!,"&gt;=150",#REF!,"&lt;200",#REF!,$B191,#REF!,"&gt;=2.2")</f>
        <v>#REF!</v>
      </c>
      <c r="X191" s="6" t="e">
        <f>COUNTIFS(#REF!,"&lt;=1",#REF!,"&gt;=150",#REF!,"&lt;200",#REF!,$B191,#REF!,"&gt;=2.4")</f>
        <v>#REF!</v>
      </c>
      <c r="Y191" s="6" t="e">
        <f>COUNTIFS(#REF!,"&lt;=1",#REF!,"&gt;=150",#REF!,"&lt;200",#REF!,$B191,#REF!,"&gt;=3")</f>
        <v>#REF!</v>
      </c>
      <c r="Z191" s="6" t="e">
        <f>COUNTIFS(#REF!,"&lt;=1",#REF!,"&gt;=150",#REF!,"&lt;200",#REF!,$B191,#REF!,"&gt;=3.5")</f>
        <v>#REF!</v>
      </c>
      <c r="AA191" s="15" t="e">
        <f>COUNTIFS(#REF!,"&lt;=1",#REF!,"&gt;=150",#REF!,"&lt;200",#REF!,$B191,#REF!,"&gt;=4")</f>
        <v>#REF!</v>
      </c>
      <c r="AC191" s="9" t="s">
        <v>63</v>
      </c>
      <c r="AD191" s="6"/>
      <c r="AE191" s="6" t="e">
        <f>COUNTIFS(#REF!,"&gt;=200",#REF!,$B191)</f>
        <v>#REF!</v>
      </c>
      <c r="AF191" s="6" t="e">
        <f>COUNTIFS(#REF!,"&lt;=1",#REF!,"&gt;=200",#REF!,$B191,#REF!,"&gt;=2.2")</f>
        <v>#REF!</v>
      </c>
      <c r="AG191" s="6" t="e">
        <f>COUNTIFS(#REF!,"&lt;=1",#REF!,"&gt;=200",#REF!,$B191,#REF!,"&gt;=2.4")</f>
        <v>#REF!</v>
      </c>
      <c r="AH191" s="6" t="e">
        <f>COUNTIFS(#REF!,"&lt;=1",#REF!,"&gt;=200",#REF!,$B191,#REF!,"&gt;=3")</f>
        <v>#REF!</v>
      </c>
      <c r="AI191" s="6" t="e">
        <f>COUNTIFS(#REF!,"&lt;=1",#REF!,"&gt;=200",#REF!,$B191,#REF!,"&gt;=3.5")</f>
        <v>#REF!</v>
      </c>
      <c r="AJ191" s="15" t="e">
        <f>COUNTIFS(#REF!,"&lt;=1",#REF!,"&gt;=200",#REF!,$B191,#REF!,"&gt;=4")</f>
        <v>#REF!</v>
      </c>
      <c r="AL191" s="9" t="s">
        <v>63</v>
      </c>
      <c r="AM191" s="6"/>
      <c r="AN191" s="6" t="e">
        <f>COUNTIFS(#REF!,"&gt;=50",#REF!,$B191)</f>
        <v>#REF!</v>
      </c>
      <c r="AO191" s="6" t="e">
        <f>COUNTIFS(#REF!,"&lt;=1",#REF!,"&gt;=50",#REF!,$B191,#REF!,"&gt;=2.2")</f>
        <v>#REF!</v>
      </c>
      <c r="AP191" s="6" t="e">
        <f>COUNTIFS(#REF!,"&lt;=1",#REF!,"&gt;=50",#REF!,$B191,#REF!,"&gt;=2.4")</f>
        <v>#REF!</v>
      </c>
      <c r="AQ191" s="6" t="e">
        <f>COUNTIFS(#REF!,"&lt;=1",#REF!,"&gt;=50",#REF!,$B191,#REF!,"&gt;=3")</f>
        <v>#REF!</v>
      </c>
      <c r="AR191" s="6" t="e">
        <f>COUNTIFS(#REF!,"&lt;=1",#REF!,"&gt;=50",#REF!,$B191,#REF!,"&gt;=3.5")</f>
        <v>#REF!</v>
      </c>
      <c r="AS191" s="15" t="e">
        <f>COUNTIFS(#REF!,"&lt;=1",#REF!,"&gt;=50",#REF!,$B191,#REF!,"&gt;=4")</f>
        <v>#REF!</v>
      </c>
    </row>
    <row r="192" spans="2:45" hidden="1" outlineLevel="1" x14ac:dyDescent="0.25">
      <c r="B192" s="9" t="s">
        <v>62</v>
      </c>
      <c r="C192" s="6"/>
      <c r="D192" s="6" t="e">
        <f>COUNTIFS(#REF!,"&lt;100",#REF!,"&gt;=50",#REF!,$B192)</f>
        <v>#REF!</v>
      </c>
      <c r="E192" s="6" t="e">
        <f>COUNTIFS(#REF!,"&lt;=1",#REF!,"&lt;100",#REF!,"&gt;=50",#REF!,$B192,#REF!,"&gt;=2.2")</f>
        <v>#REF!</v>
      </c>
      <c r="F192" s="6" t="e">
        <f>COUNTIFS(#REF!,"&lt;=1",#REF!,"&lt;100",#REF!,"&gt;=50",#REF!,$B192,#REF!,"&gt;=2.4")</f>
        <v>#REF!</v>
      </c>
      <c r="G192" s="6" t="e">
        <f>COUNTIFS(#REF!,"&lt;=1",#REF!,"&lt;100",#REF!,"&gt;=50",#REF!,$B192,#REF!,"&gt;=3")</f>
        <v>#REF!</v>
      </c>
      <c r="H192" s="6" t="e">
        <f>COUNTIFS(#REF!,"&lt;=1",#REF!,"&lt;100",#REF!,"&gt;=50",#REF!,$B192,#REF!,"&gt;=3.5")</f>
        <v>#REF!</v>
      </c>
      <c r="I192" s="15" t="e">
        <f>COUNTIFS(#REF!,"&lt;=1",#REF!,"&lt;100",#REF!,"&gt;=50",#REF!,$B192,#REF!,"&gt;=4")</f>
        <v>#REF!</v>
      </c>
      <c r="K192" s="9" t="s">
        <v>62</v>
      </c>
      <c r="L192" s="6"/>
      <c r="M192" s="6" t="e">
        <f>COUNTIFS(#REF!,"&gt;=100",#REF!,"&lt;150",#REF!,$B192)</f>
        <v>#REF!</v>
      </c>
      <c r="N192" s="6" t="e">
        <f>COUNTIFS(#REF!,"&lt;=1",#REF!,"&gt;=100",#REF!,"&lt;150",#REF!,$B192,#REF!,"&gt;=2.2")</f>
        <v>#REF!</v>
      </c>
      <c r="O192" s="6" t="e">
        <f>COUNTIFS(#REF!,"&lt;=1",#REF!,"&gt;=100",#REF!,"&lt;150",#REF!,$B192,#REF!,"&gt;=2.4")</f>
        <v>#REF!</v>
      </c>
      <c r="P192" s="6" t="e">
        <f>COUNTIFS(#REF!,"&lt;=1",#REF!,"&gt;=100",#REF!,"&lt;150",#REF!,$B192,#REF!,"&gt;=3")</f>
        <v>#REF!</v>
      </c>
      <c r="Q192" s="6" t="e">
        <f>COUNTIFS(#REF!,"&lt;=1",#REF!,"&gt;=100",#REF!,"&lt;150",#REF!,$B192,#REF!,"&gt;=3.5")</f>
        <v>#REF!</v>
      </c>
      <c r="R192" s="15" t="e">
        <f>COUNTIFS(#REF!,"&lt;=1",#REF!,"&gt;=100",#REF!,"&lt;150",#REF!,$B192,#REF!,"&gt;=4")</f>
        <v>#REF!</v>
      </c>
      <c r="T192" s="9" t="s">
        <v>62</v>
      </c>
      <c r="U192" s="6"/>
      <c r="V192" s="6" t="e">
        <f>COUNTIFS(#REF!,"&gt;=150",#REF!,"&lt;200",#REF!,$B192)</f>
        <v>#REF!</v>
      </c>
      <c r="W192" s="6" t="e">
        <f>COUNTIFS(#REF!,"&lt;=1",#REF!,"&gt;=150",#REF!,"&lt;200",#REF!,$B192,#REF!,"&gt;=2.2")</f>
        <v>#REF!</v>
      </c>
      <c r="X192" s="6" t="e">
        <f>COUNTIFS(#REF!,"&lt;=1",#REF!,"&gt;=150",#REF!,"&lt;200",#REF!,$B192,#REF!,"&gt;=2.4")</f>
        <v>#REF!</v>
      </c>
      <c r="Y192" s="6" t="e">
        <f>COUNTIFS(#REF!,"&lt;=1",#REF!,"&gt;=150",#REF!,"&lt;200",#REF!,$B192,#REF!,"&gt;=3")</f>
        <v>#REF!</v>
      </c>
      <c r="Z192" s="6" t="e">
        <f>COUNTIFS(#REF!,"&lt;=1",#REF!,"&gt;=150",#REF!,"&lt;200",#REF!,$B192,#REF!,"&gt;=3.5")</f>
        <v>#REF!</v>
      </c>
      <c r="AA192" s="15" t="e">
        <f>COUNTIFS(#REF!,"&lt;=1",#REF!,"&gt;=150",#REF!,"&lt;200",#REF!,$B192,#REF!,"&gt;=4")</f>
        <v>#REF!</v>
      </c>
      <c r="AC192" s="9" t="s">
        <v>62</v>
      </c>
      <c r="AD192" s="6"/>
      <c r="AE192" s="6" t="e">
        <f>COUNTIFS(#REF!,"&gt;=200",#REF!,$B192)</f>
        <v>#REF!</v>
      </c>
      <c r="AF192" s="6" t="e">
        <f>COUNTIFS(#REF!,"&lt;=1",#REF!,"&gt;=200",#REF!,$B192,#REF!,"&gt;=2.2")</f>
        <v>#REF!</v>
      </c>
      <c r="AG192" s="6" t="e">
        <f>COUNTIFS(#REF!,"&lt;=1",#REF!,"&gt;=200",#REF!,$B192,#REF!,"&gt;=2.4")</f>
        <v>#REF!</v>
      </c>
      <c r="AH192" s="6" t="e">
        <f>COUNTIFS(#REF!,"&lt;=1",#REF!,"&gt;=200",#REF!,$B192,#REF!,"&gt;=3")</f>
        <v>#REF!</v>
      </c>
      <c r="AI192" s="6" t="e">
        <f>COUNTIFS(#REF!,"&lt;=1",#REF!,"&gt;=200",#REF!,$B192,#REF!,"&gt;=3.5")</f>
        <v>#REF!</v>
      </c>
      <c r="AJ192" s="15" t="e">
        <f>COUNTIFS(#REF!,"&lt;=1",#REF!,"&gt;=200",#REF!,$B192,#REF!,"&gt;=4")</f>
        <v>#REF!</v>
      </c>
      <c r="AL192" s="9" t="s">
        <v>62</v>
      </c>
      <c r="AM192" s="6"/>
      <c r="AN192" s="6" t="e">
        <f>COUNTIFS(#REF!,"&gt;=50",#REF!,$B192)</f>
        <v>#REF!</v>
      </c>
      <c r="AO192" s="6" t="e">
        <f>COUNTIFS(#REF!,"&lt;=1",#REF!,"&gt;=50",#REF!,$B192,#REF!,"&gt;=2.2")</f>
        <v>#REF!</v>
      </c>
      <c r="AP192" s="6" t="e">
        <f>COUNTIFS(#REF!,"&lt;=1",#REF!,"&gt;=50",#REF!,$B192,#REF!,"&gt;=2.4")</f>
        <v>#REF!</v>
      </c>
      <c r="AQ192" s="6" t="e">
        <f>COUNTIFS(#REF!,"&lt;=1",#REF!,"&gt;=50",#REF!,$B192,#REF!,"&gt;=3")</f>
        <v>#REF!</v>
      </c>
      <c r="AR192" s="6" t="e">
        <f>COUNTIFS(#REF!,"&lt;=1",#REF!,"&gt;=50",#REF!,$B192,#REF!,"&gt;=3.5")</f>
        <v>#REF!</v>
      </c>
      <c r="AS192" s="15" t="e">
        <f>COUNTIFS(#REF!,"&lt;=1",#REF!,"&gt;=50",#REF!,$B192,#REF!,"&gt;=4")</f>
        <v>#REF!</v>
      </c>
    </row>
    <row r="193" spans="2:45" hidden="1" outlineLevel="1" x14ac:dyDescent="0.25">
      <c r="B193" s="9"/>
      <c r="C193" s="6"/>
      <c r="D193" s="6"/>
      <c r="E193" s="6"/>
      <c r="F193" s="6"/>
      <c r="G193" s="6"/>
      <c r="H193" s="6"/>
      <c r="I193" s="15"/>
      <c r="K193" s="9"/>
      <c r="L193" s="6"/>
      <c r="M193" s="6"/>
      <c r="N193" s="6"/>
      <c r="O193" s="6"/>
      <c r="P193" s="6"/>
      <c r="Q193" s="6"/>
      <c r="R193" s="15"/>
      <c r="T193" s="9"/>
      <c r="U193" s="6"/>
      <c r="V193" s="6"/>
      <c r="W193" s="6"/>
      <c r="X193" s="6"/>
      <c r="Y193" s="6"/>
      <c r="Z193" s="6"/>
      <c r="AA193" s="15"/>
      <c r="AC193" s="9"/>
      <c r="AD193" s="6"/>
      <c r="AE193" s="6"/>
      <c r="AF193" s="6"/>
      <c r="AG193" s="6"/>
      <c r="AH193" s="6"/>
      <c r="AI193" s="6"/>
      <c r="AJ193" s="15"/>
      <c r="AL193" s="9"/>
      <c r="AM193" s="6"/>
      <c r="AN193" s="6"/>
      <c r="AO193" s="6"/>
      <c r="AP193" s="6"/>
      <c r="AQ193" s="6"/>
      <c r="AR193" s="6"/>
      <c r="AS193" s="15"/>
    </row>
    <row r="194" spans="2:45" hidden="1" outlineLevel="1" x14ac:dyDescent="0.25">
      <c r="B194" s="9" t="s">
        <v>77</v>
      </c>
      <c r="C194" s="6" t="e">
        <f>ROUND(D195*100/39,0)</f>
        <v>#REF!</v>
      </c>
      <c r="D194" s="6" t="e">
        <f>COUNTIFS(#REF!,"&lt;100",#REF!,"&gt;=50",#REF!,$B194)</f>
        <v>#REF!</v>
      </c>
      <c r="E194" s="6" t="e">
        <f>COUNTIFS(#REF!,"&lt;100",#REF!,"&gt;=50",#REF!,$B194,#REF!,"&gt;=2.2")</f>
        <v>#REF!</v>
      </c>
      <c r="F194" s="6" t="e">
        <f>COUNTIFS(#REF!,"&lt;100",#REF!,"&gt;=50",#REF!,$B194,#REF!,"&gt;=2.5")</f>
        <v>#REF!</v>
      </c>
      <c r="G194" s="6" t="e">
        <f>COUNTIFS(#REF!,"&lt;100",#REF!,"&gt;=50",#REF!,$B194,#REF!,"&gt;=3")</f>
        <v>#REF!</v>
      </c>
      <c r="H194" s="6" t="e">
        <f>COUNTIFS(#REF!,"&lt;100",#REF!,"&gt;=50",#REF!,$B194,#REF!,"&gt;=3.5")</f>
        <v>#REF!</v>
      </c>
      <c r="I194" s="15" t="e">
        <f>COUNTIFS(#REF!,"&lt;100",#REF!,"&gt;=50",#REF!,$B194,#REF!,"&gt;=4")</f>
        <v>#REF!</v>
      </c>
      <c r="K194" s="9" t="s">
        <v>77</v>
      </c>
      <c r="L194" s="6" t="e">
        <f>ROUND(M195*100/39,0)</f>
        <v>#REF!</v>
      </c>
      <c r="M194" s="6" t="e">
        <f>COUNTIFS(#REF!,"&gt;=100",#REF!,"&lt;150",#REF!,$B194)</f>
        <v>#REF!</v>
      </c>
      <c r="N194" s="6" t="e">
        <f>COUNTIFS(#REF!,"&gt;=100",#REF!,"&lt;150",#REF!,$B194,#REF!,"&gt;=2.2")</f>
        <v>#REF!</v>
      </c>
      <c r="O194" s="6" t="e">
        <f>COUNTIFS(#REF!,"&gt;=100",#REF!,"&lt;150",#REF!,$B194,#REF!,"&gt;=2.5")</f>
        <v>#REF!</v>
      </c>
      <c r="P194" s="6" t="e">
        <f>COUNTIFS(#REF!,"&gt;=100",#REF!,"&lt;150",#REF!,$B194,#REF!,"&gt;=3")</f>
        <v>#REF!</v>
      </c>
      <c r="Q194" s="6" t="e">
        <f>COUNTIFS(#REF!,"&gt;=100",#REF!,"&lt;150",#REF!,$B194,#REF!,"&gt;=3.5")</f>
        <v>#REF!</v>
      </c>
      <c r="R194" s="15" t="e">
        <f>COUNTIFS(#REF!,"&gt;=100",#REF!,"&lt;150",#REF!,$B194,#REF!,"&gt;=4")</f>
        <v>#REF!</v>
      </c>
      <c r="T194" s="9" t="s">
        <v>77</v>
      </c>
      <c r="U194" s="6" t="e">
        <f>ROUND(V195*100/39,0)</f>
        <v>#REF!</v>
      </c>
      <c r="V194" s="6" t="e">
        <f>COUNTIFS(#REF!,"&gt;=100",#REF!,"&lt;=150",#REF!,$B194)</f>
        <v>#REF!</v>
      </c>
      <c r="W194" s="6" t="e">
        <f>COUNTIFS(#REF!,"&gt;=100",#REF!,"&lt;=150",#REF!,$B194,#REF!,"&gt;=2.2")</f>
        <v>#REF!</v>
      </c>
      <c r="X194" s="6" t="e">
        <f>COUNTIFS(#REF!,"&gt;=100",#REF!,"&lt;=150",#REF!,$B194,#REF!,"&gt;=2.5")</f>
        <v>#REF!</v>
      </c>
      <c r="Y194" s="6" t="e">
        <f>COUNTIFS(#REF!,"&gt;=100",#REF!,"&lt;=150",#REF!,$B194,#REF!,"&gt;=3")</f>
        <v>#REF!</v>
      </c>
      <c r="Z194" s="6" t="e">
        <f>COUNTIFS(#REF!,"&gt;=100",#REF!,"&lt;=150",#REF!,$B194,#REF!,"&gt;=3.5")</f>
        <v>#REF!</v>
      </c>
      <c r="AA194" s="15" t="e">
        <f>COUNTIFS(#REF!,"&gt;=100",#REF!,"&lt;=150",#REF!,$B194,#REF!,"&gt;=4")</f>
        <v>#REF!</v>
      </c>
      <c r="AC194" s="9" t="s">
        <v>77</v>
      </c>
      <c r="AD194" s="6" t="e">
        <f>ROUND(AE195*100/39,0)</f>
        <v>#REF!</v>
      </c>
      <c r="AE194" s="6" t="e">
        <f>COUNTIFS(#REF!,"&gt;=100",#REF!,"&lt;=150",#REF!,$B194)</f>
        <v>#REF!</v>
      </c>
      <c r="AF194" s="6" t="e">
        <f>COUNTIFS(#REF!,"&gt;=100",#REF!,"&lt;=150",#REF!,$B194,#REF!,"&gt;=2.2")</f>
        <v>#REF!</v>
      </c>
      <c r="AG194" s="6" t="e">
        <f>COUNTIFS(#REF!,"&gt;=100",#REF!,"&lt;=150",#REF!,$B194,#REF!,"&gt;=2.5")</f>
        <v>#REF!</v>
      </c>
      <c r="AH194" s="6" t="e">
        <f>COUNTIFS(#REF!,"&gt;=100",#REF!,"&lt;=150",#REF!,$B194,#REF!,"&gt;=3")</f>
        <v>#REF!</v>
      </c>
      <c r="AI194" s="6" t="e">
        <f>COUNTIFS(#REF!,"&gt;=100",#REF!,"&lt;=150",#REF!,$B194,#REF!,"&gt;=3.5")</f>
        <v>#REF!</v>
      </c>
      <c r="AJ194" s="15" t="e">
        <f>COUNTIFS(#REF!,"&gt;=100",#REF!,"&lt;=150",#REF!,$B194,#REF!,"&gt;=4")</f>
        <v>#REF!</v>
      </c>
      <c r="AL194" s="9" t="s">
        <v>77</v>
      </c>
      <c r="AM194" s="6" t="e">
        <f>ROUND(AN195*100/39,0)</f>
        <v>#REF!</v>
      </c>
      <c r="AN194" s="6" t="e">
        <f>COUNTIFS(#REF!,"&gt;=50",#REF!,$B194)</f>
        <v>#REF!</v>
      </c>
      <c r="AO194" s="6" t="e">
        <f>COUNTIFS(#REF!,"&gt;=50",#REF!,$B194,#REF!,"&gt;=2.2")</f>
        <v>#REF!</v>
      </c>
      <c r="AP194" s="6" t="e">
        <f>COUNTIFS(#REF!,"&gt;=50",#REF!,$B194,#REF!,"&gt;=2.5")</f>
        <v>#REF!</v>
      </c>
      <c r="AQ194" s="6" t="e">
        <f>COUNTIFS(#REF!,"&gt;=50",#REF!,$B194,#REF!,"&gt;=3")</f>
        <v>#REF!</v>
      </c>
      <c r="AR194" s="6" t="e">
        <f>COUNTIFS(#REF!,"&gt;=50",#REF!,$B194,#REF!,"&gt;=3.5")</f>
        <v>#REF!</v>
      </c>
      <c r="AS194" s="15" t="e">
        <f>COUNTIFS(#REF!,"&gt;=50",#REF!,$B194,#REF!,"&gt;=4")</f>
        <v>#REF!</v>
      </c>
    </row>
    <row r="195" spans="2:45" collapsed="1" x14ac:dyDescent="0.25">
      <c r="B195" s="8" t="s">
        <v>75</v>
      </c>
      <c r="C195" s="10" t="e">
        <f t="shared" ref="C195:I195" si="20">SUM(C136:C194)</f>
        <v>#REF!</v>
      </c>
      <c r="D195" s="10" t="e">
        <f t="shared" si="20"/>
        <v>#REF!</v>
      </c>
      <c r="E195" s="10" t="e">
        <f t="shared" si="20"/>
        <v>#REF!</v>
      </c>
      <c r="F195" s="10" t="e">
        <f t="shared" si="20"/>
        <v>#REF!</v>
      </c>
      <c r="G195" s="10" t="e">
        <f t="shared" si="20"/>
        <v>#REF!</v>
      </c>
      <c r="H195" s="10" t="e">
        <f t="shared" si="20"/>
        <v>#REF!</v>
      </c>
      <c r="I195" s="16" t="e">
        <f t="shared" si="20"/>
        <v>#REF!</v>
      </c>
      <c r="K195" s="8" t="s">
        <v>75</v>
      </c>
      <c r="L195" s="10" t="e">
        <f t="shared" ref="L195:R195" si="21">SUM(L136:L194)</f>
        <v>#REF!</v>
      </c>
      <c r="M195" s="10" t="e">
        <f t="shared" si="21"/>
        <v>#REF!</v>
      </c>
      <c r="N195" s="10" t="e">
        <f t="shared" si="21"/>
        <v>#REF!</v>
      </c>
      <c r="O195" s="10" t="e">
        <f t="shared" si="21"/>
        <v>#REF!</v>
      </c>
      <c r="P195" s="10" t="e">
        <f t="shared" si="21"/>
        <v>#REF!</v>
      </c>
      <c r="Q195" s="10" t="e">
        <f t="shared" si="21"/>
        <v>#REF!</v>
      </c>
      <c r="R195" s="16" t="e">
        <f t="shared" si="21"/>
        <v>#REF!</v>
      </c>
      <c r="T195" s="8" t="s">
        <v>75</v>
      </c>
      <c r="U195" s="10" t="e">
        <f t="shared" ref="U195:AA195" si="22">SUM(U136:U194)</f>
        <v>#REF!</v>
      </c>
      <c r="V195" s="10" t="e">
        <f t="shared" si="22"/>
        <v>#REF!</v>
      </c>
      <c r="W195" s="10" t="e">
        <f t="shared" si="22"/>
        <v>#REF!</v>
      </c>
      <c r="X195" s="10" t="e">
        <f t="shared" si="22"/>
        <v>#REF!</v>
      </c>
      <c r="Y195" s="10" t="e">
        <f t="shared" si="22"/>
        <v>#REF!</v>
      </c>
      <c r="Z195" s="10" t="e">
        <f t="shared" si="22"/>
        <v>#REF!</v>
      </c>
      <c r="AA195" s="16" t="e">
        <f t="shared" si="22"/>
        <v>#REF!</v>
      </c>
      <c r="AC195" s="8" t="s">
        <v>75</v>
      </c>
      <c r="AD195" s="10" t="e">
        <f t="shared" ref="AD195:AJ195" si="23">SUM(AD136:AD194)</f>
        <v>#REF!</v>
      </c>
      <c r="AE195" s="10" t="e">
        <f t="shared" si="23"/>
        <v>#REF!</v>
      </c>
      <c r="AF195" s="10" t="e">
        <f t="shared" si="23"/>
        <v>#REF!</v>
      </c>
      <c r="AG195" s="10" t="e">
        <f t="shared" si="23"/>
        <v>#REF!</v>
      </c>
      <c r="AH195" s="10" t="e">
        <f t="shared" si="23"/>
        <v>#REF!</v>
      </c>
      <c r="AI195" s="10" t="e">
        <f t="shared" si="23"/>
        <v>#REF!</v>
      </c>
      <c r="AJ195" s="16" t="e">
        <f t="shared" si="23"/>
        <v>#REF!</v>
      </c>
      <c r="AL195" s="8" t="s">
        <v>75</v>
      </c>
      <c r="AM195" s="10" t="e">
        <f t="shared" ref="AM195:AS195" si="24">SUM(AM136:AM194)</f>
        <v>#REF!</v>
      </c>
      <c r="AN195" s="10" t="e">
        <f t="shared" si="24"/>
        <v>#REF!</v>
      </c>
      <c r="AO195" s="10" t="e">
        <f t="shared" si="24"/>
        <v>#REF!</v>
      </c>
      <c r="AP195" s="10" t="e">
        <f t="shared" si="24"/>
        <v>#REF!</v>
      </c>
      <c r="AQ195" s="10" t="e">
        <f t="shared" si="24"/>
        <v>#REF!</v>
      </c>
      <c r="AR195" s="10" t="e">
        <f t="shared" si="24"/>
        <v>#REF!</v>
      </c>
      <c r="AS195" s="16" t="e">
        <f t="shared" si="24"/>
        <v>#REF!</v>
      </c>
    </row>
    <row r="196" spans="2:45" ht="14.5" x14ac:dyDescent="0.35">
      <c r="B196" s="9" t="s">
        <v>68</v>
      </c>
      <c r="C196" s="11"/>
      <c r="D196" s="12" t="e">
        <f>D195/C195</f>
        <v>#REF!</v>
      </c>
      <c r="E196" s="12" t="e">
        <f>E195/C195</f>
        <v>#REF!</v>
      </c>
      <c r="F196" s="23" t="e">
        <f>F195/C195</f>
        <v>#REF!</v>
      </c>
      <c r="G196" s="12" t="e">
        <f>G195/C195</f>
        <v>#REF!</v>
      </c>
      <c r="H196" s="12" t="e">
        <f>H195/C195</f>
        <v>#REF!</v>
      </c>
      <c r="I196" s="17" t="e">
        <f>I195/C195</f>
        <v>#REF!</v>
      </c>
      <c r="K196" s="9" t="s">
        <v>68</v>
      </c>
      <c r="L196" s="11"/>
      <c r="M196" s="12" t="e">
        <f>M195/L195</f>
        <v>#REF!</v>
      </c>
      <c r="N196" s="12" t="e">
        <f>N195/L195</f>
        <v>#REF!</v>
      </c>
      <c r="O196" s="23" t="e">
        <f>O195/L195</f>
        <v>#REF!</v>
      </c>
      <c r="P196" s="12" t="e">
        <f>P195/L195</f>
        <v>#REF!</v>
      </c>
      <c r="Q196" s="12" t="e">
        <f>Q195/L195</f>
        <v>#REF!</v>
      </c>
      <c r="R196" s="17" t="e">
        <f>R195/L195</f>
        <v>#REF!</v>
      </c>
      <c r="T196" s="9" t="s">
        <v>68</v>
      </c>
      <c r="U196" s="11"/>
      <c r="V196" s="12" t="e">
        <f>V195/U195</f>
        <v>#REF!</v>
      </c>
      <c r="W196" s="12" t="e">
        <f>W195/U195</f>
        <v>#REF!</v>
      </c>
      <c r="X196" s="23" t="e">
        <f>X195/U195</f>
        <v>#REF!</v>
      </c>
      <c r="Y196" s="12" t="e">
        <f>Y195/U195</f>
        <v>#REF!</v>
      </c>
      <c r="Z196" s="12" t="e">
        <f>Z195/U195</f>
        <v>#REF!</v>
      </c>
      <c r="AA196" s="17" t="e">
        <f>AA195/U195</f>
        <v>#REF!</v>
      </c>
      <c r="AC196" s="9" t="s">
        <v>68</v>
      </c>
      <c r="AD196" s="11"/>
      <c r="AE196" s="12" t="e">
        <f>AE195/AD195</f>
        <v>#REF!</v>
      </c>
      <c r="AF196" s="12" t="e">
        <f>AF195/AD195</f>
        <v>#REF!</v>
      </c>
      <c r="AG196" s="23" t="e">
        <f>AG195/AD195</f>
        <v>#REF!</v>
      </c>
      <c r="AH196" s="12" t="e">
        <f>AH195/AD195</f>
        <v>#REF!</v>
      </c>
      <c r="AI196" s="12" t="e">
        <f>AI195/AD195</f>
        <v>#REF!</v>
      </c>
      <c r="AJ196" s="17" t="e">
        <f>AJ195/AD195</f>
        <v>#REF!</v>
      </c>
      <c r="AL196" s="9" t="s">
        <v>68</v>
      </c>
      <c r="AM196" s="11"/>
      <c r="AN196" s="12" t="e">
        <f>AN195/AM195</f>
        <v>#REF!</v>
      </c>
      <c r="AO196" s="12" t="e">
        <f>AO195/AM195</f>
        <v>#REF!</v>
      </c>
      <c r="AP196" s="23" t="e">
        <f>AP195/AM195</f>
        <v>#REF!</v>
      </c>
      <c r="AQ196" s="12" t="e">
        <f>AQ195/AM195</f>
        <v>#REF!</v>
      </c>
      <c r="AR196" s="12" t="e">
        <f>AR195/AM195</f>
        <v>#REF!</v>
      </c>
      <c r="AS196" s="17" t="e">
        <f>AS195/AM195</f>
        <v>#REF!</v>
      </c>
    </row>
    <row r="197" spans="2:45" ht="15" thickBot="1" x14ac:dyDescent="0.4">
      <c r="B197" s="18" t="s">
        <v>76</v>
      </c>
      <c r="C197" s="19"/>
      <c r="D197" s="20">
        <f t="shared" ref="D197:I197" si="25">COUNTIF(D136:D192,"&gt;0")</f>
        <v>0</v>
      </c>
      <c r="E197" s="20">
        <f t="shared" si="25"/>
        <v>0</v>
      </c>
      <c r="F197" s="20">
        <f t="shared" si="25"/>
        <v>0</v>
      </c>
      <c r="G197" s="20">
        <f t="shared" si="25"/>
        <v>0</v>
      </c>
      <c r="H197" s="20">
        <f t="shared" si="25"/>
        <v>0</v>
      </c>
      <c r="I197" s="21">
        <f t="shared" si="25"/>
        <v>0</v>
      </c>
      <c r="K197" s="18" t="s">
        <v>76</v>
      </c>
      <c r="L197" s="19"/>
      <c r="M197" s="20">
        <f t="shared" ref="M197:R197" si="26">COUNTIF(M136:M192,"&gt;0")</f>
        <v>0</v>
      </c>
      <c r="N197" s="20">
        <f t="shared" si="26"/>
        <v>0</v>
      </c>
      <c r="O197" s="20">
        <f t="shared" si="26"/>
        <v>0</v>
      </c>
      <c r="P197" s="20">
        <f t="shared" si="26"/>
        <v>0</v>
      </c>
      <c r="Q197" s="20">
        <f t="shared" si="26"/>
        <v>0</v>
      </c>
      <c r="R197" s="21">
        <f t="shared" si="26"/>
        <v>0</v>
      </c>
      <c r="T197" s="18" t="s">
        <v>76</v>
      </c>
      <c r="U197" s="19"/>
      <c r="V197" s="20">
        <f t="shared" ref="V197:AA197" si="27">COUNTIF(V136:V192,"&gt;0")</f>
        <v>0</v>
      </c>
      <c r="W197" s="20">
        <f t="shared" si="27"/>
        <v>0</v>
      </c>
      <c r="X197" s="20">
        <f t="shared" si="27"/>
        <v>0</v>
      </c>
      <c r="Y197" s="20">
        <f t="shared" si="27"/>
        <v>0</v>
      </c>
      <c r="Z197" s="20">
        <f t="shared" si="27"/>
        <v>0</v>
      </c>
      <c r="AA197" s="21">
        <f t="shared" si="27"/>
        <v>0</v>
      </c>
      <c r="AC197" s="18" t="s">
        <v>76</v>
      </c>
      <c r="AD197" s="19"/>
      <c r="AE197" s="20">
        <f t="shared" ref="AE197:AJ197" si="28">COUNTIF(AE136:AE192,"&gt;0")</f>
        <v>0</v>
      </c>
      <c r="AF197" s="20">
        <f t="shared" si="28"/>
        <v>0</v>
      </c>
      <c r="AG197" s="20">
        <f t="shared" si="28"/>
        <v>0</v>
      </c>
      <c r="AH197" s="20">
        <f t="shared" si="28"/>
        <v>0</v>
      </c>
      <c r="AI197" s="20">
        <f t="shared" si="28"/>
        <v>0</v>
      </c>
      <c r="AJ197" s="21">
        <f t="shared" si="28"/>
        <v>0</v>
      </c>
      <c r="AL197" s="18" t="s">
        <v>76</v>
      </c>
      <c r="AM197" s="19"/>
      <c r="AN197" s="20">
        <f t="shared" ref="AN197:AS197" si="29">COUNTIF(AN136:AN192,"&gt;0")</f>
        <v>0</v>
      </c>
      <c r="AO197" s="20">
        <f t="shared" si="29"/>
        <v>0</v>
      </c>
      <c r="AP197" s="20">
        <f t="shared" si="29"/>
        <v>0</v>
      </c>
      <c r="AQ197" s="20">
        <f t="shared" si="29"/>
        <v>0</v>
      </c>
      <c r="AR197" s="20">
        <f t="shared" si="29"/>
        <v>0</v>
      </c>
      <c r="AS197" s="21">
        <f t="shared" si="29"/>
        <v>0</v>
      </c>
    </row>
    <row r="199" spans="2:45" ht="15" thickBot="1" x14ac:dyDescent="0.4">
      <c r="B199" s="3" t="s">
        <v>100</v>
      </c>
      <c r="C199" s="4"/>
      <c r="D199" s="4"/>
      <c r="E199" s="4"/>
      <c r="F199" s="4"/>
      <c r="G199" s="4"/>
      <c r="H199" s="4"/>
      <c r="I199" s="4"/>
      <c r="K199" s="3" t="str">
        <f>$B199</f>
        <v>Dust CADR/W (Adjusted Proposal Levels)</v>
      </c>
      <c r="L199" s="4"/>
      <c r="M199" s="4"/>
      <c r="N199" s="4"/>
      <c r="O199" s="4"/>
      <c r="P199" s="4"/>
      <c r="Q199" s="4"/>
      <c r="R199" s="4"/>
      <c r="T199" s="3" t="str">
        <f>$B199</f>
        <v>Dust CADR/W (Adjusted Proposal Levels)</v>
      </c>
      <c r="U199" s="4"/>
      <c r="V199" s="4"/>
      <c r="W199" s="4"/>
      <c r="X199" s="4"/>
      <c r="Y199" s="4"/>
      <c r="Z199" s="4"/>
      <c r="AA199" s="4"/>
      <c r="AC199" s="3" t="str">
        <f>$B199</f>
        <v>Dust CADR/W (Adjusted Proposal Levels)</v>
      </c>
      <c r="AD199" s="4"/>
      <c r="AE199" s="4"/>
      <c r="AF199" s="4"/>
      <c r="AG199" s="4"/>
      <c r="AH199" s="4"/>
      <c r="AI199" s="4"/>
      <c r="AJ199" s="4"/>
      <c r="AL199" s="3" t="str">
        <f>$B199</f>
        <v>Dust CADR/W (Adjusted Proposal Levels)</v>
      </c>
      <c r="AM199" s="4"/>
      <c r="AN199" s="4"/>
      <c r="AO199" s="4"/>
      <c r="AP199" s="4"/>
      <c r="AQ199" s="4"/>
      <c r="AR199" s="4"/>
      <c r="AS199" s="4"/>
    </row>
    <row r="200" spans="2:45" ht="14.5" x14ac:dyDescent="0.35">
      <c r="B200" s="143" t="s">
        <v>78</v>
      </c>
      <c r="C200" s="144"/>
      <c r="D200" s="144"/>
      <c r="E200" s="144"/>
      <c r="F200" s="144"/>
      <c r="G200" s="144"/>
      <c r="H200" s="144"/>
      <c r="I200" s="145"/>
      <c r="K200" s="143" t="s">
        <v>83</v>
      </c>
      <c r="L200" s="144"/>
      <c r="M200" s="144"/>
      <c r="N200" s="144"/>
      <c r="O200" s="144"/>
      <c r="P200" s="144"/>
      <c r="Q200" s="144"/>
      <c r="R200" s="145"/>
      <c r="T200" s="143" t="s">
        <v>84</v>
      </c>
      <c r="U200" s="144"/>
      <c r="V200" s="144"/>
      <c r="W200" s="144"/>
      <c r="X200" s="144"/>
      <c r="Y200" s="144"/>
      <c r="Z200" s="144"/>
      <c r="AA200" s="145"/>
      <c r="AC200" s="143" t="s">
        <v>85</v>
      </c>
      <c r="AD200" s="144"/>
      <c r="AE200" s="144"/>
      <c r="AF200" s="144"/>
      <c r="AG200" s="144"/>
      <c r="AH200" s="144"/>
      <c r="AI200" s="144"/>
      <c r="AJ200" s="145"/>
      <c r="AL200" s="143" t="s">
        <v>86</v>
      </c>
      <c r="AM200" s="144"/>
      <c r="AN200" s="144"/>
      <c r="AO200" s="144"/>
      <c r="AP200" s="144"/>
      <c r="AQ200" s="144"/>
      <c r="AR200" s="144"/>
      <c r="AS200" s="145"/>
    </row>
    <row r="201" spans="2:45" ht="50" x14ac:dyDescent="0.25">
      <c r="B201" s="5" t="s">
        <v>70</v>
      </c>
      <c r="C201" s="13" t="s">
        <v>73</v>
      </c>
      <c r="D201" s="13" t="s">
        <v>69</v>
      </c>
      <c r="E201" s="13" t="s">
        <v>125</v>
      </c>
      <c r="F201" s="22" t="s">
        <v>126</v>
      </c>
      <c r="G201" s="13" t="s">
        <v>127</v>
      </c>
      <c r="H201" s="13" t="s">
        <v>128</v>
      </c>
      <c r="I201" s="14" t="s">
        <v>129</v>
      </c>
      <c r="K201" s="5" t="s">
        <v>70</v>
      </c>
      <c r="L201" s="13" t="s">
        <v>73</v>
      </c>
      <c r="M201" s="13" t="s">
        <v>69</v>
      </c>
      <c r="N201" s="13" t="s">
        <v>105</v>
      </c>
      <c r="O201" s="22" t="s">
        <v>79</v>
      </c>
      <c r="P201" s="13" t="s">
        <v>106</v>
      </c>
      <c r="Q201" s="13" t="s">
        <v>107</v>
      </c>
      <c r="R201" s="14" t="s">
        <v>108</v>
      </c>
      <c r="T201" s="5" t="s">
        <v>70</v>
      </c>
      <c r="U201" s="13" t="s">
        <v>73</v>
      </c>
      <c r="V201" s="13" t="s">
        <v>69</v>
      </c>
      <c r="W201" s="13" t="s">
        <v>71</v>
      </c>
      <c r="X201" s="22" t="s">
        <v>109</v>
      </c>
      <c r="Y201" s="13" t="s">
        <v>80</v>
      </c>
      <c r="Z201" s="13" t="s">
        <v>81</v>
      </c>
      <c r="AA201" s="14" t="s">
        <v>82</v>
      </c>
      <c r="AC201" s="5" t="s">
        <v>70</v>
      </c>
      <c r="AD201" s="13" t="s">
        <v>73</v>
      </c>
      <c r="AE201" s="13" t="s">
        <v>69</v>
      </c>
      <c r="AF201" s="13" t="s">
        <v>71</v>
      </c>
      <c r="AG201" s="22" t="s">
        <v>109</v>
      </c>
      <c r="AH201" s="13" t="s">
        <v>80</v>
      </c>
      <c r="AI201" s="13" t="s">
        <v>81</v>
      </c>
      <c r="AJ201" s="14" t="s">
        <v>82</v>
      </c>
      <c r="AL201" s="5" t="s">
        <v>70</v>
      </c>
      <c r="AM201" s="13" t="s">
        <v>73</v>
      </c>
      <c r="AN201" s="13" t="s">
        <v>69</v>
      </c>
      <c r="AO201" s="13" t="s">
        <v>94</v>
      </c>
      <c r="AP201" s="22" t="s">
        <v>95</v>
      </c>
      <c r="AQ201" s="13" t="s">
        <v>96</v>
      </c>
      <c r="AR201" s="13" t="s">
        <v>97</v>
      </c>
      <c r="AS201" s="14" t="s">
        <v>98</v>
      </c>
    </row>
    <row r="202" spans="2:45" hidden="1" outlineLevel="1" x14ac:dyDescent="0.25">
      <c r="B202" s="9" t="s">
        <v>10</v>
      </c>
      <c r="C202" s="6"/>
      <c r="D202" s="6" t="e">
        <f>COUNTIFS(#REF!,"&lt;100",#REF!,"&gt;=50",#REF!,$B202)</f>
        <v>#REF!</v>
      </c>
      <c r="E202" s="6" t="e">
        <f>COUNTIFS(#REF!,"&lt;=1",#REF!,"&lt;100",#REF!,"&gt;=50",#REF!,$B202,#REF!,"&gt;=2.3")</f>
        <v>#REF!</v>
      </c>
      <c r="F202" s="6" t="e">
        <f>COUNTIFS(#REF!,"&lt;=1",#REF!,"&lt;100",#REF!,"&gt;=50",#REF!,$B202,#REF!,"&gt;=2.4")</f>
        <v>#REF!</v>
      </c>
      <c r="G202" s="6" t="e">
        <f>COUNTIFS(#REF!,"&lt;=1",#REF!,"&lt;100",#REF!,"&gt;=50",#REF!,$B202,#REF!,"&gt;=2.5")</f>
        <v>#REF!</v>
      </c>
      <c r="H202" s="6" t="e">
        <f>COUNTIFS(#REF!,"&lt;=1",#REF!,"&lt;100",#REF!,"&gt;=50",#REF!,$B202,#REF!,"&gt;=2.6")</f>
        <v>#REF!</v>
      </c>
      <c r="I202" s="15" t="e">
        <f>COUNTIFS(#REF!,"&lt;=1",#REF!,"&lt;100",#REF!,"&gt;=50",#REF!,$B202,#REF!,"&gt;=2.7")</f>
        <v>#REF!</v>
      </c>
      <c r="K202" s="9" t="s">
        <v>10</v>
      </c>
      <c r="L202" s="6"/>
      <c r="M202" s="6" t="e">
        <f>COUNTIFS(#REF!,"&gt;=100",#REF!,"&lt;150",#REF!,$B202)</f>
        <v>#REF!</v>
      </c>
      <c r="N202" s="6" t="e">
        <f>COUNTIFS(#REF!,"&lt;=1",#REF!,"&gt;=100",#REF!,"&lt;150",#REF!,$B202,#REF!,"&gt;=2.4")</f>
        <v>#REF!</v>
      </c>
      <c r="O202" s="6" t="e">
        <f>COUNTIFS(#REF!,"&lt;=1",#REF!,"&gt;=100",#REF!,"&lt;150",#REF!,$B202,#REF!,"&gt;=2.5")</f>
        <v>#REF!</v>
      </c>
      <c r="P202" s="6" t="e">
        <f>COUNTIFS(#REF!,"&lt;=1",#REF!,"&gt;=100",#REF!,"&lt;150",#REF!,$B202,#REF!,"&gt;=2.6")</f>
        <v>#REF!</v>
      </c>
      <c r="Q202" s="6" t="e">
        <f>COUNTIFS(#REF!,"&lt;=1",#REF!,"&gt;=100",#REF!,"&lt;150",#REF!,$B202,#REF!,"&gt;=3.0")</f>
        <v>#REF!</v>
      </c>
      <c r="R202" s="15" t="e">
        <f>COUNTIFS(#REF!,"&lt;=1",#REF!,"&gt;=100",#REF!,"&lt;150",#REF!,$B202,#REF!,"&gt;=3.5")</f>
        <v>#REF!</v>
      </c>
      <c r="T202" s="9" t="s">
        <v>10</v>
      </c>
      <c r="U202" s="6"/>
      <c r="V202" s="6" t="e">
        <f>COUNTIFS(#REF!,"&gt;=150",#REF!,"&lt;200",#REF!,$B202)</f>
        <v>#REF!</v>
      </c>
      <c r="W202" s="6" t="e">
        <f>COUNTIFS(#REF!,"&lt;=1",#REF!,"&gt;=150",#REF!,"&lt;200",#REF!,$B202,#REF!,"&gt;=2.5")</f>
        <v>#REF!</v>
      </c>
      <c r="X202" s="6" t="e">
        <f>COUNTIFS(#REF!,"&lt;=1",#REF!,"&gt;=150",#REF!,"&lt;200",#REF!,$B202,#REF!,"&gt;=2.8")</f>
        <v>#REF!</v>
      </c>
      <c r="Y202" s="6" t="e">
        <f>COUNTIFS(#REF!,"&lt;=1",#REF!,"&gt;=150",#REF!,"&lt;200",#REF!,$B202,#REF!,"&gt;=3")</f>
        <v>#REF!</v>
      </c>
      <c r="Z202" s="6" t="e">
        <f>COUNTIFS(#REF!,"&lt;=1",#REF!,"&gt;=150",#REF!,"&lt;200",#REF!,$B202,#REF!,"&gt;=3.5")</f>
        <v>#REF!</v>
      </c>
      <c r="AA202" s="15" t="e">
        <f>COUNTIFS(#REF!,"&lt;=1",#REF!,"&gt;=150",#REF!,"&lt;200",#REF!,$B202,#REF!,"&gt;=4")</f>
        <v>#REF!</v>
      </c>
      <c r="AC202" s="9" t="s">
        <v>10</v>
      </c>
      <c r="AD202" s="6"/>
      <c r="AE202" s="6" t="e">
        <f>COUNTIFS(#REF!,"&gt;=200",#REF!,$B202)</f>
        <v>#REF!</v>
      </c>
      <c r="AF202" s="6" t="e">
        <f>COUNTIFS(#REF!,"&lt;=1",#REF!,"&gt;=200",#REF!,$B202,#REF!,"&gt;=2.5")</f>
        <v>#REF!</v>
      </c>
      <c r="AG202" s="6" t="e">
        <f>COUNTIFS(#REF!,"&lt;=1",#REF!,"&gt;=200",#REF!,$B202,#REF!,"&gt;=2.8")</f>
        <v>#REF!</v>
      </c>
      <c r="AH202" s="6" t="e">
        <f>COUNTIFS(#REF!,"&lt;=1",#REF!,"&gt;=200",#REF!,$B202,#REF!,"&gt;=3")</f>
        <v>#REF!</v>
      </c>
      <c r="AI202" s="6" t="e">
        <f>COUNTIFS(#REF!,"&lt;=1",#REF!,"&gt;=200",#REF!,$B202,#REF!,"&gt;=3.5")</f>
        <v>#REF!</v>
      </c>
      <c r="AJ202" s="15" t="e">
        <f>COUNTIFS(#REF!,"&lt;=1",#REF!,"&gt;=200",#REF!,$B202,#REF!,"&gt;=4")</f>
        <v>#REF!</v>
      </c>
      <c r="AL202" s="9" t="s">
        <v>10</v>
      </c>
      <c r="AM202" s="6"/>
      <c r="AN202" s="6" t="e">
        <f>COUNTIFS(#REF!,"&gt;=50",#REF!,$B202)</f>
        <v>#REF!</v>
      </c>
      <c r="AO202" s="6" t="e">
        <f>COUNTIFS(#REF!,"&lt;=1",#REF!,"&gt;=50",#REF!,$B202,#REF!,"&gt;=2.2")</f>
        <v>#REF!</v>
      </c>
      <c r="AP202" s="6" t="e">
        <f>COUNTIFS(#REF!,"&lt;=1",#REF!,"&gt;=50",#REF!,$B202,#REF!,"&gt;=2.5")</f>
        <v>#REF!</v>
      </c>
      <c r="AQ202" s="6" t="e">
        <f>COUNTIFS(#REF!,"&lt;=1",#REF!,"&gt;=50",#REF!,$B202,#REF!,"&gt;=3")</f>
        <v>#REF!</v>
      </c>
      <c r="AR202" s="6" t="e">
        <f>COUNTIFS(#REF!,"&lt;=1",#REF!,"&gt;=50",#REF!,$B202,#REF!,"&gt;=3.5")</f>
        <v>#REF!</v>
      </c>
      <c r="AS202" s="15" t="e">
        <f>COUNTIFS(#REF!,"&lt;=1",#REF!,"&gt;=50",#REF!,$B202,#REF!,"&gt;=4")</f>
        <v>#REF!</v>
      </c>
    </row>
    <row r="203" spans="2:45" hidden="1" outlineLevel="1" x14ac:dyDescent="0.25">
      <c r="B203" s="9" t="s">
        <v>12</v>
      </c>
      <c r="C203" s="6"/>
      <c r="D203" s="6" t="e">
        <f>COUNTIFS(#REF!,"&lt;100",#REF!,"&gt;=50",#REF!,$B203)</f>
        <v>#REF!</v>
      </c>
      <c r="E203" s="6" t="e">
        <f>COUNTIFS(#REF!,"&lt;=1",#REF!,"&lt;100",#REF!,"&gt;=50",#REF!,$B203,#REF!,"&gt;=2.3")</f>
        <v>#REF!</v>
      </c>
      <c r="F203" s="6" t="e">
        <f>COUNTIFS(#REF!,"&lt;=1",#REF!,"&lt;100",#REF!,"&gt;=50",#REF!,$B203,#REF!,"&gt;=2.4")</f>
        <v>#REF!</v>
      </c>
      <c r="G203" s="6" t="e">
        <f>COUNTIFS(#REF!,"&lt;=1",#REF!,"&lt;100",#REF!,"&gt;=50",#REF!,$B203,#REF!,"&gt;=2.5")</f>
        <v>#REF!</v>
      </c>
      <c r="H203" s="6" t="e">
        <f>COUNTIFS(#REF!,"&lt;=1",#REF!,"&lt;100",#REF!,"&gt;=50",#REF!,$B203,#REF!,"&gt;=2.6")</f>
        <v>#REF!</v>
      </c>
      <c r="I203" s="15" t="e">
        <f>COUNTIFS(#REF!,"&lt;=1",#REF!,"&lt;100",#REF!,"&gt;=50",#REF!,$B203,#REF!,"&gt;=2.7")</f>
        <v>#REF!</v>
      </c>
      <c r="K203" s="9" t="s">
        <v>12</v>
      </c>
      <c r="L203" s="6"/>
      <c r="M203" s="6" t="e">
        <f>COUNTIFS(#REF!,"&gt;=100",#REF!,"&lt;150",#REF!,$B203)</f>
        <v>#REF!</v>
      </c>
      <c r="N203" s="6" t="e">
        <f>COUNTIFS(#REF!,"&lt;=1",#REF!,"&gt;=100",#REF!,"&lt;150",#REF!,$B203,#REF!,"&gt;=2.4")</f>
        <v>#REF!</v>
      </c>
      <c r="O203" s="6" t="e">
        <f>COUNTIFS(#REF!,"&lt;=1",#REF!,"&gt;=100",#REF!,"&lt;150",#REF!,$B203,#REF!,"&gt;=2.5")</f>
        <v>#REF!</v>
      </c>
      <c r="P203" s="6" t="e">
        <f>COUNTIFS(#REF!,"&lt;=1",#REF!,"&gt;=100",#REF!,"&lt;150",#REF!,$B203,#REF!,"&gt;=2.6")</f>
        <v>#REF!</v>
      </c>
      <c r="Q203" s="6" t="e">
        <f>COUNTIFS(#REF!,"&lt;=1",#REF!,"&gt;=100",#REF!,"&lt;150",#REF!,$B203,#REF!,"&gt;=3.0")</f>
        <v>#REF!</v>
      </c>
      <c r="R203" s="15" t="e">
        <f>COUNTIFS(#REF!,"&lt;=1",#REF!,"&gt;=100",#REF!,"&lt;150",#REF!,$B203,#REF!,"&gt;=3.5")</f>
        <v>#REF!</v>
      </c>
      <c r="T203" s="9" t="s">
        <v>12</v>
      </c>
      <c r="U203" s="6"/>
      <c r="V203" s="6" t="e">
        <f>COUNTIFS(#REF!,"&gt;=150",#REF!,"&lt;200",#REF!,$B203)</f>
        <v>#REF!</v>
      </c>
      <c r="W203" s="6" t="e">
        <f>COUNTIFS(#REF!,"&lt;=1",#REF!,"&gt;=150",#REF!,"&lt;200",#REF!,$B203,#REF!,"&gt;=2.5")</f>
        <v>#REF!</v>
      </c>
      <c r="X203" s="6" t="e">
        <f>COUNTIFS(#REF!,"&lt;=1",#REF!,"&gt;=150",#REF!,"&lt;200",#REF!,$B203,#REF!,"&gt;=2.8")</f>
        <v>#REF!</v>
      </c>
      <c r="Y203" s="6" t="e">
        <f>COUNTIFS(#REF!,"&lt;=1",#REF!,"&gt;=150",#REF!,"&lt;200",#REF!,$B203,#REF!,"&gt;=3")</f>
        <v>#REF!</v>
      </c>
      <c r="Z203" s="6" t="e">
        <f>COUNTIFS(#REF!,"&lt;=1",#REF!,"&gt;=150",#REF!,"&lt;200",#REF!,$B203,#REF!,"&gt;=3.5")</f>
        <v>#REF!</v>
      </c>
      <c r="AA203" s="15" t="e">
        <f>COUNTIFS(#REF!,"&lt;=1",#REF!,"&gt;=150",#REF!,"&lt;200",#REF!,$B203,#REF!,"&gt;=4")</f>
        <v>#REF!</v>
      </c>
      <c r="AC203" s="9" t="s">
        <v>12</v>
      </c>
      <c r="AD203" s="6"/>
      <c r="AE203" s="6" t="e">
        <f>COUNTIFS(#REF!,"&gt;=200",#REF!,$B203)</f>
        <v>#REF!</v>
      </c>
      <c r="AF203" s="6" t="e">
        <f>COUNTIFS(#REF!,"&lt;=1",#REF!,"&gt;=200",#REF!,$B203,#REF!,"&gt;=2.5")</f>
        <v>#REF!</v>
      </c>
      <c r="AG203" s="6" t="e">
        <f>COUNTIFS(#REF!,"&lt;=1",#REF!,"&gt;=200",#REF!,$B203,#REF!,"&gt;=2.8")</f>
        <v>#REF!</v>
      </c>
      <c r="AH203" s="6" t="e">
        <f>COUNTIFS(#REF!,"&lt;=1",#REF!,"&gt;=200",#REF!,$B203,#REF!,"&gt;=3")</f>
        <v>#REF!</v>
      </c>
      <c r="AI203" s="6" t="e">
        <f>COUNTIFS(#REF!,"&lt;=1",#REF!,"&gt;=200",#REF!,$B203,#REF!,"&gt;=3.5")</f>
        <v>#REF!</v>
      </c>
      <c r="AJ203" s="15" t="e">
        <f>COUNTIFS(#REF!,"&lt;=1",#REF!,"&gt;=200",#REF!,$B203,#REF!,"&gt;=4")</f>
        <v>#REF!</v>
      </c>
      <c r="AL203" s="9" t="s">
        <v>12</v>
      </c>
      <c r="AM203" s="6"/>
      <c r="AN203" s="6" t="e">
        <f>COUNTIFS(#REF!,"&gt;=50",#REF!,$B203)</f>
        <v>#REF!</v>
      </c>
      <c r="AO203" s="6" t="e">
        <f>COUNTIFS(#REF!,"&lt;=1",#REF!,"&gt;=50",#REF!,$B203,#REF!,"&gt;=2.2")</f>
        <v>#REF!</v>
      </c>
      <c r="AP203" s="6" t="e">
        <f>COUNTIFS(#REF!,"&lt;=1",#REF!,"&gt;=50",#REF!,$B203,#REF!,"&gt;=2.5")</f>
        <v>#REF!</v>
      </c>
      <c r="AQ203" s="6" t="e">
        <f>COUNTIFS(#REF!,"&lt;=1",#REF!,"&gt;=50",#REF!,$B203,#REF!,"&gt;=3")</f>
        <v>#REF!</v>
      </c>
      <c r="AR203" s="6" t="e">
        <f>COUNTIFS(#REF!,"&lt;=1",#REF!,"&gt;=50",#REF!,$B203,#REF!,"&gt;=3.5")</f>
        <v>#REF!</v>
      </c>
      <c r="AS203" s="15" t="e">
        <f>COUNTIFS(#REF!,"&lt;=1",#REF!,"&gt;=50",#REF!,$B203,#REF!,"&gt;=4")</f>
        <v>#REF!</v>
      </c>
    </row>
    <row r="204" spans="2:45" hidden="1" outlineLevel="1" x14ac:dyDescent="0.25">
      <c r="B204" s="9" t="s">
        <v>26</v>
      </c>
      <c r="C204" s="6"/>
      <c r="D204" s="6" t="e">
        <f>COUNTIFS(#REF!,"&lt;100",#REF!,"&gt;=50",#REF!,$B204)</f>
        <v>#REF!</v>
      </c>
      <c r="E204" s="6" t="e">
        <f>COUNTIFS(#REF!,"&lt;=1",#REF!,"&lt;100",#REF!,"&gt;=50",#REF!,$B204,#REF!,"&gt;=2.3")</f>
        <v>#REF!</v>
      </c>
      <c r="F204" s="6" t="e">
        <f>COUNTIFS(#REF!,"&lt;=1",#REF!,"&lt;100",#REF!,"&gt;=50",#REF!,$B204,#REF!,"&gt;=2.4")</f>
        <v>#REF!</v>
      </c>
      <c r="G204" s="6" t="e">
        <f>COUNTIFS(#REF!,"&lt;=1",#REF!,"&lt;100",#REF!,"&gt;=50",#REF!,$B204,#REF!,"&gt;=2.5")</f>
        <v>#REF!</v>
      </c>
      <c r="H204" s="6" t="e">
        <f>COUNTIFS(#REF!,"&lt;=1",#REF!,"&lt;100",#REF!,"&gt;=50",#REF!,$B204,#REF!,"&gt;=2.6")</f>
        <v>#REF!</v>
      </c>
      <c r="I204" s="15" t="e">
        <f>COUNTIFS(#REF!,"&lt;=1",#REF!,"&lt;100",#REF!,"&gt;=50",#REF!,$B204,#REF!,"&gt;=2.7")</f>
        <v>#REF!</v>
      </c>
      <c r="K204" s="9" t="s">
        <v>26</v>
      </c>
      <c r="L204" s="6"/>
      <c r="M204" s="6" t="e">
        <f>COUNTIFS(#REF!,"&gt;=100",#REF!,"&lt;150",#REF!,$B204)</f>
        <v>#REF!</v>
      </c>
      <c r="N204" s="6" t="e">
        <f>COUNTIFS(#REF!,"&lt;=1",#REF!,"&gt;=100",#REF!,"&lt;150",#REF!,$B204,#REF!,"&gt;=2.4")</f>
        <v>#REF!</v>
      </c>
      <c r="O204" s="6" t="e">
        <f>COUNTIFS(#REF!,"&lt;=1",#REF!,"&gt;=100",#REF!,"&lt;150",#REF!,$B204,#REF!,"&gt;=2.5")</f>
        <v>#REF!</v>
      </c>
      <c r="P204" s="6" t="e">
        <f>COUNTIFS(#REF!,"&lt;=1",#REF!,"&gt;=100",#REF!,"&lt;150",#REF!,$B204,#REF!,"&gt;=2.6")</f>
        <v>#REF!</v>
      </c>
      <c r="Q204" s="6" t="e">
        <f>COUNTIFS(#REF!,"&lt;=1",#REF!,"&gt;=100",#REF!,"&lt;150",#REF!,$B204,#REF!,"&gt;=3.0")</f>
        <v>#REF!</v>
      </c>
      <c r="R204" s="15" t="e">
        <f>COUNTIFS(#REF!,"&lt;=1",#REF!,"&gt;=100",#REF!,"&lt;150",#REF!,$B204,#REF!,"&gt;=3.5")</f>
        <v>#REF!</v>
      </c>
      <c r="T204" s="9" t="s">
        <v>26</v>
      </c>
      <c r="U204" s="6"/>
      <c r="V204" s="6" t="e">
        <f>COUNTIFS(#REF!,"&gt;=150",#REF!,"&lt;200",#REF!,$B204)</f>
        <v>#REF!</v>
      </c>
      <c r="W204" s="6" t="e">
        <f>COUNTIFS(#REF!,"&lt;=1",#REF!,"&gt;=150",#REF!,"&lt;200",#REF!,$B204,#REF!,"&gt;=2.5")</f>
        <v>#REF!</v>
      </c>
      <c r="X204" s="6" t="e">
        <f>COUNTIFS(#REF!,"&lt;=1",#REF!,"&gt;=150",#REF!,"&lt;200",#REF!,$B204,#REF!,"&gt;=2.8")</f>
        <v>#REF!</v>
      </c>
      <c r="Y204" s="6" t="e">
        <f>COUNTIFS(#REF!,"&lt;=1",#REF!,"&gt;=150",#REF!,"&lt;200",#REF!,$B204,#REF!,"&gt;=3")</f>
        <v>#REF!</v>
      </c>
      <c r="Z204" s="6" t="e">
        <f>COUNTIFS(#REF!,"&lt;=1",#REF!,"&gt;=150",#REF!,"&lt;200",#REF!,$B204,#REF!,"&gt;=3.5")</f>
        <v>#REF!</v>
      </c>
      <c r="AA204" s="15" t="e">
        <f>COUNTIFS(#REF!,"&lt;=1",#REF!,"&gt;=150",#REF!,"&lt;200",#REF!,$B204,#REF!,"&gt;=4")</f>
        <v>#REF!</v>
      </c>
      <c r="AC204" s="9" t="s">
        <v>26</v>
      </c>
      <c r="AD204" s="6"/>
      <c r="AE204" s="6" t="e">
        <f>COUNTIFS(#REF!,"&gt;=200",#REF!,$B204)</f>
        <v>#REF!</v>
      </c>
      <c r="AF204" s="6" t="e">
        <f>COUNTIFS(#REF!,"&lt;=1",#REF!,"&gt;=200",#REF!,$B204,#REF!,"&gt;=2.5")</f>
        <v>#REF!</v>
      </c>
      <c r="AG204" s="6" t="e">
        <f>COUNTIFS(#REF!,"&lt;=1",#REF!,"&gt;=200",#REF!,$B204,#REF!,"&gt;=2.8")</f>
        <v>#REF!</v>
      </c>
      <c r="AH204" s="6" t="e">
        <f>COUNTIFS(#REF!,"&lt;=1",#REF!,"&gt;=200",#REF!,$B204,#REF!,"&gt;=3")</f>
        <v>#REF!</v>
      </c>
      <c r="AI204" s="6" t="e">
        <f>COUNTIFS(#REF!,"&lt;=1",#REF!,"&gt;=200",#REF!,$B204,#REF!,"&gt;=3.5")</f>
        <v>#REF!</v>
      </c>
      <c r="AJ204" s="15" t="e">
        <f>COUNTIFS(#REF!,"&lt;=1",#REF!,"&gt;=200",#REF!,$B204,#REF!,"&gt;=4")</f>
        <v>#REF!</v>
      </c>
      <c r="AL204" s="9" t="s">
        <v>26</v>
      </c>
      <c r="AM204" s="6"/>
      <c r="AN204" s="6" t="e">
        <f>COUNTIFS(#REF!,"&gt;=50",#REF!,$B204)</f>
        <v>#REF!</v>
      </c>
      <c r="AO204" s="6" t="e">
        <f>COUNTIFS(#REF!,"&lt;=1",#REF!,"&gt;=50",#REF!,$B204,#REF!,"&gt;=2.2")</f>
        <v>#REF!</v>
      </c>
      <c r="AP204" s="6" t="e">
        <f>COUNTIFS(#REF!,"&lt;=1",#REF!,"&gt;=50",#REF!,$B204,#REF!,"&gt;=2.5")</f>
        <v>#REF!</v>
      </c>
      <c r="AQ204" s="6" t="e">
        <f>COUNTIFS(#REF!,"&lt;=1",#REF!,"&gt;=50",#REF!,$B204,#REF!,"&gt;=3")</f>
        <v>#REF!</v>
      </c>
      <c r="AR204" s="6" t="e">
        <f>COUNTIFS(#REF!,"&lt;=1",#REF!,"&gt;=50",#REF!,$B204,#REF!,"&gt;=3.5")</f>
        <v>#REF!</v>
      </c>
      <c r="AS204" s="15" t="e">
        <f>COUNTIFS(#REF!,"&lt;=1",#REF!,"&gt;=50",#REF!,$B204,#REF!,"&gt;=4")</f>
        <v>#REF!</v>
      </c>
    </row>
    <row r="205" spans="2:45" hidden="1" outlineLevel="1" x14ac:dyDescent="0.25">
      <c r="B205" s="9" t="s">
        <v>15</v>
      </c>
      <c r="C205" s="6"/>
      <c r="D205" s="6" t="e">
        <f>COUNTIFS(#REF!,"&lt;100",#REF!,"&gt;=50",#REF!,$B205)</f>
        <v>#REF!</v>
      </c>
      <c r="E205" s="6" t="e">
        <f>COUNTIFS(#REF!,"&lt;=1",#REF!,"&lt;100",#REF!,"&gt;=50",#REF!,$B205,#REF!,"&gt;=2.3")</f>
        <v>#REF!</v>
      </c>
      <c r="F205" s="6" t="e">
        <f>COUNTIFS(#REF!,"&lt;=1",#REF!,"&lt;100",#REF!,"&gt;=50",#REF!,$B205,#REF!,"&gt;=2.4")</f>
        <v>#REF!</v>
      </c>
      <c r="G205" s="6" t="e">
        <f>COUNTIFS(#REF!,"&lt;=1",#REF!,"&lt;100",#REF!,"&gt;=50",#REF!,$B205,#REF!,"&gt;=2.5")</f>
        <v>#REF!</v>
      </c>
      <c r="H205" s="6" t="e">
        <f>COUNTIFS(#REF!,"&lt;=1",#REF!,"&lt;100",#REF!,"&gt;=50",#REF!,$B205,#REF!,"&gt;=2.6")</f>
        <v>#REF!</v>
      </c>
      <c r="I205" s="15" t="e">
        <f>COUNTIFS(#REF!,"&lt;=1",#REF!,"&lt;100",#REF!,"&gt;=50",#REF!,$B205,#REF!,"&gt;=2.7")</f>
        <v>#REF!</v>
      </c>
      <c r="K205" s="9" t="s">
        <v>15</v>
      </c>
      <c r="L205" s="6"/>
      <c r="M205" s="6" t="e">
        <f>COUNTIFS(#REF!,"&gt;=100",#REF!,"&lt;150",#REF!,$B205)</f>
        <v>#REF!</v>
      </c>
      <c r="N205" s="6" t="e">
        <f>COUNTIFS(#REF!,"&lt;=1",#REF!,"&gt;=100",#REF!,"&lt;150",#REF!,$B205,#REF!,"&gt;=2.4")</f>
        <v>#REF!</v>
      </c>
      <c r="O205" s="6" t="e">
        <f>COUNTIFS(#REF!,"&lt;=1",#REF!,"&gt;=100",#REF!,"&lt;150",#REF!,$B205,#REF!,"&gt;=2.5")</f>
        <v>#REF!</v>
      </c>
      <c r="P205" s="6" t="e">
        <f>COUNTIFS(#REF!,"&lt;=1",#REF!,"&gt;=100",#REF!,"&lt;150",#REF!,$B205,#REF!,"&gt;=2.6")</f>
        <v>#REF!</v>
      </c>
      <c r="Q205" s="6" t="e">
        <f>COUNTIFS(#REF!,"&lt;=1",#REF!,"&gt;=100",#REF!,"&lt;150",#REF!,$B205,#REF!,"&gt;=3.0")</f>
        <v>#REF!</v>
      </c>
      <c r="R205" s="15" t="e">
        <f>COUNTIFS(#REF!,"&lt;=1",#REF!,"&gt;=100",#REF!,"&lt;150",#REF!,$B205,#REF!,"&gt;=3.5")</f>
        <v>#REF!</v>
      </c>
      <c r="T205" s="9" t="s">
        <v>15</v>
      </c>
      <c r="U205" s="6"/>
      <c r="V205" s="6" t="e">
        <f>COUNTIFS(#REF!,"&gt;=150",#REF!,"&lt;200",#REF!,$B205)</f>
        <v>#REF!</v>
      </c>
      <c r="W205" s="6" t="e">
        <f>COUNTIFS(#REF!,"&lt;=1",#REF!,"&gt;=150",#REF!,"&lt;200",#REF!,$B205,#REF!,"&gt;=2.5")</f>
        <v>#REF!</v>
      </c>
      <c r="X205" s="6" t="e">
        <f>COUNTIFS(#REF!,"&lt;=1",#REF!,"&gt;=150",#REF!,"&lt;200",#REF!,$B205,#REF!,"&gt;=2.8")</f>
        <v>#REF!</v>
      </c>
      <c r="Y205" s="6" t="e">
        <f>COUNTIFS(#REF!,"&lt;=1",#REF!,"&gt;=150",#REF!,"&lt;200",#REF!,$B205,#REF!,"&gt;=3")</f>
        <v>#REF!</v>
      </c>
      <c r="Z205" s="6" t="e">
        <f>COUNTIFS(#REF!,"&lt;=1",#REF!,"&gt;=150",#REF!,"&lt;200",#REF!,$B205,#REF!,"&gt;=3.5")</f>
        <v>#REF!</v>
      </c>
      <c r="AA205" s="15" t="e">
        <f>COUNTIFS(#REF!,"&lt;=1",#REF!,"&gt;=150",#REF!,"&lt;200",#REF!,$B205,#REF!,"&gt;=4")</f>
        <v>#REF!</v>
      </c>
      <c r="AC205" s="9" t="s">
        <v>15</v>
      </c>
      <c r="AD205" s="6"/>
      <c r="AE205" s="6" t="e">
        <f>COUNTIFS(#REF!,"&gt;=200",#REF!,$B205)</f>
        <v>#REF!</v>
      </c>
      <c r="AF205" s="6" t="e">
        <f>COUNTIFS(#REF!,"&lt;=1",#REF!,"&gt;=200",#REF!,$B205,#REF!,"&gt;=2.5")</f>
        <v>#REF!</v>
      </c>
      <c r="AG205" s="6" t="e">
        <f>COUNTIFS(#REF!,"&lt;=1",#REF!,"&gt;=200",#REF!,$B205,#REF!,"&gt;=2.8")</f>
        <v>#REF!</v>
      </c>
      <c r="AH205" s="6" t="e">
        <f>COUNTIFS(#REF!,"&lt;=1",#REF!,"&gt;=200",#REF!,$B205,#REF!,"&gt;=3")</f>
        <v>#REF!</v>
      </c>
      <c r="AI205" s="6" t="e">
        <f>COUNTIFS(#REF!,"&lt;=1",#REF!,"&gt;=200",#REF!,$B205,#REF!,"&gt;=3.5")</f>
        <v>#REF!</v>
      </c>
      <c r="AJ205" s="15" t="e">
        <f>COUNTIFS(#REF!,"&lt;=1",#REF!,"&gt;=200",#REF!,$B205,#REF!,"&gt;=4")</f>
        <v>#REF!</v>
      </c>
      <c r="AL205" s="9" t="s">
        <v>15</v>
      </c>
      <c r="AM205" s="6"/>
      <c r="AN205" s="6" t="e">
        <f>COUNTIFS(#REF!,"&gt;=50",#REF!,$B205)</f>
        <v>#REF!</v>
      </c>
      <c r="AO205" s="6" t="e">
        <f>COUNTIFS(#REF!,"&lt;=1",#REF!,"&gt;=50",#REF!,$B205,#REF!,"&gt;=2.2")</f>
        <v>#REF!</v>
      </c>
      <c r="AP205" s="6" t="e">
        <f>COUNTIFS(#REF!,"&lt;=1",#REF!,"&gt;=50",#REF!,$B205,#REF!,"&gt;=2.5")</f>
        <v>#REF!</v>
      </c>
      <c r="AQ205" s="6" t="e">
        <f>COUNTIFS(#REF!,"&lt;=1",#REF!,"&gt;=50",#REF!,$B205,#REF!,"&gt;=3")</f>
        <v>#REF!</v>
      </c>
      <c r="AR205" s="6" t="e">
        <f>COUNTIFS(#REF!,"&lt;=1",#REF!,"&gt;=50",#REF!,$B205,#REF!,"&gt;=3.5")</f>
        <v>#REF!</v>
      </c>
      <c r="AS205" s="15" t="e">
        <f>COUNTIFS(#REF!,"&lt;=1",#REF!,"&gt;=50",#REF!,$B205,#REF!,"&gt;=4")</f>
        <v>#REF!</v>
      </c>
    </row>
    <row r="206" spans="2:45" hidden="1" outlineLevel="1" x14ac:dyDescent="0.25">
      <c r="B206" s="9" t="s">
        <v>31</v>
      </c>
      <c r="C206" s="6"/>
      <c r="D206" s="6" t="e">
        <f>COUNTIFS(#REF!,"&lt;100",#REF!,"&gt;=50",#REF!,$B206)</f>
        <v>#REF!</v>
      </c>
      <c r="E206" s="6" t="e">
        <f>COUNTIFS(#REF!,"&lt;=1",#REF!,"&lt;100",#REF!,"&gt;=50",#REF!,$B206,#REF!,"&gt;=2.3")</f>
        <v>#REF!</v>
      </c>
      <c r="F206" s="6" t="e">
        <f>COUNTIFS(#REF!,"&lt;=1",#REF!,"&lt;100",#REF!,"&gt;=50",#REF!,$B206,#REF!,"&gt;=2.4")</f>
        <v>#REF!</v>
      </c>
      <c r="G206" s="6" t="e">
        <f>COUNTIFS(#REF!,"&lt;=1",#REF!,"&lt;100",#REF!,"&gt;=50",#REF!,$B206,#REF!,"&gt;=2.5")</f>
        <v>#REF!</v>
      </c>
      <c r="H206" s="6" t="e">
        <f>COUNTIFS(#REF!,"&lt;=1",#REF!,"&lt;100",#REF!,"&gt;=50",#REF!,$B206,#REF!,"&gt;=2.6")</f>
        <v>#REF!</v>
      </c>
      <c r="I206" s="15" t="e">
        <f>COUNTIFS(#REF!,"&lt;=1",#REF!,"&lt;100",#REF!,"&gt;=50",#REF!,$B206,#REF!,"&gt;=2.7")</f>
        <v>#REF!</v>
      </c>
      <c r="K206" s="9" t="s">
        <v>31</v>
      </c>
      <c r="L206" s="6"/>
      <c r="M206" s="6" t="e">
        <f>COUNTIFS(#REF!,"&gt;=100",#REF!,"&lt;150",#REF!,$B206)</f>
        <v>#REF!</v>
      </c>
      <c r="N206" s="6" t="e">
        <f>COUNTIFS(#REF!,"&lt;=1",#REF!,"&gt;=100",#REF!,"&lt;150",#REF!,$B206,#REF!,"&gt;=2.4")</f>
        <v>#REF!</v>
      </c>
      <c r="O206" s="6" t="e">
        <f>COUNTIFS(#REF!,"&lt;=1",#REF!,"&gt;=100",#REF!,"&lt;150",#REF!,$B206,#REF!,"&gt;=2.5")</f>
        <v>#REF!</v>
      </c>
      <c r="P206" s="6" t="e">
        <f>COUNTIFS(#REF!,"&lt;=1",#REF!,"&gt;=100",#REF!,"&lt;150",#REF!,$B206,#REF!,"&gt;=2.6")</f>
        <v>#REF!</v>
      </c>
      <c r="Q206" s="6" t="e">
        <f>COUNTIFS(#REF!,"&lt;=1",#REF!,"&gt;=100",#REF!,"&lt;150",#REF!,$B206,#REF!,"&gt;=3.0")</f>
        <v>#REF!</v>
      </c>
      <c r="R206" s="15" t="e">
        <f>COUNTIFS(#REF!,"&lt;=1",#REF!,"&gt;=100",#REF!,"&lt;150",#REF!,$B206,#REF!,"&gt;=3.5")</f>
        <v>#REF!</v>
      </c>
      <c r="T206" s="9" t="s">
        <v>31</v>
      </c>
      <c r="U206" s="6"/>
      <c r="V206" s="6" t="e">
        <f>COUNTIFS(#REF!,"&gt;=150",#REF!,"&lt;200",#REF!,$B206)</f>
        <v>#REF!</v>
      </c>
      <c r="W206" s="6" t="e">
        <f>COUNTIFS(#REF!,"&lt;=1",#REF!,"&gt;=150",#REF!,"&lt;200",#REF!,$B206,#REF!,"&gt;=2.5")</f>
        <v>#REF!</v>
      </c>
      <c r="X206" s="6" t="e">
        <f>COUNTIFS(#REF!,"&lt;=1",#REF!,"&gt;=150",#REF!,"&lt;200",#REF!,$B206,#REF!,"&gt;=2.8")</f>
        <v>#REF!</v>
      </c>
      <c r="Y206" s="6" t="e">
        <f>COUNTIFS(#REF!,"&lt;=1",#REF!,"&gt;=150",#REF!,"&lt;200",#REF!,$B206,#REF!,"&gt;=3")</f>
        <v>#REF!</v>
      </c>
      <c r="Z206" s="6" t="e">
        <f>COUNTIFS(#REF!,"&lt;=1",#REF!,"&gt;=150",#REF!,"&lt;200",#REF!,$B206,#REF!,"&gt;=3.5")</f>
        <v>#REF!</v>
      </c>
      <c r="AA206" s="15" t="e">
        <f>COUNTIFS(#REF!,"&lt;=1",#REF!,"&gt;=150",#REF!,"&lt;200",#REF!,$B206,#REF!,"&gt;=4")</f>
        <v>#REF!</v>
      </c>
      <c r="AC206" s="9" t="s">
        <v>31</v>
      </c>
      <c r="AD206" s="6"/>
      <c r="AE206" s="6" t="e">
        <f>COUNTIFS(#REF!,"&gt;=200",#REF!,$B206)</f>
        <v>#REF!</v>
      </c>
      <c r="AF206" s="6" t="e">
        <f>COUNTIFS(#REF!,"&lt;=1",#REF!,"&gt;=200",#REF!,$B206,#REF!,"&gt;=2.5")</f>
        <v>#REF!</v>
      </c>
      <c r="AG206" s="6" t="e">
        <f>COUNTIFS(#REF!,"&lt;=1",#REF!,"&gt;=200",#REF!,$B206,#REF!,"&gt;=2.8")</f>
        <v>#REF!</v>
      </c>
      <c r="AH206" s="6" t="e">
        <f>COUNTIFS(#REF!,"&lt;=1",#REF!,"&gt;=200",#REF!,$B206,#REF!,"&gt;=3")</f>
        <v>#REF!</v>
      </c>
      <c r="AI206" s="6" t="e">
        <f>COUNTIFS(#REF!,"&lt;=1",#REF!,"&gt;=200",#REF!,$B206,#REF!,"&gt;=3.5")</f>
        <v>#REF!</v>
      </c>
      <c r="AJ206" s="15" t="e">
        <f>COUNTIFS(#REF!,"&lt;=1",#REF!,"&gt;=200",#REF!,$B206,#REF!,"&gt;=4")</f>
        <v>#REF!</v>
      </c>
      <c r="AL206" s="9" t="s">
        <v>31</v>
      </c>
      <c r="AM206" s="6"/>
      <c r="AN206" s="6" t="e">
        <f>COUNTIFS(#REF!,"&gt;=50",#REF!,$B206)</f>
        <v>#REF!</v>
      </c>
      <c r="AO206" s="6" t="e">
        <f>COUNTIFS(#REF!,"&lt;=1",#REF!,"&gt;=50",#REF!,$B206,#REF!,"&gt;=2.2")</f>
        <v>#REF!</v>
      </c>
      <c r="AP206" s="6" t="e">
        <f>COUNTIFS(#REF!,"&lt;=1",#REF!,"&gt;=50",#REF!,$B206,#REF!,"&gt;=2.5")</f>
        <v>#REF!</v>
      </c>
      <c r="AQ206" s="6" t="e">
        <f>COUNTIFS(#REF!,"&lt;=1",#REF!,"&gt;=50",#REF!,$B206,#REF!,"&gt;=3")</f>
        <v>#REF!</v>
      </c>
      <c r="AR206" s="6" t="e">
        <f>COUNTIFS(#REF!,"&lt;=1",#REF!,"&gt;=50",#REF!,$B206,#REF!,"&gt;=3.5")</f>
        <v>#REF!</v>
      </c>
      <c r="AS206" s="15" t="e">
        <f>COUNTIFS(#REF!,"&lt;=1",#REF!,"&gt;=50",#REF!,$B206,#REF!,"&gt;=4")</f>
        <v>#REF!</v>
      </c>
    </row>
    <row r="207" spans="2:45" hidden="1" outlineLevel="1" x14ac:dyDescent="0.25">
      <c r="B207" s="9" t="s">
        <v>9</v>
      </c>
      <c r="C207" s="6"/>
      <c r="D207" s="6" t="e">
        <f>COUNTIFS(#REF!,"&lt;100",#REF!,"&gt;=50",#REF!,$B207)</f>
        <v>#REF!</v>
      </c>
      <c r="E207" s="6" t="e">
        <f>COUNTIFS(#REF!,"&lt;=1",#REF!,"&lt;100",#REF!,"&gt;=50",#REF!,$B207,#REF!,"&gt;=2.3")</f>
        <v>#REF!</v>
      </c>
      <c r="F207" s="6" t="e">
        <f>COUNTIFS(#REF!,"&lt;=1",#REF!,"&lt;100",#REF!,"&gt;=50",#REF!,$B207,#REF!,"&gt;=2.4")</f>
        <v>#REF!</v>
      </c>
      <c r="G207" s="6" t="e">
        <f>COUNTIFS(#REF!,"&lt;=1",#REF!,"&lt;100",#REF!,"&gt;=50",#REF!,$B207,#REF!,"&gt;=2.5")</f>
        <v>#REF!</v>
      </c>
      <c r="H207" s="6" t="e">
        <f>COUNTIFS(#REF!,"&lt;=1",#REF!,"&lt;100",#REF!,"&gt;=50",#REF!,$B207,#REF!,"&gt;=2.6")</f>
        <v>#REF!</v>
      </c>
      <c r="I207" s="15" t="e">
        <f>COUNTIFS(#REF!,"&lt;=1",#REF!,"&lt;100",#REF!,"&gt;=50",#REF!,$B207,#REF!,"&gt;=2.7")</f>
        <v>#REF!</v>
      </c>
      <c r="K207" s="9" t="s">
        <v>9</v>
      </c>
      <c r="L207" s="6"/>
      <c r="M207" s="6" t="e">
        <f>COUNTIFS(#REF!,"&gt;=100",#REF!,"&lt;150",#REF!,$B207)</f>
        <v>#REF!</v>
      </c>
      <c r="N207" s="6" t="e">
        <f>COUNTIFS(#REF!,"&lt;=1",#REF!,"&gt;=100",#REF!,"&lt;150",#REF!,$B207,#REF!,"&gt;=2.4")</f>
        <v>#REF!</v>
      </c>
      <c r="O207" s="6" t="e">
        <f>COUNTIFS(#REF!,"&lt;=1",#REF!,"&gt;=100",#REF!,"&lt;150",#REF!,$B207,#REF!,"&gt;=2.5")</f>
        <v>#REF!</v>
      </c>
      <c r="P207" s="6" t="e">
        <f>COUNTIFS(#REF!,"&lt;=1",#REF!,"&gt;=100",#REF!,"&lt;150",#REF!,$B207,#REF!,"&gt;=2.6")</f>
        <v>#REF!</v>
      </c>
      <c r="Q207" s="6" t="e">
        <f>COUNTIFS(#REF!,"&lt;=1",#REF!,"&gt;=100",#REF!,"&lt;150",#REF!,$B207,#REF!,"&gt;=3.0")</f>
        <v>#REF!</v>
      </c>
      <c r="R207" s="15" t="e">
        <f>COUNTIFS(#REF!,"&lt;=1",#REF!,"&gt;=100",#REF!,"&lt;150",#REF!,$B207,#REF!,"&gt;=3.5")</f>
        <v>#REF!</v>
      </c>
      <c r="T207" s="9" t="s">
        <v>9</v>
      </c>
      <c r="U207" s="6"/>
      <c r="V207" s="6" t="e">
        <f>COUNTIFS(#REF!,"&gt;=150",#REF!,"&lt;200",#REF!,$B207)</f>
        <v>#REF!</v>
      </c>
      <c r="W207" s="6" t="e">
        <f>COUNTIFS(#REF!,"&lt;=1",#REF!,"&gt;=150",#REF!,"&lt;200",#REF!,$B207,#REF!,"&gt;=2.5")</f>
        <v>#REF!</v>
      </c>
      <c r="X207" s="6" t="e">
        <f>COUNTIFS(#REF!,"&lt;=1",#REF!,"&gt;=150",#REF!,"&lt;200",#REF!,$B207,#REF!,"&gt;=2.8")</f>
        <v>#REF!</v>
      </c>
      <c r="Y207" s="6" t="e">
        <f>COUNTIFS(#REF!,"&lt;=1",#REF!,"&gt;=150",#REF!,"&lt;200",#REF!,$B207,#REF!,"&gt;=3")</f>
        <v>#REF!</v>
      </c>
      <c r="Z207" s="6" t="e">
        <f>COUNTIFS(#REF!,"&lt;=1",#REF!,"&gt;=150",#REF!,"&lt;200",#REF!,$B207,#REF!,"&gt;=3.5")</f>
        <v>#REF!</v>
      </c>
      <c r="AA207" s="15" t="e">
        <f>COUNTIFS(#REF!,"&lt;=1",#REF!,"&gt;=150",#REF!,"&lt;200",#REF!,$B207,#REF!,"&gt;=4")</f>
        <v>#REF!</v>
      </c>
      <c r="AC207" s="9" t="s">
        <v>9</v>
      </c>
      <c r="AD207" s="6"/>
      <c r="AE207" s="6" t="e">
        <f>COUNTIFS(#REF!,"&gt;=200",#REF!,$B207)</f>
        <v>#REF!</v>
      </c>
      <c r="AF207" s="6" t="e">
        <f>COUNTIFS(#REF!,"&lt;=1",#REF!,"&gt;=200",#REF!,$B207,#REF!,"&gt;=2.5")</f>
        <v>#REF!</v>
      </c>
      <c r="AG207" s="6" t="e">
        <f>COUNTIFS(#REF!,"&lt;=1",#REF!,"&gt;=200",#REF!,$B207,#REF!,"&gt;=2.8")</f>
        <v>#REF!</v>
      </c>
      <c r="AH207" s="6" t="e">
        <f>COUNTIFS(#REF!,"&lt;=1",#REF!,"&gt;=200",#REF!,$B207,#REF!,"&gt;=3")</f>
        <v>#REF!</v>
      </c>
      <c r="AI207" s="6" t="e">
        <f>COUNTIFS(#REF!,"&lt;=1",#REF!,"&gt;=200",#REF!,$B207,#REF!,"&gt;=3.5")</f>
        <v>#REF!</v>
      </c>
      <c r="AJ207" s="15" t="e">
        <f>COUNTIFS(#REF!,"&lt;=1",#REF!,"&gt;=200",#REF!,$B207,#REF!,"&gt;=4")</f>
        <v>#REF!</v>
      </c>
      <c r="AL207" s="9" t="s">
        <v>9</v>
      </c>
      <c r="AM207" s="6"/>
      <c r="AN207" s="6" t="e">
        <f>COUNTIFS(#REF!,"&gt;=50",#REF!,$B207)</f>
        <v>#REF!</v>
      </c>
      <c r="AO207" s="6" t="e">
        <f>COUNTIFS(#REF!,"&lt;=1",#REF!,"&gt;=50",#REF!,$B207,#REF!,"&gt;=2.2")</f>
        <v>#REF!</v>
      </c>
      <c r="AP207" s="6" t="e">
        <f>COUNTIFS(#REF!,"&lt;=1",#REF!,"&gt;=50",#REF!,$B207,#REF!,"&gt;=2.5")</f>
        <v>#REF!</v>
      </c>
      <c r="AQ207" s="6" t="e">
        <f>COUNTIFS(#REF!,"&lt;=1",#REF!,"&gt;=50",#REF!,$B207,#REF!,"&gt;=3")</f>
        <v>#REF!</v>
      </c>
      <c r="AR207" s="6" t="e">
        <f>COUNTIFS(#REF!,"&lt;=1",#REF!,"&gt;=50",#REF!,$B207,#REF!,"&gt;=3.5")</f>
        <v>#REF!</v>
      </c>
      <c r="AS207" s="15" t="e">
        <f>COUNTIFS(#REF!,"&lt;=1",#REF!,"&gt;=50",#REF!,$B207,#REF!,"&gt;=4")</f>
        <v>#REF!</v>
      </c>
    </row>
    <row r="208" spans="2:45" hidden="1" outlineLevel="1" x14ac:dyDescent="0.25">
      <c r="B208" s="9" t="s">
        <v>42</v>
      </c>
      <c r="C208" s="6"/>
      <c r="D208" s="6" t="e">
        <f>COUNTIFS(#REF!,"&lt;100",#REF!,"&gt;=50",#REF!,$B208)</f>
        <v>#REF!</v>
      </c>
      <c r="E208" s="6" t="e">
        <f>COUNTIFS(#REF!,"&lt;=1",#REF!,"&lt;100",#REF!,"&gt;=50",#REF!,$B208,#REF!,"&gt;=2.3")</f>
        <v>#REF!</v>
      </c>
      <c r="F208" s="6" t="e">
        <f>COUNTIFS(#REF!,"&lt;=1",#REF!,"&lt;100",#REF!,"&gt;=50",#REF!,$B208,#REF!,"&gt;=2.4")</f>
        <v>#REF!</v>
      </c>
      <c r="G208" s="6" t="e">
        <f>COUNTIFS(#REF!,"&lt;=1",#REF!,"&lt;100",#REF!,"&gt;=50",#REF!,$B208,#REF!,"&gt;=2.5")</f>
        <v>#REF!</v>
      </c>
      <c r="H208" s="6" t="e">
        <f>COUNTIFS(#REF!,"&lt;=1",#REF!,"&lt;100",#REF!,"&gt;=50",#REF!,$B208,#REF!,"&gt;=2.6")</f>
        <v>#REF!</v>
      </c>
      <c r="I208" s="15" t="e">
        <f>COUNTIFS(#REF!,"&lt;=1",#REF!,"&lt;100",#REF!,"&gt;=50",#REF!,$B208,#REF!,"&gt;=2.7")</f>
        <v>#REF!</v>
      </c>
      <c r="K208" s="9" t="s">
        <v>42</v>
      </c>
      <c r="L208" s="6"/>
      <c r="M208" s="6" t="e">
        <f>COUNTIFS(#REF!,"&gt;=100",#REF!,"&lt;150",#REF!,$B208)</f>
        <v>#REF!</v>
      </c>
      <c r="N208" s="6" t="e">
        <f>COUNTIFS(#REF!,"&lt;=1",#REF!,"&gt;=100",#REF!,"&lt;150",#REF!,$B208,#REF!,"&gt;=2.4")</f>
        <v>#REF!</v>
      </c>
      <c r="O208" s="6" t="e">
        <f>COUNTIFS(#REF!,"&lt;=1",#REF!,"&gt;=100",#REF!,"&lt;150",#REF!,$B208,#REF!,"&gt;=2.5")</f>
        <v>#REF!</v>
      </c>
      <c r="P208" s="6" t="e">
        <f>COUNTIFS(#REF!,"&lt;=1",#REF!,"&gt;=100",#REF!,"&lt;150",#REF!,$B208,#REF!,"&gt;=2.6")</f>
        <v>#REF!</v>
      </c>
      <c r="Q208" s="6" t="e">
        <f>COUNTIFS(#REF!,"&lt;=1",#REF!,"&gt;=100",#REF!,"&lt;150",#REF!,$B208,#REF!,"&gt;=3.0")</f>
        <v>#REF!</v>
      </c>
      <c r="R208" s="15" t="e">
        <f>COUNTIFS(#REF!,"&lt;=1",#REF!,"&gt;=100",#REF!,"&lt;150",#REF!,$B208,#REF!,"&gt;=3.5")</f>
        <v>#REF!</v>
      </c>
      <c r="T208" s="9" t="s">
        <v>42</v>
      </c>
      <c r="U208" s="6"/>
      <c r="V208" s="6" t="e">
        <f>COUNTIFS(#REF!,"&gt;=150",#REF!,"&lt;200",#REF!,$B208)</f>
        <v>#REF!</v>
      </c>
      <c r="W208" s="6" t="e">
        <f>COUNTIFS(#REF!,"&lt;=1",#REF!,"&gt;=150",#REF!,"&lt;200",#REF!,$B208,#REF!,"&gt;=2.5")</f>
        <v>#REF!</v>
      </c>
      <c r="X208" s="6" t="e">
        <f>COUNTIFS(#REF!,"&lt;=1",#REF!,"&gt;=150",#REF!,"&lt;200",#REF!,$B208,#REF!,"&gt;=2.8")</f>
        <v>#REF!</v>
      </c>
      <c r="Y208" s="6" t="e">
        <f>COUNTIFS(#REF!,"&lt;=1",#REF!,"&gt;=150",#REF!,"&lt;200",#REF!,$B208,#REF!,"&gt;=3")</f>
        <v>#REF!</v>
      </c>
      <c r="Z208" s="6" t="e">
        <f>COUNTIFS(#REF!,"&lt;=1",#REF!,"&gt;=150",#REF!,"&lt;200",#REF!,$B208,#REF!,"&gt;=3.5")</f>
        <v>#REF!</v>
      </c>
      <c r="AA208" s="15" t="e">
        <f>COUNTIFS(#REF!,"&lt;=1",#REF!,"&gt;=150",#REF!,"&lt;200",#REF!,$B208,#REF!,"&gt;=4")</f>
        <v>#REF!</v>
      </c>
      <c r="AC208" s="9" t="s">
        <v>42</v>
      </c>
      <c r="AD208" s="6"/>
      <c r="AE208" s="6" t="e">
        <f>COUNTIFS(#REF!,"&gt;=200",#REF!,$B208)</f>
        <v>#REF!</v>
      </c>
      <c r="AF208" s="6" t="e">
        <f>COUNTIFS(#REF!,"&lt;=1",#REF!,"&gt;=200",#REF!,$B208,#REF!,"&gt;=2.5")</f>
        <v>#REF!</v>
      </c>
      <c r="AG208" s="6" t="e">
        <f>COUNTIFS(#REF!,"&lt;=1",#REF!,"&gt;=200",#REF!,$B208,#REF!,"&gt;=2.8")</f>
        <v>#REF!</v>
      </c>
      <c r="AH208" s="6" t="e">
        <f>COUNTIFS(#REF!,"&lt;=1",#REF!,"&gt;=200",#REF!,$B208,#REF!,"&gt;=3")</f>
        <v>#REF!</v>
      </c>
      <c r="AI208" s="6" t="e">
        <f>COUNTIFS(#REF!,"&lt;=1",#REF!,"&gt;=200",#REF!,$B208,#REF!,"&gt;=3.5")</f>
        <v>#REF!</v>
      </c>
      <c r="AJ208" s="15" t="e">
        <f>COUNTIFS(#REF!,"&lt;=1",#REF!,"&gt;=200",#REF!,$B208,#REF!,"&gt;=4")</f>
        <v>#REF!</v>
      </c>
      <c r="AL208" s="9" t="s">
        <v>42</v>
      </c>
      <c r="AM208" s="6"/>
      <c r="AN208" s="6" t="e">
        <f>COUNTIFS(#REF!,"&gt;=50",#REF!,$B208)</f>
        <v>#REF!</v>
      </c>
      <c r="AO208" s="6" t="e">
        <f>COUNTIFS(#REF!,"&lt;=1",#REF!,"&gt;=50",#REF!,$B208,#REF!,"&gt;=2.2")</f>
        <v>#REF!</v>
      </c>
      <c r="AP208" s="6" t="e">
        <f>COUNTIFS(#REF!,"&lt;=1",#REF!,"&gt;=50",#REF!,$B208,#REF!,"&gt;=2.5")</f>
        <v>#REF!</v>
      </c>
      <c r="AQ208" s="6" t="e">
        <f>COUNTIFS(#REF!,"&lt;=1",#REF!,"&gt;=50",#REF!,$B208,#REF!,"&gt;=3")</f>
        <v>#REF!</v>
      </c>
      <c r="AR208" s="6" t="e">
        <f>COUNTIFS(#REF!,"&lt;=1",#REF!,"&gt;=50",#REF!,$B208,#REF!,"&gt;=3.5")</f>
        <v>#REF!</v>
      </c>
      <c r="AS208" s="15" t="e">
        <f>COUNTIFS(#REF!,"&lt;=1",#REF!,"&gt;=50",#REF!,$B208,#REF!,"&gt;=4")</f>
        <v>#REF!</v>
      </c>
    </row>
    <row r="209" spans="2:45" hidden="1" outlineLevel="1" x14ac:dyDescent="0.25">
      <c r="B209" s="9" t="s">
        <v>60</v>
      </c>
      <c r="C209" s="6"/>
      <c r="D209" s="6" t="e">
        <f>COUNTIFS(#REF!,"&lt;100",#REF!,"&gt;=50",#REF!,$B209)</f>
        <v>#REF!</v>
      </c>
      <c r="E209" s="6" t="e">
        <f>COUNTIFS(#REF!,"&lt;=1",#REF!,"&lt;100",#REF!,"&gt;=50",#REF!,$B209,#REF!,"&gt;=2.3")</f>
        <v>#REF!</v>
      </c>
      <c r="F209" s="6" t="e">
        <f>COUNTIFS(#REF!,"&lt;=1",#REF!,"&lt;100",#REF!,"&gt;=50",#REF!,$B209,#REF!,"&gt;=2.4")</f>
        <v>#REF!</v>
      </c>
      <c r="G209" s="6" t="e">
        <f>COUNTIFS(#REF!,"&lt;=1",#REF!,"&lt;100",#REF!,"&gt;=50",#REF!,$B209,#REF!,"&gt;=2.5")</f>
        <v>#REF!</v>
      </c>
      <c r="H209" s="6" t="e">
        <f>COUNTIFS(#REF!,"&lt;=1",#REF!,"&lt;100",#REF!,"&gt;=50",#REF!,$B209,#REF!,"&gt;=2.6")</f>
        <v>#REF!</v>
      </c>
      <c r="I209" s="15" t="e">
        <f>COUNTIFS(#REF!,"&lt;=1",#REF!,"&lt;100",#REF!,"&gt;=50",#REF!,$B209,#REF!,"&gt;=2.7")</f>
        <v>#REF!</v>
      </c>
      <c r="K209" s="9" t="s">
        <v>60</v>
      </c>
      <c r="L209" s="6"/>
      <c r="M209" s="6" t="e">
        <f>COUNTIFS(#REF!,"&gt;=100",#REF!,"&lt;150",#REF!,$B209)</f>
        <v>#REF!</v>
      </c>
      <c r="N209" s="6" t="e">
        <f>COUNTIFS(#REF!,"&lt;=1",#REF!,"&gt;=100",#REF!,"&lt;150",#REF!,$B209,#REF!,"&gt;=2.4")</f>
        <v>#REF!</v>
      </c>
      <c r="O209" s="6" t="e">
        <f>COUNTIFS(#REF!,"&lt;=1",#REF!,"&gt;=100",#REF!,"&lt;150",#REF!,$B209,#REF!,"&gt;=2.5")</f>
        <v>#REF!</v>
      </c>
      <c r="P209" s="6" t="e">
        <f>COUNTIFS(#REF!,"&lt;=1",#REF!,"&gt;=100",#REF!,"&lt;150",#REF!,$B209,#REF!,"&gt;=2.6")</f>
        <v>#REF!</v>
      </c>
      <c r="Q209" s="6" t="e">
        <f>COUNTIFS(#REF!,"&lt;=1",#REF!,"&gt;=100",#REF!,"&lt;150",#REF!,$B209,#REF!,"&gt;=3.0")</f>
        <v>#REF!</v>
      </c>
      <c r="R209" s="15" t="e">
        <f>COUNTIFS(#REF!,"&lt;=1",#REF!,"&gt;=100",#REF!,"&lt;150",#REF!,$B209,#REF!,"&gt;=3.5")</f>
        <v>#REF!</v>
      </c>
      <c r="T209" s="9" t="s">
        <v>60</v>
      </c>
      <c r="U209" s="6"/>
      <c r="V209" s="6" t="e">
        <f>COUNTIFS(#REF!,"&gt;=150",#REF!,"&lt;200",#REF!,$B209)</f>
        <v>#REF!</v>
      </c>
      <c r="W209" s="6" t="e">
        <f>COUNTIFS(#REF!,"&lt;=1",#REF!,"&gt;=150",#REF!,"&lt;200",#REF!,$B209,#REF!,"&gt;=2.5")</f>
        <v>#REF!</v>
      </c>
      <c r="X209" s="6" t="e">
        <f>COUNTIFS(#REF!,"&lt;=1",#REF!,"&gt;=150",#REF!,"&lt;200",#REF!,$B209,#REF!,"&gt;=2.8")</f>
        <v>#REF!</v>
      </c>
      <c r="Y209" s="6" t="e">
        <f>COUNTIFS(#REF!,"&lt;=1",#REF!,"&gt;=150",#REF!,"&lt;200",#REF!,$B209,#REF!,"&gt;=3")</f>
        <v>#REF!</v>
      </c>
      <c r="Z209" s="6" t="e">
        <f>COUNTIFS(#REF!,"&lt;=1",#REF!,"&gt;=150",#REF!,"&lt;200",#REF!,$B209,#REF!,"&gt;=3.5")</f>
        <v>#REF!</v>
      </c>
      <c r="AA209" s="15" t="e">
        <f>COUNTIFS(#REF!,"&lt;=1",#REF!,"&gt;=150",#REF!,"&lt;200",#REF!,$B209,#REF!,"&gt;=4")</f>
        <v>#REF!</v>
      </c>
      <c r="AC209" s="9" t="s">
        <v>60</v>
      </c>
      <c r="AD209" s="6"/>
      <c r="AE209" s="6" t="e">
        <f>COUNTIFS(#REF!,"&gt;=200",#REF!,$B209)</f>
        <v>#REF!</v>
      </c>
      <c r="AF209" s="6" t="e">
        <f>COUNTIFS(#REF!,"&lt;=1",#REF!,"&gt;=200",#REF!,$B209,#REF!,"&gt;=2.5")</f>
        <v>#REF!</v>
      </c>
      <c r="AG209" s="6" t="e">
        <f>COUNTIFS(#REF!,"&lt;=1",#REF!,"&gt;=200",#REF!,$B209,#REF!,"&gt;=2.8")</f>
        <v>#REF!</v>
      </c>
      <c r="AH209" s="6" t="e">
        <f>COUNTIFS(#REF!,"&lt;=1",#REF!,"&gt;=200",#REF!,$B209,#REF!,"&gt;=3")</f>
        <v>#REF!</v>
      </c>
      <c r="AI209" s="6" t="e">
        <f>COUNTIFS(#REF!,"&lt;=1",#REF!,"&gt;=200",#REF!,$B209,#REF!,"&gt;=3.5")</f>
        <v>#REF!</v>
      </c>
      <c r="AJ209" s="15" t="e">
        <f>COUNTIFS(#REF!,"&lt;=1",#REF!,"&gt;=200",#REF!,$B209,#REF!,"&gt;=4")</f>
        <v>#REF!</v>
      </c>
      <c r="AL209" s="9" t="s">
        <v>60</v>
      </c>
      <c r="AM209" s="6"/>
      <c r="AN209" s="6" t="e">
        <f>COUNTIFS(#REF!,"&gt;=50",#REF!,$B209)</f>
        <v>#REF!</v>
      </c>
      <c r="AO209" s="6" t="e">
        <f>COUNTIFS(#REF!,"&lt;=1",#REF!,"&gt;=50",#REF!,$B209,#REF!,"&gt;=2.2")</f>
        <v>#REF!</v>
      </c>
      <c r="AP209" s="6" t="e">
        <f>COUNTIFS(#REF!,"&lt;=1",#REF!,"&gt;=50",#REF!,$B209,#REF!,"&gt;=2.5")</f>
        <v>#REF!</v>
      </c>
      <c r="AQ209" s="6" t="e">
        <f>COUNTIFS(#REF!,"&lt;=1",#REF!,"&gt;=50",#REF!,$B209,#REF!,"&gt;=3")</f>
        <v>#REF!</v>
      </c>
      <c r="AR209" s="6" t="e">
        <f>COUNTIFS(#REF!,"&lt;=1",#REF!,"&gt;=50",#REF!,$B209,#REF!,"&gt;=3.5")</f>
        <v>#REF!</v>
      </c>
      <c r="AS209" s="15" t="e">
        <f>COUNTIFS(#REF!,"&lt;=1",#REF!,"&gt;=50",#REF!,$B209,#REF!,"&gt;=4")</f>
        <v>#REF!</v>
      </c>
    </row>
    <row r="210" spans="2:45" hidden="1" outlineLevel="1" x14ac:dyDescent="0.25">
      <c r="B210" s="9" t="s">
        <v>19</v>
      </c>
      <c r="C210" s="6"/>
      <c r="D210" s="6" t="e">
        <f>COUNTIFS(#REF!,"&lt;100",#REF!,"&gt;=50",#REF!,$B210)</f>
        <v>#REF!</v>
      </c>
      <c r="E210" s="6" t="e">
        <f>COUNTIFS(#REF!,"&lt;=1",#REF!,"&lt;100",#REF!,"&gt;=50",#REF!,$B210,#REF!,"&gt;=2.3")</f>
        <v>#REF!</v>
      </c>
      <c r="F210" s="6" t="e">
        <f>COUNTIFS(#REF!,"&lt;=1",#REF!,"&lt;100",#REF!,"&gt;=50",#REF!,$B210,#REF!,"&gt;=2.4")</f>
        <v>#REF!</v>
      </c>
      <c r="G210" s="6" t="e">
        <f>COUNTIFS(#REF!,"&lt;=1",#REF!,"&lt;100",#REF!,"&gt;=50",#REF!,$B210,#REF!,"&gt;=2.5")</f>
        <v>#REF!</v>
      </c>
      <c r="H210" s="6" t="e">
        <f>COUNTIFS(#REF!,"&lt;=1",#REF!,"&lt;100",#REF!,"&gt;=50",#REF!,$B210,#REF!,"&gt;=2.6")</f>
        <v>#REF!</v>
      </c>
      <c r="I210" s="15" t="e">
        <f>COUNTIFS(#REF!,"&lt;=1",#REF!,"&lt;100",#REF!,"&gt;=50",#REF!,$B210,#REF!,"&gt;=2.7")</f>
        <v>#REF!</v>
      </c>
      <c r="K210" s="9" t="s">
        <v>19</v>
      </c>
      <c r="L210" s="6"/>
      <c r="M210" s="6" t="e">
        <f>COUNTIFS(#REF!,"&gt;=100",#REF!,"&lt;150",#REF!,$B210)</f>
        <v>#REF!</v>
      </c>
      <c r="N210" s="6" t="e">
        <f>COUNTIFS(#REF!,"&lt;=1",#REF!,"&gt;=100",#REF!,"&lt;150",#REF!,$B210,#REF!,"&gt;=2.4")</f>
        <v>#REF!</v>
      </c>
      <c r="O210" s="6" t="e">
        <f>COUNTIFS(#REF!,"&lt;=1",#REF!,"&gt;=100",#REF!,"&lt;150",#REF!,$B210,#REF!,"&gt;=2.5")</f>
        <v>#REF!</v>
      </c>
      <c r="P210" s="6" t="e">
        <f>COUNTIFS(#REF!,"&lt;=1",#REF!,"&gt;=100",#REF!,"&lt;150",#REF!,$B210,#REF!,"&gt;=2.6")</f>
        <v>#REF!</v>
      </c>
      <c r="Q210" s="6" t="e">
        <f>COUNTIFS(#REF!,"&lt;=1",#REF!,"&gt;=100",#REF!,"&lt;150",#REF!,$B210,#REF!,"&gt;=3.0")</f>
        <v>#REF!</v>
      </c>
      <c r="R210" s="15" t="e">
        <f>COUNTIFS(#REF!,"&lt;=1",#REF!,"&gt;=100",#REF!,"&lt;150",#REF!,$B210,#REF!,"&gt;=3.5")</f>
        <v>#REF!</v>
      </c>
      <c r="T210" s="9" t="s">
        <v>19</v>
      </c>
      <c r="U210" s="6"/>
      <c r="V210" s="6" t="e">
        <f>COUNTIFS(#REF!,"&gt;=150",#REF!,"&lt;200",#REF!,$B210)</f>
        <v>#REF!</v>
      </c>
      <c r="W210" s="6" t="e">
        <f>COUNTIFS(#REF!,"&lt;=1",#REF!,"&gt;=150",#REF!,"&lt;200",#REF!,$B210,#REF!,"&gt;=2.5")</f>
        <v>#REF!</v>
      </c>
      <c r="X210" s="6" t="e">
        <f>COUNTIFS(#REF!,"&lt;=1",#REF!,"&gt;=150",#REF!,"&lt;200",#REF!,$B210,#REF!,"&gt;=2.8")</f>
        <v>#REF!</v>
      </c>
      <c r="Y210" s="6" t="e">
        <f>COUNTIFS(#REF!,"&lt;=1",#REF!,"&gt;=150",#REF!,"&lt;200",#REF!,$B210,#REF!,"&gt;=3")</f>
        <v>#REF!</v>
      </c>
      <c r="Z210" s="6" t="e">
        <f>COUNTIFS(#REF!,"&lt;=1",#REF!,"&gt;=150",#REF!,"&lt;200",#REF!,$B210,#REF!,"&gt;=3.5")</f>
        <v>#REF!</v>
      </c>
      <c r="AA210" s="15" t="e">
        <f>COUNTIFS(#REF!,"&lt;=1",#REF!,"&gt;=150",#REF!,"&lt;200",#REF!,$B210,#REF!,"&gt;=4")</f>
        <v>#REF!</v>
      </c>
      <c r="AC210" s="9" t="s">
        <v>19</v>
      </c>
      <c r="AD210" s="6"/>
      <c r="AE210" s="6" t="e">
        <f>COUNTIFS(#REF!,"&gt;=200",#REF!,$B210)</f>
        <v>#REF!</v>
      </c>
      <c r="AF210" s="6" t="e">
        <f>COUNTIFS(#REF!,"&lt;=1",#REF!,"&gt;=200",#REF!,$B210,#REF!,"&gt;=2.5")</f>
        <v>#REF!</v>
      </c>
      <c r="AG210" s="6" t="e">
        <f>COUNTIFS(#REF!,"&lt;=1",#REF!,"&gt;=200",#REF!,$B210,#REF!,"&gt;=2.8")</f>
        <v>#REF!</v>
      </c>
      <c r="AH210" s="6" t="e">
        <f>COUNTIFS(#REF!,"&lt;=1",#REF!,"&gt;=200",#REF!,$B210,#REF!,"&gt;=3")</f>
        <v>#REF!</v>
      </c>
      <c r="AI210" s="6" t="e">
        <f>COUNTIFS(#REF!,"&lt;=1",#REF!,"&gt;=200",#REF!,$B210,#REF!,"&gt;=3.5")</f>
        <v>#REF!</v>
      </c>
      <c r="AJ210" s="15" t="e">
        <f>COUNTIFS(#REF!,"&lt;=1",#REF!,"&gt;=200",#REF!,$B210,#REF!,"&gt;=4")</f>
        <v>#REF!</v>
      </c>
      <c r="AL210" s="9" t="s">
        <v>19</v>
      </c>
      <c r="AM210" s="6"/>
      <c r="AN210" s="6" t="e">
        <f>COUNTIFS(#REF!,"&gt;=50",#REF!,$B210)</f>
        <v>#REF!</v>
      </c>
      <c r="AO210" s="6" t="e">
        <f>COUNTIFS(#REF!,"&lt;=1",#REF!,"&gt;=50",#REF!,$B210,#REF!,"&gt;=2.2")</f>
        <v>#REF!</v>
      </c>
      <c r="AP210" s="6" t="e">
        <f>COUNTIFS(#REF!,"&lt;=1",#REF!,"&gt;=50",#REF!,$B210,#REF!,"&gt;=2.5")</f>
        <v>#REF!</v>
      </c>
      <c r="AQ210" s="6" t="e">
        <f>COUNTIFS(#REF!,"&lt;=1",#REF!,"&gt;=50",#REF!,$B210,#REF!,"&gt;=3")</f>
        <v>#REF!</v>
      </c>
      <c r="AR210" s="6" t="e">
        <f>COUNTIFS(#REF!,"&lt;=1",#REF!,"&gt;=50",#REF!,$B210,#REF!,"&gt;=3.5")</f>
        <v>#REF!</v>
      </c>
      <c r="AS210" s="15" t="e">
        <f>COUNTIFS(#REF!,"&lt;=1",#REF!,"&gt;=50",#REF!,$B210,#REF!,"&gt;=4")</f>
        <v>#REF!</v>
      </c>
    </row>
    <row r="211" spans="2:45" hidden="1" outlineLevel="1" x14ac:dyDescent="0.25">
      <c r="B211" s="9" t="s">
        <v>11</v>
      </c>
      <c r="C211" s="6"/>
      <c r="D211" s="6" t="e">
        <f>COUNTIFS(#REF!,"&lt;100",#REF!,"&gt;=50",#REF!,$B211)</f>
        <v>#REF!</v>
      </c>
      <c r="E211" s="6" t="e">
        <f>COUNTIFS(#REF!,"&lt;=1",#REF!,"&lt;100",#REF!,"&gt;=50",#REF!,$B211,#REF!,"&gt;=2.3")</f>
        <v>#REF!</v>
      </c>
      <c r="F211" s="6" t="e">
        <f>COUNTIFS(#REF!,"&lt;=1",#REF!,"&lt;100",#REF!,"&gt;=50",#REF!,$B211,#REF!,"&gt;=2.4")</f>
        <v>#REF!</v>
      </c>
      <c r="G211" s="6" t="e">
        <f>COUNTIFS(#REF!,"&lt;=1",#REF!,"&lt;100",#REF!,"&gt;=50",#REF!,$B211,#REF!,"&gt;=2.5")</f>
        <v>#REF!</v>
      </c>
      <c r="H211" s="6" t="e">
        <f>COUNTIFS(#REF!,"&lt;=1",#REF!,"&lt;100",#REF!,"&gt;=50",#REF!,$B211,#REF!,"&gt;=2.6")</f>
        <v>#REF!</v>
      </c>
      <c r="I211" s="15" t="e">
        <f>COUNTIFS(#REF!,"&lt;=1",#REF!,"&lt;100",#REF!,"&gt;=50",#REF!,$B211,#REF!,"&gt;=2.7")</f>
        <v>#REF!</v>
      </c>
      <c r="K211" s="9" t="s">
        <v>11</v>
      </c>
      <c r="L211" s="6"/>
      <c r="M211" s="6" t="e">
        <f>COUNTIFS(#REF!,"&gt;=100",#REF!,"&lt;150",#REF!,$B211)</f>
        <v>#REF!</v>
      </c>
      <c r="N211" s="6" t="e">
        <f>COUNTIFS(#REF!,"&lt;=1",#REF!,"&gt;=100",#REF!,"&lt;150",#REF!,$B211,#REF!,"&gt;=2.4")</f>
        <v>#REF!</v>
      </c>
      <c r="O211" s="6" t="e">
        <f>COUNTIFS(#REF!,"&lt;=1",#REF!,"&gt;=100",#REF!,"&lt;150",#REF!,$B211,#REF!,"&gt;=2.5")</f>
        <v>#REF!</v>
      </c>
      <c r="P211" s="6" t="e">
        <f>COUNTIFS(#REF!,"&lt;=1",#REF!,"&gt;=100",#REF!,"&lt;150",#REF!,$B211,#REF!,"&gt;=2.6")</f>
        <v>#REF!</v>
      </c>
      <c r="Q211" s="6" t="e">
        <f>COUNTIFS(#REF!,"&lt;=1",#REF!,"&gt;=100",#REF!,"&lt;150",#REF!,$B211,#REF!,"&gt;=3.0")</f>
        <v>#REF!</v>
      </c>
      <c r="R211" s="15" t="e">
        <f>COUNTIFS(#REF!,"&lt;=1",#REF!,"&gt;=100",#REF!,"&lt;150",#REF!,$B211,#REF!,"&gt;=3.5")</f>
        <v>#REF!</v>
      </c>
      <c r="T211" s="9" t="s">
        <v>11</v>
      </c>
      <c r="U211" s="6"/>
      <c r="V211" s="6" t="e">
        <f>COUNTIFS(#REF!,"&gt;=150",#REF!,"&lt;200",#REF!,$B211)</f>
        <v>#REF!</v>
      </c>
      <c r="W211" s="6" t="e">
        <f>COUNTIFS(#REF!,"&lt;=1",#REF!,"&gt;=150",#REF!,"&lt;200",#REF!,$B211,#REF!,"&gt;=2.5")</f>
        <v>#REF!</v>
      </c>
      <c r="X211" s="6" t="e">
        <f>COUNTIFS(#REF!,"&lt;=1",#REF!,"&gt;=150",#REF!,"&lt;200",#REF!,$B211,#REF!,"&gt;=2.8")</f>
        <v>#REF!</v>
      </c>
      <c r="Y211" s="6" t="e">
        <f>COUNTIFS(#REF!,"&lt;=1",#REF!,"&gt;=150",#REF!,"&lt;200",#REF!,$B211,#REF!,"&gt;=3")</f>
        <v>#REF!</v>
      </c>
      <c r="Z211" s="6" t="e">
        <f>COUNTIFS(#REF!,"&lt;=1",#REF!,"&gt;=150",#REF!,"&lt;200",#REF!,$B211,#REF!,"&gt;=3.5")</f>
        <v>#REF!</v>
      </c>
      <c r="AA211" s="15" t="e">
        <f>COUNTIFS(#REF!,"&lt;=1",#REF!,"&gt;=150",#REF!,"&lt;200",#REF!,$B211,#REF!,"&gt;=4")</f>
        <v>#REF!</v>
      </c>
      <c r="AC211" s="9" t="s">
        <v>11</v>
      </c>
      <c r="AD211" s="6"/>
      <c r="AE211" s="6" t="e">
        <f>COUNTIFS(#REF!,"&gt;=200",#REF!,$B211)</f>
        <v>#REF!</v>
      </c>
      <c r="AF211" s="6" t="e">
        <f>COUNTIFS(#REF!,"&lt;=1",#REF!,"&gt;=200",#REF!,$B211,#REF!,"&gt;=2.5")</f>
        <v>#REF!</v>
      </c>
      <c r="AG211" s="6" t="e">
        <f>COUNTIFS(#REF!,"&lt;=1",#REF!,"&gt;=200",#REF!,$B211,#REF!,"&gt;=2.8")</f>
        <v>#REF!</v>
      </c>
      <c r="AH211" s="6" t="e">
        <f>COUNTIFS(#REF!,"&lt;=1",#REF!,"&gt;=200",#REF!,$B211,#REF!,"&gt;=3")</f>
        <v>#REF!</v>
      </c>
      <c r="AI211" s="6" t="e">
        <f>COUNTIFS(#REF!,"&lt;=1",#REF!,"&gt;=200",#REF!,$B211,#REF!,"&gt;=3.5")</f>
        <v>#REF!</v>
      </c>
      <c r="AJ211" s="15" t="e">
        <f>COUNTIFS(#REF!,"&lt;=1",#REF!,"&gt;=200",#REF!,$B211,#REF!,"&gt;=4")</f>
        <v>#REF!</v>
      </c>
      <c r="AL211" s="9" t="s">
        <v>11</v>
      </c>
      <c r="AM211" s="6"/>
      <c r="AN211" s="6" t="e">
        <f>COUNTIFS(#REF!,"&gt;=50",#REF!,$B211)</f>
        <v>#REF!</v>
      </c>
      <c r="AO211" s="6" t="e">
        <f>COUNTIFS(#REF!,"&lt;=1",#REF!,"&gt;=50",#REF!,$B211,#REF!,"&gt;=2.2")</f>
        <v>#REF!</v>
      </c>
      <c r="AP211" s="6" t="e">
        <f>COUNTIFS(#REF!,"&lt;=1",#REF!,"&gt;=50",#REF!,$B211,#REF!,"&gt;=2.5")</f>
        <v>#REF!</v>
      </c>
      <c r="AQ211" s="6" t="e">
        <f>COUNTIFS(#REF!,"&lt;=1",#REF!,"&gt;=50",#REF!,$B211,#REF!,"&gt;=3")</f>
        <v>#REF!</v>
      </c>
      <c r="AR211" s="6" t="e">
        <f>COUNTIFS(#REF!,"&lt;=1",#REF!,"&gt;=50",#REF!,$B211,#REF!,"&gt;=3.5")</f>
        <v>#REF!</v>
      </c>
      <c r="AS211" s="15" t="e">
        <f>COUNTIFS(#REF!,"&lt;=1",#REF!,"&gt;=50",#REF!,$B211,#REF!,"&gt;=4")</f>
        <v>#REF!</v>
      </c>
    </row>
    <row r="212" spans="2:45" hidden="1" outlineLevel="1" x14ac:dyDescent="0.25">
      <c r="B212" s="9" t="s">
        <v>64</v>
      </c>
      <c r="C212" s="6"/>
      <c r="D212" s="6" t="e">
        <f>COUNTIFS(#REF!,"&lt;100",#REF!,"&gt;=50",#REF!,$B212)</f>
        <v>#REF!</v>
      </c>
      <c r="E212" s="6" t="e">
        <f>COUNTIFS(#REF!,"&lt;=1",#REF!,"&lt;100",#REF!,"&gt;=50",#REF!,$B212,#REF!,"&gt;=2.3")</f>
        <v>#REF!</v>
      </c>
      <c r="F212" s="6" t="e">
        <f>COUNTIFS(#REF!,"&lt;=1",#REF!,"&lt;100",#REF!,"&gt;=50",#REF!,$B212,#REF!,"&gt;=2.4")</f>
        <v>#REF!</v>
      </c>
      <c r="G212" s="6" t="e">
        <f>COUNTIFS(#REF!,"&lt;=1",#REF!,"&lt;100",#REF!,"&gt;=50",#REF!,$B212,#REF!,"&gt;=2.5")</f>
        <v>#REF!</v>
      </c>
      <c r="H212" s="6" t="e">
        <f>COUNTIFS(#REF!,"&lt;=1",#REF!,"&lt;100",#REF!,"&gt;=50",#REF!,$B212,#REF!,"&gt;=2.6")</f>
        <v>#REF!</v>
      </c>
      <c r="I212" s="15" t="e">
        <f>COUNTIFS(#REF!,"&lt;=1",#REF!,"&lt;100",#REF!,"&gt;=50",#REF!,$B212,#REF!,"&gt;=2.7")</f>
        <v>#REF!</v>
      </c>
      <c r="K212" s="9" t="s">
        <v>64</v>
      </c>
      <c r="L212" s="6"/>
      <c r="M212" s="6" t="e">
        <f>COUNTIFS(#REF!,"&gt;=100",#REF!,"&lt;150",#REF!,$B212)</f>
        <v>#REF!</v>
      </c>
      <c r="N212" s="6" t="e">
        <f>COUNTIFS(#REF!,"&lt;=1",#REF!,"&gt;=100",#REF!,"&lt;150",#REF!,$B212,#REF!,"&gt;=2.4")</f>
        <v>#REF!</v>
      </c>
      <c r="O212" s="6" t="e">
        <f>COUNTIFS(#REF!,"&lt;=1",#REF!,"&gt;=100",#REF!,"&lt;150",#REF!,$B212,#REF!,"&gt;=2.5")</f>
        <v>#REF!</v>
      </c>
      <c r="P212" s="6" t="e">
        <f>COUNTIFS(#REF!,"&lt;=1",#REF!,"&gt;=100",#REF!,"&lt;150",#REF!,$B212,#REF!,"&gt;=2.6")</f>
        <v>#REF!</v>
      </c>
      <c r="Q212" s="6" t="e">
        <f>COUNTIFS(#REF!,"&lt;=1",#REF!,"&gt;=100",#REF!,"&lt;150",#REF!,$B212,#REF!,"&gt;=3.0")</f>
        <v>#REF!</v>
      </c>
      <c r="R212" s="15" t="e">
        <f>COUNTIFS(#REF!,"&lt;=1",#REF!,"&gt;=100",#REF!,"&lt;150",#REF!,$B212,#REF!,"&gt;=3.5")</f>
        <v>#REF!</v>
      </c>
      <c r="T212" s="9" t="s">
        <v>64</v>
      </c>
      <c r="U212" s="6"/>
      <c r="V212" s="6" t="e">
        <f>COUNTIFS(#REF!,"&gt;=150",#REF!,"&lt;200",#REF!,$B212)</f>
        <v>#REF!</v>
      </c>
      <c r="W212" s="6" t="e">
        <f>COUNTIFS(#REF!,"&lt;=1",#REF!,"&gt;=150",#REF!,"&lt;200",#REF!,$B212,#REF!,"&gt;=2.5")</f>
        <v>#REF!</v>
      </c>
      <c r="X212" s="6" t="e">
        <f>COUNTIFS(#REF!,"&lt;=1",#REF!,"&gt;=150",#REF!,"&lt;200",#REF!,$B212,#REF!,"&gt;=2.8")</f>
        <v>#REF!</v>
      </c>
      <c r="Y212" s="6" t="e">
        <f>COUNTIFS(#REF!,"&lt;=1",#REF!,"&gt;=150",#REF!,"&lt;200",#REF!,$B212,#REF!,"&gt;=3")</f>
        <v>#REF!</v>
      </c>
      <c r="Z212" s="6" t="e">
        <f>COUNTIFS(#REF!,"&lt;=1",#REF!,"&gt;=150",#REF!,"&lt;200",#REF!,$B212,#REF!,"&gt;=3.5")</f>
        <v>#REF!</v>
      </c>
      <c r="AA212" s="15" t="e">
        <f>COUNTIFS(#REF!,"&lt;=1",#REF!,"&gt;=150",#REF!,"&lt;200",#REF!,$B212,#REF!,"&gt;=4")</f>
        <v>#REF!</v>
      </c>
      <c r="AC212" s="9" t="s">
        <v>64</v>
      </c>
      <c r="AD212" s="6"/>
      <c r="AE212" s="6" t="e">
        <f>COUNTIFS(#REF!,"&gt;=200",#REF!,$B212)</f>
        <v>#REF!</v>
      </c>
      <c r="AF212" s="6" t="e">
        <f>COUNTIFS(#REF!,"&lt;=1",#REF!,"&gt;=200",#REF!,$B212,#REF!,"&gt;=2.5")</f>
        <v>#REF!</v>
      </c>
      <c r="AG212" s="6" t="e">
        <f>COUNTIFS(#REF!,"&lt;=1",#REF!,"&gt;=200",#REF!,$B212,#REF!,"&gt;=2.8")</f>
        <v>#REF!</v>
      </c>
      <c r="AH212" s="6" t="e">
        <f>COUNTIFS(#REF!,"&lt;=1",#REF!,"&gt;=200",#REF!,$B212,#REF!,"&gt;=3")</f>
        <v>#REF!</v>
      </c>
      <c r="AI212" s="6" t="e">
        <f>COUNTIFS(#REF!,"&lt;=1",#REF!,"&gt;=200",#REF!,$B212,#REF!,"&gt;=3.5")</f>
        <v>#REF!</v>
      </c>
      <c r="AJ212" s="15" t="e">
        <f>COUNTIFS(#REF!,"&lt;=1",#REF!,"&gt;=200",#REF!,$B212,#REF!,"&gt;=4")</f>
        <v>#REF!</v>
      </c>
      <c r="AL212" s="9" t="s">
        <v>64</v>
      </c>
      <c r="AM212" s="6"/>
      <c r="AN212" s="6" t="e">
        <f>COUNTIFS(#REF!,"&gt;=50",#REF!,$B212)</f>
        <v>#REF!</v>
      </c>
      <c r="AO212" s="6" t="e">
        <f>COUNTIFS(#REF!,"&lt;=1",#REF!,"&gt;=50",#REF!,$B212,#REF!,"&gt;=2.2")</f>
        <v>#REF!</v>
      </c>
      <c r="AP212" s="6" t="e">
        <f>COUNTIFS(#REF!,"&lt;=1",#REF!,"&gt;=50",#REF!,$B212,#REF!,"&gt;=2.5")</f>
        <v>#REF!</v>
      </c>
      <c r="AQ212" s="6" t="e">
        <f>COUNTIFS(#REF!,"&lt;=1",#REF!,"&gt;=50",#REF!,$B212,#REF!,"&gt;=3")</f>
        <v>#REF!</v>
      </c>
      <c r="AR212" s="6" t="e">
        <f>COUNTIFS(#REF!,"&lt;=1",#REF!,"&gt;=50",#REF!,$B212,#REF!,"&gt;=3.5")</f>
        <v>#REF!</v>
      </c>
      <c r="AS212" s="15" t="e">
        <f>COUNTIFS(#REF!,"&lt;=1",#REF!,"&gt;=50",#REF!,$B212,#REF!,"&gt;=4")</f>
        <v>#REF!</v>
      </c>
    </row>
    <row r="213" spans="2:45" hidden="1" outlineLevel="1" x14ac:dyDescent="0.25">
      <c r="B213" s="9" t="s">
        <v>22</v>
      </c>
      <c r="C213" s="6"/>
      <c r="D213" s="6" t="e">
        <f>COUNTIFS(#REF!,"&lt;100",#REF!,"&gt;=50",#REF!,$B213)</f>
        <v>#REF!</v>
      </c>
      <c r="E213" s="6" t="e">
        <f>COUNTIFS(#REF!,"&lt;=1",#REF!,"&lt;100",#REF!,"&gt;=50",#REF!,$B213,#REF!,"&gt;=2.3")</f>
        <v>#REF!</v>
      </c>
      <c r="F213" s="6" t="e">
        <f>COUNTIFS(#REF!,"&lt;=1",#REF!,"&lt;100",#REF!,"&gt;=50",#REF!,$B213,#REF!,"&gt;=2.4")</f>
        <v>#REF!</v>
      </c>
      <c r="G213" s="6" t="e">
        <f>COUNTIFS(#REF!,"&lt;=1",#REF!,"&lt;100",#REF!,"&gt;=50",#REF!,$B213,#REF!,"&gt;=2.5")</f>
        <v>#REF!</v>
      </c>
      <c r="H213" s="6" t="e">
        <f>COUNTIFS(#REF!,"&lt;=1",#REF!,"&lt;100",#REF!,"&gt;=50",#REF!,$B213,#REF!,"&gt;=2.6")</f>
        <v>#REF!</v>
      </c>
      <c r="I213" s="15" t="e">
        <f>COUNTIFS(#REF!,"&lt;=1",#REF!,"&lt;100",#REF!,"&gt;=50",#REF!,$B213,#REF!,"&gt;=2.7")</f>
        <v>#REF!</v>
      </c>
      <c r="K213" s="9" t="s">
        <v>22</v>
      </c>
      <c r="L213" s="6"/>
      <c r="M213" s="6" t="e">
        <f>COUNTIFS(#REF!,"&gt;=100",#REF!,"&lt;150",#REF!,$B213)</f>
        <v>#REF!</v>
      </c>
      <c r="N213" s="6" t="e">
        <f>COUNTIFS(#REF!,"&lt;=1",#REF!,"&gt;=100",#REF!,"&lt;150",#REF!,$B213,#REF!,"&gt;=2.4")</f>
        <v>#REF!</v>
      </c>
      <c r="O213" s="6" t="e">
        <f>COUNTIFS(#REF!,"&lt;=1",#REF!,"&gt;=100",#REF!,"&lt;150",#REF!,$B213,#REF!,"&gt;=2.5")</f>
        <v>#REF!</v>
      </c>
      <c r="P213" s="6" t="e">
        <f>COUNTIFS(#REF!,"&lt;=1",#REF!,"&gt;=100",#REF!,"&lt;150",#REF!,$B213,#REF!,"&gt;=2.6")</f>
        <v>#REF!</v>
      </c>
      <c r="Q213" s="6" t="e">
        <f>COUNTIFS(#REF!,"&lt;=1",#REF!,"&gt;=100",#REF!,"&lt;150",#REF!,$B213,#REF!,"&gt;=3.0")</f>
        <v>#REF!</v>
      </c>
      <c r="R213" s="15" t="e">
        <f>COUNTIFS(#REF!,"&lt;=1",#REF!,"&gt;=100",#REF!,"&lt;150",#REF!,$B213,#REF!,"&gt;=3.5")</f>
        <v>#REF!</v>
      </c>
      <c r="T213" s="9" t="s">
        <v>22</v>
      </c>
      <c r="U213" s="6"/>
      <c r="V213" s="6" t="e">
        <f>COUNTIFS(#REF!,"&gt;=150",#REF!,"&lt;200",#REF!,$B213)</f>
        <v>#REF!</v>
      </c>
      <c r="W213" s="6" t="e">
        <f>COUNTIFS(#REF!,"&lt;=1",#REF!,"&gt;=150",#REF!,"&lt;200",#REF!,$B213,#REF!,"&gt;=2.5")</f>
        <v>#REF!</v>
      </c>
      <c r="X213" s="6" t="e">
        <f>COUNTIFS(#REF!,"&lt;=1",#REF!,"&gt;=150",#REF!,"&lt;200",#REF!,$B213,#REF!,"&gt;=2.8")</f>
        <v>#REF!</v>
      </c>
      <c r="Y213" s="6" t="e">
        <f>COUNTIFS(#REF!,"&lt;=1",#REF!,"&gt;=150",#REF!,"&lt;200",#REF!,$B213,#REF!,"&gt;=3")</f>
        <v>#REF!</v>
      </c>
      <c r="Z213" s="6" t="e">
        <f>COUNTIFS(#REF!,"&lt;=1",#REF!,"&gt;=150",#REF!,"&lt;200",#REF!,$B213,#REF!,"&gt;=3.5")</f>
        <v>#REF!</v>
      </c>
      <c r="AA213" s="15" t="e">
        <f>COUNTIFS(#REF!,"&lt;=1",#REF!,"&gt;=150",#REF!,"&lt;200",#REF!,$B213,#REF!,"&gt;=4")</f>
        <v>#REF!</v>
      </c>
      <c r="AC213" s="9" t="s">
        <v>22</v>
      </c>
      <c r="AD213" s="6"/>
      <c r="AE213" s="6" t="e">
        <f>COUNTIFS(#REF!,"&gt;=200",#REF!,$B213)</f>
        <v>#REF!</v>
      </c>
      <c r="AF213" s="6" t="e">
        <f>COUNTIFS(#REF!,"&lt;=1",#REF!,"&gt;=200",#REF!,$B213,#REF!,"&gt;=2.5")</f>
        <v>#REF!</v>
      </c>
      <c r="AG213" s="6" t="e">
        <f>COUNTIFS(#REF!,"&lt;=1",#REF!,"&gt;=200",#REF!,$B213,#REF!,"&gt;=2.8")</f>
        <v>#REF!</v>
      </c>
      <c r="AH213" s="6" t="e">
        <f>COUNTIFS(#REF!,"&lt;=1",#REF!,"&gt;=200",#REF!,$B213,#REF!,"&gt;=3")</f>
        <v>#REF!</v>
      </c>
      <c r="AI213" s="6" t="e">
        <f>COUNTIFS(#REF!,"&lt;=1",#REF!,"&gt;=200",#REF!,$B213,#REF!,"&gt;=3.5")</f>
        <v>#REF!</v>
      </c>
      <c r="AJ213" s="15" t="e">
        <f>COUNTIFS(#REF!,"&lt;=1",#REF!,"&gt;=200",#REF!,$B213,#REF!,"&gt;=4")</f>
        <v>#REF!</v>
      </c>
      <c r="AL213" s="9" t="s">
        <v>22</v>
      </c>
      <c r="AM213" s="6"/>
      <c r="AN213" s="6" t="e">
        <f>COUNTIFS(#REF!,"&gt;=50",#REF!,$B213)</f>
        <v>#REF!</v>
      </c>
      <c r="AO213" s="6" t="e">
        <f>COUNTIFS(#REF!,"&lt;=1",#REF!,"&gt;=50",#REF!,$B213,#REF!,"&gt;=2.2")</f>
        <v>#REF!</v>
      </c>
      <c r="AP213" s="6" t="e">
        <f>COUNTIFS(#REF!,"&lt;=1",#REF!,"&gt;=50",#REF!,$B213,#REF!,"&gt;=2.5")</f>
        <v>#REF!</v>
      </c>
      <c r="AQ213" s="6" t="e">
        <f>COUNTIFS(#REF!,"&lt;=1",#REF!,"&gt;=50",#REF!,$B213,#REF!,"&gt;=3")</f>
        <v>#REF!</v>
      </c>
      <c r="AR213" s="6" t="e">
        <f>COUNTIFS(#REF!,"&lt;=1",#REF!,"&gt;=50",#REF!,$B213,#REF!,"&gt;=3.5")</f>
        <v>#REF!</v>
      </c>
      <c r="AS213" s="15" t="e">
        <f>COUNTIFS(#REF!,"&lt;=1",#REF!,"&gt;=50",#REF!,$B213,#REF!,"&gt;=4")</f>
        <v>#REF!</v>
      </c>
    </row>
    <row r="214" spans="2:45" hidden="1" outlineLevel="1" x14ac:dyDescent="0.25">
      <c r="B214" s="9" t="s">
        <v>23</v>
      </c>
      <c r="C214" s="6"/>
      <c r="D214" s="6" t="e">
        <f>COUNTIFS(#REF!,"&lt;100",#REF!,"&gt;=50",#REF!,$B214)</f>
        <v>#REF!</v>
      </c>
      <c r="E214" s="6" t="e">
        <f>COUNTIFS(#REF!,"&lt;=1",#REF!,"&lt;100",#REF!,"&gt;=50",#REF!,$B214,#REF!,"&gt;=2.3")</f>
        <v>#REF!</v>
      </c>
      <c r="F214" s="6" t="e">
        <f>COUNTIFS(#REF!,"&lt;=1",#REF!,"&lt;100",#REF!,"&gt;=50",#REF!,$B214,#REF!,"&gt;=2.4")</f>
        <v>#REF!</v>
      </c>
      <c r="G214" s="6" t="e">
        <f>COUNTIFS(#REF!,"&lt;=1",#REF!,"&lt;100",#REF!,"&gt;=50",#REF!,$B214,#REF!,"&gt;=2.5")</f>
        <v>#REF!</v>
      </c>
      <c r="H214" s="6" t="e">
        <f>COUNTIFS(#REF!,"&lt;=1",#REF!,"&lt;100",#REF!,"&gt;=50",#REF!,$B214,#REF!,"&gt;=2.6")</f>
        <v>#REF!</v>
      </c>
      <c r="I214" s="15" t="e">
        <f>COUNTIFS(#REF!,"&lt;=1",#REF!,"&lt;100",#REF!,"&gt;=50",#REF!,$B214,#REF!,"&gt;=2.7")</f>
        <v>#REF!</v>
      </c>
      <c r="K214" s="9" t="s">
        <v>23</v>
      </c>
      <c r="L214" s="6"/>
      <c r="M214" s="6" t="e">
        <f>COUNTIFS(#REF!,"&gt;=100",#REF!,"&lt;150",#REF!,$B214)</f>
        <v>#REF!</v>
      </c>
      <c r="N214" s="6" t="e">
        <f>COUNTIFS(#REF!,"&lt;=1",#REF!,"&gt;=100",#REF!,"&lt;150",#REF!,$B214,#REF!,"&gt;=2.4")</f>
        <v>#REF!</v>
      </c>
      <c r="O214" s="6" t="e">
        <f>COUNTIFS(#REF!,"&lt;=1",#REF!,"&gt;=100",#REF!,"&lt;150",#REF!,$B214,#REF!,"&gt;=2.5")</f>
        <v>#REF!</v>
      </c>
      <c r="P214" s="6" t="e">
        <f>COUNTIFS(#REF!,"&lt;=1",#REF!,"&gt;=100",#REF!,"&lt;150",#REF!,$B214,#REF!,"&gt;=2.6")</f>
        <v>#REF!</v>
      </c>
      <c r="Q214" s="6" t="e">
        <f>COUNTIFS(#REF!,"&lt;=1",#REF!,"&gt;=100",#REF!,"&lt;150",#REF!,$B214,#REF!,"&gt;=3.0")</f>
        <v>#REF!</v>
      </c>
      <c r="R214" s="15" t="e">
        <f>COUNTIFS(#REF!,"&lt;=1",#REF!,"&gt;=100",#REF!,"&lt;150",#REF!,$B214,#REF!,"&gt;=3.5")</f>
        <v>#REF!</v>
      </c>
      <c r="T214" s="9" t="s">
        <v>23</v>
      </c>
      <c r="U214" s="6"/>
      <c r="V214" s="6" t="e">
        <f>COUNTIFS(#REF!,"&gt;=150",#REF!,"&lt;200",#REF!,$B214)</f>
        <v>#REF!</v>
      </c>
      <c r="W214" s="6" t="e">
        <f>COUNTIFS(#REF!,"&lt;=1",#REF!,"&gt;=150",#REF!,"&lt;200",#REF!,$B214,#REF!,"&gt;=2.5")</f>
        <v>#REF!</v>
      </c>
      <c r="X214" s="6" t="e">
        <f>COUNTIFS(#REF!,"&lt;=1",#REF!,"&gt;=150",#REF!,"&lt;200",#REF!,$B214,#REF!,"&gt;=2.8")</f>
        <v>#REF!</v>
      </c>
      <c r="Y214" s="6" t="e">
        <f>COUNTIFS(#REF!,"&lt;=1",#REF!,"&gt;=150",#REF!,"&lt;200",#REF!,$B214,#REF!,"&gt;=3")</f>
        <v>#REF!</v>
      </c>
      <c r="Z214" s="6" t="e">
        <f>COUNTIFS(#REF!,"&lt;=1",#REF!,"&gt;=150",#REF!,"&lt;200",#REF!,$B214,#REF!,"&gt;=3.5")</f>
        <v>#REF!</v>
      </c>
      <c r="AA214" s="15" t="e">
        <f>COUNTIFS(#REF!,"&lt;=1",#REF!,"&gt;=150",#REF!,"&lt;200",#REF!,$B214,#REF!,"&gt;=4")</f>
        <v>#REF!</v>
      </c>
      <c r="AC214" s="9" t="s">
        <v>23</v>
      </c>
      <c r="AD214" s="6"/>
      <c r="AE214" s="6" t="e">
        <f>COUNTIFS(#REF!,"&gt;=200",#REF!,$B214)</f>
        <v>#REF!</v>
      </c>
      <c r="AF214" s="6" t="e">
        <f>COUNTIFS(#REF!,"&lt;=1",#REF!,"&gt;=200",#REF!,$B214,#REF!,"&gt;=2.5")</f>
        <v>#REF!</v>
      </c>
      <c r="AG214" s="6" t="e">
        <f>COUNTIFS(#REF!,"&lt;=1",#REF!,"&gt;=200",#REF!,$B214,#REF!,"&gt;=2.8")</f>
        <v>#REF!</v>
      </c>
      <c r="AH214" s="6" t="e">
        <f>COUNTIFS(#REF!,"&lt;=1",#REF!,"&gt;=200",#REF!,$B214,#REF!,"&gt;=3")</f>
        <v>#REF!</v>
      </c>
      <c r="AI214" s="6" t="e">
        <f>COUNTIFS(#REF!,"&lt;=1",#REF!,"&gt;=200",#REF!,$B214,#REF!,"&gt;=3.5")</f>
        <v>#REF!</v>
      </c>
      <c r="AJ214" s="15" t="e">
        <f>COUNTIFS(#REF!,"&lt;=1",#REF!,"&gt;=200",#REF!,$B214,#REF!,"&gt;=4")</f>
        <v>#REF!</v>
      </c>
      <c r="AL214" s="9" t="s">
        <v>23</v>
      </c>
      <c r="AM214" s="6"/>
      <c r="AN214" s="6" t="e">
        <f>COUNTIFS(#REF!,"&gt;=50",#REF!,$B214)</f>
        <v>#REF!</v>
      </c>
      <c r="AO214" s="6" t="e">
        <f>COUNTIFS(#REF!,"&lt;=1",#REF!,"&gt;=50",#REF!,$B214,#REF!,"&gt;=2.2")</f>
        <v>#REF!</v>
      </c>
      <c r="AP214" s="6" t="e">
        <f>COUNTIFS(#REF!,"&lt;=1",#REF!,"&gt;=50",#REF!,$B214,#REF!,"&gt;=2.5")</f>
        <v>#REF!</v>
      </c>
      <c r="AQ214" s="6" t="e">
        <f>COUNTIFS(#REF!,"&lt;=1",#REF!,"&gt;=50",#REF!,$B214,#REF!,"&gt;=3")</f>
        <v>#REF!</v>
      </c>
      <c r="AR214" s="6" t="e">
        <f>COUNTIFS(#REF!,"&lt;=1",#REF!,"&gt;=50",#REF!,$B214,#REF!,"&gt;=3.5")</f>
        <v>#REF!</v>
      </c>
      <c r="AS214" s="15" t="e">
        <f>COUNTIFS(#REF!,"&lt;=1",#REF!,"&gt;=50",#REF!,$B214,#REF!,"&gt;=4")</f>
        <v>#REF!</v>
      </c>
    </row>
    <row r="215" spans="2:45" hidden="1" outlineLevel="1" x14ac:dyDescent="0.25">
      <c r="B215" s="9" t="s">
        <v>27</v>
      </c>
      <c r="C215" s="6"/>
      <c r="D215" s="6" t="e">
        <f>COUNTIFS(#REF!,"&lt;100",#REF!,"&gt;=50",#REF!,$B215)</f>
        <v>#REF!</v>
      </c>
      <c r="E215" s="6" t="e">
        <f>COUNTIFS(#REF!,"&lt;=1",#REF!,"&lt;100",#REF!,"&gt;=50",#REF!,$B215,#REF!,"&gt;=2.3")</f>
        <v>#REF!</v>
      </c>
      <c r="F215" s="6" t="e">
        <f>COUNTIFS(#REF!,"&lt;=1",#REF!,"&lt;100",#REF!,"&gt;=50",#REF!,$B215,#REF!,"&gt;=2.4")</f>
        <v>#REF!</v>
      </c>
      <c r="G215" s="6" t="e">
        <f>COUNTIFS(#REF!,"&lt;=1",#REF!,"&lt;100",#REF!,"&gt;=50",#REF!,$B215,#REF!,"&gt;=2.5")</f>
        <v>#REF!</v>
      </c>
      <c r="H215" s="6" t="e">
        <f>COUNTIFS(#REF!,"&lt;=1",#REF!,"&lt;100",#REF!,"&gt;=50",#REF!,$B215,#REF!,"&gt;=2.6")</f>
        <v>#REF!</v>
      </c>
      <c r="I215" s="15" t="e">
        <f>COUNTIFS(#REF!,"&lt;=1",#REF!,"&lt;100",#REF!,"&gt;=50",#REF!,$B215,#REF!,"&gt;=2.7")</f>
        <v>#REF!</v>
      </c>
      <c r="K215" s="9" t="s">
        <v>27</v>
      </c>
      <c r="L215" s="6"/>
      <c r="M215" s="6" t="e">
        <f>COUNTIFS(#REF!,"&gt;=100",#REF!,"&lt;150",#REF!,$B215)</f>
        <v>#REF!</v>
      </c>
      <c r="N215" s="6" t="e">
        <f>COUNTIFS(#REF!,"&lt;=1",#REF!,"&gt;=100",#REF!,"&lt;150",#REF!,$B215,#REF!,"&gt;=2.4")</f>
        <v>#REF!</v>
      </c>
      <c r="O215" s="6" t="e">
        <f>COUNTIFS(#REF!,"&lt;=1",#REF!,"&gt;=100",#REF!,"&lt;150",#REF!,$B215,#REF!,"&gt;=2.5")</f>
        <v>#REF!</v>
      </c>
      <c r="P215" s="6" t="e">
        <f>COUNTIFS(#REF!,"&lt;=1",#REF!,"&gt;=100",#REF!,"&lt;150",#REF!,$B215,#REF!,"&gt;=2.6")</f>
        <v>#REF!</v>
      </c>
      <c r="Q215" s="6" t="e">
        <f>COUNTIFS(#REF!,"&lt;=1",#REF!,"&gt;=100",#REF!,"&lt;150",#REF!,$B215,#REF!,"&gt;=3.0")</f>
        <v>#REF!</v>
      </c>
      <c r="R215" s="15" t="e">
        <f>COUNTIFS(#REF!,"&lt;=1",#REF!,"&gt;=100",#REF!,"&lt;150",#REF!,$B215,#REF!,"&gt;=3.5")</f>
        <v>#REF!</v>
      </c>
      <c r="T215" s="9" t="s">
        <v>27</v>
      </c>
      <c r="U215" s="6"/>
      <c r="V215" s="6" t="e">
        <f>COUNTIFS(#REF!,"&gt;=150",#REF!,"&lt;200",#REF!,$B215)</f>
        <v>#REF!</v>
      </c>
      <c r="W215" s="6" t="e">
        <f>COUNTIFS(#REF!,"&lt;=1",#REF!,"&gt;=150",#REF!,"&lt;200",#REF!,$B215,#REF!,"&gt;=2.5")</f>
        <v>#REF!</v>
      </c>
      <c r="X215" s="6" t="e">
        <f>COUNTIFS(#REF!,"&lt;=1",#REF!,"&gt;=150",#REF!,"&lt;200",#REF!,$B215,#REF!,"&gt;=2.8")</f>
        <v>#REF!</v>
      </c>
      <c r="Y215" s="6" t="e">
        <f>COUNTIFS(#REF!,"&lt;=1",#REF!,"&gt;=150",#REF!,"&lt;200",#REF!,$B215,#REF!,"&gt;=3")</f>
        <v>#REF!</v>
      </c>
      <c r="Z215" s="6" t="e">
        <f>COUNTIFS(#REF!,"&lt;=1",#REF!,"&gt;=150",#REF!,"&lt;200",#REF!,$B215,#REF!,"&gt;=3.5")</f>
        <v>#REF!</v>
      </c>
      <c r="AA215" s="15" t="e">
        <f>COUNTIFS(#REF!,"&lt;=1",#REF!,"&gt;=150",#REF!,"&lt;200",#REF!,$B215,#REF!,"&gt;=4")</f>
        <v>#REF!</v>
      </c>
      <c r="AC215" s="9" t="s">
        <v>27</v>
      </c>
      <c r="AD215" s="6"/>
      <c r="AE215" s="6" t="e">
        <f>COUNTIFS(#REF!,"&gt;=200",#REF!,$B215)</f>
        <v>#REF!</v>
      </c>
      <c r="AF215" s="6" t="e">
        <f>COUNTIFS(#REF!,"&lt;=1",#REF!,"&gt;=200",#REF!,$B215,#REF!,"&gt;=2.5")</f>
        <v>#REF!</v>
      </c>
      <c r="AG215" s="6" t="e">
        <f>COUNTIFS(#REF!,"&lt;=1",#REF!,"&gt;=200",#REF!,$B215,#REF!,"&gt;=2.8")</f>
        <v>#REF!</v>
      </c>
      <c r="AH215" s="6" t="e">
        <f>COUNTIFS(#REF!,"&lt;=1",#REF!,"&gt;=200",#REF!,$B215,#REF!,"&gt;=3")</f>
        <v>#REF!</v>
      </c>
      <c r="AI215" s="6" t="e">
        <f>COUNTIFS(#REF!,"&lt;=1",#REF!,"&gt;=200",#REF!,$B215,#REF!,"&gt;=3.5")</f>
        <v>#REF!</v>
      </c>
      <c r="AJ215" s="15" t="e">
        <f>COUNTIFS(#REF!,"&lt;=1",#REF!,"&gt;=200",#REF!,$B215,#REF!,"&gt;=4")</f>
        <v>#REF!</v>
      </c>
      <c r="AL215" s="9" t="s">
        <v>27</v>
      </c>
      <c r="AM215" s="6"/>
      <c r="AN215" s="6" t="e">
        <f>COUNTIFS(#REF!,"&gt;=50",#REF!,$B215)</f>
        <v>#REF!</v>
      </c>
      <c r="AO215" s="6" t="e">
        <f>COUNTIFS(#REF!,"&lt;=1",#REF!,"&gt;=50",#REF!,$B215,#REF!,"&gt;=2.2")</f>
        <v>#REF!</v>
      </c>
      <c r="AP215" s="6" t="e">
        <f>COUNTIFS(#REF!,"&lt;=1",#REF!,"&gt;=50",#REF!,$B215,#REF!,"&gt;=2.5")</f>
        <v>#REF!</v>
      </c>
      <c r="AQ215" s="6" t="e">
        <f>COUNTIFS(#REF!,"&lt;=1",#REF!,"&gt;=50",#REF!,$B215,#REF!,"&gt;=3")</f>
        <v>#REF!</v>
      </c>
      <c r="AR215" s="6" t="e">
        <f>COUNTIFS(#REF!,"&lt;=1",#REF!,"&gt;=50",#REF!,$B215,#REF!,"&gt;=3.5")</f>
        <v>#REF!</v>
      </c>
      <c r="AS215" s="15" t="e">
        <f>COUNTIFS(#REF!,"&lt;=1",#REF!,"&gt;=50",#REF!,$B215,#REF!,"&gt;=4")</f>
        <v>#REF!</v>
      </c>
    </row>
    <row r="216" spans="2:45" hidden="1" outlineLevel="1" x14ac:dyDescent="0.25">
      <c r="B216" s="9" t="s">
        <v>28</v>
      </c>
      <c r="C216" s="6"/>
      <c r="D216" s="6" t="e">
        <f>COUNTIFS(#REF!,"&lt;100",#REF!,"&gt;=50",#REF!,$B216)</f>
        <v>#REF!</v>
      </c>
      <c r="E216" s="6" t="e">
        <f>COUNTIFS(#REF!,"&lt;=1",#REF!,"&lt;100",#REF!,"&gt;=50",#REF!,$B216,#REF!,"&gt;=2.3")</f>
        <v>#REF!</v>
      </c>
      <c r="F216" s="6" t="e">
        <f>COUNTIFS(#REF!,"&lt;=1",#REF!,"&lt;100",#REF!,"&gt;=50",#REF!,$B216,#REF!,"&gt;=2.4")</f>
        <v>#REF!</v>
      </c>
      <c r="G216" s="6" t="e">
        <f>COUNTIFS(#REF!,"&lt;=1",#REF!,"&lt;100",#REF!,"&gt;=50",#REF!,$B216,#REF!,"&gt;=2.5")</f>
        <v>#REF!</v>
      </c>
      <c r="H216" s="6" t="e">
        <f>COUNTIFS(#REF!,"&lt;=1",#REF!,"&lt;100",#REF!,"&gt;=50",#REF!,$B216,#REF!,"&gt;=2.6")</f>
        <v>#REF!</v>
      </c>
      <c r="I216" s="15" t="e">
        <f>COUNTIFS(#REF!,"&lt;=1",#REF!,"&lt;100",#REF!,"&gt;=50",#REF!,$B216,#REF!,"&gt;=2.7")</f>
        <v>#REF!</v>
      </c>
      <c r="K216" s="9" t="s">
        <v>28</v>
      </c>
      <c r="L216" s="6"/>
      <c r="M216" s="6" t="e">
        <f>COUNTIFS(#REF!,"&gt;=100",#REF!,"&lt;150",#REF!,$B216)</f>
        <v>#REF!</v>
      </c>
      <c r="N216" s="6" t="e">
        <f>COUNTIFS(#REF!,"&lt;=1",#REF!,"&gt;=100",#REF!,"&lt;150",#REF!,$B216,#REF!,"&gt;=2.4")</f>
        <v>#REF!</v>
      </c>
      <c r="O216" s="6" t="e">
        <f>COUNTIFS(#REF!,"&lt;=1",#REF!,"&gt;=100",#REF!,"&lt;150",#REF!,$B216,#REF!,"&gt;=2.5")</f>
        <v>#REF!</v>
      </c>
      <c r="P216" s="6" t="e">
        <f>COUNTIFS(#REF!,"&lt;=1",#REF!,"&gt;=100",#REF!,"&lt;150",#REF!,$B216,#REF!,"&gt;=2.6")</f>
        <v>#REF!</v>
      </c>
      <c r="Q216" s="6" t="e">
        <f>COUNTIFS(#REF!,"&lt;=1",#REF!,"&gt;=100",#REF!,"&lt;150",#REF!,$B216,#REF!,"&gt;=3.0")</f>
        <v>#REF!</v>
      </c>
      <c r="R216" s="15" t="e">
        <f>COUNTIFS(#REF!,"&lt;=1",#REF!,"&gt;=100",#REF!,"&lt;150",#REF!,$B216,#REF!,"&gt;=3.5")</f>
        <v>#REF!</v>
      </c>
      <c r="T216" s="9" t="s">
        <v>28</v>
      </c>
      <c r="U216" s="6"/>
      <c r="V216" s="6" t="e">
        <f>COUNTIFS(#REF!,"&gt;=150",#REF!,"&lt;200",#REF!,$B216)</f>
        <v>#REF!</v>
      </c>
      <c r="W216" s="6" t="e">
        <f>COUNTIFS(#REF!,"&lt;=1",#REF!,"&gt;=150",#REF!,"&lt;200",#REF!,$B216,#REF!,"&gt;=2.5")</f>
        <v>#REF!</v>
      </c>
      <c r="X216" s="6" t="e">
        <f>COUNTIFS(#REF!,"&lt;=1",#REF!,"&gt;=150",#REF!,"&lt;200",#REF!,$B216,#REF!,"&gt;=2.8")</f>
        <v>#REF!</v>
      </c>
      <c r="Y216" s="6" t="e">
        <f>COUNTIFS(#REF!,"&lt;=1",#REF!,"&gt;=150",#REF!,"&lt;200",#REF!,$B216,#REF!,"&gt;=3")</f>
        <v>#REF!</v>
      </c>
      <c r="Z216" s="6" t="e">
        <f>COUNTIFS(#REF!,"&lt;=1",#REF!,"&gt;=150",#REF!,"&lt;200",#REF!,$B216,#REF!,"&gt;=3.5")</f>
        <v>#REF!</v>
      </c>
      <c r="AA216" s="15" t="e">
        <f>COUNTIFS(#REF!,"&lt;=1",#REF!,"&gt;=150",#REF!,"&lt;200",#REF!,$B216,#REF!,"&gt;=4")</f>
        <v>#REF!</v>
      </c>
      <c r="AC216" s="9" t="s">
        <v>28</v>
      </c>
      <c r="AD216" s="6"/>
      <c r="AE216" s="6" t="e">
        <f>COUNTIFS(#REF!,"&gt;=200",#REF!,$B216)</f>
        <v>#REF!</v>
      </c>
      <c r="AF216" s="6" t="e">
        <f>COUNTIFS(#REF!,"&lt;=1",#REF!,"&gt;=200",#REF!,$B216,#REF!,"&gt;=2.5")</f>
        <v>#REF!</v>
      </c>
      <c r="AG216" s="6" t="e">
        <f>COUNTIFS(#REF!,"&lt;=1",#REF!,"&gt;=200",#REF!,$B216,#REF!,"&gt;=2.8")</f>
        <v>#REF!</v>
      </c>
      <c r="AH216" s="6" t="e">
        <f>COUNTIFS(#REF!,"&lt;=1",#REF!,"&gt;=200",#REF!,$B216,#REF!,"&gt;=3")</f>
        <v>#REF!</v>
      </c>
      <c r="AI216" s="6" t="e">
        <f>COUNTIFS(#REF!,"&lt;=1",#REF!,"&gt;=200",#REF!,$B216,#REF!,"&gt;=3.5")</f>
        <v>#REF!</v>
      </c>
      <c r="AJ216" s="15" t="e">
        <f>COUNTIFS(#REF!,"&lt;=1",#REF!,"&gt;=200",#REF!,$B216,#REF!,"&gt;=4")</f>
        <v>#REF!</v>
      </c>
      <c r="AL216" s="9" t="s">
        <v>28</v>
      </c>
      <c r="AM216" s="6"/>
      <c r="AN216" s="6" t="e">
        <f>COUNTIFS(#REF!,"&gt;=50",#REF!,$B216)</f>
        <v>#REF!</v>
      </c>
      <c r="AO216" s="6" t="e">
        <f>COUNTIFS(#REF!,"&lt;=1",#REF!,"&gt;=50",#REF!,$B216,#REF!,"&gt;=2.2")</f>
        <v>#REF!</v>
      </c>
      <c r="AP216" s="6" t="e">
        <f>COUNTIFS(#REF!,"&lt;=1",#REF!,"&gt;=50",#REF!,$B216,#REF!,"&gt;=2.5")</f>
        <v>#REF!</v>
      </c>
      <c r="AQ216" s="6" t="e">
        <f>COUNTIFS(#REF!,"&lt;=1",#REF!,"&gt;=50",#REF!,$B216,#REF!,"&gt;=3")</f>
        <v>#REF!</v>
      </c>
      <c r="AR216" s="6" t="e">
        <f>COUNTIFS(#REF!,"&lt;=1",#REF!,"&gt;=50",#REF!,$B216,#REF!,"&gt;=3.5")</f>
        <v>#REF!</v>
      </c>
      <c r="AS216" s="15" t="e">
        <f>COUNTIFS(#REF!,"&lt;=1",#REF!,"&gt;=50",#REF!,$B216,#REF!,"&gt;=4")</f>
        <v>#REF!</v>
      </c>
    </row>
    <row r="217" spans="2:45" hidden="1" outlineLevel="1" x14ac:dyDescent="0.25">
      <c r="B217" s="9" t="s">
        <v>29</v>
      </c>
      <c r="C217" s="6"/>
      <c r="D217" s="6" t="e">
        <f>COUNTIFS(#REF!,"&lt;100",#REF!,"&gt;=50",#REF!,$B217)</f>
        <v>#REF!</v>
      </c>
      <c r="E217" s="6" t="e">
        <f>COUNTIFS(#REF!,"&lt;=1",#REF!,"&lt;100",#REF!,"&gt;=50",#REF!,$B217,#REF!,"&gt;=2.3")</f>
        <v>#REF!</v>
      </c>
      <c r="F217" s="6" t="e">
        <f>COUNTIFS(#REF!,"&lt;=1",#REF!,"&lt;100",#REF!,"&gt;=50",#REF!,$B217,#REF!,"&gt;=2.4")</f>
        <v>#REF!</v>
      </c>
      <c r="G217" s="6" t="e">
        <f>COUNTIFS(#REF!,"&lt;=1",#REF!,"&lt;100",#REF!,"&gt;=50",#REF!,$B217,#REF!,"&gt;=2.5")</f>
        <v>#REF!</v>
      </c>
      <c r="H217" s="6" t="e">
        <f>COUNTIFS(#REF!,"&lt;=1",#REF!,"&lt;100",#REF!,"&gt;=50",#REF!,$B217,#REF!,"&gt;=2.6")</f>
        <v>#REF!</v>
      </c>
      <c r="I217" s="15" t="e">
        <f>COUNTIFS(#REF!,"&lt;=1",#REF!,"&lt;100",#REF!,"&gt;=50",#REF!,$B217,#REF!,"&gt;=2.7")</f>
        <v>#REF!</v>
      </c>
      <c r="K217" s="9" t="s">
        <v>29</v>
      </c>
      <c r="L217" s="6"/>
      <c r="M217" s="6" t="e">
        <f>COUNTIFS(#REF!,"&gt;=100",#REF!,"&lt;150",#REF!,$B217)</f>
        <v>#REF!</v>
      </c>
      <c r="N217" s="6" t="e">
        <f>COUNTIFS(#REF!,"&lt;=1",#REF!,"&gt;=100",#REF!,"&lt;150",#REF!,$B217,#REF!,"&gt;=2.4")</f>
        <v>#REF!</v>
      </c>
      <c r="O217" s="6" t="e">
        <f>COUNTIFS(#REF!,"&lt;=1",#REF!,"&gt;=100",#REF!,"&lt;150",#REF!,$B217,#REF!,"&gt;=2.5")</f>
        <v>#REF!</v>
      </c>
      <c r="P217" s="6" t="e">
        <f>COUNTIFS(#REF!,"&lt;=1",#REF!,"&gt;=100",#REF!,"&lt;150",#REF!,$B217,#REF!,"&gt;=2.6")</f>
        <v>#REF!</v>
      </c>
      <c r="Q217" s="6" t="e">
        <f>COUNTIFS(#REF!,"&lt;=1",#REF!,"&gt;=100",#REF!,"&lt;150",#REF!,$B217,#REF!,"&gt;=3.0")</f>
        <v>#REF!</v>
      </c>
      <c r="R217" s="15" t="e">
        <f>COUNTIFS(#REF!,"&lt;=1",#REF!,"&gt;=100",#REF!,"&lt;150",#REF!,$B217,#REF!,"&gt;=3.5")</f>
        <v>#REF!</v>
      </c>
      <c r="T217" s="9" t="s">
        <v>29</v>
      </c>
      <c r="U217" s="6"/>
      <c r="V217" s="6" t="e">
        <f>COUNTIFS(#REF!,"&gt;=150",#REF!,"&lt;200",#REF!,$B217)</f>
        <v>#REF!</v>
      </c>
      <c r="W217" s="6" t="e">
        <f>COUNTIFS(#REF!,"&lt;=1",#REF!,"&gt;=150",#REF!,"&lt;200",#REF!,$B217,#REF!,"&gt;=2.5")</f>
        <v>#REF!</v>
      </c>
      <c r="X217" s="6" t="e">
        <f>COUNTIFS(#REF!,"&lt;=1",#REF!,"&gt;=150",#REF!,"&lt;200",#REF!,$B217,#REF!,"&gt;=2.8")</f>
        <v>#REF!</v>
      </c>
      <c r="Y217" s="6" t="e">
        <f>COUNTIFS(#REF!,"&lt;=1",#REF!,"&gt;=150",#REF!,"&lt;200",#REF!,$B217,#REF!,"&gt;=3")</f>
        <v>#REF!</v>
      </c>
      <c r="Z217" s="6" t="e">
        <f>COUNTIFS(#REF!,"&lt;=1",#REF!,"&gt;=150",#REF!,"&lt;200",#REF!,$B217,#REF!,"&gt;=3.5")</f>
        <v>#REF!</v>
      </c>
      <c r="AA217" s="15" t="e">
        <f>COUNTIFS(#REF!,"&lt;=1",#REF!,"&gt;=150",#REF!,"&lt;200",#REF!,$B217,#REF!,"&gt;=4")</f>
        <v>#REF!</v>
      </c>
      <c r="AC217" s="9" t="s">
        <v>29</v>
      </c>
      <c r="AD217" s="6"/>
      <c r="AE217" s="6" t="e">
        <f>COUNTIFS(#REF!,"&gt;=200",#REF!,$B217)</f>
        <v>#REF!</v>
      </c>
      <c r="AF217" s="6" t="e">
        <f>COUNTIFS(#REF!,"&lt;=1",#REF!,"&gt;=200",#REF!,$B217,#REF!,"&gt;=2.5")</f>
        <v>#REF!</v>
      </c>
      <c r="AG217" s="6" t="e">
        <f>COUNTIFS(#REF!,"&lt;=1",#REF!,"&gt;=200",#REF!,$B217,#REF!,"&gt;=2.8")</f>
        <v>#REF!</v>
      </c>
      <c r="AH217" s="6" t="e">
        <f>COUNTIFS(#REF!,"&lt;=1",#REF!,"&gt;=200",#REF!,$B217,#REF!,"&gt;=3")</f>
        <v>#REF!</v>
      </c>
      <c r="AI217" s="6" t="e">
        <f>COUNTIFS(#REF!,"&lt;=1",#REF!,"&gt;=200",#REF!,$B217,#REF!,"&gt;=3.5")</f>
        <v>#REF!</v>
      </c>
      <c r="AJ217" s="15" t="e">
        <f>COUNTIFS(#REF!,"&lt;=1",#REF!,"&gt;=200",#REF!,$B217,#REF!,"&gt;=4")</f>
        <v>#REF!</v>
      </c>
      <c r="AL217" s="9" t="s">
        <v>29</v>
      </c>
      <c r="AM217" s="6"/>
      <c r="AN217" s="6" t="e">
        <f>COUNTIFS(#REF!,"&gt;=50",#REF!,$B217)</f>
        <v>#REF!</v>
      </c>
      <c r="AO217" s="6" t="e">
        <f>COUNTIFS(#REF!,"&lt;=1",#REF!,"&gt;=50",#REF!,$B217,#REF!,"&gt;=2.2")</f>
        <v>#REF!</v>
      </c>
      <c r="AP217" s="6" t="e">
        <f>COUNTIFS(#REF!,"&lt;=1",#REF!,"&gt;=50",#REF!,$B217,#REF!,"&gt;=2.5")</f>
        <v>#REF!</v>
      </c>
      <c r="AQ217" s="6" t="e">
        <f>COUNTIFS(#REF!,"&lt;=1",#REF!,"&gt;=50",#REF!,$B217,#REF!,"&gt;=3")</f>
        <v>#REF!</v>
      </c>
      <c r="AR217" s="6" t="e">
        <f>COUNTIFS(#REF!,"&lt;=1",#REF!,"&gt;=50",#REF!,$B217,#REF!,"&gt;=3.5")</f>
        <v>#REF!</v>
      </c>
      <c r="AS217" s="15" t="e">
        <f>COUNTIFS(#REF!,"&lt;=1",#REF!,"&gt;=50",#REF!,$B217,#REF!,"&gt;=4")</f>
        <v>#REF!</v>
      </c>
    </row>
    <row r="218" spans="2:45" hidden="1" outlineLevel="1" x14ac:dyDescent="0.25">
      <c r="B218" s="9" t="s">
        <v>32</v>
      </c>
      <c r="C218" s="6"/>
      <c r="D218" s="6" t="e">
        <f>COUNTIFS(#REF!,"&lt;100",#REF!,"&gt;=50",#REF!,$B218)</f>
        <v>#REF!</v>
      </c>
      <c r="E218" s="6" t="e">
        <f>COUNTIFS(#REF!,"&lt;=1",#REF!,"&lt;100",#REF!,"&gt;=50",#REF!,$B218,#REF!,"&gt;=2.3")</f>
        <v>#REF!</v>
      </c>
      <c r="F218" s="6" t="e">
        <f>COUNTIFS(#REF!,"&lt;=1",#REF!,"&lt;100",#REF!,"&gt;=50",#REF!,$B218,#REF!,"&gt;=2.4")</f>
        <v>#REF!</v>
      </c>
      <c r="G218" s="6" t="e">
        <f>COUNTIFS(#REF!,"&lt;=1",#REF!,"&lt;100",#REF!,"&gt;=50",#REF!,$B218,#REF!,"&gt;=2.5")</f>
        <v>#REF!</v>
      </c>
      <c r="H218" s="6" t="e">
        <f>COUNTIFS(#REF!,"&lt;=1",#REF!,"&lt;100",#REF!,"&gt;=50",#REF!,$B218,#REF!,"&gt;=2.6")</f>
        <v>#REF!</v>
      </c>
      <c r="I218" s="15" t="e">
        <f>COUNTIFS(#REF!,"&lt;=1",#REF!,"&lt;100",#REF!,"&gt;=50",#REF!,$B218,#REF!,"&gt;=2.7")</f>
        <v>#REF!</v>
      </c>
      <c r="K218" s="9" t="s">
        <v>32</v>
      </c>
      <c r="L218" s="6"/>
      <c r="M218" s="6" t="e">
        <f>COUNTIFS(#REF!,"&gt;=100",#REF!,"&lt;150",#REF!,$B218)</f>
        <v>#REF!</v>
      </c>
      <c r="N218" s="6" t="e">
        <f>COUNTIFS(#REF!,"&lt;=1",#REF!,"&gt;=100",#REF!,"&lt;150",#REF!,$B218,#REF!,"&gt;=2.4")</f>
        <v>#REF!</v>
      </c>
      <c r="O218" s="6" t="e">
        <f>COUNTIFS(#REF!,"&lt;=1",#REF!,"&gt;=100",#REF!,"&lt;150",#REF!,$B218,#REF!,"&gt;=2.5")</f>
        <v>#REF!</v>
      </c>
      <c r="P218" s="6" t="e">
        <f>COUNTIFS(#REF!,"&lt;=1",#REF!,"&gt;=100",#REF!,"&lt;150",#REF!,$B218,#REF!,"&gt;=2.6")</f>
        <v>#REF!</v>
      </c>
      <c r="Q218" s="6" t="e">
        <f>COUNTIFS(#REF!,"&lt;=1",#REF!,"&gt;=100",#REF!,"&lt;150",#REF!,$B218,#REF!,"&gt;=3.0")</f>
        <v>#REF!</v>
      </c>
      <c r="R218" s="15" t="e">
        <f>COUNTIFS(#REF!,"&lt;=1",#REF!,"&gt;=100",#REF!,"&lt;150",#REF!,$B218,#REF!,"&gt;=3.5")</f>
        <v>#REF!</v>
      </c>
      <c r="T218" s="9" t="s">
        <v>32</v>
      </c>
      <c r="U218" s="6"/>
      <c r="V218" s="6" t="e">
        <f>COUNTIFS(#REF!,"&gt;=150",#REF!,"&lt;200",#REF!,$B218)</f>
        <v>#REF!</v>
      </c>
      <c r="W218" s="6" t="e">
        <f>COUNTIFS(#REF!,"&lt;=1",#REF!,"&gt;=150",#REF!,"&lt;200",#REF!,$B218,#REF!,"&gt;=2.5")</f>
        <v>#REF!</v>
      </c>
      <c r="X218" s="6" t="e">
        <f>COUNTIFS(#REF!,"&lt;=1",#REF!,"&gt;=150",#REF!,"&lt;200",#REF!,$B218,#REF!,"&gt;=2.8")</f>
        <v>#REF!</v>
      </c>
      <c r="Y218" s="6" t="e">
        <f>COUNTIFS(#REF!,"&lt;=1",#REF!,"&gt;=150",#REF!,"&lt;200",#REF!,$B218,#REF!,"&gt;=3")</f>
        <v>#REF!</v>
      </c>
      <c r="Z218" s="6" t="e">
        <f>COUNTIFS(#REF!,"&lt;=1",#REF!,"&gt;=150",#REF!,"&lt;200",#REF!,$B218,#REF!,"&gt;=3.5")</f>
        <v>#REF!</v>
      </c>
      <c r="AA218" s="15" t="e">
        <f>COUNTIFS(#REF!,"&lt;=1",#REF!,"&gt;=150",#REF!,"&lt;200",#REF!,$B218,#REF!,"&gt;=4")</f>
        <v>#REF!</v>
      </c>
      <c r="AC218" s="9" t="s">
        <v>32</v>
      </c>
      <c r="AD218" s="6"/>
      <c r="AE218" s="6" t="e">
        <f>COUNTIFS(#REF!,"&gt;=200",#REF!,$B218)</f>
        <v>#REF!</v>
      </c>
      <c r="AF218" s="6" t="e">
        <f>COUNTIFS(#REF!,"&lt;=1",#REF!,"&gt;=200",#REF!,$B218,#REF!,"&gt;=2.5")</f>
        <v>#REF!</v>
      </c>
      <c r="AG218" s="6" t="e">
        <f>COUNTIFS(#REF!,"&lt;=1",#REF!,"&gt;=200",#REF!,$B218,#REF!,"&gt;=2.8")</f>
        <v>#REF!</v>
      </c>
      <c r="AH218" s="6" t="e">
        <f>COUNTIFS(#REF!,"&lt;=1",#REF!,"&gt;=200",#REF!,$B218,#REF!,"&gt;=3")</f>
        <v>#REF!</v>
      </c>
      <c r="AI218" s="6" t="e">
        <f>COUNTIFS(#REF!,"&lt;=1",#REF!,"&gt;=200",#REF!,$B218,#REF!,"&gt;=3.5")</f>
        <v>#REF!</v>
      </c>
      <c r="AJ218" s="15" t="e">
        <f>COUNTIFS(#REF!,"&lt;=1",#REF!,"&gt;=200",#REF!,$B218,#REF!,"&gt;=4")</f>
        <v>#REF!</v>
      </c>
      <c r="AL218" s="9" t="s">
        <v>32</v>
      </c>
      <c r="AM218" s="6"/>
      <c r="AN218" s="6" t="e">
        <f>COUNTIFS(#REF!,"&gt;=50",#REF!,$B218)</f>
        <v>#REF!</v>
      </c>
      <c r="AO218" s="6" t="e">
        <f>COUNTIFS(#REF!,"&lt;=1",#REF!,"&gt;=50",#REF!,$B218,#REF!,"&gt;=2.2")</f>
        <v>#REF!</v>
      </c>
      <c r="AP218" s="6" t="e">
        <f>COUNTIFS(#REF!,"&lt;=1",#REF!,"&gt;=50",#REF!,$B218,#REF!,"&gt;=2.5")</f>
        <v>#REF!</v>
      </c>
      <c r="AQ218" s="6" t="e">
        <f>COUNTIFS(#REF!,"&lt;=1",#REF!,"&gt;=50",#REF!,$B218,#REF!,"&gt;=3")</f>
        <v>#REF!</v>
      </c>
      <c r="AR218" s="6" t="e">
        <f>COUNTIFS(#REF!,"&lt;=1",#REF!,"&gt;=50",#REF!,$B218,#REF!,"&gt;=3.5")</f>
        <v>#REF!</v>
      </c>
      <c r="AS218" s="15" t="e">
        <f>COUNTIFS(#REF!,"&lt;=1",#REF!,"&gt;=50",#REF!,$B218,#REF!,"&gt;=4")</f>
        <v>#REF!</v>
      </c>
    </row>
    <row r="219" spans="2:45" hidden="1" outlineLevel="1" x14ac:dyDescent="0.25">
      <c r="B219" s="9" t="s">
        <v>44</v>
      </c>
      <c r="C219" s="6"/>
      <c r="D219" s="6" t="e">
        <f>COUNTIFS(#REF!,"&lt;100",#REF!,"&gt;=50",#REF!,$B219)</f>
        <v>#REF!</v>
      </c>
      <c r="E219" s="6" t="e">
        <f>COUNTIFS(#REF!,"&lt;=1",#REF!,"&lt;100",#REF!,"&gt;=50",#REF!,$B219,#REF!,"&gt;=2.3")</f>
        <v>#REF!</v>
      </c>
      <c r="F219" s="6" t="e">
        <f>COUNTIFS(#REF!,"&lt;=1",#REF!,"&lt;100",#REF!,"&gt;=50",#REF!,$B219,#REF!,"&gt;=2.4")</f>
        <v>#REF!</v>
      </c>
      <c r="G219" s="6" t="e">
        <f>COUNTIFS(#REF!,"&lt;=1",#REF!,"&lt;100",#REF!,"&gt;=50",#REF!,$B219,#REF!,"&gt;=2.5")</f>
        <v>#REF!</v>
      </c>
      <c r="H219" s="6" t="e">
        <f>COUNTIFS(#REF!,"&lt;=1",#REF!,"&lt;100",#REF!,"&gt;=50",#REF!,$B219,#REF!,"&gt;=2.6")</f>
        <v>#REF!</v>
      </c>
      <c r="I219" s="15" t="e">
        <f>COUNTIFS(#REF!,"&lt;=1",#REF!,"&lt;100",#REF!,"&gt;=50",#REF!,$B219,#REF!,"&gt;=2.7")</f>
        <v>#REF!</v>
      </c>
      <c r="K219" s="9" t="s">
        <v>44</v>
      </c>
      <c r="L219" s="6"/>
      <c r="M219" s="6" t="e">
        <f>COUNTIFS(#REF!,"&gt;=100",#REF!,"&lt;150",#REF!,$B219)</f>
        <v>#REF!</v>
      </c>
      <c r="N219" s="6" t="e">
        <f>COUNTIFS(#REF!,"&lt;=1",#REF!,"&gt;=100",#REF!,"&lt;150",#REF!,$B219,#REF!,"&gt;=2.4")</f>
        <v>#REF!</v>
      </c>
      <c r="O219" s="6" t="e">
        <f>COUNTIFS(#REF!,"&lt;=1",#REF!,"&gt;=100",#REF!,"&lt;150",#REF!,$B219,#REF!,"&gt;=2.5")</f>
        <v>#REF!</v>
      </c>
      <c r="P219" s="6" t="e">
        <f>COUNTIFS(#REF!,"&lt;=1",#REF!,"&gt;=100",#REF!,"&lt;150",#REF!,$B219,#REF!,"&gt;=2.6")</f>
        <v>#REF!</v>
      </c>
      <c r="Q219" s="6" t="e">
        <f>COUNTIFS(#REF!,"&lt;=1",#REF!,"&gt;=100",#REF!,"&lt;150",#REF!,$B219,#REF!,"&gt;=3.0")</f>
        <v>#REF!</v>
      </c>
      <c r="R219" s="15" t="e">
        <f>COUNTIFS(#REF!,"&lt;=1",#REF!,"&gt;=100",#REF!,"&lt;150",#REF!,$B219,#REF!,"&gt;=3.5")</f>
        <v>#REF!</v>
      </c>
      <c r="T219" s="9" t="s">
        <v>44</v>
      </c>
      <c r="U219" s="6"/>
      <c r="V219" s="6" t="e">
        <f>COUNTIFS(#REF!,"&gt;=150",#REF!,"&lt;200",#REF!,$B219)</f>
        <v>#REF!</v>
      </c>
      <c r="W219" s="6" t="e">
        <f>COUNTIFS(#REF!,"&lt;=1",#REF!,"&gt;=150",#REF!,"&lt;200",#REF!,$B219,#REF!,"&gt;=2.5")</f>
        <v>#REF!</v>
      </c>
      <c r="X219" s="6" t="e">
        <f>COUNTIFS(#REF!,"&lt;=1",#REF!,"&gt;=150",#REF!,"&lt;200",#REF!,$B219,#REF!,"&gt;=2.8")</f>
        <v>#REF!</v>
      </c>
      <c r="Y219" s="6" t="e">
        <f>COUNTIFS(#REF!,"&lt;=1",#REF!,"&gt;=150",#REF!,"&lt;200",#REF!,$B219,#REF!,"&gt;=3")</f>
        <v>#REF!</v>
      </c>
      <c r="Z219" s="6" t="e">
        <f>COUNTIFS(#REF!,"&lt;=1",#REF!,"&gt;=150",#REF!,"&lt;200",#REF!,$B219,#REF!,"&gt;=3.5")</f>
        <v>#REF!</v>
      </c>
      <c r="AA219" s="15" t="e">
        <f>COUNTIFS(#REF!,"&lt;=1",#REF!,"&gt;=150",#REF!,"&lt;200",#REF!,$B219,#REF!,"&gt;=4")</f>
        <v>#REF!</v>
      </c>
      <c r="AC219" s="9" t="s">
        <v>44</v>
      </c>
      <c r="AD219" s="6"/>
      <c r="AE219" s="6" t="e">
        <f>COUNTIFS(#REF!,"&gt;=200",#REF!,$B219)</f>
        <v>#REF!</v>
      </c>
      <c r="AF219" s="6" t="e">
        <f>COUNTIFS(#REF!,"&lt;=1",#REF!,"&gt;=200",#REF!,$B219,#REF!,"&gt;=2.5")</f>
        <v>#REF!</v>
      </c>
      <c r="AG219" s="6" t="e">
        <f>COUNTIFS(#REF!,"&lt;=1",#REF!,"&gt;=200",#REF!,$B219,#REF!,"&gt;=2.8")</f>
        <v>#REF!</v>
      </c>
      <c r="AH219" s="6" t="e">
        <f>COUNTIFS(#REF!,"&lt;=1",#REF!,"&gt;=200",#REF!,$B219,#REF!,"&gt;=3")</f>
        <v>#REF!</v>
      </c>
      <c r="AI219" s="6" t="e">
        <f>COUNTIFS(#REF!,"&lt;=1",#REF!,"&gt;=200",#REF!,$B219,#REF!,"&gt;=3.5")</f>
        <v>#REF!</v>
      </c>
      <c r="AJ219" s="15" t="e">
        <f>COUNTIFS(#REF!,"&lt;=1",#REF!,"&gt;=200",#REF!,$B219,#REF!,"&gt;=4")</f>
        <v>#REF!</v>
      </c>
      <c r="AL219" s="9" t="s">
        <v>44</v>
      </c>
      <c r="AM219" s="6"/>
      <c r="AN219" s="6" t="e">
        <f>COUNTIFS(#REF!,"&gt;=50",#REF!,$B219)</f>
        <v>#REF!</v>
      </c>
      <c r="AO219" s="6" t="e">
        <f>COUNTIFS(#REF!,"&lt;=1",#REF!,"&gt;=50",#REF!,$B219,#REF!,"&gt;=2.2")</f>
        <v>#REF!</v>
      </c>
      <c r="AP219" s="6" t="e">
        <f>COUNTIFS(#REF!,"&lt;=1",#REF!,"&gt;=50",#REF!,$B219,#REF!,"&gt;=2.5")</f>
        <v>#REF!</v>
      </c>
      <c r="AQ219" s="6" t="e">
        <f>COUNTIFS(#REF!,"&lt;=1",#REF!,"&gt;=50",#REF!,$B219,#REF!,"&gt;=3")</f>
        <v>#REF!</v>
      </c>
      <c r="AR219" s="6" t="e">
        <f>COUNTIFS(#REF!,"&lt;=1",#REF!,"&gt;=50",#REF!,$B219,#REF!,"&gt;=3.5")</f>
        <v>#REF!</v>
      </c>
      <c r="AS219" s="15" t="e">
        <f>COUNTIFS(#REF!,"&lt;=1",#REF!,"&gt;=50",#REF!,$B219,#REF!,"&gt;=4")</f>
        <v>#REF!</v>
      </c>
    </row>
    <row r="220" spans="2:45" hidden="1" outlineLevel="1" x14ac:dyDescent="0.25">
      <c r="B220" s="9" t="s">
        <v>35</v>
      </c>
      <c r="C220" s="6"/>
      <c r="D220" s="6" t="e">
        <f>COUNTIFS(#REF!,"&lt;100",#REF!,"&gt;=50",#REF!,$B220)</f>
        <v>#REF!</v>
      </c>
      <c r="E220" s="6" t="e">
        <f>COUNTIFS(#REF!,"&lt;=1",#REF!,"&lt;100",#REF!,"&gt;=50",#REF!,$B220,#REF!,"&gt;=2.3")</f>
        <v>#REF!</v>
      </c>
      <c r="F220" s="6" t="e">
        <f>COUNTIFS(#REF!,"&lt;=1",#REF!,"&lt;100",#REF!,"&gt;=50",#REF!,$B220,#REF!,"&gt;=2.4")</f>
        <v>#REF!</v>
      </c>
      <c r="G220" s="6" t="e">
        <f>COUNTIFS(#REF!,"&lt;=1",#REF!,"&lt;100",#REF!,"&gt;=50",#REF!,$B220,#REF!,"&gt;=2.5")</f>
        <v>#REF!</v>
      </c>
      <c r="H220" s="6" t="e">
        <f>COUNTIFS(#REF!,"&lt;=1",#REF!,"&lt;100",#REF!,"&gt;=50",#REF!,$B220,#REF!,"&gt;=2.6")</f>
        <v>#REF!</v>
      </c>
      <c r="I220" s="15" t="e">
        <f>COUNTIFS(#REF!,"&lt;=1",#REF!,"&lt;100",#REF!,"&gt;=50",#REF!,$B220,#REF!,"&gt;=2.7")</f>
        <v>#REF!</v>
      </c>
      <c r="K220" s="9" t="s">
        <v>35</v>
      </c>
      <c r="L220" s="6"/>
      <c r="M220" s="6" t="e">
        <f>COUNTIFS(#REF!,"&gt;=100",#REF!,"&lt;150",#REF!,$B220)</f>
        <v>#REF!</v>
      </c>
      <c r="N220" s="6" t="e">
        <f>COUNTIFS(#REF!,"&lt;=1",#REF!,"&gt;=100",#REF!,"&lt;150",#REF!,$B220,#REF!,"&gt;=2.4")</f>
        <v>#REF!</v>
      </c>
      <c r="O220" s="6" t="e">
        <f>COUNTIFS(#REF!,"&lt;=1",#REF!,"&gt;=100",#REF!,"&lt;150",#REF!,$B220,#REF!,"&gt;=2.5")</f>
        <v>#REF!</v>
      </c>
      <c r="P220" s="6" t="e">
        <f>COUNTIFS(#REF!,"&lt;=1",#REF!,"&gt;=100",#REF!,"&lt;150",#REF!,$B220,#REF!,"&gt;=2.6")</f>
        <v>#REF!</v>
      </c>
      <c r="Q220" s="6" t="e">
        <f>COUNTIFS(#REF!,"&lt;=1",#REF!,"&gt;=100",#REF!,"&lt;150",#REF!,$B220,#REF!,"&gt;=3.0")</f>
        <v>#REF!</v>
      </c>
      <c r="R220" s="15" t="e">
        <f>COUNTIFS(#REF!,"&lt;=1",#REF!,"&gt;=100",#REF!,"&lt;150",#REF!,$B220,#REF!,"&gt;=3.5")</f>
        <v>#REF!</v>
      </c>
      <c r="T220" s="9" t="s">
        <v>35</v>
      </c>
      <c r="U220" s="6"/>
      <c r="V220" s="6" t="e">
        <f>COUNTIFS(#REF!,"&gt;=150",#REF!,"&lt;200",#REF!,$B220)</f>
        <v>#REF!</v>
      </c>
      <c r="W220" s="6" t="e">
        <f>COUNTIFS(#REF!,"&lt;=1",#REF!,"&gt;=150",#REF!,"&lt;200",#REF!,$B220,#REF!,"&gt;=2.5")</f>
        <v>#REF!</v>
      </c>
      <c r="X220" s="6" t="e">
        <f>COUNTIFS(#REF!,"&lt;=1",#REF!,"&gt;=150",#REF!,"&lt;200",#REF!,$B220,#REF!,"&gt;=2.8")</f>
        <v>#REF!</v>
      </c>
      <c r="Y220" s="6" t="e">
        <f>COUNTIFS(#REF!,"&lt;=1",#REF!,"&gt;=150",#REF!,"&lt;200",#REF!,$B220,#REF!,"&gt;=3")</f>
        <v>#REF!</v>
      </c>
      <c r="Z220" s="6" t="e">
        <f>COUNTIFS(#REF!,"&lt;=1",#REF!,"&gt;=150",#REF!,"&lt;200",#REF!,$B220,#REF!,"&gt;=3.5")</f>
        <v>#REF!</v>
      </c>
      <c r="AA220" s="15" t="e">
        <f>COUNTIFS(#REF!,"&lt;=1",#REF!,"&gt;=150",#REF!,"&lt;200",#REF!,$B220,#REF!,"&gt;=4")</f>
        <v>#REF!</v>
      </c>
      <c r="AC220" s="9" t="s">
        <v>35</v>
      </c>
      <c r="AD220" s="6"/>
      <c r="AE220" s="6" t="e">
        <f>COUNTIFS(#REF!,"&gt;=200",#REF!,$B220)</f>
        <v>#REF!</v>
      </c>
      <c r="AF220" s="6" t="e">
        <f>COUNTIFS(#REF!,"&lt;=1",#REF!,"&gt;=200",#REF!,$B220,#REF!,"&gt;=2.5")</f>
        <v>#REF!</v>
      </c>
      <c r="AG220" s="6" t="e">
        <f>COUNTIFS(#REF!,"&lt;=1",#REF!,"&gt;=200",#REF!,$B220,#REF!,"&gt;=2.8")</f>
        <v>#REF!</v>
      </c>
      <c r="AH220" s="6" t="e">
        <f>COUNTIFS(#REF!,"&lt;=1",#REF!,"&gt;=200",#REF!,$B220,#REF!,"&gt;=3")</f>
        <v>#REF!</v>
      </c>
      <c r="AI220" s="6" t="e">
        <f>COUNTIFS(#REF!,"&lt;=1",#REF!,"&gt;=200",#REF!,$B220,#REF!,"&gt;=3.5")</f>
        <v>#REF!</v>
      </c>
      <c r="AJ220" s="15" t="e">
        <f>COUNTIFS(#REF!,"&lt;=1",#REF!,"&gt;=200",#REF!,$B220,#REF!,"&gt;=4")</f>
        <v>#REF!</v>
      </c>
      <c r="AL220" s="9" t="s">
        <v>35</v>
      </c>
      <c r="AM220" s="6"/>
      <c r="AN220" s="6" t="e">
        <f>COUNTIFS(#REF!,"&gt;=50",#REF!,$B220)</f>
        <v>#REF!</v>
      </c>
      <c r="AO220" s="6" t="e">
        <f>COUNTIFS(#REF!,"&lt;=1",#REF!,"&gt;=50",#REF!,$B220,#REF!,"&gt;=2.2")</f>
        <v>#REF!</v>
      </c>
      <c r="AP220" s="6" t="e">
        <f>COUNTIFS(#REF!,"&lt;=1",#REF!,"&gt;=50",#REF!,$B220,#REF!,"&gt;=2.5")</f>
        <v>#REF!</v>
      </c>
      <c r="AQ220" s="6" t="e">
        <f>COUNTIFS(#REF!,"&lt;=1",#REF!,"&gt;=50",#REF!,$B220,#REF!,"&gt;=3")</f>
        <v>#REF!</v>
      </c>
      <c r="AR220" s="6" t="e">
        <f>COUNTIFS(#REF!,"&lt;=1",#REF!,"&gt;=50",#REF!,$B220,#REF!,"&gt;=3.5")</f>
        <v>#REF!</v>
      </c>
      <c r="AS220" s="15" t="e">
        <f>COUNTIFS(#REF!,"&lt;=1",#REF!,"&gt;=50",#REF!,$B220,#REF!,"&gt;=4")</f>
        <v>#REF!</v>
      </c>
    </row>
    <row r="221" spans="2:45" hidden="1" outlineLevel="1" x14ac:dyDescent="0.25">
      <c r="B221" s="9" t="s">
        <v>8</v>
      </c>
      <c r="C221" s="6"/>
      <c r="D221" s="6" t="e">
        <f>COUNTIFS(#REF!,"&lt;100",#REF!,"&gt;=50",#REF!,$B221)</f>
        <v>#REF!</v>
      </c>
      <c r="E221" s="6" t="e">
        <f>COUNTIFS(#REF!,"&lt;=1",#REF!,"&lt;100",#REF!,"&gt;=50",#REF!,$B221,#REF!,"&gt;=2.3")</f>
        <v>#REF!</v>
      </c>
      <c r="F221" s="6" t="e">
        <f>COUNTIFS(#REF!,"&lt;=1",#REF!,"&lt;100",#REF!,"&gt;=50",#REF!,$B221,#REF!,"&gt;=2.4")</f>
        <v>#REF!</v>
      </c>
      <c r="G221" s="6" t="e">
        <f>COUNTIFS(#REF!,"&lt;=1",#REF!,"&lt;100",#REF!,"&gt;=50",#REF!,$B221,#REF!,"&gt;=2.5")</f>
        <v>#REF!</v>
      </c>
      <c r="H221" s="6" t="e">
        <f>COUNTIFS(#REF!,"&lt;=1",#REF!,"&lt;100",#REF!,"&gt;=50",#REF!,$B221,#REF!,"&gt;=2.6")</f>
        <v>#REF!</v>
      </c>
      <c r="I221" s="15" t="e">
        <f>COUNTIFS(#REF!,"&lt;=1",#REF!,"&lt;100",#REF!,"&gt;=50",#REF!,$B221,#REF!,"&gt;=2.7")</f>
        <v>#REF!</v>
      </c>
      <c r="K221" s="9" t="s">
        <v>8</v>
      </c>
      <c r="L221" s="6"/>
      <c r="M221" s="6" t="e">
        <f>COUNTIFS(#REF!,"&gt;=100",#REF!,"&lt;150",#REF!,$B221)</f>
        <v>#REF!</v>
      </c>
      <c r="N221" s="6" t="e">
        <f>COUNTIFS(#REF!,"&lt;=1",#REF!,"&gt;=100",#REF!,"&lt;150",#REF!,$B221,#REF!,"&gt;=2.4")</f>
        <v>#REF!</v>
      </c>
      <c r="O221" s="6" t="e">
        <f>COUNTIFS(#REF!,"&lt;=1",#REF!,"&gt;=100",#REF!,"&lt;150",#REF!,$B221,#REF!,"&gt;=2.5")</f>
        <v>#REF!</v>
      </c>
      <c r="P221" s="6" t="e">
        <f>COUNTIFS(#REF!,"&lt;=1",#REF!,"&gt;=100",#REF!,"&lt;150",#REF!,$B221,#REF!,"&gt;=2.6")</f>
        <v>#REF!</v>
      </c>
      <c r="Q221" s="6" t="e">
        <f>COUNTIFS(#REF!,"&lt;=1",#REF!,"&gt;=100",#REF!,"&lt;150",#REF!,$B221,#REF!,"&gt;=3.0")</f>
        <v>#REF!</v>
      </c>
      <c r="R221" s="15" t="e">
        <f>COUNTIFS(#REF!,"&lt;=1",#REF!,"&gt;=100",#REF!,"&lt;150",#REF!,$B221,#REF!,"&gt;=3.5")</f>
        <v>#REF!</v>
      </c>
      <c r="T221" s="9" t="s">
        <v>8</v>
      </c>
      <c r="U221" s="6"/>
      <c r="V221" s="6" t="e">
        <f>COUNTIFS(#REF!,"&gt;=150",#REF!,"&lt;200",#REF!,$B221)</f>
        <v>#REF!</v>
      </c>
      <c r="W221" s="6" t="e">
        <f>COUNTIFS(#REF!,"&lt;=1",#REF!,"&gt;=150",#REF!,"&lt;200",#REF!,$B221,#REF!,"&gt;=2.5")</f>
        <v>#REF!</v>
      </c>
      <c r="X221" s="6" t="e">
        <f>COUNTIFS(#REF!,"&lt;=1",#REF!,"&gt;=150",#REF!,"&lt;200",#REF!,$B221,#REF!,"&gt;=2.8")</f>
        <v>#REF!</v>
      </c>
      <c r="Y221" s="6" t="e">
        <f>COUNTIFS(#REF!,"&lt;=1",#REF!,"&gt;=150",#REF!,"&lt;200",#REF!,$B221,#REF!,"&gt;=3")</f>
        <v>#REF!</v>
      </c>
      <c r="Z221" s="6" t="e">
        <f>COUNTIFS(#REF!,"&lt;=1",#REF!,"&gt;=150",#REF!,"&lt;200",#REF!,$B221,#REF!,"&gt;=3.5")</f>
        <v>#REF!</v>
      </c>
      <c r="AA221" s="15" t="e">
        <f>COUNTIFS(#REF!,"&lt;=1",#REF!,"&gt;=150",#REF!,"&lt;200",#REF!,$B221,#REF!,"&gt;=4")</f>
        <v>#REF!</v>
      </c>
      <c r="AC221" s="9" t="s">
        <v>8</v>
      </c>
      <c r="AD221" s="6"/>
      <c r="AE221" s="6" t="e">
        <f>COUNTIFS(#REF!,"&gt;=200",#REF!,$B221)</f>
        <v>#REF!</v>
      </c>
      <c r="AF221" s="6" t="e">
        <f>COUNTIFS(#REF!,"&lt;=1",#REF!,"&gt;=200",#REF!,$B221,#REF!,"&gt;=2.5")</f>
        <v>#REF!</v>
      </c>
      <c r="AG221" s="6" t="e">
        <f>COUNTIFS(#REF!,"&lt;=1",#REF!,"&gt;=200",#REF!,$B221,#REF!,"&gt;=2.8")</f>
        <v>#REF!</v>
      </c>
      <c r="AH221" s="6" t="e">
        <f>COUNTIFS(#REF!,"&lt;=1",#REF!,"&gt;=200",#REF!,$B221,#REF!,"&gt;=3")</f>
        <v>#REF!</v>
      </c>
      <c r="AI221" s="6" t="e">
        <f>COUNTIFS(#REF!,"&lt;=1",#REF!,"&gt;=200",#REF!,$B221,#REF!,"&gt;=3.5")</f>
        <v>#REF!</v>
      </c>
      <c r="AJ221" s="15" t="e">
        <f>COUNTIFS(#REF!,"&lt;=1",#REF!,"&gt;=200",#REF!,$B221,#REF!,"&gt;=4")</f>
        <v>#REF!</v>
      </c>
      <c r="AL221" s="9" t="s">
        <v>8</v>
      </c>
      <c r="AM221" s="6"/>
      <c r="AN221" s="6" t="e">
        <f>COUNTIFS(#REF!,"&gt;=50",#REF!,$B221)</f>
        <v>#REF!</v>
      </c>
      <c r="AO221" s="6" t="e">
        <f>COUNTIFS(#REF!,"&lt;=1",#REF!,"&gt;=50",#REF!,$B221,#REF!,"&gt;=2.2")</f>
        <v>#REF!</v>
      </c>
      <c r="AP221" s="6" t="e">
        <f>COUNTIFS(#REF!,"&lt;=1",#REF!,"&gt;=50",#REF!,$B221,#REF!,"&gt;=2.5")</f>
        <v>#REF!</v>
      </c>
      <c r="AQ221" s="6" t="e">
        <f>COUNTIFS(#REF!,"&lt;=1",#REF!,"&gt;=50",#REF!,$B221,#REF!,"&gt;=3")</f>
        <v>#REF!</v>
      </c>
      <c r="AR221" s="6" t="e">
        <f>COUNTIFS(#REF!,"&lt;=1",#REF!,"&gt;=50",#REF!,$B221,#REF!,"&gt;=3.5")</f>
        <v>#REF!</v>
      </c>
      <c r="AS221" s="15" t="e">
        <f>COUNTIFS(#REF!,"&lt;=1",#REF!,"&gt;=50",#REF!,$B221,#REF!,"&gt;=4")</f>
        <v>#REF!</v>
      </c>
    </row>
    <row r="222" spans="2:45" hidden="1" outlineLevel="1" x14ac:dyDescent="0.25">
      <c r="B222" s="9" t="s">
        <v>36</v>
      </c>
      <c r="C222" s="6"/>
      <c r="D222" s="6" t="e">
        <f>COUNTIFS(#REF!,"&lt;100",#REF!,"&gt;=50",#REF!,$B222)</f>
        <v>#REF!</v>
      </c>
      <c r="E222" s="6" t="e">
        <f>COUNTIFS(#REF!,"&lt;=1",#REF!,"&lt;100",#REF!,"&gt;=50",#REF!,$B222,#REF!,"&gt;=2.3")</f>
        <v>#REF!</v>
      </c>
      <c r="F222" s="6" t="e">
        <f>COUNTIFS(#REF!,"&lt;=1",#REF!,"&lt;100",#REF!,"&gt;=50",#REF!,$B222,#REF!,"&gt;=2.4")</f>
        <v>#REF!</v>
      </c>
      <c r="G222" s="6" t="e">
        <f>COUNTIFS(#REF!,"&lt;=1",#REF!,"&lt;100",#REF!,"&gt;=50",#REF!,$B222,#REF!,"&gt;=2.5")</f>
        <v>#REF!</v>
      </c>
      <c r="H222" s="6" t="e">
        <f>COUNTIFS(#REF!,"&lt;=1",#REF!,"&lt;100",#REF!,"&gt;=50",#REF!,$B222,#REF!,"&gt;=2.6")</f>
        <v>#REF!</v>
      </c>
      <c r="I222" s="15" t="e">
        <f>COUNTIFS(#REF!,"&lt;=1",#REF!,"&lt;100",#REF!,"&gt;=50",#REF!,$B222,#REF!,"&gt;=2.7")</f>
        <v>#REF!</v>
      </c>
      <c r="K222" s="9" t="s">
        <v>36</v>
      </c>
      <c r="L222" s="6"/>
      <c r="M222" s="6" t="e">
        <f>COUNTIFS(#REF!,"&gt;=100",#REF!,"&lt;150",#REF!,$B222)</f>
        <v>#REF!</v>
      </c>
      <c r="N222" s="6" t="e">
        <f>COUNTIFS(#REF!,"&lt;=1",#REF!,"&gt;=100",#REF!,"&lt;150",#REF!,$B222,#REF!,"&gt;=2.4")</f>
        <v>#REF!</v>
      </c>
      <c r="O222" s="6" t="e">
        <f>COUNTIFS(#REF!,"&lt;=1",#REF!,"&gt;=100",#REF!,"&lt;150",#REF!,$B222,#REF!,"&gt;=2.5")</f>
        <v>#REF!</v>
      </c>
      <c r="P222" s="6" t="e">
        <f>COUNTIFS(#REF!,"&lt;=1",#REF!,"&gt;=100",#REF!,"&lt;150",#REF!,$B222,#REF!,"&gt;=2.6")</f>
        <v>#REF!</v>
      </c>
      <c r="Q222" s="6" t="e">
        <f>COUNTIFS(#REF!,"&lt;=1",#REF!,"&gt;=100",#REF!,"&lt;150",#REF!,$B222,#REF!,"&gt;=3.0")</f>
        <v>#REF!</v>
      </c>
      <c r="R222" s="15" t="e">
        <f>COUNTIFS(#REF!,"&lt;=1",#REF!,"&gt;=100",#REF!,"&lt;150",#REF!,$B222,#REF!,"&gt;=3.5")</f>
        <v>#REF!</v>
      </c>
      <c r="T222" s="9" t="s">
        <v>36</v>
      </c>
      <c r="U222" s="6"/>
      <c r="V222" s="6" t="e">
        <f>COUNTIFS(#REF!,"&gt;=150",#REF!,"&lt;200",#REF!,$B222)</f>
        <v>#REF!</v>
      </c>
      <c r="W222" s="6" t="e">
        <f>COUNTIFS(#REF!,"&lt;=1",#REF!,"&gt;=150",#REF!,"&lt;200",#REF!,$B222,#REF!,"&gt;=2.5")</f>
        <v>#REF!</v>
      </c>
      <c r="X222" s="6" t="e">
        <f>COUNTIFS(#REF!,"&lt;=1",#REF!,"&gt;=150",#REF!,"&lt;200",#REF!,$B222,#REF!,"&gt;=2.8")</f>
        <v>#REF!</v>
      </c>
      <c r="Y222" s="6" t="e">
        <f>COUNTIFS(#REF!,"&lt;=1",#REF!,"&gt;=150",#REF!,"&lt;200",#REF!,$B222,#REF!,"&gt;=3")</f>
        <v>#REF!</v>
      </c>
      <c r="Z222" s="6" t="e">
        <f>COUNTIFS(#REF!,"&lt;=1",#REF!,"&gt;=150",#REF!,"&lt;200",#REF!,$B222,#REF!,"&gt;=3.5")</f>
        <v>#REF!</v>
      </c>
      <c r="AA222" s="15" t="e">
        <f>COUNTIFS(#REF!,"&lt;=1",#REF!,"&gt;=150",#REF!,"&lt;200",#REF!,$B222,#REF!,"&gt;=4")</f>
        <v>#REF!</v>
      </c>
      <c r="AC222" s="9" t="s">
        <v>36</v>
      </c>
      <c r="AD222" s="6"/>
      <c r="AE222" s="6" t="e">
        <f>COUNTIFS(#REF!,"&gt;=200",#REF!,$B222)</f>
        <v>#REF!</v>
      </c>
      <c r="AF222" s="6" t="e">
        <f>COUNTIFS(#REF!,"&lt;=1",#REF!,"&gt;=200",#REF!,$B222,#REF!,"&gt;=2.5")</f>
        <v>#REF!</v>
      </c>
      <c r="AG222" s="6" t="e">
        <f>COUNTIFS(#REF!,"&lt;=1",#REF!,"&gt;=200",#REF!,$B222,#REF!,"&gt;=2.8")</f>
        <v>#REF!</v>
      </c>
      <c r="AH222" s="6" t="e">
        <f>COUNTIFS(#REF!,"&lt;=1",#REF!,"&gt;=200",#REF!,$B222,#REF!,"&gt;=3")</f>
        <v>#REF!</v>
      </c>
      <c r="AI222" s="6" t="e">
        <f>COUNTIFS(#REF!,"&lt;=1",#REF!,"&gt;=200",#REF!,$B222,#REF!,"&gt;=3.5")</f>
        <v>#REF!</v>
      </c>
      <c r="AJ222" s="15" t="e">
        <f>COUNTIFS(#REF!,"&lt;=1",#REF!,"&gt;=200",#REF!,$B222,#REF!,"&gt;=4")</f>
        <v>#REF!</v>
      </c>
      <c r="AL222" s="9" t="s">
        <v>36</v>
      </c>
      <c r="AM222" s="6"/>
      <c r="AN222" s="6" t="e">
        <f>COUNTIFS(#REF!,"&gt;=50",#REF!,$B222)</f>
        <v>#REF!</v>
      </c>
      <c r="AO222" s="6" t="e">
        <f>COUNTIFS(#REF!,"&lt;=1",#REF!,"&gt;=50",#REF!,$B222,#REF!,"&gt;=2.2")</f>
        <v>#REF!</v>
      </c>
      <c r="AP222" s="6" t="e">
        <f>COUNTIFS(#REF!,"&lt;=1",#REF!,"&gt;=50",#REF!,$B222,#REF!,"&gt;=2.5")</f>
        <v>#REF!</v>
      </c>
      <c r="AQ222" s="6" t="e">
        <f>COUNTIFS(#REF!,"&lt;=1",#REF!,"&gt;=50",#REF!,$B222,#REF!,"&gt;=3")</f>
        <v>#REF!</v>
      </c>
      <c r="AR222" s="6" t="e">
        <f>COUNTIFS(#REF!,"&lt;=1",#REF!,"&gt;=50",#REF!,$B222,#REF!,"&gt;=3.5")</f>
        <v>#REF!</v>
      </c>
      <c r="AS222" s="15" t="e">
        <f>COUNTIFS(#REF!,"&lt;=1",#REF!,"&gt;=50",#REF!,$B222,#REF!,"&gt;=4")</f>
        <v>#REF!</v>
      </c>
    </row>
    <row r="223" spans="2:45" hidden="1" outlineLevel="1" x14ac:dyDescent="0.25">
      <c r="B223" s="9" t="s">
        <v>30</v>
      </c>
      <c r="C223" s="6"/>
      <c r="D223" s="6" t="e">
        <f>COUNTIFS(#REF!,"&lt;100",#REF!,"&gt;=50",#REF!,$B223)</f>
        <v>#REF!</v>
      </c>
      <c r="E223" s="6" t="e">
        <f>COUNTIFS(#REF!,"&lt;=1",#REF!,"&lt;100",#REF!,"&gt;=50",#REF!,$B223,#REF!,"&gt;=2.3")</f>
        <v>#REF!</v>
      </c>
      <c r="F223" s="6" t="e">
        <f>COUNTIFS(#REF!,"&lt;=1",#REF!,"&lt;100",#REF!,"&gt;=50",#REF!,$B223,#REF!,"&gt;=2.4")</f>
        <v>#REF!</v>
      </c>
      <c r="G223" s="6" t="e">
        <f>COUNTIFS(#REF!,"&lt;=1",#REF!,"&lt;100",#REF!,"&gt;=50",#REF!,$B223,#REF!,"&gt;=2.5")</f>
        <v>#REF!</v>
      </c>
      <c r="H223" s="6" t="e">
        <f>COUNTIFS(#REF!,"&lt;=1",#REF!,"&lt;100",#REF!,"&gt;=50",#REF!,$B223,#REF!,"&gt;=2.6")</f>
        <v>#REF!</v>
      </c>
      <c r="I223" s="15" t="e">
        <f>COUNTIFS(#REF!,"&lt;=1",#REF!,"&lt;100",#REF!,"&gt;=50",#REF!,$B223,#REF!,"&gt;=2.7")</f>
        <v>#REF!</v>
      </c>
      <c r="K223" s="9" t="s">
        <v>30</v>
      </c>
      <c r="L223" s="6"/>
      <c r="M223" s="6" t="e">
        <f>COUNTIFS(#REF!,"&gt;=100",#REF!,"&lt;150",#REF!,$B223)</f>
        <v>#REF!</v>
      </c>
      <c r="N223" s="6" t="e">
        <f>COUNTIFS(#REF!,"&lt;=1",#REF!,"&gt;=100",#REF!,"&lt;150",#REF!,$B223,#REF!,"&gt;=2.4")</f>
        <v>#REF!</v>
      </c>
      <c r="O223" s="6" t="e">
        <f>COUNTIFS(#REF!,"&lt;=1",#REF!,"&gt;=100",#REF!,"&lt;150",#REF!,$B223,#REF!,"&gt;=2.5")</f>
        <v>#REF!</v>
      </c>
      <c r="P223" s="6" t="e">
        <f>COUNTIFS(#REF!,"&lt;=1",#REF!,"&gt;=100",#REF!,"&lt;150",#REF!,$B223,#REF!,"&gt;=2.6")</f>
        <v>#REF!</v>
      </c>
      <c r="Q223" s="6" t="e">
        <f>COUNTIFS(#REF!,"&lt;=1",#REF!,"&gt;=100",#REF!,"&lt;150",#REF!,$B223,#REF!,"&gt;=3.0")</f>
        <v>#REF!</v>
      </c>
      <c r="R223" s="15" t="e">
        <f>COUNTIFS(#REF!,"&lt;=1",#REF!,"&gt;=100",#REF!,"&lt;150",#REF!,$B223,#REF!,"&gt;=3.5")</f>
        <v>#REF!</v>
      </c>
      <c r="T223" s="9" t="s">
        <v>30</v>
      </c>
      <c r="U223" s="6"/>
      <c r="V223" s="6" t="e">
        <f>COUNTIFS(#REF!,"&gt;=150",#REF!,"&lt;200",#REF!,$B223)</f>
        <v>#REF!</v>
      </c>
      <c r="W223" s="6" t="e">
        <f>COUNTIFS(#REF!,"&lt;=1",#REF!,"&gt;=150",#REF!,"&lt;200",#REF!,$B223,#REF!,"&gt;=2.5")</f>
        <v>#REF!</v>
      </c>
      <c r="X223" s="6" t="e">
        <f>COUNTIFS(#REF!,"&lt;=1",#REF!,"&gt;=150",#REF!,"&lt;200",#REF!,$B223,#REF!,"&gt;=2.8")</f>
        <v>#REF!</v>
      </c>
      <c r="Y223" s="6" t="e">
        <f>COUNTIFS(#REF!,"&lt;=1",#REF!,"&gt;=150",#REF!,"&lt;200",#REF!,$B223,#REF!,"&gt;=3")</f>
        <v>#REF!</v>
      </c>
      <c r="Z223" s="6" t="e">
        <f>COUNTIFS(#REF!,"&lt;=1",#REF!,"&gt;=150",#REF!,"&lt;200",#REF!,$B223,#REF!,"&gt;=3.5")</f>
        <v>#REF!</v>
      </c>
      <c r="AA223" s="15" t="e">
        <f>COUNTIFS(#REF!,"&lt;=1",#REF!,"&gt;=150",#REF!,"&lt;200",#REF!,$B223,#REF!,"&gt;=4")</f>
        <v>#REF!</v>
      </c>
      <c r="AC223" s="9" t="s">
        <v>30</v>
      </c>
      <c r="AD223" s="6"/>
      <c r="AE223" s="6" t="e">
        <f>COUNTIFS(#REF!,"&gt;=200",#REF!,$B223)</f>
        <v>#REF!</v>
      </c>
      <c r="AF223" s="6" t="e">
        <f>COUNTIFS(#REF!,"&lt;=1",#REF!,"&gt;=200",#REF!,$B223,#REF!,"&gt;=2.5")</f>
        <v>#REF!</v>
      </c>
      <c r="AG223" s="6" t="e">
        <f>COUNTIFS(#REF!,"&lt;=1",#REF!,"&gt;=200",#REF!,$B223,#REF!,"&gt;=2.8")</f>
        <v>#REF!</v>
      </c>
      <c r="AH223" s="6" t="e">
        <f>COUNTIFS(#REF!,"&lt;=1",#REF!,"&gt;=200",#REF!,$B223,#REF!,"&gt;=3")</f>
        <v>#REF!</v>
      </c>
      <c r="AI223" s="6" t="e">
        <f>COUNTIFS(#REF!,"&lt;=1",#REF!,"&gt;=200",#REF!,$B223,#REF!,"&gt;=3.5")</f>
        <v>#REF!</v>
      </c>
      <c r="AJ223" s="15" t="e">
        <f>COUNTIFS(#REF!,"&lt;=1",#REF!,"&gt;=200",#REF!,$B223,#REF!,"&gt;=4")</f>
        <v>#REF!</v>
      </c>
      <c r="AL223" s="9" t="s">
        <v>30</v>
      </c>
      <c r="AM223" s="6"/>
      <c r="AN223" s="6" t="e">
        <f>COUNTIFS(#REF!,"&gt;=50",#REF!,$B223)</f>
        <v>#REF!</v>
      </c>
      <c r="AO223" s="6" t="e">
        <f>COUNTIFS(#REF!,"&lt;=1",#REF!,"&gt;=50",#REF!,$B223,#REF!,"&gt;=2.2")</f>
        <v>#REF!</v>
      </c>
      <c r="AP223" s="6" t="e">
        <f>COUNTIFS(#REF!,"&lt;=1",#REF!,"&gt;=50",#REF!,$B223,#REF!,"&gt;=2.5")</f>
        <v>#REF!</v>
      </c>
      <c r="AQ223" s="6" t="e">
        <f>COUNTIFS(#REF!,"&lt;=1",#REF!,"&gt;=50",#REF!,$B223,#REF!,"&gt;=3")</f>
        <v>#REF!</v>
      </c>
      <c r="AR223" s="6" t="e">
        <f>COUNTIFS(#REF!,"&lt;=1",#REF!,"&gt;=50",#REF!,$B223,#REF!,"&gt;=3.5")</f>
        <v>#REF!</v>
      </c>
      <c r="AS223" s="15" t="e">
        <f>COUNTIFS(#REF!,"&lt;=1",#REF!,"&gt;=50",#REF!,$B223,#REF!,"&gt;=4")</f>
        <v>#REF!</v>
      </c>
    </row>
    <row r="224" spans="2:45" hidden="1" outlineLevel="1" x14ac:dyDescent="0.25">
      <c r="B224" s="9" t="s">
        <v>38</v>
      </c>
      <c r="C224" s="6"/>
      <c r="D224" s="6" t="e">
        <f>COUNTIFS(#REF!,"&lt;100",#REF!,"&gt;=50",#REF!,$B224)</f>
        <v>#REF!</v>
      </c>
      <c r="E224" s="6" t="e">
        <f>COUNTIFS(#REF!,"&lt;=1",#REF!,"&lt;100",#REF!,"&gt;=50",#REF!,$B224,#REF!,"&gt;=2.3")</f>
        <v>#REF!</v>
      </c>
      <c r="F224" s="6" t="e">
        <f>COUNTIFS(#REF!,"&lt;=1",#REF!,"&lt;100",#REF!,"&gt;=50",#REF!,$B224,#REF!,"&gt;=2.4")</f>
        <v>#REF!</v>
      </c>
      <c r="G224" s="6" t="e">
        <f>COUNTIFS(#REF!,"&lt;=1",#REF!,"&lt;100",#REF!,"&gt;=50",#REF!,$B224,#REF!,"&gt;=2.5")</f>
        <v>#REF!</v>
      </c>
      <c r="H224" s="6" t="e">
        <f>COUNTIFS(#REF!,"&lt;=1",#REF!,"&lt;100",#REF!,"&gt;=50",#REF!,$B224,#REF!,"&gt;=2.6")</f>
        <v>#REF!</v>
      </c>
      <c r="I224" s="15" t="e">
        <f>COUNTIFS(#REF!,"&lt;=1",#REF!,"&lt;100",#REF!,"&gt;=50",#REF!,$B224,#REF!,"&gt;=2.7")</f>
        <v>#REF!</v>
      </c>
      <c r="K224" s="9" t="s">
        <v>38</v>
      </c>
      <c r="L224" s="6"/>
      <c r="M224" s="6" t="e">
        <f>COUNTIFS(#REF!,"&gt;=100",#REF!,"&lt;150",#REF!,$B224)</f>
        <v>#REF!</v>
      </c>
      <c r="N224" s="6" t="e">
        <f>COUNTIFS(#REF!,"&lt;=1",#REF!,"&gt;=100",#REF!,"&lt;150",#REF!,$B224,#REF!,"&gt;=2.4")</f>
        <v>#REF!</v>
      </c>
      <c r="O224" s="6" t="e">
        <f>COUNTIFS(#REF!,"&lt;=1",#REF!,"&gt;=100",#REF!,"&lt;150",#REF!,$B224,#REF!,"&gt;=2.5")</f>
        <v>#REF!</v>
      </c>
      <c r="P224" s="6" t="e">
        <f>COUNTIFS(#REF!,"&lt;=1",#REF!,"&gt;=100",#REF!,"&lt;150",#REF!,$B224,#REF!,"&gt;=2.6")</f>
        <v>#REF!</v>
      </c>
      <c r="Q224" s="6" t="e">
        <f>COUNTIFS(#REF!,"&lt;=1",#REF!,"&gt;=100",#REF!,"&lt;150",#REF!,$B224,#REF!,"&gt;=3.0")</f>
        <v>#REF!</v>
      </c>
      <c r="R224" s="15" t="e">
        <f>COUNTIFS(#REF!,"&lt;=1",#REF!,"&gt;=100",#REF!,"&lt;150",#REF!,$B224,#REF!,"&gt;=3.5")</f>
        <v>#REF!</v>
      </c>
      <c r="T224" s="9" t="s">
        <v>38</v>
      </c>
      <c r="U224" s="6"/>
      <c r="V224" s="6" t="e">
        <f>COUNTIFS(#REF!,"&gt;=150",#REF!,"&lt;200",#REF!,$B224)</f>
        <v>#REF!</v>
      </c>
      <c r="W224" s="6" t="e">
        <f>COUNTIFS(#REF!,"&lt;=1",#REF!,"&gt;=150",#REF!,"&lt;200",#REF!,$B224,#REF!,"&gt;=2.5")</f>
        <v>#REF!</v>
      </c>
      <c r="X224" s="6" t="e">
        <f>COUNTIFS(#REF!,"&lt;=1",#REF!,"&gt;=150",#REF!,"&lt;200",#REF!,$B224,#REF!,"&gt;=2.8")</f>
        <v>#REF!</v>
      </c>
      <c r="Y224" s="6" t="e">
        <f>COUNTIFS(#REF!,"&lt;=1",#REF!,"&gt;=150",#REF!,"&lt;200",#REF!,$B224,#REF!,"&gt;=3")</f>
        <v>#REF!</v>
      </c>
      <c r="Z224" s="6" t="e">
        <f>COUNTIFS(#REF!,"&lt;=1",#REF!,"&gt;=150",#REF!,"&lt;200",#REF!,$B224,#REF!,"&gt;=3.5")</f>
        <v>#REF!</v>
      </c>
      <c r="AA224" s="15" t="e">
        <f>COUNTIFS(#REF!,"&lt;=1",#REF!,"&gt;=150",#REF!,"&lt;200",#REF!,$B224,#REF!,"&gt;=4")</f>
        <v>#REF!</v>
      </c>
      <c r="AC224" s="9" t="s">
        <v>38</v>
      </c>
      <c r="AD224" s="6"/>
      <c r="AE224" s="6" t="e">
        <f>COUNTIFS(#REF!,"&gt;=200",#REF!,$B224)</f>
        <v>#REF!</v>
      </c>
      <c r="AF224" s="6" t="e">
        <f>COUNTIFS(#REF!,"&lt;=1",#REF!,"&gt;=200",#REF!,$B224,#REF!,"&gt;=2.5")</f>
        <v>#REF!</v>
      </c>
      <c r="AG224" s="6" t="e">
        <f>COUNTIFS(#REF!,"&lt;=1",#REF!,"&gt;=200",#REF!,$B224,#REF!,"&gt;=2.8")</f>
        <v>#REF!</v>
      </c>
      <c r="AH224" s="6" t="e">
        <f>COUNTIFS(#REF!,"&lt;=1",#REF!,"&gt;=200",#REF!,$B224,#REF!,"&gt;=3")</f>
        <v>#REF!</v>
      </c>
      <c r="AI224" s="6" t="e">
        <f>COUNTIFS(#REF!,"&lt;=1",#REF!,"&gt;=200",#REF!,$B224,#REF!,"&gt;=3.5")</f>
        <v>#REF!</v>
      </c>
      <c r="AJ224" s="15" t="e">
        <f>COUNTIFS(#REF!,"&lt;=1",#REF!,"&gt;=200",#REF!,$B224,#REF!,"&gt;=4")</f>
        <v>#REF!</v>
      </c>
      <c r="AL224" s="9" t="s">
        <v>38</v>
      </c>
      <c r="AM224" s="6"/>
      <c r="AN224" s="6" t="e">
        <f>COUNTIFS(#REF!,"&gt;=50",#REF!,$B224)</f>
        <v>#REF!</v>
      </c>
      <c r="AO224" s="6" t="e">
        <f>COUNTIFS(#REF!,"&lt;=1",#REF!,"&gt;=50",#REF!,$B224,#REF!,"&gt;=2.2")</f>
        <v>#REF!</v>
      </c>
      <c r="AP224" s="6" t="e">
        <f>COUNTIFS(#REF!,"&lt;=1",#REF!,"&gt;=50",#REF!,$B224,#REF!,"&gt;=2.5")</f>
        <v>#REF!</v>
      </c>
      <c r="AQ224" s="6" t="e">
        <f>COUNTIFS(#REF!,"&lt;=1",#REF!,"&gt;=50",#REF!,$B224,#REF!,"&gt;=3")</f>
        <v>#REF!</v>
      </c>
      <c r="AR224" s="6" t="e">
        <f>COUNTIFS(#REF!,"&lt;=1",#REF!,"&gt;=50",#REF!,$B224,#REF!,"&gt;=3.5")</f>
        <v>#REF!</v>
      </c>
      <c r="AS224" s="15" t="e">
        <f>COUNTIFS(#REF!,"&lt;=1",#REF!,"&gt;=50",#REF!,$B224,#REF!,"&gt;=4")</f>
        <v>#REF!</v>
      </c>
    </row>
    <row r="225" spans="2:45" hidden="1" outlineLevel="1" x14ac:dyDescent="0.25">
      <c r="B225" s="9" t="s">
        <v>61</v>
      </c>
      <c r="C225" s="6"/>
      <c r="D225" s="6" t="e">
        <f>COUNTIFS(#REF!,"&lt;100",#REF!,"&gt;=50",#REF!,$B225)</f>
        <v>#REF!</v>
      </c>
      <c r="E225" s="6" t="e">
        <f>COUNTIFS(#REF!,"&lt;=1",#REF!,"&lt;100",#REF!,"&gt;=50",#REF!,$B225,#REF!,"&gt;=2.3")</f>
        <v>#REF!</v>
      </c>
      <c r="F225" s="6" t="e">
        <f>COUNTIFS(#REF!,"&lt;=1",#REF!,"&lt;100",#REF!,"&gt;=50",#REF!,$B225,#REF!,"&gt;=2.4")</f>
        <v>#REF!</v>
      </c>
      <c r="G225" s="6" t="e">
        <f>COUNTIFS(#REF!,"&lt;=1",#REF!,"&lt;100",#REF!,"&gt;=50",#REF!,$B225,#REF!,"&gt;=2.5")</f>
        <v>#REF!</v>
      </c>
      <c r="H225" s="6" t="e">
        <f>COUNTIFS(#REF!,"&lt;=1",#REF!,"&lt;100",#REF!,"&gt;=50",#REF!,$B225,#REF!,"&gt;=2.6")</f>
        <v>#REF!</v>
      </c>
      <c r="I225" s="15" t="e">
        <f>COUNTIFS(#REF!,"&lt;=1",#REF!,"&lt;100",#REF!,"&gt;=50",#REF!,$B225,#REF!,"&gt;=2.7")</f>
        <v>#REF!</v>
      </c>
      <c r="K225" s="9" t="s">
        <v>61</v>
      </c>
      <c r="L225" s="6"/>
      <c r="M225" s="6" t="e">
        <f>COUNTIFS(#REF!,"&gt;=100",#REF!,"&lt;150",#REF!,$B225)</f>
        <v>#REF!</v>
      </c>
      <c r="N225" s="6" t="e">
        <f>COUNTIFS(#REF!,"&lt;=1",#REF!,"&gt;=100",#REF!,"&lt;150",#REF!,$B225,#REF!,"&gt;=2.4")</f>
        <v>#REF!</v>
      </c>
      <c r="O225" s="6" t="e">
        <f>COUNTIFS(#REF!,"&lt;=1",#REF!,"&gt;=100",#REF!,"&lt;150",#REF!,$B225,#REF!,"&gt;=2.5")</f>
        <v>#REF!</v>
      </c>
      <c r="P225" s="6" t="e">
        <f>COUNTIFS(#REF!,"&lt;=1",#REF!,"&gt;=100",#REF!,"&lt;150",#REF!,$B225,#REF!,"&gt;=2.6")</f>
        <v>#REF!</v>
      </c>
      <c r="Q225" s="6" t="e">
        <f>COUNTIFS(#REF!,"&lt;=1",#REF!,"&gt;=100",#REF!,"&lt;150",#REF!,$B225,#REF!,"&gt;=3.0")</f>
        <v>#REF!</v>
      </c>
      <c r="R225" s="15" t="e">
        <f>COUNTIFS(#REF!,"&lt;=1",#REF!,"&gt;=100",#REF!,"&lt;150",#REF!,$B225,#REF!,"&gt;=3.5")</f>
        <v>#REF!</v>
      </c>
      <c r="T225" s="9" t="s">
        <v>61</v>
      </c>
      <c r="U225" s="6"/>
      <c r="V225" s="6" t="e">
        <f>COUNTIFS(#REF!,"&gt;=150",#REF!,"&lt;200",#REF!,$B225)</f>
        <v>#REF!</v>
      </c>
      <c r="W225" s="6" t="e">
        <f>COUNTIFS(#REF!,"&lt;=1",#REF!,"&gt;=150",#REF!,"&lt;200",#REF!,$B225,#REF!,"&gt;=2.5")</f>
        <v>#REF!</v>
      </c>
      <c r="X225" s="6" t="e">
        <f>COUNTIFS(#REF!,"&lt;=1",#REF!,"&gt;=150",#REF!,"&lt;200",#REF!,$B225,#REF!,"&gt;=2.8")</f>
        <v>#REF!</v>
      </c>
      <c r="Y225" s="6" t="e">
        <f>COUNTIFS(#REF!,"&lt;=1",#REF!,"&gt;=150",#REF!,"&lt;200",#REF!,$B225,#REF!,"&gt;=3")</f>
        <v>#REF!</v>
      </c>
      <c r="Z225" s="6" t="e">
        <f>COUNTIFS(#REF!,"&lt;=1",#REF!,"&gt;=150",#REF!,"&lt;200",#REF!,$B225,#REF!,"&gt;=3.5")</f>
        <v>#REF!</v>
      </c>
      <c r="AA225" s="15" t="e">
        <f>COUNTIFS(#REF!,"&lt;=1",#REF!,"&gt;=150",#REF!,"&lt;200",#REF!,$B225,#REF!,"&gt;=4")</f>
        <v>#REF!</v>
      </c>
      <c r="AC225" s="9" t="s">
        <v>61</v>
      </c>
      <c r="AD225" s="6"/>
      <c r="AE225" s="6" t="e">
        <f>COUNTIFS(#REF!,"&gt;=200",#REF!,$B225)</f>
        <v>#REF!</v>
      </c>
      <c r="AF225" s="6" t="e">
        <f>COUNTIFS(#REF!,"&lt;=1",#REF!,"&gt;=200",#REF!,$B225,#REF!,"&gt;=2.5")</f>
        <v>#REF!</v>
      </c>
      <c r="AG225" s="6" t="e">
        <f>COUNTIFS(#REF!,"&lt;=1",#REF!,"&gt;=200",#REF!,$B225,#REF!,"&gt;=2.8")</f>
        <v>#REF!</v>
      </c>
      <c r="AH225" s="6" t="e">
        <f>COUNTIFS(#REF!,"&lt;=1",#REF!,"&gt;=200",#REF!,$B225,#REF!,"&gt;=3")</f>
        <v>#REF!</v>
      </c>
      <c r="AI225" s="6" t="e">
        <f>COUNTIFS(#REF!,"&lt;=1",#REF!,"&gt;=200",#REF!,$B225,#REF!,"&gt;=3.5")</f>
        <v>#REF!</v>
      </c>
      <c r="AJ225" s="15" t="e">
        <f>COUNTIFS(#REF!,"&lt;=1",#REF!,"&gt;=200",#REF!,$B225,#REF!,"&gt;=4")</f>
        <v>#REF!</v>
      </c>
      <c r="AL225" s="9" t="s">
        <v>61</v>
      </c>
      <c r="AM225" s="6"/>
      <c r="AN225" s="6" t="e">
        <f>COUNTIFS(#REF!,"&gt;=50",#REF!,$B225)</f>
        <v>#REF!</v>
      </c>
      <c r="AO225" s="6" t="e">
        <f>COUNTIFS(#REF!,"&lt;=1",#REF!,"&gt;=50",#REF!,$B225,#REF!,"&gt;=2.2")</f>
        <v>#REF!</v>
      </c>
      <c r="AP225" s="6" t="e">
        <f>COUNTIFS(#REF!,"&lt;=1",#REF!,"&gt;=50",#REF!,$B225,#REF!,"&gt;=2.5")</f>
        <v>#REF!</v>
      </c>
      <c r="AQ225" s="6" t="e">
        <f>COUNTIFS(#REF!,"&lt;=1",#REF!,"&gt;=50",#REF!,$B225,#REF!,"&gt;=3")</f>
        <v>#REF!</v>
      </c>
      <c r="AR225" s="6" t="e">
        <f>COUNTIFS(#REF!,"&lt;=1",#REF!,"&gt;=50",#REF!,$B225,#REF!,"&gt;=3.5")</f>
        <v>#REF!</v>
      </c>
      <c r="AS225" s="15" t="e">
        <f>COUNTIFS(#REF!,"&lt;=1",#REF!,"&gt;=50",#REF!,$B225,#REF!,"&gt;=4")</f>
        <v>#REF!</v>
      </c>
    </row>
    <row r="226" spans="2:45" hidden="1" outlineLevel="1" x14ac:dyDescent="0.25">
      <c r="B226" s="9" t="s">
        <v>40</v>
      </c>
      <c r="C226" s="6"/>
      <c r="D226" s="6" t="e">
        <f>COUNTIFS(#REF!,"&lt;100",#REF!,"&gt;=50",#REF!,$B226)</f>
        <v>#REF!</v>
      </c>
      <c r="E226" s="6" t="e">
        <f>COUNTIFS(#REF!,"&lt;=1",#REF!,"&lt;100",#REF!,"&gt;=50",#REF!,$B226,#REF!,"&gt;=2.3")</f>
        <v>#REF!</v>
      </c>
      <c r="F226" s="6" t="e">
        <f>COUNTIFS(#REF!,"&lt;=1",#REF!,"&lt;100",#REF!,"&gt;=50",#REF!,$B226,#REF!,"&gt;=2.4")</f>
        <v>#REF!</v>
      </c>
      <c r="G226" s="6" t="e">
        <f>COUNTIFS(#REF!,"&lt;=1",#REF!,"&lt;100",#REF!,"&gt;=50",#REF!,$B226,#REF!,"&gt;=2.5")</f>
        <v>#REF!</v>
      </c>
      <c r="H226" s="6" t="e">
        <f>COUNTIFS(#REF!,"&lt;=1",#REF!,"&lt;100",#REF!,"&gt;=50",#REF!,$B226,#REF!,"&gt;=2.6")</f>
        <v>#REF!</v>
      </c>
      <c r="I226" s="15" t="e">
        <f>COUNTIFS(#REF!,"&lt;=1",#REF!,"&lt;100",#REF!,"&gt;=50",#REF!,$B226,#REF!,"&gt;=2.7")</f>
        <v>#REF!</v>
      </c>
      <c r="K226" s="9" t="s">
        <v>40</v>
      </c>
      <c r="L226" s="6"/>
      <c r="M226" s="6" t="e">
        <f>COUNTIFS(#REF!,"&gt;=100",#REF!,"&lt;150",#REF!,$B226)</f>
        <v>#REF!</v>
      </c>
      <c r="N226" s="6" t="e">
        <f>COUNTIFS(#REF!,"&lt;=1",#REF!,"&gt;=100",#REF!,"&lt;150",#REF!,$B226,#REF!,"&gt;=2.4")</f>
        <v>#REF!</v>
      </c>
      <c r="O226" s="6" t="e">
        <f>COUNTIFS(#REF!,"&lt;=1",#REF!,"&gt;=100",#REF!,"&lt;150",#REF!,$B226,#REF!,"&gt;=2.5")</f>
        <v>#REF!</v>
      </c>
      <c r="P226" s="6" t="e">
        <f>COUNTIFS(#REF!,"&lt;=1",#REF!,"&gt;=100",#REF!,"&lt;150",#REF!,$B226,#REF!,"&gt;=2.6")</f>
        <v>#REF!</v>
      </c>
      <c r="Q226" s="6" t="e">
        <f>COUNTIFS(#REF!,"&lt;=1",#REF!,"&gt;=100",#REF!,"&lt;150",#REF!,$B226,#REF!,"&gt;=3.0")</f>
        <v>#REF!</v>
      </c>
      <c r="R226" s="15" t="e">
        <f>COUNTIFS(#REF!,"&lt;=1",#REF!,"&gt;=100",#REF!,"&lt;150",#REF!,$B226,#REF!,"&gt;=3.5")</f>
        <v>#REF!</v>
      </c>
      <c r="T226" s="9" t="s">
        <v>40</v>
      </c>
      <c r="U226" s="6"/>
      <c r="V226" s="6" t="e">
        <f>COUNTIFS(#REF!,"&gt;=150",#REF!,"&lt;200",#REF!,$B226)</f>
        <v>#REF!</v>
      </c>
      <c r="W226" s="6" t="e">
        <f>COUNTIFS(#REF!,"&lt;=1",#REF!,"&gt;=150",#REF!,"&lt;200",#REF!,$B226,#REF!,"&gt;=2.5")</f>
        <v>#REF!</v>
      </c>
      <c r="X226" s="6" t="e">
        <f>COUNTIFS(#REF!,"&lt;=1",#REF!,"&gt;=150",#REF!,"&lt;200",#REF!,$B226,#REF!,"&gt;=2.8")</f>
        <v>#REF!</v>
      </c>
      <c r="Y226" s="6" t="e">
        <f>COUNTIFS(#REF!,"&lt;=1",#REF!,"&gt;=150",#REF!,"&lt;200",#REF!,$B226,#REF!,"&gt;=3")</f>
        <v>#REF!</v>
      </c>
      <c r="Z226" s="6" t="e">
        <f>COUNTIFS(#REF!,"&lt;=1",#REF!,"&gt;=150",#REF!,"&lt;200",#REF!,$B226,#REF!,"&gt;=3.5")</f>
        <v>#REF!</v>
      </c>
      <c r="AA226" s="15" t="e">
        <f>COUNTIFS(#REF!,"&lt;=1",#REF!,"&gt;=150",#REF!,"&lt;200",#REF!,$B226,#REF!,"&gt;=4")</f>
        <v>#REF!</v>
      </c>
      <c r="AC226" s="9" t="s">
        <v>40</v>
      </c>
      <c r="AD226" s="6"/>
      <c r="AE226" s="6" t="e">
        <f>COUNTIFS(#REF!,"&gt;=200",#REF!,$B226)</f>
        <v>#REF!</v>
      </c>
      <c r="AF226" s="6" t="e">
        <f>COUNTIFS(#REF!,"&lt;=1",#REF!,"&gt;=200",#REF!,$B226,#REF!,"&gt;=2.5")</f>
        <v>#REF!</v>
      </c>
      <c r="AG226" s="6" t="e">
        <f>COUNTIFS(#REF!,"&lt;=1",#REF!,"&gt;=200",#REF!,$B226,#REF!,"&gt;=2.8")</f>
        <v>#REF!</v>
      </c>
      <c r="AH226" s="6" t="e">
        <f>COUNTIFS(#REF!,"&lt;=1",#REF!,"&gt;=200",#REF!,$B226,#REF!,"&gt;=3")</f>
        <v>#REF!</v>
      </c>
      <c r="AI226" s="6" t="e">
        <f>COUNTIFS(#REF!,"&lt;=1",#REF!,"&gt;=200",#REF!,$B226,#REF!,"&gt;=3.5")</f>
        <v>#REF!</v>
      </c>
      <c r="AJ226" s="15" t="e">
        <f>COUNTIFS(#REF!,"&lt;=1",#REF!,"&gt;=200",#REF!,$B226,#REF!,"&gt;=4")</f>
        <v>#REF!</v>
      </c>
      <c r="AL226" s="9" t="s">
        <v>40</v>
      </c>
      <c r="AM226" s="6"/>
      <c r="AN226" s="6" t="e">
        <f>COUNTIFS(#REF!,"&gt;=50",#REF!,$B226)</f>
        <v>#REF!</v>
      </c>
      <c r="AO226" s="6" t="e">
        <f>COUNTIFS(#REF!,"&lt;=1",#REF!,"&gt;=50",#REF!,$B226,#REF!,"&gt;=2.2")</f>
        <v>#REF!</v>
      </c>
      <c r="AP226" s="6" t="e">
        <f>COUNTIFS(#REF!,"&lt;=1",#REF!,"&gt;=50",#REF!,$B226,#REF!,"&gt;=2.5")</f>
        <v>#REF!</v>
      </c>
      <c r="AQ226" s="6" t="e">
        <f>COUNTIFS(#REF!,"&lt;=1",#REF!,"&gt;=50",#REF!,$B226,#REF!,"&gt;=3")</f>
        <v>#REF!</v>
      </c>
      <c r="AR226" s="6" t="e">
        <f>COUNTIFS(#REF!,"&lt;=1",#REF!,"&gt;=50",#REF!,$B226,#REF!,"&gt;=3.5")</f>
        <v>#REF!</v>
      </c>
      <c r="AS226" s="15" t="e">
        <f>COUNTIFS(#REF!,"&lt;=1",#REF!,"&gt;=50",#REF!,$B226,#REF!,"&gt;=4")</f>
        <v>#REF!</v>
      </c>
    </row>
    <row r="227" spans="2:45" hidden="1" outlineLevel="1" x14ac:dyDescent="0.25">
      <c r="B227" s="9" t="s">
        <v>41</v>
      </c>
      <c r="C227" s="6"/>
      <c r="D227" s="6" t="e">
        <f>COUNTIFS(#REF!,"&lt;100",#REF!,"&gt;=50",#REF!,$B227)</f>
        <v>#REF!</v>
      </c>
      <c r="E227" s="6" t="e">
        <f>COUNTIFS(#REF!,"&lt;=1",#REF!,"&lt;100",#REF!,"&gt;=50",#REF!,$B227,#REF!,"&gt;=2.3")</f>
        <v>#REF!</v>
      </c>
      <c r="F227" s="6" t="e">
        <f>COUNTIFS(#REF!,"&lt;=1",#REF!,"&lt;100",#REF!,"&gt;=50",#REF!,$B227,#REF!,"&gt;=2.4")</f>
        <v>#REF!</v>
      </c>
      <c r="G227" s="6" t="e">
        <f>COUNTIFS(#REF!,"&lt;=1",#REF!,"&lt;100",#REF!,"&gt;=50",#REF!,$B227,#REF!,"&gt;=2.5")</f>
        <v>#REF!</v>
      </c>
      <c r="H227" s="6" t="e">
        <f>COUNTIFS(#REF!,"&lt;=1",#REF!,"&lt;100",#REF!,"&gt;=50",#REF!,$B227,#REF!,"&gt;=2.6")</f>
        <v>#REF!</v>
      </c>
      <c r="I227" s="15" t="e">
        <f>COUNTIFS(#REF!,"&lt;=1",#REF!,"&lt;100",#REF!,"&gt;=50",#REF!,$B227,#REF!,"&gt;=2.7")</f>
        <v>#REF!</v>
      </c>
      <c r="K227" s="9" t="s">
        <v>41</v>
      </c>
      <c r="L227" s="6"/>
      <c r="M227" s="6" t="e">
        <f>COUNTIFS(#REF!,"&gt;=100",#REF!,"&lt;150",#REF!,$B227)</f>
        <v>#REF!</v>
      </c>
      <c r="N227" s="6" t="e">
        <f>COUNTIFS(#REF!,"&lt;=1",#REF!,"&gt;=100",#REF!,"&lt;150",#REF!,$B227,#REF!,"&gt;=2.4")</f>
        <v>#REF!</v>
      </c>
      <c r="O227" s="6" t="e">
        <f>COUNTIFS(#REF!,"&lt;=1",#REF!,"&gt;=100",#REF!,"&lt;150",#REF!,$B227,#REF!,"&gt;=2.5")</f>
        <v>#REF!</v>
      </c>
      <c r="P227" s="6" t="e">
        <f>COUNTIFS(#REF!,"&lt;=1",#REF!,"&gt;=100",#REF!,"&lt;150",#REF!,$B227,#REF!,"&gt;=2.6")</f>
        <v>#REF!</v>
      </c>
      <c r="Q227" s="6" t="e">
        <f>COUNTIFS(#REF!,"&lt;=1",#REF!,"&gt;=100",#REF!,"&lt;150",#REF!,$B227,#REF!,"&gt;=3.0")</f>
        <v>#REF!</v>
      </c>
      <c r="R227" s="15" t="e">
        <f>COUNTIFS(#REF!,"&lt;=1",#REF!,"&gt;=100",#REF!,"&lt;150",#REF!,$B227,#REF!,"&gt;=3.5")</f>
        <v>#REF!</v>
      </c>
      <c r="T227" s="9" t="s">
        <v>41</v>
      </c>
      <c r="U227" s="6"/>
      <c r="V227" s="6" t="e">
        <f>COUNTIFS(#REF!,"&gt;=150",#REF!,"&lt;200",#REF!,$B227)</f>
        <v>#REF!</v>
      </c>
      <c r="W227" s="6" t="e">
        <f>COUNTIFS(#REF!,"&lt;=1",#REF!,"&gt;=150",#REF!,"&lt;200",#REF!,$B227,#REF!,"&gt;=2.5")</f>
        <v>#REF!</v>
      </c>
      <c r="X227" s="6" t="e">
        <f>COUNTIFS(#REF!,"&lt;=1",#REF!,"&gt;=150",#REF!,"&lt;200",#REF!,$B227,#REF!,"&gt;=2.8")</f>
        <v>#REF!</v>
      </c>
      <c r="Y227" s="6" t="e">
        <f>COUNTIFS(#REF!,"&lt;=1",#REF!,"&gt;=150",#REF!,"&lt;200",#REF!,$B227,#REF!,"&gt;=3")</f>
        <v>#REF!</v>
      </c>
      <c r="Z227" s="6" t="e">
        <f>COUNTIFS(#REF!,"&lt;=1",#REF!,"&gt;=150",#REF!,"&lt;200",#REF!,$B227,#REF!,"&gt;=3.5")</f>
        <v>#REF!</v>
      </c>
      <c r="AA227" s="15" t="e">
        <f>COUNTIFS(#REF!,"&lt;=1",#REF!,"&gt;=150",#REF!,"&lt;200",#REF!,$B227,#REF!,"&gt;=4")</f>
        <v>#REF!</v>
      </c>
      <c r="AC227" s="9" t="s">
        <v>41</v>
      </c>
      <c r="AD227" s="6"/>
      <c r="AE227" s="6" t="e">
        <f>COUNTIFS(#REF!,"&gt;=200",#REF!,$B227)</f>
        <v>#REF!</v>
      </c>
      <c r="AF227" s="6" t="e">
        <f>COUNTIFS(#REF!,"&lt;=1",#REF!,"&gt;=200",#REF!,$B227,#REF!,"&gt;=2.5")</f>
        <v>#REF!</v>
      </c>
      <c r="AG227" s="6" t="e">
        <f>COUNTIFS(#REF!,"&lt;=1",#REF!,"&gt;=200",#REF!,$B227,#REF!,"&gt;=2.8")</f>
        <v>#REF!</v>
      </c>
      <c r="AH227" s="6" t="e">
        <f>COUNTIFS(#REF!,"&lt;=1",#REF!,"&gt;=200",#REF!,$B227,#REF!,"&gt;=3")</f>
        <v>#REF!</v>
      </c>
      <c r="AI227" s="6" t="e">
        <f>COUNTIFS(#REF!,"&lt;=1",#REF!,"&gt;=200",#REF!,$B227,#REF!,"&gt;=3.5")</f>
        <v>#REF!</v>
      </c>
      <c r="AJ227" s="15" t="e">
        <f>COUNTIFS(#REF!,"&lt;=1",#REF!,"&gt;=200",#REF!,$B227,#REF!,"&gt;=4")</f>
        <v>#REF!</v>
      </c>
      <c r="AL227" s="9" t="s">
        <v>41</v>
      </c>
      <c r="AM227" s="6"/>
      <c r="AN227" s="6" t="e">
        <f>COUNTIFS(#REF!,"&gt;=50",#REF!,$B227)</f>
        <v>#REF!</v>
      </c>
      <c r="AO227" s="6" t="e">
        <f>COUNTIFS(#REF!,"&lt;=1",#REF!,"&gt;=50",#REF!,$B227,#REF!,"&gt;=2.2")</f>
        <v>#REF!</v>
      </c>
      <c r="AP227" s="6" t="e">
        <f>COUNTIFS(#REF!,"&lt;=1",#REF!,"&gt;=50",#REF!,$B227,#REF!,"&gt;=2.5")</f>
        <v>#REF!</v>
      </c>
      <c r="AQ227" s="6" t="e">
        <f>COUNTIFS(#REF!,"&lt;=1",#REF!,"&gt;=50",#REF!,$B227,#REF!,"&gt;=3")</f>
        <v>#REF!</v>
      </c>
      <c r="AR227" s="6" t="e">
        <f>COUNTIFS(#REF!,"&lt;=1",#REF!,"&gt;=50",#REF!,$B227,#REF!,"&gt;=3.5")</f>
        <v>#REF!</v>
      </c>
      <c r="AS227" s="15" t="e">
        <f>COUNTIFS(#REF!,"&lt;=1",#REF!,"&gt;=50",#REF!,$B227,#REF!,"&gt;=4")</f>
        <v>#REF!</v>
      </c>
    </row>
    <row r="228" spans="2:45" hidden="1" outlineLevel="1" x14ac:dyDescent="0.25">
      <c r="B228" s="9" t="s">
        <v>45</v>
      </c>
      <c r="C228" s="6"/>
      <c r="D228" s="6" t="e">
        <f>COUNTIFS(#REF!,"&lt;100",#REF!,"&gt;=50",#REF!,$B228)</f>
        <v>#REF!</v>
      </c>
      <c r="E228" s="6" t="e">
        <f>COUNTIFS(#REF!,"&lt;=1",#REF!,"&lt;100",#REF!,"&gt;=50",#REF!,$B228,#REF!,"&gt;=2.3")</f>
        <v>#REF!</v>
      </c>
      <c r="F228" s="6" t="e">
        <f>COUNTIFS(#REF!,"&lt;=1",#REF!,"&lt;100",#REF!,"&gt;=50",#REF!,$B228,#REF!,"&gt;=2.4")</f>
        <v>#REF!</v>
      </c>
      <c r="G228" s="6" t="e">
        <f>COUNTIFS(#REF!,"&lt;=1",#REF!,"&lt;100",#REF!,"&gt;=50",#REF!,$B228,#REF!,"&gt;=2.5")</f>
        <v>#REF!</v>
      </c>
      <c r="H228" s="6" t="e">
        <f>COUNTIFS(#REF!,"&lt;=1",#REF!,"&lt;100",#REF!,"&gt;=50",#REF!,$B228,#REF!,"&gt;=2.6")</f>
        <v>#REF!</v>
      </c>
      <c r="I228" s="15" t="e">
        <f>COUNTIFS(#REF!,"&lt;=1",#REF!,"&lt;100",#REF!,"&gt;=50",#REF!,$B228,#REF!,"&gt;=2.7")</f>
        <v>#REF!</v>
      </c>
      <c r="K228" s="9" t="s">
        <v>45</v>
      </c>
      <c r="L228" s="6"/>
      <c r="M228" s="6" t="e">
        <f>COUNTIFS(#REF!,"&gt;=100",#REF!,"&lt;150",#REF!,$B228)</f>
        <v>#REF!</v>
      </c>
      <c r="N228" s="6" t="e">
        <f>COUNTIFS(#REF!,"&lt;=1",#REF!,"&gt;=100",#REF!,"&lt;150",#REF!,$B228,#REF!,"&gt;=2.4")</f>
        <v>#REF!</v>
      </c>
      <c r="O228" s="6" t="e">
        <f>COUNTIFS(#REF!,"&lt;=1",#REF!,"&gt;=100",#REF!,"&lt;150",#REF!,$B228,#REF!,"&gt;=2.5")</f>
        <v>#REF!</v>
      </c>
      <c r="P228" s="6" t="e">
        <f>COUNTIFS(#REF!,"&lt;=1",#REF!,"&gt;=100",#REF!,"&lt;150",#REF!,$B228,#REF!,"&gt;=2.6")</f>
        <v>#REF!</v>
      </c>
      <c r="Q228" s="6" t="e">
        <f>COUNTIFS(#REF!,"&lt;=1",#REF!,"&gt;=100",#REF!,"&lt;150",#REF!,$B228,#REF!,"&gt;=3.0")</f>
        <v>#REF!</v>
      </c>
      <c r="R228" s="15" t="e">
        <f>COUNTIFS(#REF!,"&lt;=1",#REF!,"&gt;=100",#REF!,"&lt;150",#REF!,$B228,#REF!,"&gt;=3.5")</f>
        <v>#REF!</v>
      </c>
      <c r="T228" s="9" t="s">
        <v>45</v>
      </c>
      <c r="U228" s="6"/>
      <c r="V228" s="6" t="e">
        <f>COUNTIFS(#REF!,"&gt;=150",#REF!,"&lt;200",#REF!,$B228)</f>
        <v>#REF!</v>
      </c>
      <c r="W228" s="6" t="e">
        <f>COUNTIFS(#REF!,"&lt;=1",#REF!,"&gt;=150",#REF!,"&lt;200",#REF!,$B228,#REF!,"&gt;=2.5")</f>
        <v>#REF!</v>
      </c>
      <c r="X228" s="6" t="e">
        <f>COUNTIFS(#REF!,"&lt;=1",#REF!,"&gt;=150",#REF!,"&lt;200",#REF!,$B228,#REF!,"&gt;=2.8")</f>
        <v>#REF!</v>
      </c>
      <c r="Y228" s="6" t="e">
        <f>COUNTIFS(#REF!,"&lt;=1",#REF!,"&gt;=150",#REF!,"&lt;200",#REF!,$B228,#REF!,"&gt;=3")</f>
        <v>#REF!</v>
      </c>
      <c r="Z228" s="6" t="e">
        <f>COUNTIFS(#REF!,"&lt;=1",#REF!,"&gt;=150",#REF!,"&lt;200",#REF!,$B228,#REF!,"&gt;=3.5")</f>
        <v>#REF!</v>
      </c>
      <c r="AA228" s="15" t="e">
        <f>COUNTIFS(#REF!,"&lt;=1",#REF!,"&gt;=150",#REF!,"&lt;200",#REF!,$B228,#REF!,"&gt;=4")</f>
        <v>#REF!</v>
      </c>
      <c r="AC228" s="9" t="s">
        <v>45</v>
      </c>
      <c r="AD228" s="6"/>
      <c r="AE228" s="6" t="e">
        <f>COUNTIFS(#REF!,"&gt;=200",#REF!,$B228)</f>
        <v>#REF!</v>
      </c>
      <c r="AF228" s="6" t="e">
        <f>COUNTIFS(#REF!,"&lt;=1",#REF!,"&gt;=200",#REF!,$B228,#REF!,"&gt;=2.5")</f>
        <v>#REF!</v>
      </c>
      <c r="AG228" s="6" t="e">
        <f>COUNTIFS(#REF!,"&lt;=1",#REF!,"&gt;=200",#REF!,$B228,#REF!,"&gt;=2.8")</f>
        <v>#REF!</v>
      </c>
      <c r="AH228" s="6" t="e">
        <f>COUNTIFS(#REF!,"&lt;=1",#REF!,"&gt;=200",#REF!,$B228,#REF!,"&gt;=3")</f>
        <v>#REF!</v>
      </c>
      <c r="AI228" s="6" t="e">
        <f>COUNTIFS(#REF!,"&lt;=1",#REF!,"&gt;=200",#REF!,$B228,#REF!,"&gt;=3.5")</f>
        <v>#REF!</v>
      </c>
      <c r="AJ228" s="15" t="e">
        <f>COUNTIFS(#REF!,"&lt;=1",#REF!,"&gt;=200",#REF!,$B228,#REF!,"&gt;=4")</f>
        <v>#REF!</v>
      </c>
      <c r="AL228" s="9" t="s">
        <v>45</v>
      </c>
      <c r="AM228" s="6"/>
      <c r="AN228" s="6" t="e">
        <f>COUNTIFS(#REF!,"&gt;=50",#REF!,$B228)</f>
        <v>#REF!</v>
      </c>
      <c r="AO228" s="6" t="e">
        <f>COUNTIFS(#REF!,"&lt;=1",#REF!,"&gt;=50",#REF!,$B228,#REF!,"&gt;=2.2")</f>
        <v>#REF!</v>
      </c>
      <c r="AP228" s="6" t="e">
        <f>COUNTIFS(#REF!,"&lt;=1",#REF!,"&gt;=50",#REF!,$B228,#REF!,"&gt;=2.5")</f>
        <v>#REF!</v>
      </c>
      <c r="AQ228" s="6" t="e">
        <f>COUNTIFS(#REF!,"&lt;=1",#REF!,"&gt;=50",#REF!,$B228,#REF!,"&gt;=3")</f>
        <v>#REF!</v>
      </c>
      <c r="AR228" s="6" t="e">
        <f>COUNTIFS(#REF!,"&lt;=1",#REF!,"&gt;=50",#REF!,$B228,#REF!,"&gt;=3.5")</f>
        <v>#REF!</v>
      </c>
      <c r="AS228" s="15" t="e">
        <f>COUNTIFS(#REF!,"&lt;=1",#REF!,"&gt;=50",#REF!,$B228,#REF!,"&gt;=4")</f>
        <v>#REF!</v>
      </c>
    </row>
    <row r="229" spans="2:45" hidden="1" outlineLevel="1" x14ac:dyDescent="0.25">
      <c r="B229" s="9" t="s">
        <v>52</v>
      </c>
      <c r="C229" s="6"/>
      <c r="D229" s="6" t="e">
        <f>COUNTIFS(#REF!,"&lt;100",#REF!,"&gt;=50",#REF!,$B229)</f>
        <v>#REF!</v>
      </c>
      <c r="E229" s="6" t="e">
        <f>COUNTIFS(#REF!,"&lt;=1",#REF!,"&lt;100",#REF!,"&gt;=50",#REF!,$B229,#REF!,"&gt;=2.3")</f>
        <v>#REF!</v>
      </c>
      <c r="F229" s="6" t="e">
        <f>COUNTIFS(#REF!,"&lt;=1",#REF!,"&lt;100",#REF!,"&gt;=50",#REF!,$B229,#REF!,"&gt;=2.4")</f>
        <v>#REF!</v>
      </c>
      <c r="G229" s="6" t="e">
        <f>COUNTIFS(#REF!,"&lt;=1",#REF!,"&lt;100",#REF!,"&gt;=50",#REF!,$B229,#REF!,"&gt;=2.5")</f>
        <v>#REF!</v>
      </c>
      <c r="H229" s="6" t="e">
        <f>COUNTIFS(#REF!,"&lt;=1",#REF!,"&lt;100",#REF!,"&gt;=50",#REF!,$B229,#REF!,"&gt;=2.6")</f>
        <v>#REF!</v>
      </c>
      <c r="I229" s="15" t="e">
        <f>COUNTIFS(#REF!,"&lt;=1",#REF!,"&lt;100",#REF!,"&gt;=50",#REF!,$B229,#REF!,"&gt;=2.7")</f>
        <v>#REF!</v>
      </c>
      <c r="K229" s="9" t="s">
        <v>52</v>
      </c>
      <c r="L229" s="6"/>
      <c r="M229" s="6" t="e">
        <f>COUNTIFS(#REF!,"&gt;=100",#REF!,"&lt;150",#REF!,$B229)</f>
        <v>#REF!</v>
      </c>
      <c r="N229" s="6" t="e">
        <f>COUNTIFS(#REF!,"&lt;=1",#REF!,"&gt;=100",#REF!,"&lt;150",#REF!,$B229,#REF!,"&gt;=2.4")</f>
        <v>#REF!</v>
      </c>
      <c r="O229" s="6" t="e">
        <f>COUNTIFS(#REF!,"&lt;=1",#REF!,"&gt;=100",#REF!,"&lt;150",#REF!,$B229,#REF!,"&gt;=2.5")</f>
        <v>#REF!</v>
      </c>
      <c r="P229" s="6" t="e">
        <f>COUNTIFS(#REF!,"&lt;=1",#REF!,"&gt;=100",#REF!,"&lt;150",#REF!,$B229,#REF!,"&gt;=2.6")</f>
        <v>#REF!</v>
      </c>
      <c r="Q229" s="6" t="e">
        <f>COUNTIFS(#REF!,"&lt;=1",#REF!,"&gt;=100",#REF!,"&lt;150",#REF!,$B229,#REF!,"&gt;=3.0")</f>
        <v>#REF!</v>
      </c>
      <c r="R229" s="15" t="e">
        <f>COUNTIFS(#REF!,"&lt;=1",#REF!,"&gt;=100",#REF!,"&lt;150",#REF!,$B229,#REF!,"&gt;=3.5")</f>
        <v>#REF!</v>
      </c>
      <c r="T229" s="9" t="s">
        <v>52</v>
      </c>
      <c r="U229" s="6"/>
      <c r="V229" s="6" t="e">
        <f>COUNTIFS(#REF!,"&gt;=150",#REF!,"&lt;200",#REF!,$B229)</f>
        <v>#REF!</v>
      </c>
      <c r="W229" s="6" t="e">
        <f>COUNTIFS(#REF!,"&lt;=1",#REF!,"&gt;=150",#REF!,"&lt;200",#REF!,$B229,#REF!,"&gt;=2.5")</f>
        <v>#REF!</v>
      </c>
      <c r="X229" s="6" t="e">
        <f>COUNTIFS(#REF!,"&lt;=1",#REF!,"&gt;=150",#REF!,"&lt;200",#REF!,$B229,#REF!,"&gt;=2.8")</f>
        <v>#REF!</v>
      </c>
      <c r="Y229" s="6" t="e">
        <f>COUNTIFS(#REF!,"&lt;=1",#REF!,"&gt;=150",#REF!,"&lt;200",#REF!,$B229,#REF!,"&gt;=3")</f>
        <v>#REF!</v>
      </c>
      <c r="Z229" s="6" t="e">
        <f>COUNTIFS(#REF!,"&lt;=1",#REF!,"&gt;=150",#REF!,"&lt;200",#REF!,$B229,#REF!,"&gt;=3.5")</f>
        <v>#REF!</v>
      </c>
      <c r="AA229" s="15" t="e">
        <f>COUNTIFS(#REF!,"&lt;=1",#REF!,"&gt;=150",#REF!,"&lt;200",#REF!,$B229,#REF!,"&gt;=4")</f>
        <v>#REF!</v>
      </c>
      <c r="AC229" s="9" t="s">
        <v>52</v>
      </c>
      <c r="AD229" s="6"/>
      <c r="AE229" s="6" t="e">
        <f>COUNTIFS(#REF!,"&gt;=200",#REF!,$B229)</f>
        <v>#REF!</v>
      </c>
      <c r="AF229" s="6" t="e">
        <f>COUNTIFS(#REF!,"&lt;=1",#REF!,"&gt;=200",#REF!,$B229,#REF!,"&gt;=2.5")</f>
        <v>#REF!</v>
      </c>
      <c r="AG229" s="6" t="e">
        <f>COUNTIFS(#REF!,"&lt;=1",#REF!,"&gt;=200",#REF!,$B229,#REF!,"&gt;=2.8")</f>
        <v>#REF!</v>
      </c>
      <c r="AH229" s="6" t="e">
        <f>COUNTIFS(#REF!,"&lt;=1",#REF!,"&gt;=200",#REF!,$B229,#REF!,"&gt;=3")</f>
        <v>#REF!</v>
      </c>
      <c r="AI229" s="6" t="e">
        <f>COUNTIFS(#REF!,"&lt;=1",#REF!,"&gt;=200",#REF!,$B229,#REF!,"&gt;=3.5")</f>
        <v>#REF!</v>
      </c>
      <c r="AJ229" s="15" t="e">
        <f>COUNTIFS(#REF!,"&lt;=1",#REF!,"&gt;=200",#REF!,$B229,#REF!,"&gt;=4")</f>
        <v>#REF!</v>
      </c>
      <c r="AL229" s="9" t="s">
        <v>52</v>
      </c>
      <c r="AM229" s="6"/>
      <c r="AN229" s="6" t="e">
        <f>COUNTIFS(#REF!,"&gt;=50",#REF!,$B229)</f>
        <v>#REF!</v>
      </c>
      <c r="AO229" s="6" t="e">
        <f>COUNTIFS(#REF!,"&lt;=1",#REF!,"&gt;=50",#REF!,$B229,#REF!,"&gt;=2.2")</f>
        <v>#REF!</v>
      </c>
      <c r="AP229" s="6" t="e">
        <f>COUNTIFS(#REF!,"&lt;=1",#REF!,"&gt;=50",#REF!,$B229,#REF!,"&gt;=2.5")</f>
        <v>#REF!</v>
      </c>
      <c r="AQ229" s="6" t="e">
        <f>COUNTIFS(#REF!,"&lt;=1",#REF!,"&gt;=50",#REF!,$B229,#REF!,"&gt;=3")</f>
        <v>#REF!</v>
      </c>
      <c r="AR229" s="6" t="e">
        <f>COUNTIFS(#REF!,"&lt;=1",#REF!,"&gt;=50",#REF!,$B229,#REF!,"&gt;=3.5")</f>
        <v>#REF!</v>
      </c>
      <c r="AS229" s="15" t="e">
        <f>COUNTIFS(#REF!,"&lt;=1",#REF!,"&gt;=50",#REF!,$B229,#REF!,"&gt;=4")</f>
        <v>#REF!</v>
      </c>
    </row>
    <row r="230" spans="2:45" hidden="1" outlineLevel="1" x14ac:dyDescent="0.25">
      <c r="B230" s="9" t="s">
        <v>51</v>
      </c>
      <c r="C230" s="6"/>
      <c r="D230" s="6" t="e">
        <f>COUNTIFS(#REF!,"&lt;100",#REF!,"&gt;=50",#REF!,$B230)</f>
        <v>#REF!</v>
      </c>
      <c r="E230" s="6" t="e">
        <f>COUNTIFS(#REF!,"&lt;=1",#REF!,"&lt;100",#REF!,"&gt;=50",#REF!,$B230,#REF!,"&gt;=2.3")</f>
        <v>#REF!</v>
      </c>
      <c r="F230" s="6" t="e">
        <f>COUNTIFS(#REF!,"&lt;=1",#REF!,"&lt;100",#REF!,"&gt;=50",#REF!,$B230,#REF!,"&gt;=2.4")</f>
        <v>#REF!</v>
      </c>
      <c r="G230" s="6" t="e">
        <f>COUNTIFS(#REF!,"&lt;=1",#REF!,"&lt;100",#REF!,"&gt;=50",#REF!,$B230,#REF!,"&gt;=2.5")</f>
        <v>#REF!</v>
      </c>
      <c r="H230" s="6" t="e">
        <f>COUNTIFS(#REF!,"&lt;=1",#REF!,"&lt;100",#REF!,"&gt;=50",#REF!,$B230,#REF!,"&gt;=2.6")</f>
        <v>#REF!</v>
      </c>
      <c r="I230" s="15" t="e">
        <f>COUNTIFS(#REF!,"&lt;=1",#REF!,"&lt;100",#REF!,"&gt;=50",#REF!,$B230,#REF!,"&gt;=2.7")</f>
        <v>#REF!</v>
      </c>
      <c r="K230" s="9" t="s">
        <v>51</v>
      </c>
      <c r="L230" s="6"/>
      <c r="M230" s="6" t="e">
        <f>COUNTIFS(#REF!,"&gt;=100",#REF!,"&lt;150",#REF!,$B230)</f>
        <v>#REF!</v>
      </c>
      <c r="N230" s="6" t="e">
        <f>COUNTIFS(#REF!,"&lt;=1",#REF!,"&gt;=100",#REF!,"&lt;150",#REF!,$B230,#REF!,"&gt;=2.4")</f>
        <v>#REF!</v>
      </c>
      <c r="O230" s="6" t="e">
        <f>COUNTIFS(#REF!,"&lt;=1",#REF!,"&gt;=100",#REF!,"&lt;150",#REF!,$B230,#REF!,"&gt;=2.5")</f>
        <v>#REF!</v>
      </c>
      <c r="P230" s="6" t="e">
        <f>COUNTIFS(#REF!,"&lt;=1",#REF!,"&gt;=100",#REF!,"&lt;150",#REF!,$B230,#REF!,"&gt;=2.6")</f>
        <v>#REF!</v>
      </c>
      <c r="Q230" s="6" t="e">
        <f>COUNTIFS(#REF!,"&lt;=1",#REF!,"&gt;=100",#REF!,"&lt;150",#REF!,$B230,#REF!,"&gt;=3.0")</f>
        <v>#REF!</v>
      </c>
      <c r="R230" s="15" t="e">
        <f>COUNTIFS(#REF!,"&lt;=1",#REF!,"&gt;=100",#REF!,"&lt;150",#REF!,$B230,#REF!,"&gt;=3.5")</f>
        <v>#REF!</v>
      </c>
      <c r="T230" s="9" t="s">
        <v>51</v>
      </c>
      <c r="U230" s="6"/>
      <c r="V230" s="6" t="e">
        <f>COUNTIFS(#REF!,"&gt;=150",#REF!,"&lt;200",#REF!,$B230)</f>
        <v>#REF!</v>
      </c>
      <c r="W230" s="6" t="e">
        <f>COUNTIFS(#REF!,"&lt;=1",#REF!,"&gt;=150",#REF!,"&lt;200",#REF!,$B230,#REF!,"&gt;=2.5")</f>
        <v>#REF!</v>
      </c>
      <c r="X230" s="6" t="e">
        <f>COUNTIFS(#REF!,"&lt;=1",#REF!,"&gt;=150",#REF!,"&lt;200",#REF!,$B230,#REF!,"&gt;=2.8")</f>
        <v>#REF!</v>
      </c>
      <c r="Y230" s="6" t="e">
        <f>COUNTIFS(#REF!,"&lt;=1",#REF!,"&gt;=150",#REF!,"&lt;200",#REF!,$B230,#REF!,"&gt;=3")</f>
        <v>#REF!</v>
      </c>
      <c r="Z230" s="6" t="e">
        <f>COUNTIFS(#REF!,"&lt;=1",#REF!,"&gt;=150",#REF!,"&lt;200",#REF!,$B230,#REF!,"&gt;=3.5")</f>
        <v>#REF!</v>
      </c>
      <c r="AA230" s="15" t="e">
        <f>COUNTIFS(#REF!,"&lt;=1",#REF!,"&gt;=150",#REF!,"&lt;200",#REF!,$B230,#REF!,"&gt;=4")</f>
        <v>#REF!</v>
      </c>
      <c r="AC230" s="9" t="s">
        <v>51</v>
      </c>
      <c r="AD230" s="6"/>
      <c r="AE230" s="6" t="e">
        <f>COUNTIFS(#REF!,"&gt;=200",#REF!,$B230)</f>
        <v>#REF!</v>
      </c>
      <c r="AF230" s="6" t="e">
        <f>COUNTIFS(#REF!,"&lt;=1",#REF!,"&gt;=200",#REF!,$B230,#REF!,"&gt;=2.5")</f>
        <v>#REF!</v>
      </c>
      <c r="AG230" s="6" t="e">
        <f>COUNTIFS(#REF!,"&lt;=1",#REF!,"&gt;=200",#REF!,$B230,#REF!,"&gt;=2.8")</f>
        <v>#REF!</v>
      </c>
      <c r="AH230" s="6" t="e">
        <f>COUNTIFS(#REF!,"&lt;=1",#REF!,"&gt;=200",#REF!,$B230,#REF!,"&gt;=3")</f>
        <v>#REF!</v>
      </c>
      <c r="AI230" s="6" t="e">
        <f>COUNTIFS(#REF!,"&lt;=1",#REF!,"&gt;=200",#REF!,$B230,#REF!,"&gt;=3.5")</f>
        <v>#REF!</v>
      </c>
      <c r="AJ230" s="15" t="e">
        <f>COUNTIFS(#REF!,"&lt;=1",#REF!,"&gt;=200",#REF!,$B230,#REF!,"&gt;=4")</f>
        <v>#REF!</v>
      </c>
      <c r="AL230" s="9" t="s">
        <v>51</v>
      </c>
      <c r="AM230" s="6"/>
      <c r="AN230" s="6" t="e">
        <f>COUNTIFS(#REF!,"&gt;=50",#REF!,$B230)</f>
        <v>#REF!</v>
      </c>
      <c r="AO230" s="6" t="e">
        <f>COUNTIFS(#REF!,"&lt;=1",#REF!,"&gt;=50",#REF!,$B230,#REF!,"&gt;=2.2")</f>
        <v>#REF!</v>
      </c>
      <c r="AP230" s="6" t="e">
        <f>COUNTIFS(#REF!,"&lt;=1",#REF!,"&gt;=50",#REF!,$B230,#REF!,"&gt;=2.5")</f>
        <v>#REF!</v>
      </c>
      <c r="AQ230" s="6" t="e">
        <f>COUNTIFS(#REF!,"&lt;=1",#REF!,"&gt;=50",#REF!,$B230,#REF!,"&gt;=3")</f>
        <v>#REF!</v>
      </c>
      <c r="AR230" s="6" t="e">
        <f>COUNTIFS(#REF!,"&lt;=1",#REF!,"&gt;=50",#REF!,$B230,#REF!,"&gt;=3.5")</f>
        <v>#REF!</v>
      </c>
      <c r="AS230" s="15" t="e">
        <f>COUNTIFS(#REF!,"&lt;=1",#REF!,"&gt;=50",#REF!,$B230,#REF!,"&gt;=4")</f>
        <v>#REF!</v>
      </c>
    </row>
    <row r="231" spans="2:45" hidden="1" outlineLevel="1" x14ac:dyDescent="0.25">
      <c r="B231" s="9" t="s">
        <v>39</v>
      </c>
      <c r="C231" s="6"/>
      <c r="D231" s="6" t="e">
        <f>COUNTIFS(#REF!,"&lt;100",#REF!,"&gt;=50",#REF!,$B231)</f>
        <v>#REF!</v>
      </c>
      <c r="E231" s="6" t="e">
        <f>COUNTIFS(#REF!,"&lt;=1",#REF!,"&lt;100",#REF!,"&gt;=50",#REF!,$B231,#REF!,"&gt;=2.3")</f>
        <v>#REF!</v>
      </c>
      <c r="F231" s="6" t="e">
        <f>COUNTIFS(#REF!,"&lt;=1",#REF!,"&lt;100",#REF!,"&gt;=50",#REF!,$B231,#REF!,"&gt;=2.4")</f>
        <v>#REF!</v>
      </c>
      <c r="G231" s="6" t="e">
        <f>COUNTIFS(#REF!,"&lt;=1",#REF!,"&lt;100",#REF!,"&gt;=50",#REF!,$B231,#REF!,"&gt;=2.5")</f>
        <v>#REF!</v>
      </c>
      <c r="H231" s="6" t="e">
        <f>COUNTIFS(#REF!,"&lt;=1",#REF!,"&lt;100",#REF!,"&gt;=50",#REF!,$B231,#REF!,"&gt;=2.6")</f>
        <v>#REF!</v>
      </c>
      <c r="I231" s="15" t="e">
        <f>COUNTIFS(#REF!,"&lt;=1",#REF!,"&lt;100",#REF!,"&gt;=50",#REF!,$B231,#REF!,"&gt;=2.7")</f>
        <v>#REF!</v>
      </c>
      <c r="K231" s="9" t="s">
        <v>39</v>
      </c>
      <c r="L231" s="6"/>
      <c r="M231" s="6" t="e">
        <f>COUNTIFS(#REF!,"&gt;=100",#REF!,"&lt;150",#REF!,$B231)</f>
        <v>#REF!</v>
      </c>
      <c r="N231" s="6" t="e">
        <f>COUNTIFS(#REF!,"&lt;=1",#REF!,"&gt;=100",#REF!,"&lt;150",#REF!,$B231,#REF!,"&gt;=2.4")</f>
        <v>#REF!</v>
      </c>
      <c r="O231" s="6" t="e">
        <f>COUNTIFS(#REF!,"&lt;=1",#REF!,"&gt;=100",#REF!,"&lt;150",#REF!,$B231,#REF!,"&gt;=2.5")</f>
        <v>#REF!</v>
      </c>
      <c r="P231" s="6" t="e">
        <f>COUNTIFS(#REF!,"&lt;=1",#REF!,"&gt;=100",#REF!,"&lt;150",#REF!,$B231,#REF!,"&gt;=2.6")</f>
        <v>#REF!</v>
      </c>
      <c r="Q231" s="6" t="e">
        <f>COUNTIFS(#REF!,"&lt;=1",#REF!,"&gt;=100",#REF!,"&lt;150",#REF!,$B231,#REF!,"&gt;=3.0")</f>
        <v>#REF!</v>
      </c>
      <c r="R231" s="15" t="e">
        <f>COUNTIFS(#REF!,"&lt;=1",#REF!,"&gt;=100",#REF!,"&lt;150",#REF!,$B231,#REF!,"&gt;=3.5")</f>
        <v>#REF!</v>
      </c>
      <c r="T231" s="9" t="s">
        <v>39</v>
      </c>
      <c r="U231" s="6"/>
      <c r="V231" s="6" t="e">
        <f>COUNTIFS(#REF!,"&gt;=150",#REF!,"&lt;200",#REF!,$B231)</f>
        <v>#REF!</v>
      </c>
      <c r="W231" s="6" t="e">
        <f>COUNTIFS(#REF!,"&lt;=1",#REF!,"&gt;=150",#REF!,"&lt;200",#REF!,$B231,#REF!,"&gt;=2.5")</f>
        <v>#REF!</v>
      </c>
      <c r="X231" s="6" t="e">
        <f>COUNTIFS(#REF!,"&lt;=1",#REF!,"&gt;=150",#REF!,"&lt;200",#REF!,$B231,#REF!,"&gt;=2.8")</f>
        <v>#REF!</v>
      </c>
      <c r="Y231" s="6" t="e">
        <f>COUNTIFS(#REF!,"&lt;=1",#REF!,"&gt;=150",#REF!,"&lt;200",#REF!,$B231,#REF!,"&gt;=3")</f>
        <v>#REF!</v>
      </c>
      <c r="Z231" s="6" t="e">
        <f>COUNTIFS(#REF!,"&lt;=1",#REF!,"&gt;=150",#REF!,"&lt;200",#REF!,$B231,#REF!,"&gt;=3.5")</f>
        <v>#REF!</v>
      </c>
      <c r="AA231" s="15" t="e">
        <f>COUNTIFS(#REF!,"&lt;=1",#REF!,"&gt;=150",#REF!,"&lt;200",#REF!,$B231,#REF!,"&gt;=4")</f>
        <v>#REF!</v>
      </c>
      <c r="AC231" s="9" t="s">
        <v>39</v>
      </c>
      <c r="AD231" s="6"/>
      <c r="AE231" s="6" t="e">
        <f>COUNTIFS(#REF!,"&gt;=200",#REF!,$B231)</f>
        <v>#REF!</v>
      </c>
      <c r="AF231" s="6" t="e">
        <f>COUNTIFS(#REF!,"&lt;=1",#REF!,"&gt;=200",#REF!,$B231,#REF!,"&gt;=2.5")</f>
        <v>#REF!</v>
      </c>
      <c r="AG231" s="6" t="e">
        <f>COUNTIFS(#REF!,"&lt;=1",#REF!,"&gt;=200",#REF!,$B231,#REF!,"&gt;=2.8")</f>
        <v>#REF!</v>
      </c>
      <c r="AH231" s="6" t="e">
        <f>COUNTIFS(#REF!,"&lt;=1",#REF!,"&gt;=200",#REF!,$B231,#REF!,"&gt;=3")</f>
        <v>#REF!</v>
      </c>
      <c r="AI231" s="6" t="e">
        <f>COUNTIFS(#REF!,"&lt;=1",#REF!,"&gt;=200",#REF!,$B231,#REF!,"&gt;=3.5")</f>
        <v>#REF!</v>
      </c>
      <c r="AJ231" s="15" t="e">
        <f>COUNTIFS(#REF!,"&lt;=1",#REF!,"&gt;=200",#REF!,$B231,#REF!,"&gt;=4")</f>
        <v>#REF!</v>
      </c>
      <c r="AL231" s="9" t="s">
        <v>39</v>
      </c>
      <c r="AM231" s="6"/>
      <c r="AN231" s="6" t="e">
        <f>COUNTIFS(#REF!,"&gt;=50",#REF!,$B231)</f>
        <v>#REF!</v>
      </c>
      <c r="AO231" s="6" t="e">
        <f>COUNTIFS(#REF!,"&lt;=1",#REF!,"&gt;=50",#REF!,$B231,#REF!,"&gt;=2.2")</f>
        <v>#REF!</v>
      </c>
      <c r="AP231" s="6" t="e">
        <f>COUNTIFS(#REF!,"&lt;=1",#REF!,"&gt;=50",#REF!,$B231,#REF!,"&gt;=2.5")</f>
        <v>#REF!</v>
      </c>
      <c r="AQ231" s="6" t="e">
        <f>COUNTIFS(#REF!,"&lt;=1",#REF!,"&gt;=50",#REF!,$B231,#REF!,"&gt;=3")</f>
        <v>#REF!</v>
      </c>
      <c r="AR231" s="6" t="e">
        <f>COUNTIFS(#REF!,"&lt;=1",#REF!,"&gt;=50",#REF!,$B231,#REF!,"&gt;=3.5")</f>
        <v>#REF!</v>
      </c>
      <c r="AS231" s="15" t="e">
        <f>COUNTIFS(#REF!,"&lt;=1",#REF!,"&gt;=50",#REF!,$B231,#REF!,"&gt;=4")</f>
        <v>#REF!</v>
      </c>
    </row>
    <row r="232" spans="2:45" hidden="1" outlineLevel="1" x14ac:dyDescent="0.25">
      <c r="B232" s="9" t="s">
        <v>47</v>
      </c>
      <c r="C232" s="6"/>
      <c r="D232" s="6" t="e">
        <f>COUNTIFS(#REF!,"&lt;100",#REF!,"&gt;=50",#REF!,$B232)</f>
        <v>#REF!</v>
      </c>
      <c r="E232" s="6" t="e">
        <f>COUNTIFS(#REF!,"&lt;=1",#REF!,"&lt;100",#REF!,"&gt;=50",#REF!,$B232,#REF!,"&gt;=2.3")</f>
        <v>#REF!</v>
      </c>
      <c r="F232" s="6" t="e">
        <f>COUNTIFS(#REF!,"&lt;=1",#REF!,"&lt;100",#REF!,"&gt;=50",#REF!,$B232,#REF!,"&gt;=2.4")</f>
        <v>#REF!</v>
      </c>
      <c r="G232" s="6" t="e">
        <f>COUNTIFS(#REF!,"&lt;=1",#REF!,"&lt;100",#REF!,"&gt;=50",#REF!,$B232,#REF!,"&gt;=2.5")</f>
        <v>#REF!</v>
      </c>
      <c r="H232" s="6" t="e">
        <f>COUNTIFS(#REF!,"&lt;=1",#REF!,"&lt;100",#REF!,"&gt;=50",#REF!,$B232,#REF!,"&gt;=2.6")</f>
        <v>#REF!</v>
      </c>
      <c r="I232" s="15" t="e">
        <f>COUNTIFS(#REF!,"&lt;=1",#REF!,"&lt;100",#REF!,"&gt;=50",#REF!,$B232,#REF!,"&gt;=2.7")</f>
        <v>#REF!</v>
      </c>
      <c r="K232" s="9" t="s">
        <v>47</v>
      </c>
      <c r="L232" s="6"/>
      <c r="M232" s="6" t="e">
        <f>COUNTIFS(#REF!,"&gt;=100",#REF!,"&lt;150",#REF!,$B232)</f>
        <v>#REF!</v>
      </c>
      <c r="N232" s="6" t="e">
        <f>COUNTIFS(#REF!,"&lt;=1",#REF!,"&gt;=100",#REF!,"&lt;150",#REF!,$B232,#REF!,"&gt;=2.4")</f>
        <v>#REF!</v>
      </c>
      <c r="O232" s="6" t="e">
        <f>COUNTIFS(#REF!,"&lt;=1",#REF!,"&gt;=100",#REF!,"&lt;150",#REF!,$B232,#REF!,"&gt;=2.5")</f>
        <v>#REF!</v>
      </c>
      <c r="P232" s="6" t="e">
        <f>COUNTIFS(#REF!,"&lt;=1",#REF!,"&gt;=100",#REF!,"&lt;150",#REF!,$B232,#REF!,"&gt;=2.6")</f>
        <v>#REF!</v>
      </c>
      <c r="Q232" s="6" t="e">
        <f>COUNTIFS(#REF!,"&lt;=1",#REF!,"&gt;=100",#REF!,"&lt;150",#REF!,$B232,#REF!,"&gt;=3.0")</f>
        <v>#REF!</v>
      </c>
      <c r="R232" s="15" t="e">
        <f>COUNTIFS(#REF!,"&lt;=1",#REF!,"&gt;=100",#REF!,"&lt;150",#REF!,$B232,#REF!,"&gt;=3.5")</f>
        <v>#REF!</v>
      </c>
      <c r="T232" s="9" t="s">
        <v>47</v>
      </c>
      <c r="U232" s="6"/>
      <c r="V232" s="6" t="e">
        <f>COUNTIFS(#REF!,"&gt;=150",#REF!,"&lt;200",#REF!,$B232)</f>
        <v>#REF!</v>
      </c>
      <c r="W232" s="6" t="e">
        <f>COUNTIFS(#REF!,"&lt;=1",#REF!,"&gt;=150",#REF!,"&lt;200",#REF!,$B232,#REF!,"&gt;=2.5")</f>
        <v>#REF!</v>
      </c>
      <c r="X232" s="6" t="e">
        <f>COUNTIFS(#REF!,"&lt;=1",#REF!,"&gt;=150",#REF!,"&lt;200",#REF!,$B232,#REF!,"&gt;=2.8")</f>
        <v>#REF!</v>
      </c>
      <c r="Y232" s="6" t="e">
        <f>COUNTIFS(#REF!,"&lt;=1",#REF!,"&gt;=150",#REF!,"&lt;200",#REF!,$B232,#REF!,"&gt;=3")</f>
        <v>#REF!</v>
      </c>
      <c r="Z232" s="6" t="e">
        <f>COUNTIFS(#REF!,"&lt;=1",#REF!,"&gt;=150",#REF!,"&lt;200",#REF!,$B232,#REF!,"&gt;=3.5")</f>
        <v>#REF!</v>
      </c>
      <c r="AA232" s="15" t="e">
        <f>COUNTIFS(#REF!,"&lt;=1",#REF!,"&gt;=150",#REF!,"&lt;200",#REF!,$B232,#REF!,"&gt;=4")</f>
        <v>#REF!</v>
      </c>
      <c r="AC232" s="9" t="s">
        <v>47</v>
      </c>
      <c r="AD232" s="6"/>
      <c r="AE232" s="6" t="e">
        <f>COUNTIFS(#REF!,"&gt;=200",#REF!,$B232)</f>
        <v>#REF!</v>
      </c>
      <c r="AF232" s="6" t="e">
        <f>COUNTIFS(#REF!,"&lt;=1",#REF!,"&gt;=200",#REF!,$B232,#REF!,"&gt;=2.5")</f>
        <v>#REF!</v>
      </c>
      <c r="AG232" s="6" t="e">
        <f>COUNTIFS(#REF!,"&lt;=1",#REF!,"&gt;=200",#REF!,$B232,#REF!,"&gt;=2.8")</f>
        <v>#REF!</v>
      </c>
      <c r="AH232" s="6" t="e">
        <f>COUNTIFS(#REF!,"&lt;=1",#REF!,"&gt;=200",#REF!,$B232,#REF!,"&gt;=3")</f>
        <v>#REF!</v>
      </c>
      <c r="AI232" s="6" t="e">
        <f>COUNTIFS(#REF!,"&lt;=1",#REF!,"&gt;=200",#REF!,$B232,#REF!,"&gt;=3.5")</f>
        <v>#REF!</v>
      </c>
      <c r="AJ232" s="15" t="e">
        <f>COUNTIFS(#REF!,"&lt;=1",#REF!,"&gt;=200",#REF!,$B232,#REF!,"&gt;=4")</f>
        <v>#REF!</v>
      </c>
      <c r="AL232" s="9" t="s">
        <v>47</v>
      </c>
      <c r="AM232" s="6"/>
      <c r="AN232" s="6" t="e">
        <f>COUNTIFS(#REF!,"&gt;=50",#REF!,$B232)</f>
        <v>#REF!</v>
      </c>
      <c r="AO232" s="6" t="e">
        <f>COUNTIFS(#REF!,"&lt;=1",#REF!,"&gt;=50",#REF!,$B232,#REF!,"&gt;=2.2")</f>
        <v>#REF!</v>
      </c>
      <c r="AP232" s="6" t="e">
        <f>COUNTIFS(#REF!,"&lt;=1",#REF!,"&gt;=50",#REF!,$B232,#REF!,"&gt;=2.5")</f>
        <v>#REF!</v>
      </c>
      <c r="AQ232" s="6" t="e">
        <f>COUNTIFS(#REF!,"&lt;=1",#REF!,"&gt;=50",#REF!,$B232,#REF!,"&gt;=3")</f>
        <v>#REF!</v>
      </c>
      <c r="AR232" s="6" t="e">
        <f>COUNTIFS(#REF!,"&lt;=1",#REF!,"&gt;=50",#REF!,$B232,#REF!,"&gt;=3.5")</f>
        <v>#REF!</v>
      </c>
      <c r="AS232" s="15" t="e">
        <f>COUNTIFS(#REF!,"&lt;=1",#REF!,"&gt;=50",#REF!,$B232,#REF!,"&gt;=4")</f>
        <v>#REF!</v>
      </c>
    </row>
    <row r="233" spans="2:45" hidden="1" outlineLevel="1" x14ac:dyDescent="0.25">
      <c r="B233" s="9" t="s">
        <v>48</v>
      </c>
      <c r="C233" s="6"/>
      <c r="D233" s="6" t="e">
        <f>COUNTIFS(#REF!,"&lt;100",#REF!,"&gt;=50",#REF!,$B233)</f>
        <v>#REF!</v>
      </c>
      <c r="E233" s="6" t="e">
        <f>COUNTIFS(#REF!,"&lt;=1",#REF!,"&lt;100",#REF!,"&gt;=50",#REF!,$B233,#REF!,"&gt;=2.3")</f>
        <v>#REF!</v>
      </c>
      <c r="F233" s="6" t="e">
        <f>COUNTIFS(#REF!,"&lt;=1",#REF!,"&lt;100",#REF!,"&gt;=50",#REF!,$B233,#REF!,"&gt;=2.4")</f>
        <v>#REF!</v>
      </c>
      <c r="G233" s="6" t="e">
        <f>COUNTIFS(#REF!,"&lt;=1",#REF!,"&lt;100",#REF!,"&gt;=50",#REF!,$B233,#REF!,"&gt;=2.5")</f>
        <v>#REF!</v>
      </c>
      <c r="H233" s="6" t="e">
        <f>COUNTIFS(#REF!,"&lt;=1",#REF!,"&lt;100",#REF!,"&gt;=50",#REF!,$B233,#REF!,"&gt;=2.6")</f>
        <v>#REF!</v>
      </c>
      <c r="I233" s="15" t="e">
        <f>COUNTIFS(#REF!,"&lt;=1",#REF!,"&lt;100",#REF!,"&gt;=50",#REF!,$B233,#REF!,"&gt;=2.7")</f>
        <v>#REF!</v>
      </c>
      <c r="K233" s="9" t="s">
        <v>48</v>
      </c>
      <c r="L233" s="6"/>
      <c r="M233" s="6" t="e">
        <f>COUNTIFS(#REF!,"&gt;=100",#REF!,"&lt;150",#REF!,$B233)</f>
        <v>#REF!</v>
      </c>
      <c r="N233" s="6" t="e">
        <f>COUNTIFS(#REF!,"&lt;=1",#REF!,"&gt;=100",#REF!,"&lt;150",#REF!,$B233,#REF!,"&gt;=2.4")</f>
        <v>#REF!</v>
      </c>
      <c r="O233" s="6" t="e">
        <f>COUNTIFS(#REF!,"&lt;=1",#REF!,"&gt;=100",#REF!,"&lt;150",#REF!,$B233,#REF!,"&gt;=2.5")</f>
        <v>#REF!</v>
      </c>
      <c r="P233" s="6" t="e">
        <f>COUNTIFS(#REF!,"&lt;=1",#REF!,"&gt;=100",#REF!,"&lt;150",#REF!,$B233,#REF!,"&gt;=2.6")</f>
        <v>#REF!</v>
      </c>
      <c r="Q233" s="6" t="e">
        <f>COUNTIFS(#REF!,"&lt;=1",#REF!,"&gt;=100",#REF!,"&lt;150",#REF!,$B233,#REF!,"&gt;=3.0")</f>
        <v>#REF!</v>
      </c>
      <c r="R233" s="15" t="e">
        <f>COUNTIFS(#REF!,"&lt;=1",#REF!,"&gt;=100",#REF!,"&lt;150",#REF!,$B233,#REF!,"&gt;=3.5")</f>
        <v>#REF!</v>
      </c>
      <c r="T233" s="9" t="s">
        <v>48</v>
      </c>
      <c r="U233" s="6"/>
      <c r="V233" s="6" t="e">
        <f>COUNTIFS(#REF!,"&gt;=150",#REF!,"&lt;200",#REF!,$B233)</f>
        <v>#REF!</v>
      </c>
      <c r="W233" s="6" t="e">
        <f>COUNTIFS(#REF!,"&lt;=1",#REF!,"&gt;=150",#REF!,"&lt;200",#REF!,$B233,#REF!,"&gt;=2.5")</f>
        <v>#REF!</v>
      </c>
      <c r="X233" s="6" t="e">
        <f>COUNTIFS(#REF!,"&lt;=1",#REF!,"&gt;=150",#REF!,"&lt;200",#REF!,$B233,#REF!,"&gt;=2.8")</f>
        <v>#REF!</v>
      </c>
      <c r="Y233" s="6" t="e">
        <f>COUNTIFS(#REF!,"&lt;=1",#REF!,"&gt;=150",#REF!,"&lt;200",#REF!,$B233,#REF!,"&gt;=3")</f>
        <v>#REF!</v>
      </c>
      <c r="Z233" s="6" t="e">
        <f>COUNTIFS(#REF!,"&lt;=1",#REF!,"&gt;=150",#REF!,"&lt;200",#REF!,$B233,#REF!,"&gt;=3.5")</f>
        <v>#REF!</v>
      </c>
      <c r="AA233" s="15" t="e">
        <f>COUNTIFS(#REF!,"&lt;=1",#REF!,"&gt;=150",#REF!,"&lt;200",#REF!,$B233,#REF!,"&gt;=4")</f>
        <v>#REF!</v>
      </c>
      <c r="AC233" s="9" t="s">
        <v>48</v>
      </c>
      <c r="AD233" s="6"/>
      <c r="AE233" s="6" t="e">
        <f>COUNTIFS(#REF!,"&gt;=200",#REF!,$B233)</f>
        <v>#REF!</v>
      </c>
      <c r="AF233" s="6" t="e">
        <f>COUNTIFS(#REF!,"&lt;=1",#REF!,"&gt;=200",#REF!,$B233,#REF!,"&gt;=2.5")</f>
        <v>#REF!</v>
      </c>
      <c r="AG233" s="6" t="e">
        <f>COUNTIFS(#REF!,"&lt;=1",#REF!,"&gt;=200",#REF!,$B233,#REF!,"&gt;=2.8")</f>
        <v>#REF!</v>
      </c>
      <c r="AH233" s="6" t="e">
        <f>COUNTIFS(#REF!,"&lt;=1",#REF!,"&gt;=200",#REF!,$B233,#REF!,"&gt;=3")</f>
        <v>#REF!</v>
      </c>
      <c r="AI233" s="6" t="e">
        <f>COUNTIFS(#REF!,"&lt;=1",#REF!,"&gt;=200",#REF!,$B233,#REF!,"&gt;=3.5")</f>
        <v>#REF!</v>
      </c>
      <c r="AJ233" s="15" t="e">
        <f>COUNTIFS(#REF!,"&lt;=1",#REF!,"&gt;=200",#REF!,$B233,#REF!,"&gt;=4")</f>
        <v>#REF!</v>
      </c>
      <c r="AL233" s="9" t="s">
        <v>48</v>
      </c>
      <c r="AM233" s="6"/>
      <c r="AN233" s="6" t="e">
        <f>COUNTIFS(#REF!,"&gt;=50",#REF!,$B233)</f>
        <v>#REF!</v>
      </c>
      <c r="AO233" s="6" t="e">
        <f>COUNTIFS(#REF!,"&lt;=1",#REF!,"&gt;=50",#REF!,$B233,#REF!,"&gt;=2.2")</f>
        <v>#REF!</v>
      </c>
      <c r="AP233" s="6" t="e">
        <f>COUNTIFS(#REF!,"&lt;=1",#REF!,"&gt;=50",#REF!,$B233,#REF!,"&gt;=2.5")</f>
        <v>#REF!</v>
      </c>
      <c r="AQ233" s="6" t="e">
        <f>COUNTIFS(#REF!,"&lt;=1",#REF!,"&gt;=50",#REF!,$B233,#REF!,"&gt;=3")</f>
        <v>#REF!</v>
      </c>
      <c r="AR233" s="6" t="e">
        <f>COUNTIFS(#REF!,"&lt;=1",#REF!,"&gt;=50",#REF!,$B233,#REF!,"&gt;=3.5")</f>
        <v>#REF!</v>
      </c>
      <c r="AS233" s="15" t="e">
        <f>COUNTIFS(#REF!,"&lt;=1",#REF!,"&gt;=50",#REF!,$B233,#REF!,"&gt;=4")</f>
        <v>#REF!</v>
      </c>
    </row>
    <row r="234" spans="2:45" hidden="1" outlineLevel="1" x14ac:dyDescent="0.25">
      <c r="B234" s="9" t="s">
        <v>33</v>
      </c>
      <c r="C234" s="6"/>
      <c r="D234" s="6" t="e">
        <f>COUNTIFS(#REF!,"&lt;100",#REF!,"&gt;=50",#REF!,$B234)</f>
        <v>#REF!</v>
      </c>
      <c r="E234" s="6" t="e">
        <f>COUNTIFS(#REF!,"&lt;=1",#REF!,"&lt;100",#REF!,"&gt;=50",#REF!,$B234,#REF!,"&gt;=2.3")</f>
        <v>#REF!</v>
      </c>
      <c r="F234" s="6" t="e">
        <f>COUNTIFS(#REF!,"&lt;=1",#REF!,"&lt;100",#REF!,"&gt;=50",#REF!,$B234,#REF!,"&gt;=2.4")</f>
        <v>#REF!</v>
      </c>
      <c r="G234" s="6" t="e">
        <f>COUNTIFS(#REF!,"&lt;=1",#REF!,"&lt;100",#REF!,"&gt;=50",#REF!,$B234,#REF!,"&gt;=2.5")</f>
        <v>#REF!</v>
      </c>
      <c r="H234" s="6" t="e">
        <f>COUNTIFS(#REF!,"&lt;=1",#REF!,"&lt;100",#REF!,"&gt;=50",#REF!,$B234,#REF!,"&gt;=2.6")</f>
        <v>#REF!</v>
      </c>
      <c r="I234" s="15" t="e">
        <f>COUNTIFS(#REF!,"&lt;=1",#REF!,"&lt;100",#REF!,"&gt;=50",#REF!,$B234,#REF!,"&gt;=2.7")</f>
        <v>#REF!</v>
      </c>
      <c r="K234" s="9" t="s">
        <v>33</v>
      </c>
      <c r="L234" s="6"/>
      <c r="M234" s="6" t="e">
        <f>COUNTIFS(#REF!,"&gt;=100",#REF!,"&lt;150",#REF!,$B234)</f>
        <v>#REF!</v>
      </c>
      <c r="N234" s="6" t="e">
        <f>COUNTIFS(#REF!,"&lt;=1",#REF!,"&gt;=100",#REF!,"&lt;150",#REF!,$B234,#REF!,"&gt;=2.4")</f>
        <v>#REF!</v>
      </c>
      <c r="O234" s="6" t="e">
        <f>COUNTIFS(#REF!,"&lt;=1",#REF!,"&gt;=100",#REF!,"&lt;150",#REF!,$B234,#REF!,"&gt;=2.5")</f>
        <v>#REF!</v>
      </c>
      <c r="P234" s="6" t="e">
        <f>COUNTIFS(#REF!,"&lt;=1",#REF!,"&gt;=100",#REF!,"&lt;150",#REF!,$B234,#REF!,"&gt;=2.6")</f>
        <v>#REF!</v>
      </c>
      <c r="Q234" s="6" t="e">
        <f>COUNTIFS(#REF!,"&lt;=1",#REF!,"&gt;=100",#REF!,"&lt;150",#REF!,$B234,#REF!,"&gt;=3.0")</f>
        <v>#REF!</v>
      </c>
      <c r="R234" s="15" t="e">
        <f>COUNTIFS(#REF!,"&lt;=1",#REF!,"&gt;=100",#REF!,"&lt;150",#REF!,$B234,#REF!,"&gt;=3.5")</f>
        <v>#REF!</v>
      </c>
      <c r="T234" s="9" t="s">
        <v>33</v>
      </c>
      <c r="U234" s="6"/>
      <c r="V234" s="6" t="e">
        <f>COUNTIFS(#REF!,"&gt;=150",#REF!,"&lt;200",#REF!,$B234)</f>
        <v>#REF!</v>
      </c>
      <c r="W234" s="6" t="e">
        <f>COUNTIFS(#REF!,"&lt;=1",#REF!,"&gt;=150",#REF!,"&lt;200",#REF!,$B234,#REF!,"&gt;=2.5")</f>
        <v>#REF!</v>
      </c>
      <c r="X234" s="6" t="e">
        <f>COUNTIFS(#REF!,"&lt;=1",#REF!,"&gt;=150",#REF!,"&lt;200",#REF!,$B234,#REF!,"&gt;=2.8")</f>
        <v>#REF!</v>
      </c>
      <c r="Y234" s="6" t="e">
        <f>COUNTIFS(#REF!,"&lt;=1",#REF!,"&gt;=150",#REF!,"&lt;200",#REF!,$B234,#REF!,"&gt;=3")</f>
        <v>#REF!</v>
      </c>
      <c r="Z234" s="6" t="e">
        <f>COUNTIFS(#REF!,"&lt;=1",#REF!,"&gt;=150",#REF!,"&lt;200",#REF!,$B234,#REF!,"&gt;=3.5")</f>
        <v>#REF!</v>
      </c>
      <c r="AA234" s="15" t="e">
        <f>COUNTIFS(#REF!,"&lt;=1",#REF!,"&gt;=150",#REF!,"&lt;200",#REF!,$B234,#REF!,"&gt;=4")</f>
        <v>#REF!</v>
      </c>
      <c r="AC234" s="9" t="s">
        <v>33</v>
      </c>
      <c r="AD234" s="6"/>
      <c r="AE234" s="6" t="e">
        <f>COUNTIFS(#REF!,"&gt;=200",#REF!,$B234)</f>
        <v>#REF!</v>
      </c>
      <c r="AF234" s="6" t="e">
        <f>COUNTIFS(#REF!,"&lt;=1",#REF!,"&gt;=200",#REF!,$B234,#REF!,"&gt;=2.5")</f>
        <v>#REF!</v>
      </c>
      <c r="AG234" s="6" t="e">
        <f>COUNTIFS(#REF!,"&lt;=1",#REF!,"&gt;=200",#REF!,$B234,#REF!,"&gt;=2.8")</f>
        <v>#REF!</v>
      </c>
      <c r="AH234" s="6" t="e">
        <f>COUNTIFS(#REF!,"&lt;=1",#REF!,"&gt;=200",#REF!,$B234,#REF!,"&gt;=3")</f>
        <v>#REF!</v>
      </c>
      <c r="AI234" s="6" t="e">
        <f>COUNTIFS(#REF!,"&lt;=1",#REF!,"&gt;=200",#REF!,$B234,#REF!,"&gt;=3.5")</f>
        <v>#REF!</v>
      </c>
      <c r="AJ234" s="15" t="e">
        <f>COUNTIFS(#REF!,"&lt;=1",#REF!,"&gt;=200",#REF!,$B234,#REF!,"&gt;=4")</f>
        <v>#REF!</v>
      </c>
      <c r="AL234" s="9" t="s">
        <v>33</v>
      </c>
      <c r="AM234" s="6"/>
      <c r="AN234" s="6" t="e">
        <f>COUNTIFS(#REF!,"&gt;=50",#REF!,$B234)</f>
        <v>#REF!</v>
      </c>
      <c r="AO234" s="6" t="e">
        <f>COUNTIFS(#REF!,"&lt;=1",#REF!,"&gt;=50",#REF!,$B234,#REF!,"&gt;=2.2")</f>
        <v>#REF!</v>
      </c>
      <c r="AP234" s="6" t="e">
        <f>COUNTIFS(#REF!,"&lt;=1",#REF!,"&gt;=50",#REF!,$B234,#REF!,"&gt;=2.5")</f>
        <v>#REF!</v>
      </c>
      <c r="AQ234" s="6" t="e">
        <f>COUNTIFS(#REF!,"&lt;=1",#REF!,"&gt;=50",#REF!,$B234,#REF!,"&gt;=3")</f>
        <v>#REF!</v>
      </c>
      <c r="AR234" s="6" t="e">
        <f>COUNTIFS(#REF!,"&lt;=1",#REF!,"&gt;=50",#REF!,$B234,#REF!,"&gt;=3.5")</f>
        <v>#REF!</v>
      </c>
      <c r="AS234" s="15" t="e">
        <f>COUNTIFS(#REF!,"&lt;=1",#REF!,"&gt;=50",#REF!,$B234,#REF!,"&gt;=4")</f>
        <v>#REF!</v>
      </c>
    </row>
    <row r="235" spans="2:45" hidden="1" outlineLevel="1" x14ac:dyDescent="0.25">
      <c r="B235" s="9" t="s">
        <v>43</v>
      </c>
      <c r="C235" s="6"/>
      <c r="D235" s="6" t="e">
        <f>COUNTIFS(#REF!,"&lt;100",#REF!,"&gt;=50",#REF!,$B235)</f>
        <v>#REF!</v>
      </c>
      <c r="E235" s="6" t="e">
        <f>COUNTIFS(#REF!,"&lt;=1",#REF!,"&lt;100",#REF!,"&gt;=50",#REF!,$B235,#REF!,"&gt;=2.3")</f>
        <v>#REF!</v>
      </c>
      <c r="F235" s="6" t="e">
        <f>COUNTIFS(#REF!,"&lt;=1",#REF!,"&lt;100",#REF!,"&gt;=50",#REF!,$B235,#REF!,"&gt;=2.4")</f>
        <v>#REF!</v>
      </c>
      <c r="G235" s="6" t="e">
        <f>COUNTIFS(#REF!,"&lt;=1",#REF!,"&lt;100",#REF!,"&gt;=50",#REF!,$B235,#REF!,"&gt;=2.5")</f>
        <v>#REF!</v>
      </c>
      <c r="H235" s="6" t="e">
        <f>COUNTIFS(#REF!,"&lt;=1",#REF!,"&lt;100",#REF!,"&gt;=50",#REF!,$B235,#REF!,"&gt;=2.6")</f>
        <v>#REF!</v>
      </c>
      <c r="I235" s="15" t="e">
        <f>COUNTIFS(#REF!,"&lt;=1",#REF!,"&lt;100",#REF!,"&gt;=50",#REF!,$B235,#REF!,"&gt;=2.7")</f>
        <v>#REF!</v>
      </c>
      <c r="K235" s="9" t="s">
        <v>43</v>
      </c>
      <c r="L235" s="6"/>
      <c r="M235" s="6" t="e">
        <f>COUNTIFS(#REF!,"&gt;=100",#REF!,"&lt;150",#REF!,$B235)</f>
        <v>#REF!</v>
      </c>
      <c r="N235" s="6" t="e">
        <f>COUNTIFS(#REF!,"&lt;=1",#REF!,"&gt;=100",#REF!,"&lt;150",#REF!,$B235,#REF!,"&gt;=2.4")</f>
        <v>#REF!</v>
      </c>
      <c r="O235" s="6" t="e">
        <f>COUNTIFS(#REF!,"&lt;=1",#REF!,"&gt;=100",#REF!,"&lt;150",#REF!,$B235,#REF!,"&gt;=2.5")</f>
        <v>#REF!</v>
      </c>
      <c r="P235" s="6" t="e">
        <f>COUNTIFS(#REF!,"&lt;=1",#REF!,"&gt;=100",#REF!,"&lt;150",#REF!,$B235,#REF!,"&gt;=2.6")</f>
        <v>#REF!</v>
      </c>
      <c r="Q235" s="6" t="e">
        <f>COUNTIFS(#REF!,"&lt;=1",#REF!,"&gt;=100",#REF!,"&lt;150",#REF!,$B235,#REF!,"&gt;=3.0")</f>
        <v>#REF!</v>
      </c>
      <c r="R235" s="15" t="e">
        <f>COUNTIFS(#REF!,"&lt;=1",#REF!,"&gt;=100",#REF!,"&lt;150",#REF!,$B235,#REF!,"&gt;=3.5")</f>
        <v>#REF!</v>
      </c>
      <c r="T235" s="9" t="s">
        <v>43</v>
      </c>
      <c r="U235" s="6"/>
      <c r="V235" s="6" t="e">
        <f>COUNTIFS(#REF!,"&gt;=150",#REF!,"&lt;200",#REF!,$B235)</f>
        <v>#REF!</v>
      </c>
      <c r="W235" s="6" t="e">
        <f>COUNTIFS(#REF!,"&lt;=1",#REF!,"&gt;=150",#REF!,"&lt;200",#REF!,$B235,#REF!,"&gt;=2.5")</f>
        <v>#REF!</v>
      </c>
      <c r="X235" s="6" t="e">
        <f>COUNTIFS(#REF!,"&lt;=1",#REF!,"&gt;=150",#REF!,"&lt;200",#REF!,$B235,#REF!,"&gt;=2.8")</f>
        <v>#REF!</v>
      </c>
      <c r="Y235" s="6" t="e">
        <f>COUNTIFS(#REF!,"&lt;=1",#REF!,"&gt;=150",#REF!,"&lt;200",#REF!,$B235,#REF!,"&gt;=3")</f>
        <v>#REF!</v>
      </c>
      <c r="Z235" s="6" t="e">
        <f>COUNTIFS(#REF!,"&lt;=1",#REF!,"&gt;=150",#REF!,"&lt;200",#REF!,$B235,#REF!,"&gt;=3.5")</f>
        <v>#REF!</v>
      </c>
      <c r="AA235" s="15" t="e">
        <f>COUNTIFS(#REF!,"&lt;=1",#REF!,"&gt;=150",#REF!,"&lt;200",#REF!,$B235,#REF!,"&gt;=4")</f>
        <v>#REF!</v>
      </c>
      <c r="AC235" s="9" t="s">
        <v>43</v>
      </c>
      <c r="AD235" s="6"/>
      <c r="AE235" s="6" t="e">
        <f>COUNTIFS(#REF!,"&gt;=200",#REF!,$B235)</f>
        <v>#REF!</v>
      </c>
      <c r="AF235" s="6" t="e">
        <f>COUNTIFS(#REF!,"&lt;=1",#REF!,"&gt;=200",#REF!,$B235,#REF!,"&gt;=2.5")</f>
        <v>#REF!</v>
      </c>
      <c r="AG235" s="6" t="e">
        <f>COUNTIFS(#REF!,"&lt;=1",#REF!,"&gt;=200",#REF!,$B235,#REF!,"&gt;=2.8")</f>
        <v>#REF!</v>
      </c>
      <c r="AH235" s="6" t="e">
        <f>COUNTIFS(#REF!,"&lt;=1",#REF!,"&gt;=200",#REF!,$B235,#REF!,"&gt;=3")</f>
        <v>#REF!</v>
      </c>
      <c r="AI235" s="6" t="e">
        <f>COUNTIFS(#REF!,"&lt;=1",#REF!,"&gt;=200",#REF!,$B235,#REF!,"&gt;=3.5")</f>
        <v>#REF!</v>
      </c>
      <c r="AJ235" s="15" t="e">
        <f>COUNTIFS(#REF!,"&lt;=1",#REF!,"&gt;=200",#REF!,$B235,#REF!,"&gt;=4")</f>
        <v>#REF!</v>
      </c>
      <c r="AL235" s="9" t="s">
        <v>43</v>
      </c>
      <c r="AM235" s="6"/>
      <c r="AN235" s="6" t="e">
        <f>COUNTIFS(#REF!,"&gt;=50",#REF!,$B235)</f>
        <v>#REF!</v>
      </c>
      <c r="AO235" s="6" t="e">
        <f>COUNTIFS(#REF!,"&lt;=1",#REF!,"&gt;=50",#REF!,$B235,#REF!,"&gt;=2.2")</f>
        <v>#REF!</v>
      </c>
      <c r="AP235" s="6" t="e">
        <f>COUNTIFS(#REF!,"&lt;=1",#REF!,"&gt;=50",#REF!,$B235,#REF!,"&gt;=2.5")</f>
        <v>#REF!</v>
      </c>
      <c r="AQ235" s="6" t="e">
        <f>COUNTIFS(#REF!,"&lt;=1",#REF!,"&gt;=50",#REF!,$B235,#REF!,"&gt;=3")</f>
        <v>#REF!</v>
      </c>
      <c r="AR235" s="6" t="e">
        <f>COUNTIFS(#REF!,"&lt;=1",#REF!,"&gt;=50",#REF!,$B235,#REF!,"&gt;=3.5")</f>
        <v>#REF!</v>
      </c>
      <c r="AS235" s="15" t="e">
        <f>COUNTIFS(#REF!,"&lt;=1",#REF!,"&gt;=50",#REF!,$B235,#REF!,"&gt;=4")</f>
        <v>#REF!</v>
      </c>
    </row>
    <row r="236" spans="2:45" hidden="1" outlineLevel="1" x14ac:dyDescent="0.25">
      <c r="B236" s="9" t="s">
        <v>46</v>
      </c>
      <c r="C236" s="6"/>
      <c r="D236" s="6" t="e">
        <f>COUNTIFS(#REF!,"&lt;100",#REF!,"&gt;=50",#REF!,$B236)</f>
        <v>#REF!</v>
      </c>
      <c r="E236" s="6" t="e">
        <f>COUNTIFS(#REF!,"&lt;=1",#REF!,"&lt;100",#REF!,"&gt;=50",#REF!,$B236,#REF!,"&gt;=2.3")</f>
        <v>#REF!</v>
      </c>
      <c r="F236" s="6" t="e">
        <f>COUNTIFS(#REF!,"&lt;=1",#REF!,"&lt;100",#REF!,"&gt;=50",#REF!,$B236,#REF!,"&gt;=2.4")</f>
        <v>#REF!</v>
      </c>
      <c r="G236" s="6" t="e">
        <f>COUNTIFS(#REF!,"&lt;=1",#REF!,"&lt;100",#REF!,"&gt;=50",#REF!,$B236,#REF!,"&gt;=2.5")</f>
        <v>#REF!</v>
      </c>
      <c r="H236" s="6" t="e">
        <f>COUNTIFS(#REF!,"&lt;=1",#REF!,"&lt;100",#REF!,"&gt;=50",#REF!,$B236,#REF!,"&gt;=2.6")</f>
        <v>#REF!</v>
      </c>
      <c r="I236" s="15" t="e">
        <f>COUNTIFS(#REF!,"&lt;=1",#REF!,"&lt;100",#REF!,"&gt;=50",#REF!,$B236,#REF!,"&gt;=2.7")</f>
        <v>#REF!</v>
      </c>
      <c r="K236" s="9" t="s">
        <v>46</v>
      </c>
      <c r="L236" s="6"/>
      <c r="M236" s="6" t="e">
        <f>COUNTIFS(#REF!,"&gt;=100",#REF!,"&lt;150",#REF!,$B236)</f>
        <v>#REF!</v>
      </c>
      <c r="N236" s="6" t="e">
        <f>COUNTIFS(#REF!,"&lt;=1",#REF!,"&gt;=100",#REF!,"&lt;150",#REF!,$B236,#REF!,"&gt;=2.4")</f>
        <v>#REF!</v>
      </c>
      <c r="O236" s="6" t="e">
        <f>COUNTIFS(#REF!,"&lt;=1",#REF!,"&gt;=100",#REF!,"&lt;150",#REF!,$B236,#REF!,"&gt;=2.5")</f>
        <v>#REF!</v>
      </c>
      <c r="P236" s="6" t="e">
        <f>COUNTIFS(#REF!,"&lt;=1",#REF!,"&gt;=100",#REF!,"&lt;150",#REF!,$B236,#REF!,"&gt;=2.6")</f>
        <v>#REF!</v>
      </c>
      <c r="Q236" s="6" t="e">
        <f>COUNTIFS(#REF!,"&lt;=1",#REF!,"&gt;=100",#REF!,"&lt;150",#REF!,$B236,#REF!,"&gt;=3.0")</f>
        <v>#REF!</v>
      </c>
      <c r="R236" s="15" t="e">
        <f>COUNTIFS(#REF!,"&lt;=1",#REF!,"&gt;=100",#REF!,"&lt;150",#REF!,$B236,#REF!,"&gt;=3.5")</f>
        <v>#REF!</v>
      </c>
      <c r="T236" s="9" t="s">
        <v>46</v>
      </c>
      <c r="U236" s="6"/>
      <c r="V236" s="6" t="e">
        <f>COUNTIFS(#REF!,"&gt;=150",#REF!,"&lt;200",#REF!,$B236)</f>
        <v>#REF!</v>
      </c>
      <c r="W236" s="6" t="e">
        <f>COUNTIFS(#REF!,"&lt;=1",#REF!,"&gt;=150",#REF!,"&lt;200",#REF!,$B236,#REF!,"&gt;=2.5")</f>
        <v>#REF!</v>
      </c>
      <c r="X236" s="6" t="e">
        <f>COUNTIFS(#REF!,"&lt;=1",#REF!,"&gt;=150",#REF!,"&lt;200",#REF!,$B236,#REF!,"&gt;=2.8")</f>
        <v>#REF!</v>
      </c>
      <c r="Y236" s="6" t="e">
        <f>COUNTIFS(#REF!,"&lt;=1",#REF!,"&gt;=150",#REF!,"&lt;200",#REF!,$B236,#REF!,"&gt;=3")</f>
        <v>#REF!</v>
      </c>
      <c r="Z236" s="6" t="e">
        <f>COUNTIFS(#REF!,"&lt;=1",#REF!,"&gt;=150",#REF!,"&lt;200",#REF!,$B236,#REF!,"&gt;=3.5")</f>
        <v>#REF!</v>
      </c>
      <c r="AA236" s="15" t="e">
        <f>COUNTIFS(#REF!,"&lt;=1",#REF!,"&gt;=150",#REF!,"&lt;200",#REF!,$B236,#REF!,"&gt;=4")</f>
        <v>#REF!</v>
      </c>
      <c r="AC236" s="9" t="s">
        <v>46</v>
      </c>
      <c r="AD236" s="6"/>
      <c r="AE236" s="6" t="e">
        <f>COUNTIFS(#REF!,"&gt;=200",#REF!,$B236)</f>
        <v>#REF!</v>
      </c>
      <c r="AF236" s="6" t="e">
        <f>COUNTIFS(#REF!,"&lt;=1",#REF!,"&gt;=200",#REF!,$B236,#REF!,"&gt;=2.5")</f>
        <v>#REF!</v>
      </c>
      <c r="AG236" s="6" t="e">
        <f>COUNTIFS(#REF!,"&lt;=1",#REF!,"&gt;=200",#REF!,$B236,#REF!,"&gt;=2.8")</f>
        <v>#REF!</v>
      </c>
      <c r="AH236" s="6" t="e">
        <f>COUNTIFS(#REF!,"&lt;=1",#REF!,"&gt;=200",#REF!,$B236,#REF!,"&gt;=3")</f>
        <v>#REF!</v>
      </c>
      <c r="AI236" s="6" t="e">
        <f>COUNTIFS(#REF!,"&lt;=1",#REF!,"&gt;=200",#REF!,$B236,#REF!,"&gt;=3.5")</f>
        <v>#REF!</v>
      </c>
      <c r="AJ236" s="15" t="e">
        <f>COUNTIFS(#REF!,"&lt;=1",#REF!,"&gt;=200",#REF!,$B236,#REF!,"&gt;=4")</f>
        <v>#REF!</v>
      </c>
      <c r="AL236" s="9" t="s">
        <v>46</v>
      </c>
      <c r="AM236" s="6"/>
      <c r="AN236" s="6" t="e">
        <f>COUNTIFS(#REF!,"&gt;=50",#REF!,$B236)</f>
        <v>#REF!</v>
      </c>
      <c r="AO236" s="6" t="e">
        <f>COUNTIFS(#REF!,"&lt;=1",#REF!,"&gt;=50",#REF!,$B236,#REF!,"&gt;=2.2")</f>
        <v>#REF!</v>
      </c>
      <c r="AP236" s="6" t="e">
        <f>COUNTIFS(#REF!,"&lt;=1",#REF!,"&gt;=50",#REF!,$B236,#REF!,"&gt;=2.5")</f>
        <v>#REF!</v>
      </c>
      <c r="AQ236" s="6" t="e">
        <f>COUNTIFS(#REF!,"&lt;=1",#REF!,"&gt;=50",#REF!,$B236,#REF!,"&gt;=3")</f>
        <v>#REF!</v>
      </c>
      <c r="AR236" s="6" t="e">
        <f>COUNTIFS(#REF!,"&lt;=1",#REF!,"&gt;=50",#REF!,$B236,#REF!,"&gt;=3.5")</f>
        <v>#REF!</v>
      </c>
      <c r="AS236" s="15" t="e">
        <f>COUNTIFS(#REF!,"&lt;=1",#REF!,"&gt;=50",#REF!,$B236,#REF!,"&gt;=4")</f>
        <v>#REF!</v>
      </c>
    </row>
    <row r="237" spans="2:45" hidden="1" outlineLevel="1" x14ac:dyDescent="0.25">
      <c r="B237" s="9" t="s">
        <v>53</v>
      </c>
      <c r="C237" s="6"/>
      <c r="D237" s="6" t="e">
        <f>COUNTIFS(#REF!,"&lt;100",#REF!,"&gt;=50",#REF!,$B237)</f>
        <v>#REF!</v>
      </c>
      <c r="E237" s="6" t="e">
        <f>COUNTIFS(#REF!,"&lt;=1",#REF!,"&lt;100",#REF!,"&gt;=50",#REF!,$B237,#REF!,"&gt;=2.3")</f>
        <v>#REF!</v>
      </c>
      <c r="F237" s="6" t="e">
        <f>COUNTIFS(#REF!,"&lt;=1",#REF!,"&lt;100",#REF!,"&gt;=50",#REF!,$B237,#REF!,"&gt;=2.4")</f>
        <v>#REF!</v>
      </c>
      <c r="G237" s="6" t="e">
        <f>COUNTIFS(#REF!,"&lt;=1",#REF!,"&lt;100",#REF!,"&gt;=50",#REF!,$B237,#REF!,"&gt;=2.5")</f>
        <v>#REF!</v>
      </c>
      <c r="H237" s="6" t="e">
        <f>COUNTIFS(#REF!,"&lt;=1",#REF!,"&lt;100",#REF!,"&gt;=50",#REF!,$B237,#REF!,"&gt;=2.6")</f>
        <v>#REF!</v>
      </c>
      <c r="I237" s="15" t="e">
        <f>COUNTIFS(#REF!,"&lt;=1",#REF!,"&lt;100",#REF!,"&gt;=50",#REF!,$B237,#REF!,"&gt;=2.7")</f>
        <v>#REF!</v>
      </c>
      <c r="K237" s="9" t="s">
        <v>53</v>
      </c>
      <c r="L237" s="6"/>
      <c r="M237" s="6" t="e">
        <f>COUNTIFS(#REF!,"&gt;=100",#REF!,"&lt;150",#REF!,$B237)</f>
        <v>#REF!</v>
      </c>
      <c r="N237" s="6" t="e">
        <f>COUNTIFS(#REF!,"&lt;=1",#REF!,"&gt;=100",#REF!,"&lt;150",#REF!,$B237,#REF!,"&gt;=2.4")</f>
        <v>#REF!</v>
      </c>
      <c r="O237" s="6" t="e">
        <f>COUNTIFS(#REF!,"&lt;=1",#REF!,"&gt;=100",#REF!,"&lt;150",#REF!,$B237,#REF!,"&gt;=2.5")</f>
        <v>#REF!</v>
      </c>
      <c r="P237" s="6" t="e">
        <f>COUNTIFS(#REF!,"&lt;=1",#REF!,"&gt;=100",#REF!,"&lt;150",#REF!,$B237,#REF!,"&gt;=2.6")</f>
        <v>#REF!</v>
      </c>
      <c r="Q237" s="6" t="e">
        <f>COUNTIFS(#REF!,"&lt;=1",#REF!,"&gt;=100",#REF!,"&lt;150",#REF!,$B237,#REF!,"&gt;=3.0")</f>
        <v>#REF!</v>
      </c>
      <c r="R237" s="15" t="e">
        <f>COUNTIFS(#REF!,"&lt;=1",#REF!,"&gt;=100",#REF!,"&lt;150",#REF!,$B237,#REF!,"&gt;=3.5")</f>
        <v>#REF!</v>
      </c>
      <c r="T237" s="9" t="s">
        <v>53</v>
      </c>
      <c r="U237" s="6"/>
      <c r="V237" s="6" t="e">
        <f>COUNTIFS(#REF!,"&gt;=150",#REF!,"&lt;200",#REF!,$B237)</f>
        <v>#REF!</v>
      </c>
      <c r="W237" s="6" t="e">
        <f>COUNTIFS(#REF!,"&lt;=1",#REF!,"&gt;=150",#REF!,"&lt;200",#REF!,$B237,#REF!,"&gt;=2.5")</f>
        <v>#REF!</v>
      </c>
      <c r="X237" s="6" t="e">
        <f>COUNTIFS(#REF!,"&lt;=1",#REF!,"&gt;=150",#REF!,"&lt;200",#REF!,$B237,#REF!,"&gt;=2.8")</f>
        <v>#REF!</v>
      </c>
      <c r="Y237" s="6" t="e">
        <f>COUNTIFS(#REF!,"&lt;=1",#REF!,"&gt;=150",#REF!,"&lt;200",#REF!,$B237,#REF!,"&gt;=3")</f>
        <v>#REF!</v>
      </c>
      <c r="Z237" s="6" t="e">
        <f>COUNTIFS(#REF!,"&lt;=1",#REF!,"&gt;=150",#REF!,"&lt;200",#REF!,$B237,#REF!,"&gt;=3.5")</f>
        <v>#REF!</v>
      </c>
      <c r="AA237" s="15" t="e">
        <f>COUNTIFS(#REF!,"&lt;=1",#REF!,"&gt;=150",#REF!,"&lt;200",#REF!,$B237,#REF!,"&gt;=4")</f>
        <v>#REF!</v>
      </c>
      <c r="AC237" s="9" t="s">
        <v>53</v>
      </c>
      <c r="AD237" s="6"/>
      <c r="AE237" s="6" t="e">
        <f>COUNTIFS(#REF!,"&gt;=200",#REF!,$B237)</f>
        <v>#REF!</v>
      </c>
      <c r="AF237" s="6" t="e">
        <f>COUNTIFS(#REF!,"&lt;=1",#REF!,"&gt;=200",#REF!,$B237,#REF!,"&gt;=2.5")</f>
        <v>#REF!</v>
      </c>
      <c r="AG237" s="6" t="e">
        <f>COUNTIFS(#REF!,"&lt;=1",#REF!,"&gt;=200",#REF!,$B237,#REF!,"&gt;=2.8")</f>
        <v>#REF!</v>
      </c>
      <c r="AH237" s="6" t="e">
        <f>COUNTIFS(#REF!,"&lt;=1",#REF!,"&gt;=200",#REF!,$B237,#REF!,"&gt;=3")</f>
        <v>#REF!</v>
      </c>
      <c r="AI237" s="6" t="e">
        <f>COUNTIFS(#REF!,"&lt;=1",#REF!,"&gt;=200",#REF!,$B237,#REF!,"&gt;=3.5")</f>
        <v>#REF!</v>
      </c>
      <c r="AJ237" s="15" t="e">
        <f>COUNTIFS(#REF!,"&lt;=1",#REF!,"&gt;=200",#REF!,$B237,#REF!,"&gt;=4")</f>
        <v>#REF!</v>
      </c>
      <c r="AL237" s="9" t="s">
        <v>53</v>
      </c>
      <c r="AM237" s="6"/>
      <c r="AN237" s="6" t="e">
        <f>COUNTIFS(#REF!,"&gt;=50",#REF!,$B237)</f>
        <v>#REF!</v>
      </c>
      <c r="AO237" s="6" t="e">
        <f>COUNTIFS(#REF!,"&lt;=1",#REF!,"&gt;=50",#REF!,$B237,#REF!,"&gt;=2.2")</f>
        <v>#REF!</v>
      </c>
      <c r="AP237" s="6" t="e">
        <f>COUNTIFS(#REF!,"&lt;=1",#REF!,"&gt;=50",#REF!,$B237,#REF!,"&gt;=2.5")</f>
        <v>#REF!</v>
      </c>
      <c r="AQ237" s="6" t="e">
        <f>COUNTIFS(#REF!,"&lt;=1",#REF!,"&gt;=50",#REF!,$B237,#REF!,"&gt;=3")</f>
        <v>#REF!</v>
      </c>
      <c r="AR237" s="6" t="e">
        <f>COUNTIFS(#REF!,"&lt;=1",#REF!,"&gt;=50",#REF!,$B237,#REF!,"&gt;=3.5")</f>
        <v>#REF!</v>
      </c>
      <c r="AS237" s="15" t="e">
        <f>COUNTIFS(#REF!,"&lt;=1",#REF!,"&gt;=50",#REF!,$B237,#REF!,"&gt;=4")</f>
        <v>#REF!</v>
      </c>
    </row>
    <row r="238" spans="2:45" hidden="1" outlineLevel="1" x14ac:dyDescent="0.25">
      <c r="B238" s="9" t="s">
        <v>49</v>
      </c>
      <c r="C238" s="6"/>
      <c r="D238" s="6" t="e">
        <f>COUNTIFS(#REF!,"&lt;100",#REF!,"&gt;=50",#REF!,$B238)</f>
        <v>#REF!</v>
      </c>
      <c r="E238" s="6" t="e">
        <f>COUNTIFS(#REF!,"&lt;=1",#REF!,"&lt;100",#REF!,"&gt;=50",#REF!,$B238,#REF!,"&gt;=2.3")</f>
        <v>#REF!</v>
      </c>
      <c r="F238" s="6" t="e">
        <f>COUNTIFS(#REF!,"&lt;=1",#REF!,"&lt;100",#REF!,"&gt;=50",#REF!,$B238,#REF!,"&gt;=2.4")</f>
        <v>#REF!</v>
      </c>
      <c r="G238" s="6" t="e">
        <f>COUNTIFS(#REF!,"&lt;=1",#REF!,"&lt;100",#REF!,"&gt;=50",#REF!,$B238,#REF!,"&gt;=2.5")</f>
        <v>#REF!</v>
      </c>
      <c r="H238" s="6" t="e">
        <f>COUNTIFS(#REF!,"&lt;=1",#REF!,"&lt;100",#REF!,"&gt;=50",#REF!,$B238,#REF!,"&gt;=2.6")</f>
        <v>#REF!</v>
      </c>
      <c r="I238" s="15" t="e">
        <f>COUNTIFS(#REF!,"&lt;=1",#REF!,"&lt;100",#REF!,"&gt;=50",#REF!,$B238,#REF!,"&gt;=2.7")</f>
        <v>#REF!</v>
      </c>
      <c r="K238" s="9" t="s">
        <v>49</v>
      </c>
      <c r="L238" s="6"/>
      <c r="M238" s="6" t="e">
        <f>COUNTIFS(#REF!,"&gt;=100",#REF!,"&lt;150",#REF!,$B238)</f>
        <v>#REF!</v>
      </c>
      <c r="N238" s="6" t="e">
        <f>COUNTIFS(#REF!,"&lt;=1",#REF!,"&gt;=100",#REF!,"&lt;150",#REF!,$B238,#REF!,"&gt;=2.4")</f>
        <v>#REF!</v>
      </c>
      <c r="O238" s="6" t="e">
        <f>COUNTIFS(#REF!,"&lt;=1",#REF!,"&gt;=100",#REF!,"&lt;150",#REF!,$B238,#REF!,"&gt;=2.5")</f>
        <v>#REF!</v>
      </c>
      <c r="P238" s="6" t="e">
        <f>COUNTIFS(#REF!,"&lt;=1",#REF!,"&gt;=100",#REF!,"&lt;150",#REF!,$B238,#REF!,"&gt;=2.6")</f>
        <v>#REF!</v>
      </c>
      <c r="Q238" s="6" t="e">
        <f>COUNTIFS(#REF!,"&lt;=1",#REF!,"&gt;=100",#REF!,"&lt;150",#REF!,$B238,#REF!,"&gt;=3.0")</f>
        <v>#REF!</v>
      </c>
      <c r="R238" s="15" t="e">
        <f>COUNTIFS(#REF!,"&lt;=1",#REF!,"&gt;=100",#REF!,"&lt;150",#REF!,$B238,#REF!,"&gt;=3.5")</f>
        <v>#REF!</v>
      </c>
      <c r="T238" s="9" t="s">
        <v>49</v>
      </c>
      <c r="U238" s="6"/>
      <c r="V238" s="6" t="e">
        <f>COUNTIFS(#REF!,"&gt;=150",#REF!,"&lt;200",#REF!,$B238)</f>
        <v>#REF!</v>
      </c>
      <c r="W238" s="6" t="e">
        <f>COUNTIFS(#REF!,"&lt;=1",#REF!,"&gt;=150",#REF!,"&lt;200",#REF!,$B238,#REF!,"&gt;=2.5")</f>
        <v>#REF!</v>
      </c>
      <c r="X238" s="6" t="e">
        <f>COUNTIFS(#REF!,"&lt;=1",#REF!,"&gt;=150",#REF!,"&lt;200",#REF!,$B238,#REF!,"&gt;=2.8")</f>
        <v>#REF!</v>
      </c>
      <c r="Y238" s="6" t="e">
        <f>COUNTIFS(#REF!,"&lt;=1",#REF!,"&gt;=150",#REF!,"&lt;200",#REF!,$B238,#REF!,"&gt;=3")</f>
        <v>#REF!</v>
      </c>
      <c r="Z238" s="6" t="e">
        <f>COUNTIFS(#REF!,"&lt;=1",#REF!,"&gt;=150",#REF!,"&lt;200",#REF!,$B238,#REF!,"&gt;=3.5")</f>
        <v>#REF!</v>
      </c>
      <c r="AA238" s="15" t="e">
        <f>COUNTIFS(#REF!,"&lt;=1",#REF!,"&gt;=150",#REF!,"&lt;200",#REF!,$B238,#REF!,"&gt;=4")</f>
        <v>#REF!</v>
      </c>
      <c r="AC238" s="9" t="s">
        <v>49</v>
      </c>
      <c r="AD238" s="6"/>
      <c r="AE238" s="6" t="e">
        <f>COUNTIFS(#REF!,"&gt;=200",#REF!,$B238)</f>
        <v>#REF!</v>
      </c>
      <c r="AF238" s="6" t="e">
        <f>COUNTIFS(#REF!,"&lt;=1",#REF!,"&gt;=200",#REF!,$B238,#REF!,"&gt;=2.5")</f>
        <v>#REF!</v>
      </c>
      <c r="AG238" s="6" t="e">
        <f>COUNTIFS(#REF!,"&lt;=1",#REF!,"&gt;=200",#REF!,$B238,#REF!,"&gt;=2.8")</f>
        <v>#REF!</v>
      </c>
      <c r="AH238" s="6" t="e">
        <f>COUNTIFS(#REF!,"&lt;=1",#REF!,"&gt;=200",#REF!,$B238,#REF!,"&gt;=3")</f>
        <v>#REF!</v>
      </c>
      <c r="AI238" s="6" t="e">
        <f>COUNTIFS(#REF!,"&lt;=1",#REF!,"&gt;=200",#REF!,$B238,#REF!,"&gt;=3.5")</f>
        <v>#REF!</v>
      </c>
      <c r="AJ238" s="15" t="e">
        <f>COUNTIFS(#REF!,"&lt;=1",#REF!,"&gt;=200",#REF!,$B238,#REF!,"&gt;=4")</f>
        <v>#REF!</v>
      </c>
      <c r="AL238" s="9" t="s">
        <v>49</v>
      </c>
      <c r="AM238" s="6"/>
      <c r="AN238" s="6" t="e">
        <f>COUNTIFS(#REF!,"&gt;=50",#REF!,$B238)</f>
        <v>#REF!</v>
      </c>
      <c r="AO238" s="6" t="e">
        <f>COUNTIFS(#REF!,"&lt;=1",#REF!,"&gt;=50",#REF!,$B238,#REF!,"&gt;=2.2")</f>
        <v>#REF!</v>
      </c>
      <c r="AP238" s="6" t="e">
        <f>COUNTIFS(#REF!,"&lt;=1",#REF!,"&gt;=50",#REF!,$B238,#REF!,"&gt;=2.5")</f>
        <v>#REF!</v>
      </c>
      <c r="AQ238" s="6" t="e">
        <f>COUNTIFS(#REF!,"&lt;=1",#REF!,"&gt;=50",#REF!,$B238,#REF!,"&gt;=3")</f>
        <v>#REF!</v>
      </c>
      <c r="AR238" s="6" t="e">
        <f>COUNTIFS(#REF!,"&lt;=1",#REF!,"&gt;=50",#REF!,$B238,#REF!,"&gt;=3.5")</f>
        <v>#REF!</v>
      </c>
      <c r="AS238" s="15" t="e">
        <f>COUNTIFS(#REF!,"&lt;=1",#REF!,"&gt;=50",#REF!,$B238,#REF!,"&gt;=4")</f>
        <v>#REF!</v>
      </c>
    </row>
    <row r="239" spans="2:45" hidden="1" outlineLevel="1" x14ac:dyDescent="0.25">
      <c r="B239" s="9" t="s">
        <v>50</v>
      </c>
      <c r="C239" s="6"/>
      <c r="D239" s="6" t="e">
        <f>COUNTIFS(#REF!,"&lt;100",#REF!,"&gt;=50",#REF!,$B239)</f>
        <v>#REF!</v>
      </c>
      <c r="E239" s="6" t="e">
        <f>COUNTIFS(#REF!,"&lt;=1",#REF!,"&lt;100",#REF!,"&gt;=50",#REF!,$B239,#REF!,"&gt;=2.3")</f>
        <v>#REF!</v>
      </c>
      <c r="F239" s="6" t="e">
        <f>COUNTIFS(#REF!,"&lt;=1",#REF!,"&lt;100",#REF!,"&gt;=50",#REF!,$B239,#REF!,"&gt;=2.4")</f>
        <v>#REF!</v>
      </c>
      <c r="G239" s="6" t="e">
        <f>COUNTIFS(#REF!,"&lt;=1",#REF!,"&lt;100",#REF!,"&gt;=50",#REF!,$B239,#REF!,"&gt;=2.5")</f>
        <v>#REF!</v>
      </c>
      <c r="H239" s="6" t="e">
        <f>COUNTIFS(#REF!,"&lt;=1",#REF!,"&lt;100",#REF!,"&gt;=50",#REF!,$B239,#REF!,"&gt;=2.6")</f>
        <v>#REF!</v>
      </c>
      <c r="I239" s="15" t="e">
        <f>COUNTIFS(#REF!,"&lt;=1",#REF!,"&lt;100",#REF!,"&gt;=50",#REF!,$B239,#REF!,"&gt;=2.7")</f>
        <v>#REF!</v>
      </c>
      <c r="K239" s="9" t="s">
        <v>50</v>
      </c>
      <c r="L239" s="6"/>
      <c r="M239" s="6" t="e">
        <f>COUNTIFS(#REF!,"&gt;=100",#REF!,"&lt;150",#REF!,$B239)</f>
        <v>#REF!</v>
      </c>
      <c r="N239" s="6" t="e">
        <f>COUNTIFS(#REF!,"&lt;=1",#REF!,"&gt;=100",#REF!,"&lt;150",#REF!,$B239,#REF!,"&gt;=2.4")</f>
        <v>#REF!</v>
      </c>
      <c r="O239" s="6" t="e">
        <f>COUNTIFS(#REF!,"&lt;=1",#REF!,"&gt;=100",#REF!,"&lt;150",#REF!,$B239,#REF!,"&gt;=2.5")</f>
        <v>#REF!</v>
      </c>
      <c r="P239" s="6" t="e">
        <f>COUNTIFS(#REF!,"&lt;=1",#REF!,"&gt;=100",#REF!,"&lt;150",#REF!,$B239,#REF!,"&gt;=2.6")</f>
        <v>#REF!</v>
      </c>
      <c r="Q239" s="6" t="e">
        <f>COUNTIFS(#REF!,"&lt;=1",#REF!,"&gt;=100",#REF!,"&lt;150",#REF!,$B239,#REF!,"&gt;=3.0")</f>
        <v>#REF!</v>
      </c>
      <c r="R239" s="15" t="e">
        <f>COUNTIFS(#REF!,"&lt;=1",#REF!,"&gt;=100",#REF!,"&lt;150",#REF!,$B239,#REF!,"&gt;=3.5")</f>
        <v>#REF!</v>
      </c>
      <c r="T239" s="9" t="s">
        <v>50</v>
      </c>
      <c r="U239" s="6"/>
      <c r="V239" s="6" t="e">
        <f>COUNTIFS(#REF!,"&gt;=150",#REF!,"&lt;200",#REF!,$B239)</f>
        <v>#REF!</v>
      </c>
      <c r="W239" s="6" t="e">
        <f>COUNTIFS(#REF!,"&lt;=1",#REF!,"&gt;=150",#REF!,"&lt;200",#REF!,$B239,#REF!,"&gt;=2.5")</f>
        <v>#REF!</v>
      </c>
      <c r="X239" s="6" t="e">
        <f>COUNTIFS(#REF!,"&lt;=1",#REF!,"&gt;=150",#REF!,"&lt;200",#REF!,$B239,#REF!,"&gt;=2.8")</f>
        <v>#REF!</v>
      </c>
      <c r="Y239" s="6" t="e">
        <f>COUNTIFS(#REF!,"&lt;=1",#REF!,"&gt;=150",#REF!,"&lt;200",#REF!,$B239,#REF!,"&gt;=3")</f>
        <v>#REF!</v>
      </c>
      <c r="Z239" s="6" t="e">
        <f>COUNTIFS(#REF!,"&lt;=1",#REF!,"&gt;=150",#REF!,"&lt;200",#REF!,$B239,#REF!,"&gt;=3.5")</f>
        <v>#REF!</v>
      </c>
      <c r="AA239" s="15" t="e">
        <f>COUNTIFS(#REF!,"&lt;=1",#REF!,"&gt;=150",#REF!,"&lt;200",#REF!,$B239,#REF!,"&gt;=4")</f>
        <v>#REF!</v>
      </c>
      <c r="AC239" s="9" t="s">
        <v>50</v>
      </c>
      <c r="AD239" s="6"/>
      <c r="AE239" s="6" t="e">
        <f>COUNTIFS(#REF!,"&gt;=200",#REF!,$B239)</f>
        <v>#REF!</v>
      </c>
      <c r="AF239" s="6" t="e">
        <f>COUNTIFS(#REF!,"&lt;=1",#REF!,"&gt;=200",#REF!,$B239,#REF!,"&gt;=2.5")</f>
        <v>#REF!</v>
      </c>
      <c r="AG239" s="6" t="e">
        <f>COUNTIFS(#REF!,"&lt;=1",#REF!,"&gt;=200",#REF!,$B239,#REF!,"&gt;=2.8")</f>
        <v>#REF!</v>
      </c>
      <c r="AH239" s="6" t="e">
        <f>COUNTIFS(#REF!,"&lt;=1",#REF!,"&gt;=200",#REF!,$B239,#REF!,"&gt;=3")</f>
        <v>#REF!</v>
      </c>
      <c r="AI239" s="6" t="e">
        <f>COUNTIFS(#REF!,"&lt;=1",#REF!,"&gt;=200",#REF!,$B239,#REF!,"&gt;=3.5")</f>
        <v>#REF!</v>
      </c>
      <c r="AJ239" s="15" t="e">
        <f>COUNTIFS(#REF!,"&lt;=1",#REF!,"&gt;=200",#REF!,$B239,#REF!,"&gt;=4")</f>
        <v>#REF!</v>
      </c>
      <c r="AL239" s="9" t="s">
        <v>50</v>
      </c>
      <c r="AM239" s="6"/>
      <c r="AN239" s="6" t="e">
        <f>COUNTIFS(#REF!,"&gt;=50",#REF!,$B239)</f>
        <v>#REF!</v>
      </c>
      <c r="AO239" s="6" t="e">
        <f>COUNTIFS(#REF!,"&lt;=1",#REF!,"&gt;=50",#REF!,$B239,#REF!,"&gt;=2.2")</f>
        <v>#REF!</v>
      </c>
      <c r="AP239" s="6" t="e">
        <f>COUNTIFS(#REF!,"&lt;=1",#REF!,"&gt;=50",#REF!,$B239,#REF!,"&gt;=2.5")</f>
        <v>#REF!</v>
      </c>
      <c r="AQ239" s="6" t="e">
        <f>COUNTIFS(#REF!,"&lt;=1",#REF!,"&gt;=50",#REF!,$B239,#REF!,"&gt;=3")</f>
        <v>#REF!</v>
      </c>
      <c r="AR239" s="6" t="e">
        <f>COUNTIFS(#REF!,"&lt;=1",#REF!,"&gt;=50",#REF!,$B239,#REF!,"&gt;=3.5")</f>
        <v>#REF!</v>
      </c>
      <c r="AS239" s="15" t="e">
        <f>COUNTIFS(#REF!,"&lt;=1",#REF!,"&gt;=50",#REF!,$B239,#REF!,"&gt;=4")</f>
        <v>#REF!</v>
      </c>
    </row>
    <row r="240" spans="2:45" hidden="1" outlineLevel="1" x14ac:dyDescent="0.25">
      <c r="B240" s="9" t="s">
        <v>18</v>
      </c>
      <c r="C240" s="6"/>
      <c r="D240" s="6" t="e">
        <f>COUNTIFS(#REF!,"&lt;100",#REF!,"&gt;=50",#REF!,$B240)</f>
        <v>#REF!</v>
      </c>
      <c r="E240" s="6" t="e">
        <f>COUNTIFS(#REF!,"&lt;=1",#REF!,"&lt;100",#REF!,"&gt;=50",#REF!,$B240,#REF!,"&gt;=2.3")</f>
        <v>#REF!</v>
      </c>
      <c r="F240" s="6" t="e">
        <f>COUNTIFS(#REF!,"&lt;=1",#REF!,"&lt;100",#REF!,"&gt;=50",#REF!,$B240,#REF!,"&gt;=2.4")</f>
        <v>#REF!</v>
      </c>
      <c r="G240" s="6" t="e">
        <f>COUNTIFS(#REF!,"&lt;=1",#REF!,"&lt;100",#REF!,"&gt;=50",#REF!,$B240,#REF!,"&gt;=2.5")</f>
        <v>#REF!</v>
      </c>
      <c r="H240" s="6" t="e">
        <f>COUNTIFS(#REF!,"&lt;=1",#REF!,"&lt;100",#REF!,"&gt;=50",#REF!,$B240,#REF!,"&gt;=2.6")</f>
        <v>#REF!</v>
      </c>
      <c r="I240" s="15" t="e">
        <f>COUNTIFS(#REF!,"&lt;=1",#REF!,"&lt;100",#REF!,"&gt;=50",#REF!,$B240,#REF!,"&gt;=2.7")</f>
        <v>#REF!</v>
      </c>
      <c r="K240" s="9" t="s">
        <v>18</v>
      </c>
      <c r="L240" s="6"/>
      <c r="M240" s="6" t="e">
        <f>COUNTIFS(#REF!,"&gt;=100",#REF!,"&lt;150",#REF!,$B240)</f>
        <v>#REF!</v>
      </c>
      <c r="N240" s="6" t="e">
        <f>COUNTIFS(#REF!,"&lt;=1",#REF!,"&gt;=100",#REF!,"&lt;150",#REF!,$B240,#REF!,"&gt;=2.4")</f>
        <v>#REF!</v>
      </c>
      <c r="O240" s="6" t="e">
        <f>COUNTIFS(#REF!,"&lt;=1",#REF!,"&gt;=100",#REF!,"&lt;150",#REF!,$B240,#REF!,"&gt;=2.5")</f>
        <v>#REF!</v>
      </c>
      <c r="P240" s="6" t="e">
        <f>COUNTIFS(#REF!,"&lt;=1",#REF!,"&gt;=100",#REF!,"&lt;150",#REF!,$B240,#REF!,"&gt;=2.6")</f>
        <v>#REF!</v>
      </c>
      <c r="Q240" s="6" t="e">
        <f>COUNTIFS(#REF!,"&lt;=1",#REF!,"&gt;=100",#REF!,"&lt;150",#REF!,$B240,#REF!,"&gt;=3.0")</f>
        <v>#REF!</v>
      </c>
      <c r="R240" s="15" t="e">
        <f>COUNTIFS(#REF!,"&lt;=1",#REF!,"&gt;=100",#REF!,"&lt;150",#REF!,$B240,#REF!,"&gt;=3.5")</f>
        <v>#REF!</v>
      </c>
      <c r="T240" s="9" t="s">
        <v>18</v>
      </c>
      <c r="U240" s="6"/>
      <c r="V240" s="6" t="e">
        <f>COUNTIFS(#REF!,"&gt;=150",#REF!,"&lt;200",#REF!,$B240)</f>
        <v>#REF!</v>
      </c>
      <c r="W240" s="6" t="e">
        <f>COUNTIFS(#REF!,"&lt;=1",#REF!,"&gt;=150",#REF!,"&lt;200",#REF!,$B240,#REF!,"&gt;=2.5")</f>
        <v>#REF!</v>
      </c>
      <c r="X240" s="6" t="e">
        <f>COUNTIFS(#REF!,"&lt;=1",#REF!,"&gt;=150",#REF!,"&lt;200",#REF!,$B240,#REF!,"&gt;=2.8")</f>
        <v>#REF!</v>
      </c>
      <c r="Y240" s="6" t="e">
        <f>COUNTIFS(#REF!,"&lt;=1",#REF!,"&gt;=150",#REF!,"&lt;200",#REF!,$B240,#REF!,"&gt;=3")</f>
        <v>#REF!</v>
      </c>
      <c r="Z240" s="6" t="e">
        <f>COUNTIFS(#REF!,"&lt;=1",#REF!,"&gt;=150",#REF!,"&lt;200",#REF!,$B240,#REF!,"&gt;=3.5")</f>
        <v>#REF!</v>
      </c>
      <c r="AA240" s="15" t="e">
        <f>COUNTIFS(#REF!,"&lt;=1",#REF!,"&gt;=150",#REF!,"&lt;200",#REF!,$B240,#REF!,"&gt;=4")</f>
        <v>#REF!</v>
      </c>
      <c r="AC240" s="9" t="s">
        <v>18</v>
      </c>
      <c r="AD240" s="6"/>
      <c r="AE240" s="6" t="e">
        <f>COUNTIFS(#REF!,"&gt;=200",#REF!,$B240)</f>
        <v>#REF!</v>
      </c>
      <c r="AF240" s="6" t="e">
        <f>COUNTIFS(#REF!,"&lt;=1",#REF!,"&gt;=200",#REF!,$B240,#REF!,"&gt;=2.5")</f>
        <v>#REF!</v>
      </c>
      <c r="AG240" s="6" t="e">
        <f>COUNTIFS(#REF!,"&lt;=1",#REF!,"&gt;=200",#REF!,$B240,#REF!,"&gt;=2.8")</f>
        <v>#REF!</v>
      </c>
      <c r="AH240" s="6" t="e">
        <f>COUNTIFS(#REF!,"&lt;=1",#REF!,"&gt;=200",#REF!,$B240,#REF!,"&gt;=3")</f>
        <v>#REF!</v>
      </c>
      <c r="AI240" s="6" t="e">
        <f>COUNTIFS(#REF!,"&lt;=1",#REF!,"&gt;=200",#REF!,$B240,#REF!,"&gt;=3.5")</f>
        <v>#REF!</v>
      </c>
      <c r="AJ240" s="15" t="e">
        <f>COUNTIFS(#REF!,"&lt;=1",#REF!,"&gt;=200",#REF!,$B240,#REF!,"&gt;=4")</f>
        <v>#REF!</v>
      </c>
      <c r="AL240" s="9" t="s">
        <v>18</v>
      </c>
      <c r="AM240" s="6"/>
      <c r="AN240" s="6" t="e">
        <f>COUNTIFS(#REF!,"&gt;=50",#REF!,$B240)</f>
        <v>#REF!</v>
      </c>
      <c r="AO240" s="6" t="e">
        <f>COUNTIFS(#REF!,"&lt;=1",#REF!,"&gt;=50",#REF!,$B240,#REF!,"&gt;=2.2")</f>
        <v>#REF!</v>
      </c>
      <c r="AP240" s="6" t="e">
        <f>COUNTIFS(#REF!,"&lt;=1",#REF!,"&gt;=50",#REF!,$B240,#REF!,"&gt;=2.5")</f>
        <v>#REF!</v>
      </c>
      <c r="AQ240" s="6" t="e">
        <f>COUNTIFS(#REF!,"&lt;=1",#REF!,"&gt;=50",#REF!,$B240,#REF!,"&gt;=3")</f>
        <v>#REF!</v>
      </c>
      <c r="AR240" s="6" t="e">
        <f>COUNTIFS(#REF!,"&lt;=1",#REF!,"&gt;=50",#REF!,$B240,#REF!,"&gt;=3.5")</f>
        <v>#REF!</v>
      </c>
      <c r="AS240" s="15" t="e">
        <f>COUNTIFS(#REF!,"&lt;=1",#REF!,"&gt;=50",#REF!,$B240,#REF!,"&gt;=4")</f>
        <v>#REF!</v>
      </c>
    </row>
    <row r="241" spans="2:45" hidden="1" outlineLevel="1" x14ac:dyDescent="0.25">
      <c r="B241" s="9" t="s">
        <v>20</v>
      </c>
      <c r="C241" s="6"/>
      <c r="D241" s="6" t="e">
        <f>COUNTIFS(#REF!,"&lt;100",#REF!,"&gt;=50",#REF!,$B241)</f>
        <v>#REF!</v>
      </c>
      <c r="E241" s="6" t="e">
        <f>COUNTIFS(#REF!,"&lt;=1",#REF!,"&lt;100",#REF!,"&gt;=50",#REF!,$B241,#REF!,"&gt;=2.3")</f>
        <v>#REF!</v>
      </c>
      <c r="F241" s="6" t="e">
        <f>COUNTIFS(#REF!,"&lt;=1",#REF!,"&lt;100",#REF!,"&gt;=50",#REF!,$B241,#REF!,"&gt;=2.4")</f>
        <v>#REF!</v>
      </c>
      <c r="G241" s="6" t="e">
        <f>COUNTIFS(#REF!,"&lt;=1",#REF!,"&lt;100",#REF!,"&gt;=50",#REF!,$B241,#REF!,"&gt;=2.5")</f>
        <v>#REF!</v>
      </c>
      <c r="H241" s="6" t="e">
        <f>COUNTIFS(#REF!,"&lt;=1",#REF!,"&lt;100",#REF!,"&gt;=50",#REF!,$B241,#REF!,"&gt;=2.6")</f>
        <v>#REF!</v>
      </c>
      <c r="I241" s="15" t="e">
        <f>COUNTIFS(#REF!,"&lt;=1",#REF!,"&lt;100",#REF!,"&gt;=50",#REF!,$B241,#REF!,"&gt;=2.7")</f>
        <v>#REF!</v>
      </c>
      <c r="K241" s="9" t="s">
        <v>20</v>
      </c>
      <c r="L241" s="6"/>
      <c r="M241" s="6" t="e">
        <f>COUNTIFS(#REF!,"&gt;=100",#REF!,"&lt;150",#REF!,$B241)</f>
        <v>#REF!</v>
      </c>
      <c r="N241" s="6" t="e">
        <f>COUNTIFS(#REF!,"&lt;=1",#REF!,"&gt;=100",#REF!,"&lt;150",#REF!,$B241,#REF!,"&gt;=2.4")</f>
        <v>#REF!</v>
      </c>
      <c r="O241" s="6" t="e">
        <f>COUNTIFS(#REF!,"&lt;=1",#REF!,"&gt;=100",#REF!,"&lt;150",#REF!,$B241,#REF!,"&gt;=2.5")</f>
        <v>#REF!</v>
      </c>
      <c r="P241" s="6" t="e">
        <f>COUNTIFS(#REF!,"&lt;=1",#REF!,"&gt;=100",#REF!,"&lt;150",#REF!,$B241,#REF!,"&gt;=2.6")</f>
        <v>#REF!</v>
      </c>
      <c r="Q241" s="6" t="e">
        <f>COUNTIFS(#REF!,"&lt;=1",#REF!,"&gt;=100",#REF!,"&lt;150",#REF!,$B241,#REF!,"&gt;=3.0")</f>
        <v>#REF!</v>
      </c>
      <c r="R241" s="15" t="e">
        <f>COUNTIFS(#REF!,"&lt;=1",#REF!,"&gt;=100",#REF!,"&lt;150",#REF!,$B241,#REF!,"&gt;=3.5")</f>
        <v>#REF!</v>
      </c>
      <c r="T241" s="9" t="s">
        <v>20</v>
      </c>
      <c r="U241" s="6"/>
      <c r="V241" s="6" t="e">
        <f>COUNTIFS(#REF!,"&gt;=150",#REF!,"&lt;200",#REF!,$B241)</f>
        <v>#REF!</v>
      </c>
      <c r="W241" s="6" t="e">
        <f>COUNTIFS(#REF!,"&lt;=1",#REF!,"&gt;=150",#REF!,"&lt;200",#REF!,$B241,#REF!,"&gt;=2.5")</f>
        <v>#REF!</v>
      </c>
      <c r="X241" s="6" t="e">
        <f>COUNTIFS(#REF!,"&lt;=1",#REF!,"&gt;=150",#REF!,"&lt;200",#REF!,$B241,#REF!,"&gt;=2.8")</f>
        <v>#REF!</v>
      </c>
      <c r="Y241" s="6" t="e">
        <f>COUNTIFS(#REF!,"&lt;=1",#REF!,"&gt;=150",#REF!,"&lt;200",#REF!,$B241,#REF!,"&gt;=3")</f>
        <v>#REF!</v>
      </c>
      <c r="Z241" s="6" t="e">
        <f>COUNTIFS(#REF!,"&lt;=1",#REF!,"&gt;=150",#REF!,"&lt;200",#REF!,$B241,#REF!,"&gt;=3.5")</f>
        <v>#REF!</v>
      </c>
      <c r="AA241" s="15" t="e">
        <f>COUNTIFS(#REF!,"&lt;=1",#REF!,"&gt;=150",#REF!,"&lt;200",#REF!,$B241,#REF!,"&gt;=4")</f>
        <v>#REF!</v>
      </c>
      <c r="AC241" s="9" t="s">
        <v>20</v>
      </c>
      <c r="AD241" s="6"/>
      <c r="AE241" s="6" t="e">
        <f>COUNTIFS(#REF!,"&gt;=200",#REF!,$B241)</f>
        <v>#REF!</v>
      </c>
      <c r="AF241" s="6" t="e">
        <f>COUNTIFS(#REF!,"&lt;=1",#REF!,"&gt;=200",#REF!,$B241,#REF!,"&gt;=2.5")</f>
        <v>#REF!</v>
      </c>
      <c r="AG241" s="6" t="e">
        <f>COUNTIFS(#REF!,"&lt;=1",#REF!,"&gt;=200",#REF!,$B241,#REF!,"&gt;=2.8")</f>
        <v>#REF!</v>
      </c>
      <c r="AH241" s="6" t="e">
        <f>COUNTIFS(#REF!,"&lt;=1",#REF!,"&gt;=200",#REF!,$B241,#REF!,"&gt;=3")</f>
        <v>#REF!</v>
      </c>
      <c r="AI241" s="6" t="e">
        <f>COUNTIFS(#REF!,"&lt;=1",#REF!,"&gt;=200",#REF!,$B241,#REF!,"&gt;=3.5")</f>
        <v>#REF!</v>
      </c>
      <c r="AJ241" s="15" t="e">
        <f>COUNTIFS(#REF!,"&lt;=1",#REF!,"&gt;=200",#REF!,$B241,#REF!,"&gt;=4")</f>
        <v>#REF!</v>
      </c>
      <c r="AL241" s="9" t="s">
        <v>20</v>
      </c>
      <c r="AM241" s="6"/>
      <c r="AN241" s="6" t="e">
        <f>COUNTIFS(#REF!,"&gt;=50",#REF!,$B241)</f>
        <v>#REF!</v>
      </c>
      <c r="AO241" s="6" t="e">
        <f>COUNTIFS(#REF!,"&lt;=1",#REF!,"&gt;=50",#REF!,$B241,#REF!,"&gt;=2.2")</f>
        <v>#REF!</v>
      </c>
      <c r="AP241" s="6" t="e">
        <f>COUNTIFS(#REF!,"&lt;=1",#REF!,"&gt;=50",#REF!,$B241,#REF!,"&gt;=2.5")</f>
        <v>#REF!</v>
      </c>
      <c r="AQ241" s="6" t="e">
        <f>COUNTIFS(#REF!,"&lt;=1",#REF!,"&gt;=50",#REF!,$B241,#REF!,"&gt;=3")</f>
        <v>#REF!</v>
      </c>
      <c r="AR241" s="6" t="e">
        <f>COUNTIFS(#REF!,"&lt;=1",#REF!,"&gt;=50",#REF!,$B241,#REF!,"&gt;=3.5")</f>
        <v>#REF!</v>
      </c>
      <c r="AS241" s="15" t="e">
        <f>COUNTIFS(#REF!,"&lt;=1",#REF!,"&gt;=50",#REF!,$B241,#REF!,"&gt;=4")</f>
        <v>#REF!</v>
      </c>
    </row>
    <row r="242" spans="2:45" hidden="1" outlineLevel="1" x14ac:dyDescent="0.25">
      <c r="B242" s="9" t="s">
        <v>21</v>
      </c>
      <c r="C242" s="6"/>
      <c r="D242" s="6" t="e">
        <f>COUNTIFS(#REF!,"&lt;100",#REF!,"&gt;=50",#REF!,$B242)</f>
        <v>#REF!</v>
      </c>
      <c r="E242" s="6" t="e">
        <f>COUNTIFS(#REF!,"&lt;=1",#REF!,"&lt;100",#REF!,"&gt;=50",#REF!,$B242,#REF!,"&gt;=2.3")</f>
        <v>#REF!</v>
      </c>
      <c r="F242" s="6" t="e">
        <f>COUNTIFS(#REF!,"&lt;=1",#REF!,"&lt;100",#REF!,"&gt;=50",#REF!,$B242,#REF!,"&gt;=2.4")</f>
        <v>#REF!</v>
      </c>
      <c r="G242" s="6" t="e">
        <f>COUNTIFS(#REF!,"&lt;=1",#REF!,"&lt;100",#REF!,"&gt;=50",#REF!,$B242,#REF!,"&gt;=2.5")</f>
        <v>#REF!</v>
      </c>
      <c r="H242" s="6" t="e">
        <f>COUNTIFS(#REF!,"&lt;=1",#REF!,"&lt;100",#REF!,"&gt;=50",#REF!,$B242,#REF!,"&gt;=2.6")</f>
        <v>#REF!</v>
      </c>
      <c r="I242" s="15" t="e">
        <f>COUNTIFS(#REF!,"&lt;=1",#REF!,"&lt;100",#REF!,"&gt;=50",#REF!,$B242,#REF!,"&gt;=2.7")</f>
        <v>#REF!</v>
      </c>
      <c r="K242" s="9" t="s">
        <v>21</v>
      </c>
      <c r="L242" s="6"/>
      <c r="M242" s="6" t="e">
        <f>COUNTIFS(#REF!,"&gt;=100",#REF!,"&lt;150",#REF!,$B242)</f>
        <v>#REF!</v>
      </c>
      <c r="N242" s="6" t="e">
        <f>COUNTIFS(#REF!,"&lt;=1",#REF!,"&gt;=100",#REF!,"&lt;150",#REF!,$B242,#REF!,"&gt;=2.4")</f>
        <v>#REF!</v>
      </c>
      <c r="O242" s="6" t="e">
        <f>COUNTIFS(#REF!,"&lt;=1",#REF!,"&gt;=100",#REF!,"&lt;150",#REF!,$B242,#REF!,"&gt;=2.5")</f>
        <v>#REF!</v>
      </c>
      <c r="P242" s="6" t="e">
        <f>COUNTIFS(#REF!,"&lt;=1",#REF!,"&gt;=100",#REF!,"&lt;150",#REF!,$B242,#REF!,"&gt;=2.6")</f>
        <v>#REF!</v>
      </c>
      <c r="Q242" s="6" t="e">
        <f>COUNTIFS(#REF!,"&lt;=1",#REF!,"&gt;=100",#REF!,"&lt;150",#REF!,$B242,#REF!,"&gt;=3.0")</f>
        <v>#REF!</v>
      </c>
      <c r="R242" s="15" t="e">
        <f>COUNTIFS(#REF!,"&lt;=1",#REF!,"&gt;=100",#REF!,"&lt;150",#REF!,$B242,#REF!,"&gt;=3.5")</f>
        <v>#REF!</v>
      </c>
      <c r="T242" s="9" t="s">
        <v>21</v>
      </c>
      <c r="U242" s="6"/>
      <c r="V242" s="6" t="e">
        <f>COUNTIFS(#REF!,"&gt;=150",#REF!,"&lt;200",#REF!,$B242)</f>
        <v>#REF!</v>
      </c>
      <c r="W242" s="6" t="e">
        <f>COUNTIFS(#REF!,"&lt;=1",#REF!,"&gt;=150",#REF!,"&lt;200",#REF!,$B242,#REF!,"&gt;=2.5")</f>
        <v>#REF!</v>
      </c>
      <c r="X242" s="6" t="e">
        <f>COUNTIFS(#REF!,"&lt;=1",#REF!,"&gt;=150",#REF!,"&lt;200",#REF!,$B242,#REF!,"&gt;=2.8")</f>
        <v>#REF!</v>
      </c>
      <c r="Y242" s="6" t="e">
        <f>COUNTIFS(#REF!,"&lt;=1",#REF!,"&gt;=150",#REF!,"&lt;200",#REF!,$B242,#REF!,"&gt;=3")</f>
        <v>#REF!</v>
      </c>
      <c r="Z242" s="6" t="e">
        <f>COUNTIFS(#REF!,"&lt;=1",#REF!,"&gt;=150",#REF!,"&lt;200",#REF!,$B242,#REF!,"&gt;=3.5")</f>
        <v>#REF!</v>
      </c>
      <c r="AA242" s="15" t="e">
        <f>COUNTIFS(#REF!,"&lt;=1",#REF!,"&gt;=150",#REF!,"&lt;200",#REF!,$B242,#REF!,"&gt;=4")</f>
        <v>#REF!</v>
      </c>
      <c r="AC242" s="9" t="s">
        <v>21</v>
      </c>
      <c r="AD242" s="6"/>
      <c r="AE242" s="6" t="e">
        <f>COUNTIFS(#REF!,"&gt;=200",#REF!,$B242)</f>
        <v>#REF!</v>
      </c>
      <c r="AF242" s="6" t="e">
        <f>COUNTIFS(#REF!,"&lt;=1",#REF!,"&gt;=200",#REF!,$B242,#REF!,"&gt;=2.5")</f>
        <v>#REF!</v>
      </c>
      <c r="AG242" s="6" t="e">
        <f>COUNTIFS(#REF!,"&lt;=1",#REF!,"&gt;=200",#REF!,$B242,#REF!,"&gt;=2.8")</f>
        <v>#REF!</v>
      </c>
      <c r="AH242" s="6" t="e">
        <f>COUNTIFS(#REF!,"&lt;=1",#REF!,"&gt;=200",#REF!,$B242,#REF!,"&gt;=3")</f>
        <v>#REF!</v>
      </c>
      <c r="AI242" s="6" t="e">
        <f>COUNTIFS(#REF!,"&lt;=1",#REF!,"&gt;=200",#REF!,$B242,#REF!,"&gt;=3.5")</f>
        <v>#REF!</v>
      </c>
      <c r="AJ242" s="15" t="e">
        <f>COUNTIFS(#REF!,"&lt;=1",#REF!,"&gt;=200",#REF!,$B242,#REF!,"&gt;=4")</f>
        <v>#REF!</v>
      </c>
      <c r="AL242" s="9" t="s">
        <v>21</v>
      </c>
      <c r="AM242" s="6"/>
      <c r="AN242" s="6" t="e">
        <f>COUNTIFS(#REF!,"&gt;=50",#REF!,$B242)</f>
        <v>#REF!</v>
      </c>
      <c r="AO242" s="6" t="e">
        <f>COUNTIFS(#REF!,"&lt;=1",#REF!,"&gt;=50",#REF!,$B242,#REF!,"&gt;=2.2")</f>
        <v>#REF!</v>
      </c>
      <c r="AP242" s="6" t="e">
        <f>COUNTIFS(#REF!,"&lt;=1",#REF!,"&gt;=50",#REF!,$B242,#REF!,"&gt;=2.5")</f>
        <v>#REF!</v>
      </c>
      <c r="AQ242" s="6" t="e">
        <f>COUNTIFS(#REF!,"&lt;=1",#REF!,"&gt;=50",#REF!,$B242,#REF!,"&gt;=3")</f>
        <v>#REF!</v>
      </c>
      <c r="AR242" s="6" t="e">
        <f>COUNTIFS(#REF!,"&lt;=1",#REF!,"&gt;=50",#REF!,$B242,#REF!,"&gt;=3.5")</f>
        <v>#REF!</v>
      </c>
      <c r="AS242" s="15" t="e">
        <f>COUNTIFS(#REF!,"&lt;=1",#REF!,"&gt;=50",#REF!,$B242,#REF!,"&gt;=4")</f>
        <v>#REF!</v>
      </c>
    </row>
    <row r="243" spans="2:45" hidden="1" outlineLevel="1" x14ac:dyDescent="0.25">
      <c r="B243" s="9" t="s">
        <v>16</v>
      </c>
      <c r="C243" s="6"/>
      <c r="D243" s="6" t="e">
        <f>COUNTIFS(#REF!,"&lt;100",#REF!,"&gt;=50",#REF!,$B243)</f>
        <v>#REF!</v>
      </c>
      <c r="E243" s="6" t="e">
        <f>COUNTIFS(#REF!,"&lt;=1",#REF!,"&lt;100",#REF!,"&gt;=50",#REF!,$B243,#REF!,"&gt;=2.3")</f>
        <v>#REF!</v>
      </c>
      <c r="F243" s="6" t="e">
        <f>COUNTIFS(#REF!,"&lt;=1",#REF!,"&lt;100",#REF!,"&gt;=50",#REF!,$B243,#REF!,"&gt;=2.4")</f>
        <v>#REF!</v>
      </c>
      <c r="G243" s="6" t="e">
        <f>COUNTIFS(#REF!,"&lt;=1",#REF!,"&lt;100",#REF!,"&gt;=50",#REF!,$B243,#REF!,"&gt;=2.5")</f>
        <v>#REF!</v>
      </c>
      <c r="H243" s="6" t="e">
        <f>COUNTIFS(#REF!,"&lt;=1",#REF!,"&lt;100",#REF!,"&gt;=50",#REF!,$B243,#REF!,"&gt;=2.6")</f>
        <v>#REF!</v>
      </c>
      <c r="I243" s="15" t="e">
        <f>COUNTIFS(#REF!,"&lt;=1",#REF!,"&lt;100",#REF!,"&gt;=50",#REF!,$B243,#REF!,"&gt;=2.7")</f>
        <v>#REF!</v>
      </c>
      <c r="K243" s="9" t="s">
        <v>16</v>
      </c>
      <c r="L243" s="6"/>
      <c r="M243" s="6" t="e">
        <f>COUNTIFS(#REF!,"&gt;=100",#REF!,"&lt;150",#REF!,$B243)</f>
        <v>#REF!</v>
      </c>
      <c r="N243" s="6" t="e">
        <f>COUNTIFS(#REF!,"&lt;=1",#REF!,"&gt;=100",#REF!,"&lt;150",#REF!,$B243,#REF!,"&gt;=2.4")</f>
        <v>#REF!</v>
      </c>
      <c r="O243" s="6" t="e">
        <f>COUNTIFS(#REF!,"&lt;=1",#REF!,"&gt;=100",#REF!,"&lt;150",#REF!,$B243,#REF!,"&gt;=2.5")</f>
        <v>#REF!</v>
      </c>
      <c r="P243" s="6" t="e">
        <f>COUNTIFS(#REF!,"&lt;=1",#REF!,"&gt;=100",#REF!,"&lt;150",#REF!,$B243,#REF!,"&gt;=2.6")</f>
        <v>#REF!</v>
      </c>
      <c r="Q243" s="6" t="e">
        <f>COUNTIFS(#REF!,"&lt;=1",#REF!,"&gt;=100",#REF!,"&lt;150",#REF!,$B243,#REF!,"&gt;=3.0")</f>
        <v>#REF!</v>
      </c>
      <c r="R243" s="15" t="e">
        <f>COUNTIFS(#REF!,"&lt;=1",#REF!,"&gt;=100",#REF!,"&lt;150",#REF!,$B243,#REF!,"&gt;=3.5")</f>
        <v>#REF!</v>
      </c>
      <c r="T243" s="9" t="s">
        <v>16</v>
      </c>
      <c r="U243" s="6"/>
      <c r="V243" s="6" t="e">
        <f>COUNTIFS(#REF!,"&gt;=150",#REF!,"&lt;200",#REF!,$B243)</f>
        <v>#REF!</v>
      </c>
      <c r="W243" s="6" t="e">
        <f>COUNTIFS(#REF!,"&lt;=1",#REF!,"&gt;=150",#REF!,"&lt;200",#REF!,$B243,#REF!,"&gt;=2.5")</f>
        <v>#REF!</v>
      </c>
      <c r="X243" s="6" t="e">
        <f>COUNTIFS(#REF!,"&lt;=1",#REF!,"&gt;=150",#REF!,"&lt;200",#REF!,$B243,#REF!,"&gt;=2.8")</f>
        <v>#REF!</v>
      </c>
      <c r="Y243" s="6" t="e">
        <f>COUNTIFS(#REF!,"&lt;=1",#REF!,"&gt;=150",#REF!,"&lt;200",#REF!,$B243,#REF!,"&gt;=3")</f>
        <v>#REF!</v>
      </c>
      <c r="Z243" s="6" t="e">
        <f>COUNTIFS(#REF!,"&lt;=1",#REF!,"&gt;=150",#REF!,"&lt;200",#REF!,$B243,#REF!,"&gt;=3.5")</f>
        <v>#REF!</v>
      </c>
      <c r="AA243" s="15" t="e">
        <f>COUNTIFS(#REF!,"&lt;=1",#REF!,"&gt;=150",#REF!,"&lt;200",#REF!,$B243,#REF!,"&gt;=4")</f>
        <v>#REF!</v>
      </c>
      <c r="AC243" s="9" t="s">
        <v>16</v>
      </c>
      <c r="AD243" s="6"/>
      <c r="AE243" s="6" t="e">
        <f>COUNTIFS(#REF!,"&gt;=200",#REF!,$B243)</f>
        <v>#REF!</v>
      </c>
      <c r="AF243" s="6" t="e">
        <f>COUNTIFS(#REF!,"&lt;=1",#REF!,"&gt;=200",#REF!,$B243,#REF!,"&gt;=2.5")</f>
        <v>#REF!</v>
      </c>
      <c r="AG243" s="6" t="e">
        <f>COUNTIFS(#REF!,"&lt;=1",#REF!,"&gt;=200",#REF!,$B243,#REF!,"&gt;=2.8")</f>
        <v>#REF!</v>
      </c>
      <c r="AH243" s="6" t="e">
        <f>COUNTIFS(#REF!,"&lt;=1",#REF!,"&gt;=200",#REF!,$B243,#REF!,"&gt;=3")</f>
        <v>#REF!</v>
      </c>
      <c r="AI243" s="6" t="e">
        <f>COUNTIFS(#REF!,"&lt;=1",#REF!,"&gt;=200",#REF!,$B243,#REF!,"&gt;=3.5")</f>
        <v>#REF!</v>
      </c>
      <c r="AJ243" s="15" t="e">
        <f>COUNTIFS(#REF!,"&lt;=1",#REF!,"&gt;=200",#REF!,$B243,#REF!,"&gt;=4")</f>
        <v>#REF!</v>
      </c>
      <c r="AL243" s="9" t="s">
        <v>16</v>
      </c>
      <c r="AM243" s="6"/>
      <c r="AN243" s="6" t="e">
        <f>COUNTIFS(#REF!,"&gt;=50",#REF!,$B243)</f>
        <v>#REF!</v>
      </c>
      <c r="AO243" s="6" t="e">
        <f>COUNTIFS(#REF!,"&lt;=1",#REF!,"&gt;=50",#REF!,$B243,#REF!,"&gt;=2.2")</f>
        <v>#REF!</v>
      </c>
      <c r="AP243" s="6" t="e">
        <f>COUNTIFS(#REF!,"&lt;=1",#REF!,"&gt;=50",#REF!,$B243,#REF!,"&gt;=2.5")</f>
        <v>#REF!</v>
      </c>
      <c r="AQ243" s="6" t="e">
        <f>COUNTIFS(#REF!,"&lt;=1",#REF!,"&gt;=50",#REF!,$B243,#REF!,"&gt;=3")</f>
        <v>#REF!</v>
      </c>
      <c r="AR243" s="6" t="e">
        <f>COUNTIFS(#REF!,"&lt;=1",#REF!,"&gt;=50",#REF!,$B243,#REF!,"&gt;=3.5")</f>
        <v>#REF!</v>
      </c>
      <c r="AS243" s="15" t="e">
        <f>COUNTIFS(#REF!,"&lt;=1",#REF!,"&gt;=50",#REF!,$B243,#REF!,"&gt;=4")</f>
        <v>#REF!</v>
      </c>
    </row>
    <row r="244" spans="2:45" hidden="1" outlineLevel="1" x14ac:dyDescent="0.25">
      <c r="B244" s="9" t="s">
        <v>54</v>
      </c>
      <c r="C244" s="6"/>
      <c r="D244" s="6" t="e">
        <f>COUNTIFS(#REF!,"&lt;100",#REF!,"&gt;=50",#REF!,$B244)</f>
        <v>#REF!</v>
      </c>
      <c r="E244" s="6" t="e">
        <f>COUNTIFS(#REF!,"&lt;=1",#REF!,"&lt;100",#REF!,"&gt;=50",#REF!,$B244,#REF!,"&gt;=2.3")</f>
        <v>#REF!</v>
      </c>
      <c r="F244" s="6" t="e">
        <f>COUNTIFS(#REF!,"&lt;=1",#REF!,"&lt;100",#REF!,"&gt;=50",#REF!,$B244,#REF!,"&gt;=2.4")</f>
        <v>#REF!</v>
      </c>
      <c r="G244" s="6" t="e">
        <f>COUNTIFS(#REF!,"&lt;=1",#REF!,"&lt;100",#REF!,"&gt;=50",#REF!,$B244,#REF!,"&gt;=2.5")</f>
        <v>#REF!</v>
      </c>
      <c r="H244" s="6" t="e">
        <f>COUNTIFS(#REF!,"&lt;=1",#REF!,"&lt;100",#REF!,"&gt;=50",#REF!,$B244,#REF!,"&gt;=2.6")</f>
        <v>#REF!</v>
      </c>
      <c r="I244" s="15" t="e">
        <f>COUNTIFS(#REF!,"&lt;=1",#REF!,"&lt;100",#REF!,"&gt;=50",#REF!,$B244,#REF!,"&gt;=2.7")</f>
        <v>#REF!</v>
      </c>
      <c r="K244" s="9" t="s">
        <v>54</v>
      </c>
      <c r="L244" s="6"/>
      <c r="M244" s="6" t="e">
        <f>COUNTIFS(#REF!,"&gt;=100",#REF!,"&lt;150",#REF!,$B244)</f>
        <v>#REF!</v>
      </c>
      <c r="N244" s="6" t="e">
        <f>COUNTIFS(#REF!,"&lt;=1",#REF!,"&gt;=100",#REF!,"&lt;150",#REF!,$B244,#REF!,"&gt;=2.4")</f>
        <v>#REF!</v>
      </c>
      <c r="O244" s="6" t="e">
        <f>COUNTIFS(#REF!,"&lt;=1",#REF!,"&gt;=100",#REF!,"&lt;150",#REF!,$B244,#REF!,"&gt;=2.5")</f>
        <v>#REF!</v>
      </c>
      <c r="P244" s="6" t="e">
        <f>COUNTIFS(#REF!,"&lt;=1",#REF!,"&gt;=100",#REF!,"&lt;150",#REF!,$B244,#REF!,"&gt;=2.6")</f>
        <v>#REF!</v>
      </c>
      <c r="Q244" s="6" t="e">
        <f>COUNTIFS(#REF!,"&lt;=1",#REF!,"&gt;=100",#REF!,"&lt;150",#REF!,$B244,#REF!,"&gt;=3.0")</f>
        <v>#REF!</v>
      </c>
      <c r="R244" s="15" t="e">
        <f>COUNTIFS(#REF!,"&lt;=1",#REF!,"&gt;=100",#REF!,"&lt;150",#REF!,$B244,#REF!,"&gt;=3.5")</f>
        <v>#REF!</v>
      </c>
      <c r="T244" s="9" t="s">
        <v>54</v>
      </c>
      <c r="U244" s="6"/>
      <c r="V244" s="6" t="e">
        <f>COUNTIFS(#REF!,"&gt;=150",#REF!,"&lt;200",#REF!,$B244)</f>
        <v>#REF!</v>
      </c>
      <c r="W244" s="6" t="e">
        <f>COUNTIFS(#REF!,"&lt;=1",#REF!,"&gt;=150",#REF!,"&lt;200",#REF!,$B244,#REF!,"&gt;=2.5")</f>
        <v>#REF!</v>
      </c>
      <c r="X244" s="6" t="e">
        <f>COUNTIFS(#REF!,"&lt;=1",#REF!,"&gt;=150",#REF!,"&lt;200",#REF!,$B244,#REF!,"&gt;=2.8")</f>
        <v>#REF!</v>
      </c>
      <c r="Y244" s="6" t="e">
        <f>COUNTIFS(#REF!,"&lt;=1",#REF!,"&gt;=150",#REF!,"&lt;200",#REF!,$B244,#REF!,"&gt;=3")</f>
        <v>#REF!</v>
      </c>
      <c r="Z244" s="6" t="e">
        <f>COUNTIFS(#REF!,"&lt;=1",#REF!,"&gt;=150",#REF!,"&lt;200",#REF!,$B244,#REF!,"&gt;=3.5")</f>
        <v>#REF!</v>
      </c>
      <c r="AA244" s="15" t="e">
        <f>COUNTIFS(#REF!,"&lt;=1",#REF!,"&gt;=150",#REF!,"&lt;200",#REF!,$B244,#REF!,"&gt;=4")</f>
        <v>#REF!</v>
      </c>
      <c r="AC244" s="9" t="s">
        <v>54</v>
      </c>
      <c r="AD244" s="6"/>
      <c r="AE244" s="6" t="e">
        <f>COUNTIFS(#REF!,"&gt;=200",#REF!,$B244)</f>
        <v>#REF!</v>
      </c>
      <c r="AF244" s="6" t="e">
        <f>COUNTIFS(#REF!,"&lt;=1",#REF!,"&gt;=200",#REF!,$B244,#REF!,"&gt;=2.5")</f>
        <v>#REF!</v>
      </c>
      <c r="AG244" s="6" t="e">
        <f>COUNTIFS(#REF!,"&lt;=1",#REF!,"&gt;=200",#REF!,$B244,#REF!,"&gt;=2.8")</f>
        <v>#REF!</v>
      </c>
      <c r="AH244" s="6" t="e">
        <f>COUNTIFS(#REF!,"&lt;=1",#REF!,"&gt;=200",#REF!,$B244,#REF!,"&gt;=3")</f>
        <v>#REF!</v>
      </c>
      <c r="AI244" s="6" t="e">
        <f>COUNTIFS(#REF!,"&lt;=1",#REF!,"&gt;=200",#REF!,$B244,#REF!,"&gt;=3.5")</f>
        <v>#REF!</v>
      </c>
      <c r="AJ244" s="15" t="e">
        <f>COUNTIFS(#REF!,"&lt;=1",#REF!,"&gt;=200",#REF!,$B244,#REF!,"&gt;=4")</f>
        <v>#REF!</v>
      </c>
      <c r="AL244" s="9" t="s">
        <v>54</v>
      </c>
      <c r="AM244" s="6"/>
      <c r="AN244" s="6" t="e">
        <f>COUNTIFS(#REF!,"&gt;=50",#REF!,$B244)</f>
        <v>#REF!</v>
      </c>
      <c r="AO244" s="6" t="e">
        <f>COUNTIFS(#REF!,"&lt;=1",#REF!,"&gt;=50",#REF!,$B244,#REF!,"&gt;=2.2")</f>
        <v>#REF!</v>
      </c>
      <c r="AP244" s="6" t="e">
        <f>COUNTIFS(#REF!,"&lt;=1",#REF!,"&gt;=50",#REF!,$B244,#REF!,"&gt;=2.5")</f>
        <v>#REF!</v>
      </c>
      <c r="AQ244" s="6" t="e">
        <f>COUNTIFS(#REF!,"&lt;=1",#REF!,"&gt;=50",#REF!,$B244,#REF!,"&gt;=3")</f>
        <v>#REF!</v>
      </c>
      <c r="AR244" s="6" t="e">
        <f>COUNTIFS(#REF!,"&lt;=1",#REF!,"&gt;=50",#REF!,$B244,#REF!,"&gt;=3.5")</f>
        <v>#REF!</v>
      </c>
      <c r="AS244" s="15" t="e">
        <f>COUNTIFS(#REF!,"&lt;=1",#REF!,"&gt;=50",#REF!,$B244,#REF!,"&gt;=4")</f>
        <v>#REF!</v>
      </c>
    </row>
    <row r="245" spans="2:45" hidden="1" outlineLevel="1" x14ac:dyDescent="0.25">
      <c r="B245" s="9" t="s">
        <v>55</v>
      </c>
      <c r="C245" s="6"/>
      <c r="D245" s="6" t="e">
        <f>COUNTIFS(#REF!,"&lt;100",#REF!,"&gt;=50",#REF!,$B245)</f>
        <v>#REF!</v>
      </c>
      <c r="E245" s="6" t="e">
        <f>COUNTIFS(#REF!,"&lt;=1",#REF!,"&lt;100",#REF!,"&gt;=50",#REF!,$B245,#REF!,"&gt;=2.3")</f>
        <v>#REF!</v>
      </c>
      <c r="F245" s="6" t="e">
        <f>COUNTIFS(#REF!,"&lt;=1",#REF!,"&lt;100",#REF!,"&gt;=50",#REF!,$B245,#REF!,"&gt;=2.4")</f>
        <v>#REF!</v>
      </c>
      <c r="G245" s="6" t="e">
        <f>COUNTIFS(#REF!,"&lt;=1",#REF!,"&lt;100",#REF!,"&gt;=50",#REF!,$B245,#REF!,"&gt;=2.5")</f>
        <v>#REF!</v>
      </c>
      <c r="H245" s="6" t="e">
        <f>COUNTIFS(#REF!,"&lt;=1",#REF!,"&lt;100",#REF!,"&gt;=50",#REF!,$B245,#REF!,"&gt;=2.6")</f>
        <v>#REF!</v>
      </c>
      <c r="I245" s="15" t="e">
        <f>COUNTIFS(#REF!,"&lt;=1",#REF!,"&lt;100",#REF!,"&gt;=50",#REF!,$B245,#REF!,"&gt;=2.7")</f>
        <v>#REF!</v>
      </c>
      <c r="K245" s="9" t="s">
        <v>55</v>
      </c>
      <c r="L245" s="6"/>
      <c r="M245" s="6" t="e">
        <f>COUNTIFS(#REF!,"&gt;=100",#REF!,"&lt;150",#REF!,$B245)</f>
        <v>#REF!</v>
      </c>
      <c r="N245" s="6" t="e">
        <f>COUNTIFS(#REF!,"&lt;=1",#REF!,"&gt;=100",#REF!,"&lt;150",#REF!,$B245,#REF!,"&gt;=2.4")</f>
        <v>#REF!</v>
      </c>
      <c r="O245" s="6" t="e">
        <f>COUNTIFS(#REF!,"&lt;=1",#REF!,"&gt;=100",#REF!,"&lt;150",#REF!,$B245,#REF!,"&gt;=2.5")</f>
        <v>#REF!</v>
      </c>
      <c r="P245" s="6" t="e">
        <f>COUNTIFS(#REF!,"&lt;=1",#REF!,"&gt;=100",#REF!,"&lt;150",#REF!,$B245,#REF!,"&gt;=2.6")</f>
        <v>#REF!</v>
      </c>
      <c r="Q245" s="6" t="e">
        <f>COUNTIFS(#REF!,"&lt;=1",#REF!,"&gt;=100",#REF!,"&lt;150",#REF!,$B245,#REF!,"&gt;=3.0")</f>
        <v>#REF!</v>
      </c>
      <c r="R245" s="15" t="e">
        <f>COUNTIFS(#REF!,"&lt;=1",#REF!,"&gt;=100",#REF!,"&lt;150",#REF!,$B245,#REF!,"&gt;=3.5")</f>
        <v>#REF!</v>
      </c>
      <c r="T245" s="9" t="s">
        <v>55</v>
      </c>
      <c r="U245" s="6"/>
      <c r="V245" s="6" t="e">
        <f>COUNTIFS(#REF!,"&gt;=150",#REF!,"&lt;200",#REF!,$B245)</f>
        <v>#REF!</v>
      </c>
      <c r="W245" s="6" t="e">
        <f>COUNTIFS(#REF!,"&lt;=1",#REF!,"&gt;=150",#REF!,"&lt;200",#REF!,$B245,#REF!,"&gt;=2.5")</f>
        <v>#REF!</v>
      </c>
      <c r="X245" s="6" t="e">
        <f>COUNTIFS(#REF!,"&lt;=1",#REF!,"&gt;=150",#REF!,"&lt;200",#REF!,$B245,#REF!,"&gt;=2.8")</f>
        <v>#REF!</v>
      </c>
      <c r="Y245" s="6" t="e">
        <f>COUNTIFS(#REF!,"&lt;=1",#REF!,"&gt;=150",#REF!,"&lt;200",#REF!,$B245,#REF!,"&gt;=3")</f>
        <v>#REF!</v>
      </c>
      <c r="Z245" s="6" t="e">
        <f>COUNTIFS(#REF!,"&lt;=1",#REF!,"&gt;=150",#REF!,"&lt;200",#REF!,$B245,#REF!,"&gt;=3.5")</f>
        <v>#REF!</v>
      </c>
      <c r="AA245" s="15" t="e">
        <f>COUNTIFS(#REF!,"&lt;=1",#REF!,"&gt;=150",#REF!,"&lt;200",#REF!,$B245,#REF!,"&gt;=4")</f>
        <v>#REF!</v>
      </c>
      <c r="AC245" s="9" t="s">
        <v>55</v>
      </c>
      <c r="AD245" s="6"/>
      <c r="AE245" s="6" t="e">
        <f>COUNTIFS(#REF!,"&gt;=200",#REF!,$B245)</f>
        <v>#REF!</v>
      </c>
      <c r="AF245" s="6" t="e">
        <f>COUNTIFS(#REF!,"&lt;=1",#REF!,"&gt;=200",#REF!,$B245,#REF!,"&gt;=2.5")</f>
        <v>#REF!</v>
      </c>
      <c r="AG245" s="6" t="e">
        <f>COUNTIFS(#REF!,"&lt;=1",#REF!,"&gt;=200",#REF!,$B245,#REF!,"&gt;=2.8")</f>
        <v>#REF!</v>
      </c>
      <c r="AH245" s="6" t="e">
        <f>COUNTIFS(#REF!,"&lt;=1",#REF!,"&gt;=200",#REF!,$B245,#REF!,"&gt;=3")</f>
        <v>#REF!</v>
      </c>
      <c r="AI245" s="6" t="e">
        <f>COUNTIFS(#REF!,"&lt;=1",#REF!,"&gt;=200",#REF!,$B245,#REF!,"&gt;=3.5")</f>
        <v>#REF!</v>
      </c>
      <c r="AJ245" s="15" t="e">
        <f>COUNTIFS(#REF!,"&lt;=1",#REF!,"&gt;=200",#REF!,$B245,#REF!,"&gt;=4")</f>
        <v>#REF!</v>
      </c>
      <c r="AL245" s="9" t="s">
        <v>55</v>
      </c>
      <c r="AM245" s="6"/>
      <c r="AN245" s="6" t="e">
        <f>COUNTIFS(#REF!,"&gt;=50",#REF!,$B245)</f>
        <v>#REF!</v>
      </c>
      <c r="AO245" s="6" t="e">
        <f>COUNTIFS(#REF!,"&lt;=1",#REF!,"&gt;=50",#REF!,$B245,#REF!,"&gt;=2.2")</f>
        <v>#REF!</v>
      </c>
      <c r="AP245" s="6" t="e">
        <f>COUNTIFS(#REF!,"&lt;=1",#REF!,"&gt;=50",#REF!,$B245,#REF!,"&gt;=2.5")</f>
        <v>#REF!</v>
      </c>
      <c r="AQ245" s="6" t="e">
        <f>COUNTIFS(#REF!,"&lt;=1",#REF!,"&gt;=50",#REF!,$B245,#REF!,"&gt;=3")</f>
        <v>#REF!</v>
      </c>
      <c r="AR245" s="6" t="e">
        <f>COUNTIFS(#REF!,"&lt;=1",#REF!,"&gt;=50",#REF!,$B245,#REF!,"&gt;=3.5")</f>
        <v>#REF!</v>
      </c>
      <c r="AS245" s="15" t="e">
        <f>COUNTIFS(#REF!,"&lt;=1",#REF!,"&gt;=50",#REF!,$B245,#REF!,"&gt;=4")</f>
        <v>#REF!</v>
      </c>
    </row>
    <row r="246" spans="2:45" hidden="1" outlineLevel="1" x14ac:dyDescent="0.25">
      <c r="B246" s="9" t="s">
        <v>57</v>
      </c>
      <c r="C246" s="6"/>
      <c r="D246" s="6" t="e">
        <f>COUNTIFS(#REF!,"&lt;100",#REF!,"&gt;=50",#REF!,$B246)</f>
        <v>#REF!</v>
      </c>
      <c r="E246" s="6" t="e">
        <f>COUNTIFS(#REF!,"&lt;=1",#REF!,"&lt;100",#REF!,"&gt;=50",#REF!,$B246,#REF!,"&gt;=2.3")</f>
        <v>#REF!</v>
      </c>
      <c r="F246" s="6" t="e">
        <f>COUNTIFS(#REF!,"&lt;=1",#REF!,"&lt;100",#REF!,"&gt;=50",#REF!,$B246,#REF!,"&gt;=2.4")</f>
        <v>#REF!</v>
      </c>
      <c r="G246" s="6" t="e">
        <f>COUNTIFS(#REF!,"&lt;=1",#REF!,"&lt;100",#REF!,"&gt;=50",#REF!,$B246,#REF!,"&gt;=2.5")</f>
        <v>#REF!</v>
      </c>
      <c r="H246" s="6" t="e">
        <f>COUNTIFS(#REF!,"&lt;=1",#REF!,"&lt;100",#REF!,"&gt;=50",#REF!,$B246,#REF!,"&gt;=2.6")</f>
        <v>#REF!</v>
      </c>
      <c r="I246" s="15" t="e">
        <f>COUNTIFS(#REF!,"&lt;=1",#REF!,"&lt;100",#REF!,"&gt;=50",#REF!,$B246,#REF!,"&gt;=2.7")</f>
        <v>#REF!</v>
      </c>
      <c r="K246" s="9" t="s">
        <v>57</v>
      </c>
      <c r="L246" s="6"/>
      <c r="M246" s="6" t="e">
        <f>COUNTIFS(#REF!,"&gt;=100",#REF!,"&lt;150",#REF!,$B246)</f>
        <v>#REF!</v>
      </c>
      <c r="N246" s="6" t="e">
        <f>COUNTIFS(#REF!,"&lt;=1",#REF!,"&gt;=100",#REF!,"&lt;150",#REF!,$B246,#REF!,"&gt;=2.4")</f>
        <v>#REF!</v>
      </c>
      <c r="O246" s="6" t="e">
        <f>COUNTIFS(#REF!,"&lt;=1",#REF!,"&gt;=100",#REF!,"&lt;150",#REF!,$B246,#REF!,"&gt;=2.5")</f>
        <v>#REF!</v>
      </c>
      <c r="P246" s="6" t="e">
        <f>COUNTIFS(#REF!,"&lt;=1",#REF!,"&gt;=100",#REF!,"&lt;150",#REF!,$B246,#REF!,"&gt;=2.6")</f>
        <v>#REF!</v>
      </c>
      <c r="Q246" s="6" t="e">
        <f>COUNTIFS(#REF!,"&lt;=1",#REF!,"&gt;=100",#REF!,"&lt;150",#REF!,$B246,#REF!,"&gt;=3.0")</f>
        <v>#REF!</v>
      </c>
      <c r="R246" s="15" t="e">
        <f>COUNTIFS(#REF!,"&lt;=1",#REF!,"&gt;=100",#REF!,"&lt;150",#REF!,$B246,#REF!,"&gt;=3.5")</f>
        <v>#REF!</v>
      </c>
      <c r="T246" s="9" t="s">
        <v>57</v>
      </c>
      <c r="U246" s="6"/>
      <c r="V246" s="6" t="e">
        <f>COUNTIFS(#REF!,"&gt;=150",#REF!,"&lt;200",#REF!,$B246)</f>
        <v>#REF!</v>
      </c>
      <c r="W246" s="6" t="e">
        <f>COUNTIFS(#REF!,"&lt;=1",#REF!,"&gt;=150",#REF!,"&lt;200",#REF!,$B246,#REF!,"&gt;=2.5")</f>
        <v>#REF!</v>
      </c>
      <c r="X246" s="6" t="e">
        <f>COUNTIFS(#REF!,"&lt;=1",#REF!,"&gt;=150",#REF!,"&lt;200",#REF!,$B246,#REF!,"&gt;=2.8")</f>
        <v>#REF!</v>
      </c>
      <c r="Y246" s="6" t="e">
        <f>COUNTIFS(#REF!,"&lt;=1",#REF!,"&gt;=150",#REF!,"&lt;200",#REF!,$B246,#REF!,"&gt;=3")</f>
        <v>#REF!</v>
      </c>
      <c r="Z246" s="6" t="e">
        <f>COUNTIFS(#REF!,"&lt;=1",#REF!,"&gt;=150",#REF!,"&lt;200",#REF!,$B246,#REF!,"&gt;=3.5")</f>
        <v>#REF!</v>
      </c>
      <c r="AA246" s="15" t="e">
        <f>COUNTIFS(#REF!,"&lt;=1",#REF!,"&gt;=150",#REF!,"&lt;200",#REF!,$B246,#REF!,"&gt;=4")</f>
        <v>#REF!</v>
      </c>
      <c r="AC246" s="9" t="s">
        <v>57</v>
      </c>
      <c r="AD246" s="6"/>
      <c r="AE246" s="6" t="e">
        <f>COUNTIFS(#REF!,"&gt;=200",#REF!,$B246)</f>
        <v>#REF!</v>
      </c>
      <c r="AF246" s="6" t="e">
        <f>COUNTIFS(#REF!,"&lt;=1",#REF!,"&gt;=200",#REF!,$B246,#REF!,"&gt;=2.5")</f>
        <v>#REF!</v>
      </c>
      <c r="AG246" s="6" t="e">
        <f>COUNTIFS(#REF!,"&lt;=1",#REF!,"&gt;=200",#REF!,$B246,#REF!,"&gt;=2.8")</f>
        <v>#REF!</v>
      </c>
      <c r="AH246" s="6" t="e">
        <f>COUNTIFS(#REF!,"&lt;=1",#REF!,"&gt;=200",#REF!,$B246,#REF!,"&gt;=3")</f>
        <v>#REF!</v>
      </c>
      <c r="AI246" s="6" t="e">
        <f>COUNTIFS(#REF!,"&lt;=1",#REF!,"&gt;=200",#REF!,$B246,#REF!,"&gt;=3.5")</f>
        <v>#REF!</v>
      </c>
      <c r="AJ246" s="15" t="e">
        <f>COUNTIFS(#REF!,"&lt;=1",#REF!,"&gt;=200",#REF!,$B246,#REF!,"&gt;=4")</f>
        <v>#REF!</v>
      </c>
      <c r="AL246" s="9" t="s">
        <v>57</v>
      </c>
      <c r="AM246" s="6"/>
      <c r="AN246" s="6" t="e">
        <f>COUNTIFS(#REF!,"&gt;=50",#REF!,$B246)</f>
        <v>#REF!</v>
      </c>
      <c r="AO246" s="6" t="e">
        <f>COUNTIFS(#REF!,"&lt;=1",#REF!,"&gt;=50",#REF!,$B246,#REF!,"&gt;=2.2")</f>
        <v>#REF!</v>
      </c>
      <c r="AP246" s="6" t="e">
        <f>COUNTIFS(#REF!,"&lt;=1",#REF!,"&gt;=50",#REF!,$B246,#REF!,"&gt;=2.5")</f>
        <v>#REF!</v>
      </c>
      <c r="AQ246" s="6" t="e">
        <f>COUNTIFS(#REF!,"&lt;=1",#REF!,"&gt;=50",#REF!,$B246,#REF!,"&gt;=3")</f>
        <v>#REF!</v>
      </c>
      <c r="AR246" s="6" t="e">
        <f>COUNTIFS(#REF!,"&lt;=1",#REF!,"&gt;=50",#REF!,$B246,#REF!,"&gt;=3.5")</f>
        <v>#REF!</v>
      </c>
      <c r="AS246" s="15" t="e">
        <f>COUNTIFS(#REF!,"&lt;=1",#REF!,"&gt;=50",#REF!,$B246,#REF!,"&gt;=4")</f>
        <v>#REF!</v>
      </c>
    </row>
    <row r="247" spans="2:45" hidden="1" outlineLevel="1" x14ac:dyDescent="0.25">
      <c r="B247" s="9" t="s">
        <v>67</v>
      </c>
      <c r="C247" s="6"/>
      <c r="D247" s="6" t="e">
        <f>COUNTIFS(#REF!,"&lt;100",#REF!,"&gt;=50",#REF!,$B247)</f>
        <v>#REF!</v>
      </c>
      <c r="E247" s="6" t="e">
        <f>COUNTIFS(#REF!,"&lt;=1",#REF!,"&lt;100",#REF!,"&gt;=50",#REF!,$B247,#REF!,"&gt;=2.3")</f>
        <v>#REF!</v>
      </c>
      <c r="F247" s="6" t="e">
        <f>COUNTIFS(#REF!,"&lt;=1",#REF!,"&lt;100",#REF!,"&gt;=50",#REF!,$B247,#REF!,"&gt;=2.4")</f>
        <v>#REF!</v>
      </c>
      <c r="G247" s="6" t="e">
        <f>COUNTIFS(#REF!,"&lt;=1",#REF!,"&lt;100",#REF!,"&gt;=50",#REF!,$B247,#REF!,"&gt;=2.5")</f>
        <v>#REF!</v>
      </c>
      <c r="H247" s="6" t="e">
        <f>COUNTIFS(#REF!,"&lt;=1",#REF!,"&lt;100",#REF!,"&gt;=50",#REF!,$B247,#REF!,"&gt;=2.6")</f>
        <v>#REF!</v>
      </c>
      <c r="I247" s="15" t="e">
        <f>COUNTIFS(#REF!,"&lt;=1",#REF!,"&lt;100",#REF!,"&gt;=50",#REF!,$B247,#REF!,"&gt;=2.7")</f>
        <v>#REF!</v>
      </c>
      <c r="K247" s="9" t="s">
        <v>67</v>
      </c>
      <c r="L247" s="6"/>
      <c r="M247" s="6" t="e">
        <f>COUNTIFS(#REF!,"&gt;=100",#REF!,"&lt;150",#REF!,$B247)</f>
        <v>#REF!</v>
      </c>
      <c r="N247" s="6" t="e">
        <f>COUNTIFS(#REF!,"&lt;=1",#REF!,"&gt;=100",#REF!,"&lt;150",#REF!,$B247,#REF!,"&gt;=2.4")</f>
        <v>#REF!</v>
      </c>
      <c r="O247" s="6" t="e">
        <f>COUNTIFS(#REF!,"&lt;=1",#REF!,"&gt;=100",#REF!,"&lt;150",#REF!,$B247,#REF!,"&gt;=2.5")</f>
        <v>#REF!</v>
      </c>
      <c r="P247" s="6" t="e">
        <f>COUNTIFS(#REF!,"&lt;=1",#REF!,"&gt;=100",#REF!,"&lt;150",#REF!,$B247,#REF!,"&gt;=2.6")</f>
        <v>#REF!</v>
      </c>
      <c r="Q247" s="6" t="e">
        <f>COUNTIFS(#REF!,"&lt;=1",#REF!,"&gt;=100",#REF!,"&lt;150",#REF!,$B247,#REF!,"&gt;=3.0")</f>
        <v>#REF!</v>
      </c>
      <c r="R247" s="15" t="e">
        <f>COUNTIFS(#REF!,"&lt;=1",#REF!,"&gt;=100",#REF!,"&lt;150",#REF!,$B247,#REF!,"&gt;=3.5")</f>
        <v>#REF!</v>
      </c>
      <c r="T247" s="9" t="s">
        <v>67</v>
      </c>
      <c r="U247" s="6"/>
      <c r="V247" s="6" t="e">
        <f>COUNTIFS(#REF!,"&gt;=150",#REF!,"&lt;200",#REF!,$B247)</f>
        <v>#REF!</v>
      </c>
      <c r="W247" s="6" t="e">
        <f>COUNTIFS(#REF!,"&lt;=1",#REF!,"&gt;=150",#REF!,"&lt;200",#REF!,$B247,#REF!,"&gt;=2.5")</f>
        <v>#REF!</v>
      </c>
      <c r="X247" s="6" t="e">
        <f>COUNTIFS(#REF!,"&lt;=1",#REF!,"&gt;=150",#REF!,"&lt;200",#REF!,$B247,#REF!,"&gt;=2.8")</f>
        <v>#REF!</v>
      </c>
      <c r="Y247" s="6" t="e">
        <f>COUNTIFS(#REF!,"&lt;=1",#REF!,"&gt;=150",#REF!,"&lt;200",#REF!,$B247,#REF!,"&gt;=3")</f>
        <v>#REF!</v>
      </c>
      <c r="Z247" s="6" t="e">
        <f>COUNTIFS(#REF!,"&lt;=1",#REF!,"&gt;=150",#REF!,"&lt;200",#REF!,$B247,#REF!,"&gt;=3.5")</f>
        <v>#REF!</v>
      </c>
      <c r="AA247" s="15" t="e">
        <f>COUNTIFS(#REF!,"&lt;=1",#REF!,"&gt;=150",#REF!,"&lt;200",#REF!,$B247,#REF!,"&gt;=4")</f>
        <v>#REF!</v>
      </c>
      <c r="AC247" s="9" t="s">
        <v>67</v>
      </c>
      <c r="AD247" s="6"/>
      <c r="AE247" s="6" t="e">
        <f>COUNTIFS(#REF!,"&gt;=200",#REF!,$B247)</f>
        <v>#REF!</v>
      </c>
      <c r="AF247" s="6" t="e">
        <f>COUNTIFS(#REF!,"&lt;=1",#REF!,"&gt;=200",#REF!,$B247,#REF!,"&gt;=2.5")</f>
        <v>#REF!</v>
      </c>
      <c r="AG247" s="6" t="e">
        <f>COUNTIFS(#REF!,"&lt;=1",#REF!,"&gt;=200",#REF!,$B247,#REF!,"&gt;=2.8")</f>
        <v>#REF!</v>
      </c>
      <c r="AH247" s="6" t="e">
        <f>COUNTIFS(#REF!,"&lt;=1",#REF!,"&gt;=200",#REF!,$B247,#REF!,"&gt;=3")</f>
        <v>#REF!</v>
      </c>
      <c r="AI247" s="6" t="e">
        <f>COUNTIFS(#REF!,"&lt;=1",#REF!,"&gt;=200",#REF!,$B247,#REF!,"&gt;=3.5")</f>
        <v>#REF!</v>
      </c>
      <c r="AJ247" s="15" t="e">
        <f>COUNTIFS(#REF!,"&lt;=1",#REF!,"&gt;=200",#REF!,$B247,#REF!,"&gt;=4")</f>
        <v>#REF!</v>
      </c>
      <c r="AL247" s="9" t="s">
        <v>67</v>
      </c>
      <c r="AM247" s="6"/>
      <c r="AN247" s="6" t="e">
        <f>COUNTIFS(#REF!,"&gt;=50",#REF!,$B247)</f>
        <v>#REF!</v>
      </c>
      <c r="AO247" s="6" t="e">
        <f>COUNTIFS(#REF!,"&lt;=1",#REF!,"&gt;=50",#REF!,$B247,#REF!,"&gt;=2.2")</f>
        <v>#REF!</v>
      </c>
      <c r="AP247" s="6" t="e">
        <f>COUNTIFS(#REF!,"&lt;=1",#REF!,"&gt;=50",#REF!,$B247,#REF!,"&gt;=2.5")</f>
        <v>#REF!</v>
      </c>
      <c r="AQ247" s="6" t="e">
        <f>COUNTIFS(#REF!,"&lt;=1",#REF!,"&gt;=50",#REF!,$B247,#REF!,"&gt;=3")</f>
        <v>#REF!</v>
      </c>
      <c r="AR247" s="6" t="e">
        <f>COUNTIFS(#REF!,"&lt;=1",#REF!,"&gt;=50",#REF!,$B247,#REF!,"&gt;=3.5")</f>
        <v>#REF!</v>
      </c>
      <c r="AS247" s="15" t="e">
        <f>COUNTIFS(#REF!,"&lt;=1",#REF!,"&gt;=50",#REF!,$B247,#REF!,"&gt;=4")</f>
        <v>#REF!</v>
      </c>
    </row>
    <row r="248" spans="2:45" hidden="1" outlineLevel="1" x14ac:dyDescent="0.25">
      <c r="B248" s="9" t="s">
        <v>24</v>
      </c>
      <c r="C248" s="6"/>
      <c r="D248" s="6" t="e">
        <f>COUNTIFS(#REF!,"&lt;100",#REF!,"&gt;=50",#REF!,$B248)</f>
        <v>#REF!</v>
      </c>
      <c r="E248" s="6" t="e">
        <f>COUNTIFS(#REF!,"&lt;=1",#REF!,"&lt;100",#REF!,"&gt;=50",#REF!,$B248,#REF!,"&gt;=2.3")</f>
        <v>#REF!</v>
      </c>
      <c r="F248" s="6" t="e">
        <f>COUNTIFS(#REF!,"&lt;=1",#REF!,"&lt;100",#REF!,"&gt;=50",#REF!,$B248,#REF!,"&gt;=2.4")</f>
        <v>#REF!</v>
      </c>
      <c r="G248" s="6" t="e">
        <f>COUNTIFS(#REF!,"&lt;=1",#REF!,"&lt;100",#REF!,"&gt;=50",#REF!,$B248,#REF!,"&gt;=2.5")</f>
        <v>#REF!</v>
      </c>
      <c r="H248" s="6" t="e">
        <f>COUNTIFS(#REF!,"&lt;=1",#REF!,"&lt;100",#REF!,"&gt;=50",#REF!,$B248,#REF!,"&gt;=2.6")</f>
        <v>#REF!</v>
      </c>
      <c r="I248" s="15" t="e">
        <f>COUNTIFS(#REF!,"&lt;=1",#REF!,"&lt;100",#REF!,"&gt;=50",#REF!,$B248,#REF!,"&gt;=2.7")</f>
        <v>#REF!</v>
      </c>
      <c r="K248" s="9" t="s">
        <v>24</v>
      </c>
      <c r="L248" s="6"/>
      <c r="M248" s="6" t="e">
        <f>COUNTIFS(#REF!,"&gt;=100",#REF!,"&lt;150",#REF!,$B248)</f>
        <v>#REF!</v>
      </c>
      <c r="N248" s="6" t="e">
        <f>COUNTIFS(#REF!,"&lt;=1",#REF!,"&gt;=100",#REF!,"&lt;150",#REF!,$B248,#REF!,"&gt;=2.4")</f>
        <v>#REF!</v>
      </c>
      <c r="O248" s="6" t="e">
        <f>COUNTIFS(#REF!,"&lt;=1",#REF!,"&gt;=100",#REF!,"&lt;150",#REF!,$B248,#REF!,"&gt;=2.5")</f>
        <v>#REF!</v>
      </c>
      <c r="P248" s="6" t="e">
        <f>COUNTIFS(#REF!,"&lt;=1",#REF!,"&gt;=100",#REF!,"&lt;150",#REF!,$B248,#REF!,"&gt;=2.6")</f>
        <v>#REF!</v>
      </c>
      <c r="Q248" s="6" t="e">
        <f>COUNTIFS(#REF!,"&lt;=1",#REF!,"&gt;=100",#REF!,"&lt;150",#REF!,$B248,#REF!,"&gt;=3.0")</f>
        <v>#REF!</v>
      </c>
      <c r="R248" s="15" t="e">
        <f>COUNTIFS(#REF!,"&lt;=1",#REF!,"&gt;=100",#REF!,"&lt;150",#REF!,$B248,#REF!,"&gt;=3.5")</f>
        <v>#REF!</v>
      </c>
      <c r="T248" s="9" t="s">
        <v>24</v>
      </c>
      <c r="U248" s="6"/>
      <c r="V248" s="6" t="e">
        <f>COUNTIFS(#REF!,"&gt;=150",#REF!,"&lt;200",#REF!,$B248)</f>
        <v>#REF!</v>
      </c>
      <c r="W248" s="6" t="e">
        <f>COUNTIFS(#REF!,"&lt;=1",#REF!,"&gt;=150",#REF!,"&lt;200",#REF!,$B248,#REF!,"&gt;=2.5")</f>
        <v>#REF!</v>
      </c>
      <c r="X248" s="6" t="e">
        <f>COUNTIFS(#REF!,"&lt;=1",#REF!,"&gt;=150",#REF!,"&lt;200",#REF!,$B248,#REF!,"&gt;=2.8")</f>
        <v>#REF!</v>
      </c>
      <c r="Y248" s="6" t="e">
        <f>COUNTIFS(#REF!,"&lt;=1",#REF!,"&gt;=150",#REF!,"&lt;200",#REF!,$B248,#REF!,"&gt;=3")</f>
        <v>#REF!</v>
      </c>
      <c r="Z248" s="6" t="e">
        <f>COUNTIFS(#REF!,"&lt;=1",#REF!,"&gt;=150",#REF!,"&lt;200",#REF!,$B248,#REF!,"&gt;=3.5")</f>
        <v>#REF!</v>
      </c>
      <c r="AA248" s="15" t="e">
        <f>COUNTIFS(#REF!,"&lt;=1",#REF!,"&gt;=150",#REF!,"&lt;200",#REF!,$B248,#REF!,"&gt;=4")</f>
        <v>#REF!</v>
      </c>
      <c r="AC248" s="9" t="s">
        <v>24</v>
      </c>
      <c r="AD248" s="6"/>
      <c r="AE248" s="6" t="e">
        <f>COUNTIFS(#REF!,"&gt;=200",#REF!,$B248)</f>
        <v>#REF!</v>
      </c>
      <c r="AF248" s="6" t="e">
        <f>COUNTIFS(#REF!,"&lt;=1",#REF!,"&gt;=200",#REF!,$B248,#REF!,"&gt;=2.5")</f>
        <v>#REF!</v>
      </c>
      <c r="AG248" s="6" t="e">
        <f>COUNTIFS(#REF!,"&lt;=1",#REF!,"&gt;=200",#REF!,$B248,#REF!,"&gt;=2.8")</f>
        <v>#REF!</v>
      </c>
      <c r="AH248" s="6" t="e">
        <f>COUNTIFS(#REF!,"&lt;=1",#REF!,"&gt;=200",#REF!,$B248,#REF!,"&gt;=3")</f>
        <v>#REF!</v>
      </c>
      <c r="AI248" s="6" t="e">
        <f>COUNTIFS(#REF!,"&lt;=1",#REF!,"&gt;=200",#REF!,$B248,#REF!,"&gt;=3.5")</f>
        <v>#REF!</v>
      </c>
      <c r="AJ248" s="15" t="e">
        <f>COUNTIFS(#REF!,"&lt;=1",#REF!,"&gt;=200",#REF!,$B248,#REF!,"&gt;=4")</f>
        <v>#REF!</v>
      </c>
      <c r="AL248" s="9" t="s">
        <v>24</v>
      </c>
      <c r="AM248" s="6"/>
      <c r="AN248" s="6" t="e">
        <f>COUNTIFS(#REF!,"&gt;=50",#REF!,$B248)</f>
        <v>#REF!</v>
      </c>
      <c r="AO248" s="6" t="e">
        <f>COUNTIFS(#REF!,"&lt;=1",#REF!,"&gt;=50",#REF!,$B248,#REF!,"&gt;=2.2")</f>
        <v>#REF!</v>
      </c>
      <c r="AP248" s="6" t="e">
        <f>COUNTIFS(#REF!,"&lt;=1",#REF!,"&gt;=50",#REF!,$B248,#REF!,"&gt;=2.5")</f>
        <v>#REF!</v>
      </c>
      <c r="AQ248" s="6" t="e">
        <f>COUNTIFS(#REF!,"&lt;=1",#REF!,"&gt;=50",#REF!,$B248,#REF!,"&gt;=3")</f>
        <v>#REF!</v>
      </c>
      <c r="AR248" s="6" t="e">
        <f>COUNTIFS(#REF!,"&lt;=1",#REF!,"&gt;=50",#REF!,$B248,#REF!,"&gt;=3.5")</f>
        <v>#REF!</v>
      </c>
      <c r="AS248" s="15" t="e">
        <f>COUNTIFS(#REF!,"&lt;=1",#REF!,"&gt;=50",#REF!,$B248,#REF!,"&gt;=4")</f>
        <v>#REF!</v>
      </c>
    </row>
    <row r="249" spans="2:45" hidden="1" outlineLevel="1" x14ac:dyDescent="0.25">
      <c r="B249" s="9" t="s">
        <v>74</v>
      </c>
      <c r="C249" s="6"/>
      <c r="D249" s="6" t="e">
        <f>COUNTIFS(#REF!,"&lt;100",#REF!,"&gt;=50",#REF!,$B249)</f>
        <v>#REF!</v>
      </c>
      <c r="E249" s="6" t="e">
        <f>COUNTIFS(#REF!,"&lt;=1",#REF!,"&lt;100",#REF!,"&gt;=50",#REF!,$B249,#REF!,"&gt;=2.3")</f>
        <v>#REF!</v>
      </c>
      <c r="F249" s="6" t="e">
        <f>COUNTIFS(#REF!,"&lt;=1",#REF!,"&lt;100",#REF!,"&gt;=50",#REF!,$B249,#REF!,"&gt;=2.4")</f>
        <v>#REF!</v>
      </c>
      <c r="G249" s="6" t="e">
        <f>COUNTIFS(#REF!,"&lt;=1",#REF!,"&lt;100",#REF!,"&gt;=50",#REF!,$B249,#REF!,"&gt;=2.5")</f>
        <v>#REF!</v>
      </c>
      <c r="H249" s="6" t="e">
        <f>COUNTIFS(#REF!,"&lt;=1",#REF!,"&lt;100",#REF!,"&gt;=50",#REF!,$B249,#REF!,"&gt;=2.6")</f>
        <v>#REF!</v>
      </c>
      <c r="I249" s="15" t="e">
        <f>COUNTIFS(#REF!,"&lt;=1",#REF!,"&lt;100",#REF!,"&gt;=50",#REF!,$B249,#REF!,"&gt;=2.7")</f>
        <v>#REF!</v>
      </c>
      <c r="K249" s="9" t="s">
        <v>74</v>
      </c>
      <c r="L249" s="6"/>
      <c r="M249" s="6" t="e">
        <f>COUNTIFS(#REF!,"&gt;=100",#REF!,"&lt;150",#REF!,$B249)</f>
        <v>#REF!</v>
      </c>
      <c r="N249" s="6" t="e">
        <f>COUNTIFS(#REF!,"&lt;=1",#REF!,"&gt;=100",#REF!,"&lt;150",#REF!,$B249,#REF!,"&gt;=2.4")</f>
        <v>#REF!</v>
      </c>
      <c r="O249" s="6" t="e">
        <f>COUNTIFS(#REF!,"&lt;=1",#REF!,"&gt;=100",#REF!,"&lt;150",#REF!,$B249,#REF!,"&gt;=2.5")</f>
        <v>#REF!</v>
      </c>
      <c r="P249" s="6" t="e">
        <f>COUNTIFS(#REF!,"&lt;=1",#REF!,"&gt;=100",#REF!,"&lt;150",#REF!,$B249,#REF!,"&gt;=2.6")</f>
        <v>#REF!</v>
      </c>
      <c r="Q249" s="6" t="e">
        <f>COUNTIFS(#REF!,"&lt;=1",#REF!,"&gt;=100",#REF!,"&lt;150",#REF!,$B249,#REF!,"&gt;=3.0")</f>
        <v>#REF!</v>
      </c>
      <c r="R249" s="15" t="e">
        <f>COUNTIFS(#REF!,"&lt;=1",#REF!,"&gt;=100",#REF!,"&lt;150",#REF!,$B249,#REF!,"&gt;=3.5")</f>
        <v>#REF!</v>
      </c>
      <c r="T249" s="9" t="s">
        <v>74</v>
      </c>
      <c r="U249" s="6"/>
      <c r="V249" s="6" t="e">
        <f>COUNTIFS(#REF!,"&gt;=150",#REF!,"&lt;200",#REF!,$B249)</f>
        <v>#REF!</v>
      </c>
      <c r="W249" s="6" t="e">
        <f>COUNTIFS(#REF!,"&lt;=1",#REF!,"&gt;=150",#REF!,"&lt;200",#REF!,$B249,#REF!,"&gt;=2.5")</f>
        <v>#REF!</v>
      </c>
      <c r="X249" s="6" t="e">
        <f>COUNTIFS(#REF!,"&lt;=1",#REF!,"&gt;=150",#REF!,"&lt;200",#REF!,$B249,#REF!,"&gt;=2.8")</f>
        <v>#REF!</v>
      </c>
      <c r="Y249" s="6" t="e">
        <f>COUNTIFS(#REF!,"&lt;=1",#REF!,"&gt;=150",#REF!,"&lt;200",#REF!,$B249,#REF!,"&gt;=3")</f>
        <v>#REF!</v>
      </c>
      <c r="Z249" s="6" t="e">
        <f>COUNTIFS(#REF!,"&lt;=1",#REF!,"&gt;=150",#REF!,"&lt;200",#REF!,$B249,#REF!,"&gt;=3.5")</f>
        <v>#REF!</v>
      </c>
      <c r="AA249" s="15" t="e">
        <f>COUNTIFS(#REF!,"&lt;=1",#REF!,"&gt;=150",#REF!,"&lt;200",#REF!,$B249,#REF!,"&gt;=4")</f>
        <v>#REF!</v>
      </c>
      <c r="AC249" s="9" t="s">
        <v>74</v>
      </c>
      <c r="AD249" s="6"/>
      <c r="AE249" s="6" t="e">
        <f>COUNTIFS(#REF!,"&gt;=200",#REF!,$B249)</f>
        <v>#REF!</v>
      </c>
      <c r="AF249" s="6" t="e">
        <f>COUNTIFS(#REF!,"&lt;=1",#REF!,"&gt;=200",#REF!,$B249,#REF!,"&gt;=2.5")</f>
        <v>#REF!</v>
      </c>
      <c r="AG249" s="6" t="e">
        <f>COUNTIFS(#REF!,"&lt;=1",#REF!,"&gt;=200",#REF!,$B249,#REF!,"&gt;=2.8")</f>
        <v>#REF!</v>
      </c>
      <c r="AH249" s="6" t="e">
        <f>COUNTIFS(#REF!,"&lt;=1",#REF!,"&gt;=200",#REF!,$B249,#REF!,"&gt;=3")</f>
        <v>#REF!</v>
      </c>
      <c r="AI249" s="6" t="e">
        <f>COUNTIFS(#REF!,"&lt;=1",#REF!,"&gt;=200",#REF!,$B249,#REF!,"&gt;=3.5")</f>
        <v>#REF!</v>
      </c>
      <c r="AJ249" s="15" t="e">
        <f>COUNTIFS(#REF!,"&lt;=1",#REF!,"&gt;=200",#REF!,$B249,#REF!,"&gt;=4")</f>
        <v>#REF!</v>
      </c>
      <c r="AL249" s="9" t="s">
        <v>74</v>
      </c>
      <c r="AM249" s="6"/>
      <c r="AN249" s="6" t="e">
        <f>COUNTIFS(#REF!,"&gt;=50",#REF!,$B249)</f>
        <v>#REF!</v>
      </c>
      <c r="AO249" s="6" t="e">
        <f>COUNTIFS(#REF!,"&lt;=1",#REF!,"&gt;=50",#REF!,$B249,#REF!,"&gt;=2.2")</f>
        <v>#REF!</v>
      </c>
      <c r="AP249" s="6" t="e">
        <f>COUNTIFS(#REF!,"&lt;=1",#REF!,"&gt;=50",#REF!,$B249,#REF!,"&gt;=2.5")</f>
        <v>#REF!</v>
      </c>
      <c r="AQ249" s="6" t="e">
        <f>COUNTIFS(#REF!,"&lt;=1",#REF!,"&gt;=50",#REF!,$B249,#REF!,"&gt;=3")</f>
        <v>#REF!</v>
      </c>
      <c r="AR249" s="6" t="e">
        <f>COUNTIFS(#REF!,"&lt;=1",#REF!,"&gt;=50",#REF!,$B249,#REF!,"&gt;=3.5")</f>
        <v>#REF!</v>
      </c>
      <c r="AS249" s="15" t="e">
        <f>COUNTIFS(#REF!,"&lt;=1",#REF!,"&gt;=50",#REF!,$B249,#REF!,"&gt;=4")</f>
        <v>#REF!</v>
      </c>
    </row>
    <row r="250" spans="2:45" hidden="1" outlineLevel="1" x14ac:dyDescent="0.25">
      <c r="B250" s="9" t="s">
        <v>56</v>
      </c>
      <c r="C250" s="6"/>
      <c r="D250" s="6" t="e">
        <f>COUNTIFS(#REF!,"&lt;100",#REF!,"&gt;=50",#REF!,$B250)</f>
        <v>#REF!</v>
      </c>
      <c r="E250" s="6" t="e">
        <f>COUNTIFS(#REF!,"&lt;=1",#REF!,"&lt;100",#REF!,"&gt;=50",#REF!,$B250,#REF!,"&gt;=2.3")</f>
        <v>#REF!</v>
      </c>
      <c r="F250" s="6" t="e">
        <f>COUNTIFS(#REF!,"&lt;=1",#REF!,"&lt;100",#REF!,"&gt;=50",#REF!,$B250,#REF!,"&gt;=2.4")</f>
        <v>#REF!</v>
      </c>
      <c r="G250" s="6" t="e">
        <f>COUNTIFS(#REF!,"&lt;=1",#REF!,"&lt;100",#REF!,"&gt;=50",#REF!,$B250,#REF!,"&gt;=2.5")</f>
        <v>#REF!</v>
      </c>
      <c r="H250" s="6" t="e">
        <f>COUNTIFS(#REF!,"&lt;=1",#REF!,"&lt;100",#REF!,"&gt;=50",#REF!,$B250,#REF!,"&gt;=2.6")</f>
        <v>#REF!</v>
      </c>
      <c r="I250" s="15" t="e">
        <f>COUNTIFS(#REF!,"&lt;=1",#REF!,"&lt;100",#REF!,"&gt;=50",#REF!,$B250,#REF!,"&gt;=2.7")</f>
        <v>#REF!</v>
      </c>
      <c r="K250" s="9" t="s">
        <v>56</v>
      </c>
      <c r="L250" s="6"/>
      <c r="M250" s="6" t="e">
        <f>COUNTIFS(#REF!,"&gt;=100",#REF!,"&lt;150",#REF!,$B250)</f>
        <v>#REF!</v>
      </c>
      <c r="N250" s="6" t="e">
        <f>COUNTIFS(#REF!,"&lt;=1",#REF!,"&gt;=100",#REF!,"&lt;150",#REF!,$B250,#REF!,"&gt;=2.4")</f>
        <v>#REF!</v>
      </c>
      <c r="O250" s="6" t="e">
        <f>COUNTIFS(#REF!,"&lt;=1",#REF!,"&gt;=100",#REF!,"&lt;150",#REF!,$B250,#REF!,"&gt;=2.5")</f>
        <v>#REF!</v>
      </c>
      <c r="P250" s="6" t="e">
        <f>COUNTIFS(#REF!,"&lt;=1",#REF!,"&gt;=100",#REF!,"&lt;150",#REF!,$B250,#REF!,"&gt;=2.6")</f>
        <v>#REF!</v>
      </c>
      <c r="Q250" s="6" t="e">
        <f>COUNTIFS(#REF!,"&lt;=1",#REF!,"&gt;=100",#REF!,"&lt;150",#REF!,$B250,#REF!,"&gt;=3.0")</f>
        <v>#REF!</v>
      </c>
      <c r="R250" s="15" t="e">
        <f>COUNTIFS(#REF!,"&lt;=1",#REF!,"&gt;=100",#REF!,"&lt;150",#REF!,$B250,#REF!,"&gt;=3.5")</f>
        <v>#REF!</v>
      </c>
      <c r="T250" s="9" t="s">
        <v>56</v>
      </c>
      <c r="U250" s="6"/>
      <c r="V250" s="6" t="e">
        <f>COUNTIFS(#REF!,"&gt;=150",#REF!,"&lt;200",#REF!,$B250)</f>
        <v>#REF!</v>
      </c>
      <c r="W250" s="6" t="e">
        <f>COUNTIFS(#REF!,"&lt;=1",#REF!,"&gt;=150",#REF!,"&lt;200",#REF!,$B250,#REF!,"&gt;=2.5")</f>
        <v>#REF!</v>
      </c>
      <c r="X250" s="6" t="e">
        <f>COUNTIFS(#REF!,"&lt;=1",#REF!,"&gt;=150",#REF!,"&lt;200",#REF!,$B250,#REF!,"&gt;=2.8")</f>
        <v>#REF!</v>
      </c>
      <c r="Y250" s="6" t="e">
        <f>COUNTIFS(#REF!,"&lt;=1",#REF!,"&gt;=150",#REF!,"&lt;200",#REF!,$B250,#REF!,"&gt;=3")</f>
        <v>#REF!</v>
      </c>
      <c r="Z250" s="6" t="e">
        <f>COUNTIFS(#REF!,"&lt;=1",#REF!,"&gt;=150",#REF!,"&lt;200",#REF!,$B250,#REF!,"&gt;=3.5")</f>
        <v>#REF!</v>
      </c>
      <c r="AA250" s="15" t="e">
        <f>COUNTIFS(#REF!,"&lt;=1",#REF!,"&gt;=150",#REF!,"&lt;200",#REF!,$B250,#REF!,"&gt;=4")</f>
        <v>#REF!</v>
      </c>
      <c r="AC250" s="9" t="s">
        <v>56</v>
      </c>
      <c r="AD250" s="6"/>
      <c r="AE250" s="6" t="e">
        <f>COUNTIFS(#REF!,"&gt;=200",#REF!,$B250)</f>
        <v>#REF!</v>
      </c>
      <c r="AF250" s="6" t="e">
        <f>COUNTIFS(#REF!,"&lt;=1",#REF!,"&gt;=200",#REF!,$B250,#REF!,"&gt;=2.5")</f>
        <v>#REF!</v>
      </c>
      <c r="AG250" s="6" t="e">
        <f>COUNTIFS(#REF!,"&lt;=1",#REF!,"&gt;=200",#REF!,$B250,#REF!,"&gt;=2.8")</f>
        <v>#REF!</v>
      </c>
      <c r="AH250" s="6" t="e">
        <f>COUNTIFS(#REF!,"&lt;=1",#REF!,"&gt;=200",#REF!,$B250,#REF!,"&gt;=3")</f>
        <v>#REF!</v>
      </c>
      <c r="AI250" s="6" t="e">
        <f>COUNTIFS(#REF!,"&lt;=1",#REF!,"&gt;=200",#REF!,$B250,#REF!,"&gt;=3.5")</f>
        <v>#REF!</v>
      </c>
      <c r="AJ250" s="15" t="e">
        <f>COUNTIFS(#REF!,"&lt;=1",#REF!,"&gt;=200",#REF!,$B250,#REF!,"&gt;=4")</f>
        <v>#REF!</v>
      </c>
      <c r="AL250" s="9" t="s">
        <v>56</v>
      </c>
      <c r="AM250" s="6"/>
      <c r="AN250" s="6" t="e">
        <f>COUNTIFS(#REF!,"&gt;=50",#REF!,$B250)</f>
        <v>#REF!</v>
      </c>
      <c r="AO250" s="6" t="e">
        <f>COUNTIFS(#REF!,"&lt;=1",#REF!,"&gt;=50",#REF!,$B250,#REF!,"&gt;=2.2")</f>
        <v>#REF!</v>
      </c>
      <c r="AP250" s="6" t="e">
        <f>COUNTIFS(#REF!,"&lt;=1",#REF!,"&gt;=50",#REF!,$B250,#REF!,"&gt;=2.5")</f>
        <v>#REF!</v>
      </c>
      <c r="AQ250" s="6" t="e">
        <f>COUNTIFS(#REF!,"&lt;=1",#REF!,"&gt;=50",#REF!,$B250,#REF!,"&gt;=3")</f>
        <v>#REF!</v>
      </c>
      <c r="AR250" s="6" t="e">
        <f>COUNTIFS(#REF!,"&lt;=1",#REF!,"&gt;=50",#REF!,$B250,#REF!,"&gt;=3.5")</f>
        <v>#REF!</v>
      </c>
      <c r="AS250" s="15" t="e">
        <f>COUNTIFS(#REF!,"&lt;=1",#REF!,"&gt;=50",#REF!,$B250,#REF!,"&gt;=4")</f>
        <v>#REF!</v>
      </c>
    </row>
    <row r="251" spans="2:45" hidden="1" outlineLevel="1" x14ac:dyDescent="0.25">
      <c r="B251" s="9" t="s">
        <v>25</v>
      </c>
      <c r="C251" s="6"/>
      <c r="D251" s="6" t="e">
        <f>COUNTIFS(#REF!,"&lt;100",#REF!,"&gt;=50",#REF!,$B251)</f>
        <v>#REF!</v>
      </c>
      <c r="E251" s="6" t="e">
        <f>COUNTIFS(#REF!,"&lt;=1",#REF!,"&lt;100",#REF!,"&gt;=50",#REF!,$B251,#REF!,"&gt;=2.3")</f>
        <v>#REF!</v>
      </c>
      <c r="F251" s="6" t="e">
        <f>COUNTIFS(#REF!,"&lt;=1",#REF!,"&lt;100",#REF!,"&gt;=50",#REF!,$B251,#REF!,"&gt;=2.4")</f>
        <v>#REF!</v>
      </c>
      <c r="G251" s="6" t="e">
        <f>COUNTIFS(#REF!,"&lt;=1",#REF!,"&lt;100",#REF!,"&gt;=50",#REF!,$B251,#REF!,"&gt;=2.5")</f>
        <v>#REF!</v>
      </c>
      <c r="H251" s="6" t="e">
        <f>COUNTIFS(#REF!,"&lt;=1",#REF!,"&lt;100",#REF!,"&gt;=50",#REF!,$B251,#REF!,"&gt;=2.6")</f>
        <v>#REF!</v>
      </c>
      <c r="I251" s="15" t="e">
        <f>COUNTIFS(#REF!,"&lt;=1",#REF!,"&lt;100",#REF!,"&gt;=50",#REF!,$B251,#REF!,"&gt;=2.7")</f>
        <v>#REF!</v>
      </c>
      <c r="K251" s="9" t="s">
        <v>25</v>
      </c>
      <c r="L251" s="6"/>
      <c r="M251" s="6" t="e">
        <f>COUNTIFS(#REF!,"&gt;=100",#REF!,"&lt;150",#REF!,$B251)</f>
        <v>#REF!</v>
      </c>
      <c r="N251" s="6" t="e">
        <f>COUNTIFS(#REF!,"&lt;=1",#REF!,"&gt;=100",#REF!,"&lt;150",#REF!,$B251,#REF!,"&gt;=2.4")</f>
        <v>#REF!</v>
      </c>
      <c r="O251" s="6" t="e">
        <f>COUNTIFS(#REF!,"&lt;=1",#REF!,"&gt;=100",#REF!,"&lt;150",#REF!,$B251,#REF!,"&gt;=2.5")</f>
        <v>#REF!</v>
      </c>
      <c r="P251" s="6" t="e">
        <f>COUNTIFS(#REF!,"&lt;=1",#REF!,"&gt;=100",#REF!,"&lt;150",#REF!,$B251,#REF!,"&gt;=2.6")</f>
        <v>#REF!</v>
      </c>
      <c r="Q251" s="6" t="e">
        <f>COUNTIFS(#REF!,"&lt;=1",#REF!,"&gt;=100",#REF!,"&lt;150",#REF!,$B251,#REF!,"&gt;=3.0")</f>
        <v>#REF!</v>
      </c>
      <c r="R251" s="15" t="e">
        <f>COUNTIFS(#REF!,"&lt;=1",#REF!,"&gt;=100",#REF!,"&lt;150",#REF!,$B251,#REF!,"&gt;=3.5")</f>
        <v>#REF!</v>
      </c>
      <c r="T251" s="9" t="s">
        <v>25</v>
      </c>
      <c r="U251" s="6"/>
      <c r="V251" s="6" t="e">
        <f>COUNTIFS(#REF!,"&gt;=150",#REF!,"&lt;200",#REF!,$B251)</f>
        <v>#REF!</v>
      </c>
      <c r="W251" s="6" t="e">
        <f>COUNTIFS(#REF!,"&lt;=1",#REF!,"&gt;=150",#REF!,"&lt;200",#REF!,$B251,#REF!,"&gt;=2.5")</f>
        <v>#REF!</v>
      </c>
      <c r="X251" s="6" t="e">
        <f>COUNTIFS(#REF!,"&lt;=1",#REF!,"&gt;=150",#REF!,"&lt;200",#REF!,$B251,#REF!,"&gt;=2.8")</f>
        <v>#REF!</v>
      </c>
      <c r="Y251" s="6" t="e">
        <f>COUNTIFS(#REF!,"&lt;=1",#REF!,"&gt;=150",#REF!,"&lt;200",#REF!,$B251,#REF!,"&gt;=3")</f>
        <v>#REF!</v>
      </c>
      <c r="Z251" s="6" t="e">
        <f>COUNTIFS(#REF!,"&lt;=1",#REF!,"&gt;=150",#REF!,"&lt;200",#REF!,$B251,#REF!,"&gt;=3.5")</f>
        <v>#REF!</v>
      </c>
      <c r="AA251" s="15" t="e">
        <f>COUNTIFS(#REF!,"&lt;=1",#REF!,"&gt;=150",#REF!,"&lt;200",#REF!,$B251,#REF!,"&gt;=4")</f>
        <v>#REF!</v>
      </c>
      <c r="AC251" s="9" t="s">
        <v>25</v>
      </c>
      <c r="AD251" s="6"/>
      <c r="AE251" s="6" t="e">
        <f>COUNTIFS(#REF!,"&gt;=200",#REF!,$B251)</f>
        <v>#REF!</v>
      </c>
      <c r="AF251" s="6" t="e">
        <f>COUNTIFS(#REF!,"&lt;=1",#REF!,"&gt;=200",#REF!,$B251,#REF!,"&gt;=2.5")</f>
        <v>#REF!</v>
      </c>
      <c r="AG251" s="6" t="e">
        <f>COUNTIFS(#REF!,"&lt;=1",#REF!,"&gt;=200",#REF!,$B251,#REF!,"&gt;=2.8")</f>
        <v>#REF!</v>
      </c>
      <c r="AH251" s="6" t="e">
        <f>COUNTIFS(#REF!,"&lt;=1",#REF!,"&gt;=200",#REF!,$B251,#REF!,"&gt;=3")</f>
        <v>#REF!</v>
      </c>
      <c r="AI251" s="6" t="e">
        <f>COUNTIFS(#REF!,"&lt;=1",#REF!,"&gt;=200",#REF!,$B251,#REF!,"&gt;=3.5")</f>
        <v>#REF!</v>
      </c>
      <c r="AJ251" s="15" t="e">
        <f>COUNTIFS(#REF!,"&lt;=1",#REF!,"&gt;=200",#REF!,$B251,#REF!,"&gt;=4")</f>
        <v>#REF!</v>
      </c>
      <c r="AL251" s="9" t="s">
        <v>25</v>
      </c>
      <c r="AM251" s="6"/>
      <c r="AN251" s="6" t="e">
        <f>COUNTIFS(#REF!,"&gt;=50",#REF!,$B251)</f>
        <v>#REF!</v>
      </c>
      <c r="AO251" s="6" t="e">
        <f>COUNTIFS(#REF!,"&lt;=1",#REF!,"&gt;=50",#REF!,$B251,#REF!,"&gt;=2.2")</f>
        <v>#REF!</v>
      </c>
      <c r="AP251" s="6" t="e">
        <f>COUNTIFS(#REF!,"&lt;=1",#REF!,"&gt;=50",#REF!,$B251,#REF!,"&gt;=2.5")</f>
        <v>#REF!</v>
      </c>
      <c r="AQ251" s="6" t="e">
        <f>COUNTIFS(#REF!,"&lt;=1",#REF!,"&gt;=50",#REF!,$B251,#REF!,"&gt;=3")</f>
        <v>#REF!</v>
      </c>
      <c r="AR251" s="6" t="e">
        <f>COUNTIFS(#REF!,"&lt;=1",#REF!,"&gt;=50",#REF!,$B251,#REF!,"&gt;=3.5")</f>
        <v>#REF!</v>
      </c>
      <c r="AS251" s="15" t="e">
        <f>COUNTIFS(#REF!,"&lt;=1",#REF!,"&gt;=50",#REF!,$B251,#REF!,"&gt;=4")</f>
        <v>#REF!</v>
      </c>
    </row>
    <row r="252" spans="2:45" hidden="1" outlineLevel="1" x14ac:dyDescent="0.25">
      <c r="B252" s="9" t="s">
        <v>37</v>
      </c>
      <c r="C252" s="6"/>
      <c r="D252" s="6" t="e">
        <f>COUNTIFS(#REF!,"&lt;100",#REF!,"&gt;=50",#REF!,$B252)</f>
        <v>#REF!</v>
      </c>
      <c r="E252" s="6" t="e">
        <f>COUNTIFS(#REF!,"&lt;=1",#REF!,"&lt;100",#REF!,"&gt;=50",#REF!,$B252,#REF!,"&gt;=2.3")</f>
        <v>#REF!</v>
      </c>
      <c r="F252" s="6" t="e">
        <f>COUNTIFS(#REF!,"&lt;=1",#REF!,"&lt;100",#REF!,"&gt;=50",#REF!,$B252,#REF!,"&gt;=2.4")</f>
        <v>#REF!</v>
      </c>
      <c r="G252" s="6" t="e">
        <f>COUNTIFS(#REF!,"&lt;=1",#REF!,"&lt;100",#REF!,"&gt;=50",#REF!,$B252,#REF!,"&gt;=2.5")</f>
        <v>#REF!</v>
      </c>
      <c r="H252" s="6" t="e">
        <f>COUNTIFS(#REF!,"&lt;=1",#REF!,"&lt;100",#REF!,"&gt;=50",#REF!,$B252,#REF!,"&gt;=2.6")</f>
        <v>#REF!</v>
      </c>
      <c r="I252" s="15" t="e">
        <f>COUNTIFS(#REF!,"&lt;=1",#REF!,"&lt;100",#REF!,"&gt;=50",#REF!,$B252,#REF!,"&gt;=2.7")</f>
        <v>#REF!</v>
      </c>
      <c r="K252" s="9" t="s">
        <v>37</v>
      </c>
      <c r="L252" s="6"/>
      <c r="M252" s="6" t="e">
        <f>COUNTIFS(#REF!,"&gt;=100",#REF!,"&lt;150",#REF!,$B252)</f>
        <v>#REF!</v>
      </c>
      <c r="N252" s="6" t="e">
        <f>COUNTIFS(#REF!,"&lt;=1",#REF!,"&gt;=100",#REF!,"&lt;150",#REF!,$B252,#REF!,"&gt;=2.4")</f>
        <v>#REF!</v>
      </c>
      <c r="O252" s="6" t="e">
        <f>COUNTIFS(#REF!,"&lt;=1",#REF!,"&gt;=100",#REF!,"&lt;150",#REF!,$B252,#REF!,"&gt;=2.5")</f>
        <v>#REF!</v>
      </c>
      <c r="P252" s="6" t="e">
        <f>COUNTIFS(#REF!,"&lt;=1",#REF!,"&gt;=100",#REF!,"&lt;150",#REF!,$B252,#REF!,"&gt;=2.6")</f>
        <v>#REF!</v>
      </c>
      <c r="Q252" s="6" t="e">
        <f>COUNTIFS(#REF!,"&lt;=1",#REF!,"&gt;=100",#REF!,"&lt;150",#REF!,$B252,#REF!,"&gt;=3.0")</f>
        <v>#REF!</v>
      </c>
      <c r="R252" s="15" t="e">
        <f>COUNTIFS(#REF!,"&lt;=1",#REF!,"&gt;=100",#REF!,"&lt;150",#REF!,$B252,#REF!,"&gt;=3.5")</f>
        <v>#REF!</v>
      </c>
      <c r="T252" s="9" t="s">
        <v>37</v>
      </c>
      <c r="U252" s="6"/>
      <c r="V252" s="6" t="e">
        <f>COUNTIFS(#REF!,"&gt;=150",#REF!,"&lt;200",#REF!,$B252)</f>
        <v>#REF!</v>
      </c>
      <c r="W252" s="6" t="e">
        <f>COUNTIFS(#REF!,"&lt;=1",#REF!,"&gt;=150",#REF!,"&lt;200",#REF!,$B252,#REF!,"&gt;=2.5")</f>
        <v>#REF!</v>
      </c>
      <c r="X252" s="6" t="e">
        <f>COUNTIFS(#REF!,"&lt;=1",#REF!,"&gt;=150",#REF!,"&lt;200",#REF!,$B252,#REF!,"&gt;=2.8")</f>
        <v>#REF!</v>
      </c>
      <c r="Y252" s="6" t="e">
        <f>COUNTIFS(#REF!,"&lt;=1",#REF!,"&gt;=150",#REF!,"&lt;200",#REF!,$B252,#REF!,"&gt;=3")</f>
        <v>#REF!</v>
      </c>
      <c r="Z252" s="6" t="e">
        <f>COUNTIFS(#REF!,"&lt;=1",#REF!,"&gt;=150",#REF!,"&lt;200",#REF!,$B252,#REF!,"&gt;=3.5")</f>
        <v>#REF!</v>
      </c>
      <c r="AA252" s="15" t="e">
        <f>COUNTIFS(#REF!,"&lt;=1",#REF!,"&gt;=150",#REF!,"&lt;200",#REF!,$B252,#REF!,"&gt;=4")</f>
        <v>#REF!</v>
      </c>
      <c r="AC252" s="9" t="s">
        <v>37</v>
      </c>
      <c r="AD252" s="6"/>
      <c r="AE252" s="6" t="e">
        <f>COUNTIFS(#REF!,"&gt;=200",#REF!,$B252)</f>
        <v>#REF!</v>
      </c>
      <c r="AF252" s="6" t="e">
        <f>COUNTIFS(#REF!,"&lt;=1",#REF!,"&gt;=200",#REF!,$B252,#REF!,"&gt;=2.5")</f>
        <v>#REF!</v>
      </c>
      <c r="AG252" s="6" t="e">
        <f>COUNTIFS(#REF!,"&lt;=1",#REF!,"&gt;=200",#REF!,$B252,#REF!,"&gt;=2.8")</f>
        <v>#REF!</v>
      </c>
      <c r="AH252" s="6" t="e">
        <f>COUNTIFS(#REF!,"&lt;=1",#REF!,"&gt;=200",#REF!,$B252,#REF!,"&gt;=3")</f>
        <v>#REF!</v>
      </c>
      <c r="AI252" s="6" t="e">
        <f>COUNTIFS(#REF!,"&lt;=1",#REF!,"&gt;=200",#REF!,$B252,#REF!,"&gt;=3.5")</f>
        <v>#REF!</v>
      </c>
      <c r="AJ252" s="15" t="e">
        <f>COUNTIFS(#REF!,"&lt;=1",#REF!,"&gt;=200",#REF!,$B252,#REF!,"&gt;=4")</f>
        <v>#REF!</v>
      </c>
      <c r="AL252" s="9" t="s">
        <v>37</v>
      </c>
      <c r="AM252" s="6"/>
      <c r="AN252" s="6" t="e">
        <f>COUNTIFS(#REF!,"&gt;=50",#REF!,$B252)</f>
        <v>#REF!</v>
      </c>
      <c r="AO252" s="6" t="e">
        <f>COUNTIFS(#REF!,"&lt;=1",#REF!,"&gt;=50",#REF!,$B252,#REF!,"&gt;=2.2")</f>
        <v>#REF!</v>
      </c>
      <c r="AP252" s="6" t="e">
        <f>COUNTIFS(#REF!,"&lt;=1",#REF!,"&gt;=50",#REF!,$B252,#REF!,"&gt;=2.5")</f>
        <v>#REF!</v>
      </c>
      <c r="AQ252" s="6" t="e">
        <f>COUNTIFS(#REF!,"&lt;=1",#REF!,"&gt;=50",#REF!,$B252,#REF!,"&gt;=3")</f>
        <v>#REF!</v>
      </c>
      <c r="AR252" s="6" t="e">
        <f>COUNTIFS(#REF!,"&lt;=1",#REF!,"&gt;=50",#REF!,$B252,#REF!,"&gt;=3.5")</f>
        <v>#REF!</v>
      </c>
      <c r="AS252" s="15" t="e">
        <f>COUNTIFS(#REF!,"&lt;=1",#REF!,"&gt;=50",#REF!,$B252,#REF!,"&gt;=4")</f>
        <v>#REF!</v>
      </c>
    </row>
    <row r="253" spans="2:45" hidden="1" outlineLevel="1" x14ac:dyDescent="0.25">
      <c r="B253" s="9" t="s">
        <v>58</v>
      </c>
      <c r="C253" s="6"/>
      <c r="D253" s="6" t="e">
        <f>COUNTIFS(#REF!,"&lt;100",#REF!,"&gt;=50",#REF!,$B253)</f>
        <v>#REF!</v>
      </c>
      <c r="E253" s="6" t="e">
        <f>COUNTIFS(#REF!,"&lt;=1",#REF!,"&lt;100",#REF!,"&gt;=50",#REF!,$B253,#REF!,"&gt;=2.3")</f>
        <v>#REF!</v>
      </c>
      <c r="F253" s="6" t="e">
        <f>COUNTIFS(#REF!,"&lt;=1",#REF!,"&lt;100",#REF!,"&gt;=50",#REF!,$B253,#REF!,"&gt;=2.4")</f>
        <v>#REF!</v>
      </c>
      <c r="G253" s="6" t="e">
        <f>COUNTIFS(#REF!,"&lt;=1",#REF!,"&lt;100",#REF!,"&gt;=50",#REF!,$B253,#REF!,"&gt;=2.5")</f>
        <v>#REF!</v>
      </c>
      <c r="H253" s="6" t="e">
        <f>COUNTIFS(#REF!,"&lt;=1",#REF!,"&lt;100",#REF!,"&gt;=50",#REF!,$B253,#REF!,"&gt;=2.6")</f>
        <v>#REF!</v>
      </c>
      <c r="I253" s="15" t="e">
        <f>COUNTIFS(#REF!,"&lt;=1",#REF!,"&lt;100",#REF!,"&gt;=50",#REF!,$B253,#REF!,"&gt;=2.7")</f>
        <v>#REF!</v>
      </c>
      <c r="K253" s="9" t="s">
        <v>58</v>
      </c>
      <c r="L253" s="6"/>
      <c r="M253" s="6" t="e">
        <f>COUNTIFS(#REF!,"&gt;=100",#REF!,"&lt;150",#REF!,$B253)</f>
        <v>#REF!</v>
      </c>
      <c r="N253" s="6" t="e">
        <f>COUNTIFS(#REF!,"&lt;=1",#REF!,"&gt;=100",#REF!,"&lt;150",#REF!,$B253,#REF!,"&gt;=2.4")</f>
        <v>#REF!</v>
      </c>
      <c r="O253" s="6" t="e">
        <f>COUNTIFS(#REF!,"&lt;=1",#REF!,"&gt;=100",#REF!,"&lt;150",#REF!,$B253,#REF!,"&gt;=2.5")</f>
        <v>#REF!</v>
      </c>
      <c r="P253" s="6" t="e">
        <f>COUNTIFS(#REF!,"&lt;=1",#REF!,"&gt;=100",#REF!,"&lt;150",#REF!,$B253,#REF!,"&gt;=2.6")</f>
        <v>#REF!</v>
      </c>
      <c r="Q253" s="6" t="e">
        <f>COUNTIFS(#REF!,"&lt;=1",#REF!,"&gt;=100",#REF!,"&lt;150",#REF!,$B253,#REF!,"&gt;=3.0")</f>
        <v>#REF!</v>
      </c>
      <c r="R253" s="15" t="e">
        <f>COUNTIFS(#REF!,"&lt;=1",#REF!,"&gt;=100",#REF!,"&lt;150",#REF!,$B253,#REF!,"&gt;=3.5")</f>
        <v>#REF!</v>
      </c>
      <c r="T253" s="9" t="s">
        <v>58</v>
      </c>
      <c r="U253" s="6"/>
      <c r="V253" s="6" t="e">
        <f>COUNTIFS(#REF!,"&gt;=150",#REF!,"&lt;200",#REF!,$B253)</f>
        <v>#REF!</v>
      </c>
      <c r="W253" s="6" t="e">
        <f>COUNTIFS(#REF!,"&lt;=1",#REF!,"&gt;=150",#REF!,"&lt;200",#REF!,$B253,#REF!,"&gt;=2.5")</f>
        <v>#REF!</v>
      </c>
      <c r="X253" s="6" t="e">
        <f>COUNTIFS(#REF!,"&lt;=1",#REF!,"&gt;=150",#REF!,"&lt;200",#REF!,$B253,#REF!,"&gt;=2.8")</f>
        <v>#REF!</v>
      </c>
      <c r="Y253" s="6" t="e">
        <f>COUNTIFS(#REF!,"&lt;=1",#REF!,"&gt;=150",#REF!,"&lt;200",#REF!,$B253,#REF!,"&gt;=3")</f>
        <v>#REF!</v>
      </c>
      <c r="Z253" s="6" t="e">
        <f>COUNTIFS(#REF!,"&lt;=1",#REF!,"&gt;=150",#REF!,"&lt;200",#REF!,$B253,#REF!,"&gt;=3.5")</f>
        <v>#REF!</v>
      </c>
      <c r="AA253" s="15" t="e">
        <f>COUNTIFS(#REF!,"&lt;=1",#REF!,"&gt;=150",#REF!,"&lt;200",#REF!,$B253,#REF!,"&gt;=4")</f>
        <v>#REF!</v>
      </c>
      <c r="AC253" s="9" t="s">
        <v>58</v>
      </c>
      <c r="AD253" s="6"/>
      <c r="AE253" s="6" t="e">
        <f>COUNTIFS(#REF!,"&gt;=200",#REF!,$B253)</f>
        <v>#REF!</v>
      </c>
      <c r="AF253" s="6" t="e">
        <f>COUNTIFS(#REF!,"&lt;=1",#REF!,"&gt;=200",#REF!,$B253,#REF!,"&gt;=2.5")</f>
        <v>#REF!</v>
      </c>
      <c r="AG253" s="6" t="e">
        <f>COUNTIFS(#REF!,"&lt;=1",#REF!,"&gt;=200",#REF!,$B253,#REF!,"&gt;=2.8")</f>
        <v>#REF!</v>
      </c>
      <c r="AH253" s="6" t="e">
        <f>COUNTIFS(#REF!,"&lt;=1",#REF!,"&gt;=200",#REF!,$B253,#REF!,"&gt;=3")</f>
        <v>#REF!</v>
      </c>
      <c r="AI253" s="6" t="e">
        <f>COUNTIFS(#REF!,"&lt;=1",#REF!,"&gt;=200",#REF!,$B253,#REF!,"&gt;=3.5")</f>
        <v>#REF!</v>
      </c>
      <c r="AJ253" s="15" t="e">
        <f>COUNTIFS(#REF!,"&lt;=1",#REF!,"&gt;=200",#REF!,$B253,#REF!,"&gt;=4")</f>
        <v>#REF!</v>
      </c>
      <c r="AL253" s="9" t="s">
        <v>58</v>
      </c>
      <c r="AM253" s="6"/>
      <c r="AN253" s="6" t="e">
        <f>COUNTIFS(#REF!,"&gt;=50",#REF!,$B253)</f>
        <v>#REF!</v>
      </c>
      <c r="AO253" s="6" t="e">
        <f>COUNTIFS(#REF!,"&lt;=1",#REF!,"&gt;=50",#REF!,$B253,#REF!,"&gt;=2.2")</f>
        <v>#REF!</v>
      </c>
      <c r="AP253" s="6" t="e">
        <f>COUNTIFS(#REF!,"&lt;=1",#REF!,"&gt;=50",#REF!,$B253,#REF!,"&gt;=2.5")</f>
        <v>#REF!</v>
      </c>
      <c r="AQ253" s="6" t="e">
        <f>COUNTIFS(#REF!,"&lt;=1",#REF!,"&gt;=50",#REF!,$B253,#REF!,"&gt;=3")</f>
        <v>#REF!</v>
      </c>
      <c r="AR253" s="6" t="e">
        <f>COUNTIFS(#REF!,"&lt;=1",#REF!,"&gt;=50",#REF!,$B253,#REF!,"&gt;=3.5")</f>
        <v>#REF!</v>
      </c>
      <c r="AS253" s="15" t="e">
        <f>COUNTIFS(#REF!,"&lt;=1",#REF!,"&gt;=50",#REF!,$B253,#REF!,"&gt;=4")</f>
        <v>#REF!</v>
      </c>
    </row>
    <row r="254" spans="2:45" hidden="1" outlineLevel="1" x14ac:dyDescent="0.25">
      <c r="B254" s="9" t="s">
        <v>59</v>
      </c>
      <c r="C254" s="6"/>
      <c r="D254" s="6" t="e">
        <f>COUNTIFS(#REF!,"&lt;100",#REF!,"&gt;=50",#REF!,$B254)</f>
        <v>#REF!</v>
      </c>
      <c r="E254" s="6" t="e">
        <f>COUNTIFS(#REF!,"&lt;=1",#REF!,"&lt;100",#REF!,"&gt;=50",#REF!,$B254,#REF!,"&gt;=2.3")</f>
        <v>#REF!</v>
      </c>
      <c r="F254" s="6" t="e">
        <f>COUNTIFS(#REF!,"&lt;=1",#REF!,"&lt;100",#REF!,"&gt;=50",#REF!,$B254,#REF!,"&gt;=2.4")</f>
        <v>#REF!</v>
      </c>
      <c r="G254" s="6" t="e">
        <f>COUNTIFS(#REF!,"&lt;=1",#REF!,"&lt;100",#REF!,"&gt;=50",#REF!,$B254,#REF!,"&gt;=2.5")</f>
        <v>#REF!</v>
      </c>
      <c r="H254" s="6" t="e">
        <f>COUNTIFS(#REF!,"&lt;=1",#REF!,"&lt;100",#REF!,"&gt;=50",#REF!,$B254,#REF!,"&gt;=2.6")</f>
        <v>#REF!</v>
      </c>
      <c r="I254" s="15" t="e">
        <f>COUNTIFS(#REF!,"&lt;=1",#REF!,"&lt;100",#REF!,"&gt;=50",#REF!,$B254,#REF!,"&gt;=2.7")</f>
        <v>#REF!</v>
      </c>
      <c r="K254" s="9" t="s">
        <v>59</v>
      </c>
      <c r="L254" s="6"/>
      <c r="M254" s="6" t="e">
        <f>COUNTIFS(#REF!,"&gt;=100",#REF!,"&lt;150",#REF!,$B254)</f>
        <v>#REF!</v>
      </c>
      <c r="N254" s="6" t="e">
        <f>COUNTIFS(#REF!,"&lt;=1",#REF!,"&gt;=100",#REF!,"&lt;150",#REF!,$B254,#REF!,"&gt;=2.4")</f>
        <v>#REF!</v>
      </c>
      <c r="O254" s="6" t="e">
        <f>COUNTIFS(#REF!,"&lt;=1",#REF!,"&gt;=100",#REF!,"&lt;150",#REF!,$B254,#REF!,"&gt;=2.5")</f>
        <v>#REF!</v>
      </c>
      <c r="P254" s="6" t="e">
        <f>COUNTIFS(#REF!,"&lt;=1",#REF!,"&gt;=100",#REF!,"&lt;150",#REF!,$B254,#REF!,"&gt;=2.6")</f>
        <v>#REF!</v>
      </c>
      <c r="Q254" s="6" t="e">
        <f>COUNTIFS(#REF!,"&lt;=1",#REF!,"&gt;=100",#REF!,"&lt;150",#REF!,$B254,#REF!,"&gt;=3.0")</f>
        <v>#REF!</v>
      </c>
      <c r="R254" s="15" t="e">
        <f>COUNTIFS(#REF!,"&lt;=1",#REF!,"&gt;=100",#REF!,"&lt;150",#REF!,$B254,#REF!,"&gt;=3.5")</f>
        <v>#REF!</v>
      </c>
      <c r="T254" s="9" t="s">
        <v>59</v>
      </c>
      <c r="U254" s="6"/>
      <c r="V254" s="6" t="e">
        <f>COUNTIFS(#REF!,"&gt;=150",#REF!,"&lt;200",#REF!,$B254)</f>
        <v>#REF!</v>
      </c>
      <c r="W254" s="6" t="e">
        <f>COUNTIFS(#REF!,"&lt;=1",#REF!,"&gt;=150",#REF!,"&lt;200",#REF!,$B254,#REF!,"&gt;=2.5")</f>
        <v>#REF!</v>
      </c>
      <c r="X254" s="6" t="e">
        <f>COUNTIFS(#REF!,"&lt;=1",#REF!,"&gt;=150",#REF!,"&lt;200",#REF!,$B254,#REF!,"&gt;=2.8")</f>
        <v>#REF!</v>
      </c>
      <c r="Y254" s="6" t="e">
        <f>COUNTIFS(#REF!,"&lt;=1",#REF!,"&gt;=150",#REF!,"&lt;200",#REF!,$B254,#REF!,"&gt;=3")</f>
        <v>#REF!</v>
      </c>
      <c r="Z254" s="6" t="e">
        <f>COUNTIFS(#REF!,"&lt;=1",#REF!,"&gt;=150",#REF!,"&lt;200",#REF!,$B254,#REF!,"&gt;=3.5")</f>
        <v>#REF!</v>
      </c>
      <c r="AA254" s="15" t="e">
        <f>COUNTIFS(#REF!,"&lt;=1",#REF!,"&gt;=150",#REF!,"&lt;200",#REF!,$B254,#REF!,"&gt;=4")</f>
        <v>#REF!</v>
      </c>
      <c r="AC254" s="9" t="s">
        <v>59</v>
      </c>
      <c r="AD254" s="6"/>
      <c r="AE254" s="6" t="e">
        <f>COUNTIFS(#REF!,"&gt;=200",#REF!,$B254)</f>
        <v>#REF!</v>
      </c>
      <c r="AF254" s="6" t="e">
        <f>COUNTIFS(#REF!,"&lt;=1",#REF!,"&gt;=200",#REF!,$B254,#REF!,"&gt;=2.5")</f>
        <v>#REF!</v>
      </c>
      <c r="AG254" s="6" t="e">
        <f>COUNTIFS(#REF!,"&lt;=1",#REF!,"&gt;=200",#REF!,$B254,#REF!,"&gt;=2.8")</f>
        <v>#REF!</v>
      </c>
      <c r="AH254" s="6" t="e">
        <f>COUNTIFS(#REF!,"&lt;=1",#REF!,"&gt;=200",#REF!,$B254,#REF!,"&gt;=3")</f>
        <v>#REF!</v>
      </c>
      <c r="AI254" s="6" t="e">
        <f>COUNTIFS(#REF!,"&lt;=1",#REF!,"&gt;=200",#REF!,$B254,#REF!,"&gt;=3.5")</f>
        <v>#REF!</v>
      </c>
      <c r="AJ254" s="15" t="e">
        <f>COUNTIFS(#REF!,"&lt;=1",#REF!,"&gt;=200",#REF!,$B254,#REF!,"&gt;=4")</f>
        <v>#REF!</v>
      </c>
      <c r="AL254" s="9" t="s">
        <v>59</v>
      </c>
      <c r="AM254" s="6"/>
      <c r="AN254" s="6" t="e">
        <f>COUNTIFS(#REF!,"&gt;=50",#REF!,$B254)</f>
        <v>#REF!</v>
      </c>
      <c r="AO254" s="6" t="e">
        <f>COUNTIFS(#REF!,"&lt;=1",#REF!,"&gt;=50",#REF!,$B254,#REF!,"&gt;=2.2")</f>
        <v>#REF!</v>
      </c>
      <c r="AP254" s="6" t="e">
        <f>COUNTIFS(#REF!,"&lt;=1",#REF!,"&gt;=50",#REF!,$B254,#REF!,"&gt;=2.5")</f>
        <v>#REF!</v>
      </c>
      <c r="AQ254" s="6" t="e">
        <f>COUNTIFS(#REF!,"&lt;=1",#REF!,"&gt;=50",#REF!,$B254,#REF!,"&gt;=3")</f>
        <v>#REF!</v>
      </c>
      <c r="AR254" s="6" t="e">
        <f>COUNTIFS(#REF!,"&lt;=1",#REF!,"&gt;=50",#REF!,$B254,#REF!,"&gt;=3.5")</f>
        <v>#REF!</v>
      </c>
      <c r="AS254" s="15" t="e">
        <f>COUNTIFS(#REF!,"&lt;=1",#REF!,"&gt;=50",#REF!,$B254,#REF!,"&gt;=4")</f>
        <v>#REF!</v>
      </c>
    </row>
    <row r="255" spans="2:45" hidden="1" outlineLevel="1" x14ac:dyDescent="0.25">
      <c r="B255" s="9" t="s">
        <v>34</v>
      </c>
      <c r="C255" s="6"/>
      <c r="D255" s="6" t="e">
        <f>COUNTIFS(#REF!,"&lt;100",#REF!,"&gt;=50",#REF!,$B255)</f>
        <v>#REF!</v>
      </c>
      <c r="E255" s="6" t="e">
        <f>COUNTIFS(#REF!,"&lt;=1",#REF!,"&lt;100",#REF!,"&gt;=50",#REF!,$B255,#REF!,"&gt;=2.3")</f>
        <v>#REF!</v>
      </c>
      <c r="F255" s="6" t="e">
        <f>COUNTIFS(#REF!,"&lt;=1",#REF!,"&lt;100",#REF!,"&gt;=50",#REF!,$B255,#REF!,"&gt;=2.4")</f>
        <v>#REF!</v>
      </c>
      <c r="G255" s="6" t="e">
        <f>COUNTIFS(#REF!,"&lt;=1",#REF!,"&lt;100",#REF!,"&gt;=50",#REF!,$B255,#REF!,"&gt;=2.5")</f>
        <v>#REF!</v>
      </c>
      <c r="H255" s="6" t="e">
        <f>COUNTIFS(#REF!,"&lt;=1",#REF!,"&lt;100",#REF!,"&gt;=50",#REF!,$B255,#REF!,"&gt;=2.6")</f>
        <v>#REF!</v>
      </c>
      <c r="I255" s="15" t="e">
        <f>COUNTIFS(#REF!,"&lt;=1",#REF!,"&lt;100",#REF!,"&gt;=50",#REF!,$B255,#REF!,"&gt;=2.7")</f>
        <v>#REF!</v>
      </c>
      <c r="K255" s="9" t="s">
        <v>34</v>
      </c>
      <c r="L255" s="6"/>
      <c r="M255" s="6" t="e">
        <f>COUNTIFS(#REF!,"&gt;=100",#REF!,"&lt;150",#REF!,$B255)</f>
        <v>#REF!</v>
      </c>
      <c r="N255" s="6" t="e">
        <f>COUNTIFS(#REF!,"&lt;=1",#REF!,"&gt;=100",#REF!,"&lt;150",#REF!,$B255,#REF!,"&gt;=2.4")</f>
        <v>#REF!</v>
      </c>
      <c r="O255" s="6" t="e">
        <f>COUNTIFS(#REF!,"&lt;=1",#REF!,"&gt;=100",#REF!,"&lt;150",#REF!,$B255,#REF!,"&gt;=2.5")</f>
        <v>#REF!</v>
      </c>
      <c r="P255" s="6" t="e">
        <f>COUNTIFS(#REF!,"&lt;=1",#REF!,"&gt;=100",#REF!,"&lt;150",#REF!,$B255,#REF!,"&gt;=2.6")</f>
        <v>#REF!</v>
      </c>
      <c r="Q255" s="6" t="e">
        <f>COUNTIFS(#REF!,"&lt;=1",#REF!,"&gt;=100",#REF!,"&lt;150",#REF!,$B255,#REF!,"&gt;=3.0")</f>
        <v>#REF!</v>
      </c>
      <c r="R255" s="15" t="e">
        <f>COUNTIFS(#REF!,"&lt;=1",#REF!,"&gt;=100",#REF!,"&lt;150",#REF!,$B255,#REF!,"&gt;=3.5")</f>
        <v>#REF!</v>
      </c>
      <c r="T255" s="9" t="s">
        <v>34</v>
      </c>
      <c r="U255" s="6"/>
      <c r="V255" s="6" t="e">
        <f>COUNTIFS(#REF!,"&gt;=150",#REF!,"&lt;200",#REF!,$B255)</f>
        <v>#REF!</v>
      </c>
      <c r="W255" s="6" t="e">
        <f>COUNTIFS(#REF!,"&lt;=1",#REF!,"&gt;=150",#REF!,"&lt;200",#REF!,$B255,#REF!,"&gt;=2.5")</f>
        <v>#REF!</v>
      </c>
      <c r="X255" s="6" t="e">
        <f>COUNTIFS(#REF!,"&lt;=1",#REF!,"&gt;=150",#REF!,"&lt;200",#REF!,$B255,#REF!,"&gt;=2.8")</f>
        <v>#REF!</v>
      </c>
      <c r="Y255" s="6" t="e">
        <f>COUNTIFS(#REF!,"&lt;=1",#REF!,"&gt;=150",#REF!,"&lt;200",#REF!,$B255,#REF!,"&gt;=3")</f>
        <v>#REF!</v>
      </c>
      <c r="Z255" s="6" t="e">
        <f>COUNTIFS(#REF!,"&lt;=1",#REF!,"&gt;=150",#REF!,"&lt;200",#REF!,$B255,#REF!,"&gt;=3.5")</f>
        <v>#REF!</v>
      </c>
      <c r="AA255" s="15" t="e">
        <f>COUNTIFS(#REF!,"&lt;=1",#REF!,"&gt;=150",#REF!,"&lt;200",#REF!,$B255,#REF!,"&gt;=4")</f>
        <v>#REF!</v>
      </c>
      <c r="AC255" s="9" t="s">
        <v>34</v>
      </c>
      <c r="AD255" s="6"/>
      <c r="AE255" s="6" t="e">
        <f>COUNTIFS(#REF!,"&gt;=200",#REF!,$B255)</f>
        <v>#REF!</v>
      </c>
      <c r="AF255" s="6" t="e">
        <f>COUNTIFS(#REF!,"&lt;=1",#REF!,"&gt;=200",#REF!,$B255,#REF!,"&gt;=2.5")</f>
        <v>#REF!</v>
      </c>
      <c r="AG255" s="6" t="e">
        <f>COUNTIFS(#REF!,"&lt;=1",#REF!,"&gt;=200",#REF!,$B255,#REF!,"&gt;=2.8")</f>
        <v>#REF!</v>
      </c>
      <c r="AH255" s="6" t="e">
        <f>COUNTIFS(#REF!,"&lt;=1",#REF!,"&gt;=200",#REF!,$B255,#REF!,"&gt;=3")</f>
        <v>#REF!</v>
      </c>
      <c r="AI255" s="6" t="e">
        <f>COUNTIFS(#REF!,"&lt;=1",#REF!,"&gt;=200",#REF!,$B255,#REF!,"&gt;=3.5")</f>
        <v>#REF!</v>
      </c>
      <c r="AJ255" s="15" t="e">
        <f>COUNTIFS(#REF!,"&lt;=1",#REF!,"&gt;=200",#REF!,$B255,#REF!,"&gt;=4")</f>
        <v>#REF!</v>
      </c>
      <c r="AL255" s="9" t="s">
        <v>34</v>
      </c>
      <c r="AM255" s="6"/>
      <c r="AN255" s="6" t="e">
        <f>COUNTIFS(#REF!,"&gt;=50",#REF!,$B255)</f>
        <v>#REF!</v>
      </c>
      <c r="AO255" s="6" t="e">
        <f>COUNTIFS(#REF!,"&lt;=1",#REF!,"&gt;=50",#REF!,$B255,#REF!,"&gt;=2.2")</f>
        <v>#REF!</v>
      </c>
      <c r="AP255" s="6" t="e">
        <f>COUNTIFS(#REF!,"&lt;=1",#REF!,"&gt;=50",#REF!,$B255,#REF!,"&gt;=2.5")</f>
        <v>#REF!</v>
      </c>
      <c r="AQ255" s="6" t="e">
        <f>COUNTIFS(#REF!,"&lt;=1",#REF!,"&gt;=50",#REF!,$B255,#REF!,"&gt;=3")</f>
        <v>#REF!</v>
      </c>
      <c r="AR255" s="6" t="e">
        <f>COUNTIFS(#REF!,"&lt;=1",#REF!,"&gt;=50",#REF!,$B255,#REF!,"&gt;=3.5")</f>
        <v>#REF!</v>
      </c>
      <c r="AS255" s="15" t="e">
        <f>COUNTIFS(#REF!,"&lt;=1",#REF!,"&gt;=50",#REF!,$B255,#REF!,"&gt;=4")</f>
        <v>#REF!</v>
      </c>
    </row>
    <row r="256" spans="2:45" hidden="1" outlineLevel="1" x14ac:dyDescent="0.25">
      <c r="B256" s="9" t="s">
        <v>17</v>
      </c>
      <c r="C256" s="6"/>
      <c r="D256" s="6" t="e">
        <f>COUNTIFS(#REF!,"&lt;100",#REF!,"&gt;=50",#REF!,$B256)</f>
        <v>#REF!</v>
      </c>
      <c r="E256" s="6" t="e">
        <f>COUNTIFS(#REF!,"&lt;=1",#REF!,"&lt;100",#REF!,"&gt;=50",#REF!,$B256,#REF!,"&gt;=2.3")</f>
        <v>#REF!</v>
      </c>
      <c r="F256" s="6" t="e">
        <f>COUNTIFS(#REF!,"&lt;=1",#REF!,"&lt;100",#REF!,"&gt;=50",#REF!,$B256,#REF!,"&gt;=2.4")</f>
        <v>#REF!</v>
      </c>
      <c r="G256" s="6" t="e">
        <f>COUNTIFS(#REF!,"&lt;=1",#REF!,"&lt;100",#REF!,"&gt;=50",#REF!,$B256,#REF!,"&gt;=2.5")</f>
        <v>#REF!</v>
      </c>
      <c r="H256" s="6" t="e">
        <f>COUNTIFS(#REF!,"&lt;=1",#REF!,"&lt;100",#REF!,"&gt;=50",#REF!,$B256,#REF!,"&gt;=2.6")</f>
        <v>#REF!</v>
      </c>
      <c r="I256" s="15" t="e">
        <f>COUNTIFS(#REF!,"&lt;=1",#REF!,"&lt;100",#REF!,"&gt;=50",#REF!,$B256,#REF!,"&gt;=2.7")</f>
        <v>#REF!</v>
      </c>
      <c r="K256" s="9" t="s">
        <v>17</v>
      </c>
      <c r="L256" s="6"/>
      <c r="M256" s="6" t="e">
        <f>COUNTIFS(#REF!,"&gt;=100",#REF!,"&lt;150",#REF!,$B256)</f>
        <v>#REF!</v>
      </c>
      <c r="N256" s="6" t="e">
        <f>COUNTIFS(#REF!,"&lt;=1",#REF!,"&gt;=100",#REF!,"&lt;150",#REF!,$B256,#REF!,"&gt;=2.4")</f>
        <v>#REF!</v>
      </c>
      <c r="O256" s="6" t="e">
        <f>COUNTIFS(#REF!,"&lt;=1",#REF!,"&gt;=100",#REF!,"&lt;150",#REF!,$B256,#REF!,"&gt;=2.5")</f>
        <v>#REF!</v>
      </c>
      <c r="P256" s="6" t="e">
        <f>COUNTIFS(#REF!,"&lt;=1",#REF!,"&gt;=100",#REF!,"&lt;150",#REF!,$B256,#REF!,"&gt;=2.6")</f>
        <v>#REF!</v>
      </c>
      <c r="Q256" s="6" t="e">
        <f>COUNTIFS(#REF!,"&lt;=1",#REF!,"&gt;=100",#REF!,"&lt;150",#REF!,$B256,#REF!,"&gt;=3.0")</f>
        <v>#REF!</v>
      </c>
      <c r="R256" s="15" t="e">
        <f>COUNTIFS(#REF!,"&lt;=1",#REF!,"&gt;=100",#REF!,"&lt;150",#REF!,$B256,#REF!,"&gt;=3.5")</f>
        <v>#REF!</v>
      </c>
      <c r="T256" s="9" t="s">
        <v>17</v>
      </c>
      <c r="U256" s="6"/>
      <c r="V256" s="6" t="e">
        <f>COUNTIFS(#REF!,"&gt;=150",#REF!,"&lt;200",#REF!,$B256)</f>
        <v>#REF!</v>
      </c>
      <c r="W256" s="6" t="e">
        <f>COUNTIFS(#REF!,"&lt;=1",#REF!,"&gt;=150",#REF!,"&lt;200",#REF!,$B256,#REF!,"&gt;=2.5")</f>
        <v>#REF!</v>
      </c>
      <c r="X256" s="6" t="e">
        <f>COUNTIFS(#REF!,"&lt;=1",#REF!,"&gt;=150",#REF!,"&lt;200",#REF!,$B256,#REF!,"&gt;=2.8")</f>
        <v>#REF!</v>
      </c>
      <c r="Y256" s="6" t="e">
        <f>COUNTIFS(#REF!,"&lt;=1",#REF!,"&gt;=150",#REF!,"&lt;200",#REF!,$B256,#REF!,"&gt;=3")</f>
        <v>#REF!</v>
      </c>
      <c r="Z256" s="6" t="e">
        <f>COUNTIFS(#REF!,"&lt;=1",#REF!,"&gt;=150",#REF!,"&lt;200",#REF!,$B256,#REF!,"&gt;=3.5")</f>
        <v>#REF!</v>
      </c>
      <c r="AA256" s="15" t="e">
        <f>COUNTIFS(#REF!,"&lt;=1",#REF!,"&gt;=150",#REF!,"&lt;200",#REF!,$B256,#REF!,"&gt;=4")</f>
        <v>#REF!</v>
      </c>
      <c r="AC256" s="9" t="s">
        <v>17</v>
      </c>
      <c r="AD256" s="6"/>
      <c r="AE256" s="6" t="e">
        <f>COUNTIFS(#REF!,"&gt;=200",#REF!,$B256)</f>
        <v>#REF!</v>
      </c>
      <c r="AF256" s="6" t="e">
        <f>COUNTIFS(#REF!,"&lt;=1",#REF!,"&gt;=200",#REF!,$B256,#REF!,"&gt;=2.5")</f>
        <v>#REF!</v>
      </c>
      <c r="AG256" s="6" t="e">
        <f>COUNTIFS(#REF!,"&lt;=1",#REF!,"&gt;=200",#REF!,$B256,#REF!,"&gt;=2.8")</f>
        <v>#REF!</v>
      </c>
      <c r="AH256" s="6" t="e">
        <f>COUNTIFS(#REF!,"&lt;=1",#REF!,"&gt;=200",#REF!,$B256,#REF!,"&gt;=3")</f>
        <v>#REF!</v>
      </c>
      <c r="AI256" s="6" t="e">
        <f>COUNTIFS(#REF!,"&lt;=1",#REF!,"&gt;=200",#REF!,$B256,#REF!,"&gt;=3.5")</f>
        <v>#REF!</v>
      </c>
      <c r="AJ256" s="15" t="e">
        <f>COUNTIFS(#REF!,"&lt;=1",#REF!,"&gt;=200",#REF!,$B256,#REF!,"&gt;=4")</f>
        <v>#REF!</v>
      </c>
      <c r="AL256" s="9" t="s">
        <v>17</v>
      </c>
      <c r="AM256" s="6"/>
      <c r="AN256" s="6" t="e">
        <f>COUNTIFS(#REF!,"&gt;=50",#REF!,$B256)</f>
        <v>#REF!</v>
      </c>
      <c r="AO256" s="6" t="e">
        <f>COUNTIFS(#REF!,"&lt;=1",#REF!,"&gt;=50",#REF!,$B256,#REF!,"&gt;=2.2")</f>
        <v>#REF!</v>
      </c>
      <c r="AP256" s="6" t="e">
        <f>COUNTIFS(#REF!,"&lt;=1",#REF!,"&gt;=50",#REF!,$B256,#REF!,"&gt;=2.5")</f>
        <v>#REF!</v>
      </c>
      <c r="AQ256" s="6" t="e">
        <f>COUNTIFS(#REF!,"&lt;=1",#REF!,"&gt;=50",#REF!,$B256,#REF!,"&gt;=3")</f>
        <v>#REF!</v>
      </c>
      <c r="AR256" s="6" t="e">
        <f>COUNTIFS(#REF!,"&lt;=1",#REF!,"&gt;=50",#REF!,$B256,#REF!,"&gt;=3.5")</f>
        <v>#REF!</v>
      </c>
      <c r="AS256" s="15" t="e">
        <f>COUNTIFS(#REF!,"&lt;=1",#REF!,"&gt;=50",#REF!,$B256,#REF!,"&gt;=4")</f>
        <v>#REF!</v>
      </c>
    </row>
    <row r="257" spans="2:45" hidden="1" outlineLevel="1" x14ac:dyDescent="0.25">
      <c r="B257" s="9" t="s">
        <v>63</v>
      </c>
      <c r="C257" s="6"/>
      <c r="D257" s="6" t="e">
        <f>COUNTIFS(#REF!,"&lt;100",#REF!,"&gt;=50",#REF!,$B257)</f>
        <v>#REF!</v>
      </c>
      <c r="E257" s="6" t="e">
        <f>COUNTIFS(#REF!,"&lt;=1",#REF!,"&lt;100",#REF!,"&gt;=50",#REF!,$B257,#REF!,"&gt;=2.3")</f>
        <v>#REF!</v>
      </c>
      <c r="F257" s="6" t="e">
        <f>COUNTIFS(#REF!,"&lt;=1",#REF!,"&lt;100",#REF!,"&gt;=50",#REF!,$B257,#REF!,"&gt;=2.4")</f>
        <v>#REF!</v>
      </c>
      <c r="G257" s="6" t="e">
        <f>COUNTIFS(#REF!,"&lt;=1",#REF!,"&lt;100",#REF!,"&gt;=50",#REF!,$B257,#REF!,"&gt;=2.5")</f>
        <v>#REF!</v>
      </c>
      <c r="H257" s="6" t="e">
        <f>COUNTIFS(#REF!,"&lt;=1",#REF!,"&lt;100",#REF!,"&gt;=50",#REF!,$B257,#REF!,"&gt;=2.6")</f>
        <v>#REF!</v>
      </c>
      <c r="I257" s="15" t="e">
        <f>COUNTIFS(#REF!,"&lt;=1",#REF!,"&lt;100",#REF!,"&gt;=50",#REF!,$B257,#REF!,"&gt;=2.7")</f>
        <v>#REF!</v>
      </c>
      <c r="K257" s="9" t="s">
        <v>63</v>
      </c>
      <c r="L257" s="6"/>
      <c r="M257" s="6" t="e">
        <f>COUNTIFS(#REF!,"&gt;=100",#REF!,"&lt;150",#REF!,$B257)</f>
        <v>#REF!</v>
      </c>
      <c r="N257" s="6" t="e">
        <f>COUNTIFS(#REF!,"&lt;=1",#REF!,"&gt;=100",#REF!,"&lt;150",#REF!,$B257,#REF!,"&gt;=2.4")</f>
        <v>#REF!</v>
      </c>
      <c r="O257" s="6" t="e">
        <f>COUNTIFS(#REF!,"&lt;=1",#REF!,"&gt;=100",#REF!,"&lt;150",#REF!,$B257,#REF!,"&gt;=2.5")</f>
        <v>#REF!</v>
      </c>
      <c r="P257" s="6" t="e">
        <f>COUNTIFS(#REF!,"&lt;=1",#REF!,"&gt;=100",#REF!,"&lt;150",#REF!,$B257,#REF!,"&gt;=2.6")</f>
        <v>#REF!</v>
      </c>
      <c r="Q257" s="6" t="e">
        <f>COUNTIFS(#REF!,"&lt;=1",#REF!,"&gt;=100",#REF!,"&lt;150",#REF!,$B257,#REF!,"&gt;=3.0")</f>
        <v>#REF!</v>
      </c>
      <c r="R257" s="15" t="e">
        <f>COUNTIFS(#REF!,"&lt;=1",#REF!,"&gt;=100",#REF!,"&lt;150",#REF!,$B257,#REF!,"&gt;=3.5")</f>
        <v>#REF!</v>
      </c>
      <c r="T257" s="9" t="s">
        <v>63</v>
      </c>
      <c r="U257" s="6"/>
      <c r="V257" s="6" t="e">
        <f>COUNTIFS(#REF!,"&gt;=150",#REF!,"&lt;200",#REF!,$B257)</f>
        <v>#REF!</v>
      </c>
      <c r="W257" s="6" t="e">
        <f>COUNTIFS(#REF!,"&lt;=1",#REF!,"&gt;=150",#REF!,"&lt;200",#REF!,$B257,#REF!,"&gt;=2.5")</f>
        <v>#REF!</v>
      </c>
      <c r="X257" s="6" t="e">
        <f>COUNTIFS(#REF!,"&lt;=1",#REF!,"&gt;=150",#REF!,"&lt;200",#REF!,$B257,#REF!,"&gt;=2.8")</f>
        <v>#REF!</v>
      </c>
      <c r="Y257" s="6" t="e">
        <f>COUNTIFS(#REF!,"&lt;=1",#REF!,"&gt;=150",#REF!,"&lt;200",#REF!,$B257,#REF!,"&gt;=3")</f>
        <v>#REF!</v>
      </c>
      <c r="Z257" s="6" t="e">
        <f>COUNTIFS(#REF!,"&lt;=1",#REF!,"&gt;=150",#REF!,"&lt;200",#REF!,$B257,#REF!,"&gt;=3.5")</f>
        <v>#REF!</v>
      </c>
      <c r="AA257" s="15" t="e">
        <f>COUNTIFS(#REF!,"&lt;=1",#REF!,"&gt;=150",#REF!,"&lt;200",#REF!,$B257,#REF!,"&gt;=4")</f>
        <v>#REF!</v>
      </c>
      <c r="AC257" s="9" t="s">
        <v>63</v>
      </c>
      <c r="AD257" s="6"/>
      <c r="AE257" s="6" t="e">
        <f>COUNTIFS(#REF!,"&gt;=200",#REF!,$B257)</f>
        <v>#REF!</v>
      </c>
      <c r="AF257" s="6" t="e">
        <f>COUNTIFS(#REF!,"&lt;=1",#REF!,"&gt;=200",#REF!,$B257,#REF!,"&gt;=2.5")</f>
        <v>#REF!</v>
      </c>
      <c r="AG257" s="6" t="e">
        <f>COUNTIFS(#REF!,"&lt;=1",#REF!,"&gt;=200",#REF!,$B257,#REF!,"&gt;=2.8")</f>
        <v>#REF!</v>
      </c>
      <c r="AH257" s="6" t="e">
        <f>COUNTIFS(#REF!,"&lt;=1",#REF!,"&gt;=200",#REF!,$B257,#REF!,"&gt;=3")</f>
        <v>#REF!</v>
      </c>
      <c r="AI257" s="6" t="e">
        <f>COUNTIFS(#REF!,"&lt;=1",#REF!,"&gt;=200",#REF!,$B257,#REF!,"&gt;=3.5")</f>
        <v>#REF!</v>
      </c>
      <c r="AJ257" s="15" t="e">
        <f>COUNTIFS(#REF!,"&lt;=1",#REF!,"&gt;=200",#REF!,$B257,#REF!,"&gt;=4")</f>
        <v>#REF!</v>
      </c>
      <c r="AL257" s="9" t="s">
        <v>63</v>
      </c>
      <c r="AM257" s="6"/>
      <c r="AN257" s="6" t="e">
        <f>COUNTIFS(#REF!,"&gt;=50",#REF!,$B257)</f>
        <v>#REF!</v>
      </c>
      <c r="AO257" s="6" t="e">
        <f>COUNTIFS(#REF!,"&lt;=1",#REF!,"&gt;=50",#REF!,$B257,#REF!,"&gt;=2.2")</f>
        <v>#REF!</v>
      </c>
      <c r="AP257" s="6" t="e">
        <f>COUNTIFS(#REF!,"&lt;=1",#REF!,"&gt;=50",#REF!,$B257,#REF!,"&gt;=2.5")</f>
        <v>#REF!</v>
      </c>
      <c r="AQ257" s="6" t="e">
        <f>COUNTIFS(#REF!,"&lt;=1",#REF!,"&gt;=50",#REF!,$B257,#REF!,"&gt;=3")</f>
        <v>#REF!</v>
      </c>
      <c r="AR257" s="6" t="e">
        <f>COUNTIFS(#REF!,"&lt;=1",#REF!,"&gt;=50",#REF!,$B257,#REF!,"&gt;=3.5")</f>
        <v>#REF!</v>
      </c>
      <c r="AS257" s="15" t="e">
        <f>COUNTIFS(#REF!,"&lt;=1",#REF!,"&gt;=50",#REF!,$B257,#REF!,"&gt;=4")</f>
        <v>#REF!</v>
      </c>
    </row>
    <row r="258" spans="2:45" hidden="1" outlineLevel="1" x14ac:dyDescent="0.25">
      <c r="B258" s="9" t="s">
        <v>62</v>
      </c>
      <c r="C258" s="6"/>
      <c r="D258" s="6" t="e">
        <f>COUNTIFS(#REF!,"&lt;100",#REF!,"&gt;=50",#REF!,$B258)</f>
        <v>#REF!</v>
      </c>
      <c r="E258" s="6" t="e">
        <f>COUNTIFS(#REF!,"&lt;=1",#REF!,"&lt;100",#REF!,"&gt;=50",#REF!,$B258,#REF!,"&gt;=2.3")</f>
        <v>#REF!</v>
      </c>
      <c r="F258" s="6" t="e">
        <f>COUNTIFS(#REF!,"&lt;=1",#REF!,"&lt;100",#REF!,"&gt;=50",#REF!,$B258,#REF!,"&gt;=2.4")</f>
        <v>#REF!</v>
      </c>
      <c r="G258" s="6" t="e">
        <f>COUNTIFS(#REF!,"&lt;=1",#REF!,"&lt;100",#REF!,"&gt;=50",#REF!,$B258,#REF!,"&gt;=2.5")</f>
        <v>#REF!</v>
      </c>
      <c r="H258" s="6" t="e">
        <f>COUNTIFS(#REF!,"&lt;=1",#REF!,"&lt;100",#REF!,"&gt;=50",#REF!,$B258,#REF!,"&gt;=2.6")</f>
        <v>#REF!</v>
      </c>
      <c r="I258" s="15" t="e">
        <f>COUNTIFS(#REF!,"&lt;=1",#REF!,"&lt;100",#REF!,"&gt;=50",#REF!,$B258,#REF!,"&gt;=2.7")</f>
        <v>#REF!</v>
      </c>
      <c r="K258" s="9" t="s">
        <v>62</v>
      </c>
      <c r="L258" s="6"/>
      <c r="M258" s="6" t="e">
        <f>COUNTIFS(#REF!,"&gt;=100",#REF!,"&lt;150",#REF!,$B258)</f>
        <v>#REF!</v>
      </c>
      <c r="N258" s="6" t="e">
        <f>COUNTIFS(#REF!,"&lt;=1",#REF!,"&gt;=100",#REF!,"&lt;150",#REF!,$B258,#REF!,"&gt;=2.4")</f>
        <v>#REF!</v>
      </c>
      <c r="O258" s="6" t="e">
        <f>COUNTIFS(#REF!,"&lt;=1",#REF!,"&gt;=100",#REF!,"&lt;150",#REF!,$B258,#REF!,"&gt;=2.5")</f>
        <v>#REF!</v>
      </c>
      <c r="P258" s="6" t="e">
        <f>COUNTIFS(#REF!,"&lt;=1",#REF!,"&gt;=100",#REF!,"&lt;150",#REF!,$B258,#REF!,"&gt;=2.6")</f>
        <v>#REF!</v>
      </c>
      <c r="Q258" s="6" t="e">
        <f>COUNTIFS(#REF!,"&lt;=1",#REF!,"&gt;=100",#REF!,"&lt;150",#REF!,$B258,#REF!,"&gt;=3.0")</f>
        <v>#REF!</v>
      </c>
      <c r="R258" s="15" t="e">
        <f>COUNTIFS(#REF!,"&lt;=1",#REF!,"&gt;=100",#REF!,"&lt;150",#REF!,$B258,#REF!,"&gt;=3.5")</f>
        <v>#REF!</v>
      </c>
      <c r="T258" s="9" t="s">
        <v>62</v>
      </c>
      <c r="U258" s="6"/>
      <c r="V258" s="6" t="e">
        <f>COUNTIFS(#REF!,"&gt;=150",#REF!,"&lt;200",#REF!,$B258)</f>
        <v>#REF!</v>
      </c>
      <c r="W258" s="6" t="e">
        <f>COUNTIFS(#REF!,"&lt;=1",#REF!,"&gt;=150",#REF!,"&lt;200",#REF!,$B258,#REF!,"&gt;=2.5")</f>
        <v>#REF!</v>
      </c>
      <c r="X258" s="6" t="e">
        <f>COUNTIFS(#REF!,"&lt;=1",#REF!,"&gt;=150",#REF!,"&lt;200",#REF!,$B258,#REF!,"&gt;=2.8")</f>
        <v>#REF!</v>
      </c>
      <c r="Y258" s="6" t="e">
        <f>COUNTIFS(#REF!,"&lt;=1",#REF!,"&gt;=150",#REF!,"&lt;200",#REF!,$B258,#REF!,"&gt;=3")</f>
        <v>#REF!</v>
      </c>
      <c r="Z258" s="6" t="e">
        <f>COUNTIFS(#REF!,"&lt;=1",#REF!,"&gt;=150",#REF!,"&lt;200",#REF!,$B258,#REF!,"&gt;=3.5")</f>
        <v>#REF!</v>
      </c>
      <c r="AA258" s="15" t="e">
        <f>COUNTIFS(#REF!,"&lt;=1",#REF!,"&gt;=150",#REF!,"&lt;200",#REF!,$B258,#REF!,"&gt;=4")</f>
        <v>#REF!</v>
      </c>
      <c r="AC258" s="9" t="s">
        <v>62</v>
      </c>
      <c r="AD258" s="6"/>
      <c r="AE258" s="6" t="e">
        <f>COUNTIFS(#REF!,"&gt;=200",#REF!,$B258)</f>
        <v>#REF!</v>
      </c>
      <c r="AF258" s="6" t="e">
        <f>COUNTIFS(#REF!,"&lt;=1",#REF!,"&gt;=200",#REF!,$B258,#REF!,"&gt;=2.5")</f>
        <v>#REF!</v>
      </c>
      <c r="AG258" s="6" t="e">
        <f>COUNTIFS(#REF!,"&lt;=1",#REF!,"&gt;=200",#REF!,$B258,#REF!,"&gt;=2.8")</f>
        <v>#REF!</v>
      </c>
      <c r="AH258" s="6" t="e">
        <f>COUNTIFS(#REF!,"&lt;=1",#REF!,"&gt;=200",#REF!,$B258,#REF!,"&gt;=3")</f>
        <v>#REF!</v>
      </c>
      <c r="AI258" s="6" t="e">
        <f>COUNTIFS(#REF!,"&lt;=1",#REF!,"&gt;=200",#REF!,$B258,#REF!,"&gt;=3.5")</f>
        <v>#REF!</v>
      </c>
      <c r="AJ258" s="15" t="e">
        <f>COUNTIFS(#REF!,"&lt;=1",#REF!,"&gt;=200",#REF!,$B258,#REF!,"&gt;=4")</f>
        <v>#REF!</v>
      </c>
      <c r="AL258" s="9" t="s">
        <v>62</v>
      </c>
      <c r="AM258" s="6"/>
      <c r="AN258" s="6" t="e">
        <f>COUNTIFS(#REF!,"&gt;=50",#REF!,$B258)</f>
        <v>#REF!</v>
      </c>
      <c r="AO258" s="6" t="e">
        <f>COUNTIFS(#REF!,"&lt;=1",#REF!,"&gt;=50",#REF!,$B258,#REF!,"&gt;=2.2")</f>
        <v>#REF!</v>
      </c>
      <c r="AP258" s="6" t="e">
        <f>COUNTIFS(#REF!,"&lt;=1",#REF!,"&gt;=50",#REF!,$B258,#REF!,"&gt;=2.5")</f>
        <v>#REF!</v>
      </c>
      <c r="AQ258" s="6" t="e">
        <f>COUNTIFS(#REF!,"&lt;=1",#REF!,"&gt;=50",#REF!,$B258,#REF!,"&gt;=3")</f>
        <v>#REF!</v>
      </c>
      <c r="AR258" s="6" t="e">
        <f>COUNTIFS(#REF!,"&lt;=1",#REF!,"&gt;=50",#REF!,$B258,#REF!,"&gt;=3.5")</f>
        <v>#REF!</v>
      </c>
      <c r="AS258" s="15" t="e">
        <f>COUNTIFS(#REF!,"&lt;=1",#REF!,"&gt;=50",#REF!,$B258,#REF!,"&gt;=4")</f>
        <v>#REF!</v>
      </c>
    </row>
    <row r="259" spans="2:45" hidden="1" outlineLevel="1" x14ac:dyDescent="0.25">
      <c r="B259" s="9"/>
      <c r="C259" s="6"/>
      <c r="D259" s="6"/>
      <c r="E259" s="6"/>
      <c r="F259" s="6"/>
      <c r="G259" s="6"/>
      <c r="H259" s="6"/>
      <c r="I259" s="15"/>
      <c r="K259" s="9"/>
      <c r="L259" s="6"/>
      <c r="M259" s="6"/>
      <c r="N259" s="6"/>
      <c r="O259" s="6"/>
      <c r="P259" s="6"/>
      <c r="Q259" s="6"/>
      <c r="R259" s="15"/>
      <c r="T259" s="9"/>
      <c r="U259" s="6"/>
      <c r="V259" s="6"/>
      <c r="W259" s="6"/>
      <c r="X259" s="6"/>
      <c r="Y259" s="6"/>
      <c r="Z259" s="6"/>
      <c r="AA259" s="15"/>
      <c r="AC259" s="9"/>
      <c r="AD259" s="6"/>
      <c r="AE259" s="6"/>
      <c r="AF259" s="6"/>
      <c r="AG259" s="6"/>
      <c r="AH259" s="6"/>
      <c r="AI259" s="6"/>
      <c r="AJ259" s="15"/>
      <c r="AL259" s="9"/>
      <c r="AM259" s="6"/>
      <c r="AN259" s="6"/>
      <c r="AO259" s="6"/>
      <c r="AP259" s="6"/>
      <c r="AQ259" s="6"/>
      <c r="AR259" s="6"/>
      <c r="AS259" s="15"/>
    </row>
    <row r="260" spans="2:45" hidden="1" outlineLevel="1" x14ac:dyDescent="0.25">
      <c r="B260" s="9" t="s">
        <v>77</v>
      </c>
      <c r="C260" s="6" t="e">
        <f>ROUND(D261*100/39,0)</f>
        <v>#REF!</v>
      </c>
      <c r="D260" s="6" t="e">
        <f>COUNTIFS(#REF!,"&lt;100",#REF!,"&gt;=50",#REF!,$B260)</f>
        <v>#REF!</v>
      </c>
      <c r="E260" s="6" t="e">
        <f>COUNTIFS(#REF!,"&lt;100",#REF!,"&gt;=50",#REF!,$B260,#REF!,"&gt;=2.3")</f>
        <v>#REF!</v>
      </c>
      <c r="F260" s="6" t="e">
        <f>COUNTIFS(#REF!,"&lt;100",#REF!,"&gt;=50",#REF!,$B260,#REF!,"&gt;=2.4")</f>
        <v>#REF!</v>
      </c>
      <c r="G260" s="6" t="e">
        <f>COUNTIFS(#REF!,"&lt;100",#REF!,"&gt;=50",#REF!,$B260,#REF!,"&gt;=2.5")</f>
        <v>#REF!</v>
      </c>
      <c r="H260" s="6" t="e">
        <f>COUNTIFS(#REF!,"&lt;100",#REF!,"&gt;=50",#REF!,$B260,#REF!,"&gt;=2.6")</f>
        <v>#REF!</v>
      </c>
      <c r="I260" s="15" t="e">
        <f>COUNTIFS(#REF!,"&lt;100",#REF!,"&gt;=50",#REF!,$B260,#REF!,"&gt;=2.7")</f>
        <v>#REF!</v>
      </c>
      <c r="K260" s="9" t="s">
        <v>77</v>
      </c>
      <c r="L260" s="6" t="e">
        <f>ROUND(M261*100/39,0)</f>
        <v>#REF!</v>
      </c>
      <c r="M260" s="6" t="e">
        <f>COUNTIFS(#REF!,"&gt;=100",#REF!,"&lt;150",#REF!,$B260)</f>
        <v>#REF!</v>
      </c>
      <c r="N260" s="6" t="e">
        <f>COUNTIFS(#REF!,"&gt;=100",#REF!,"&lt;150",#REF!,$B260,#REF!,"&gt;=2.4")</f>
        <v>#REF!</v>
      </c>
      <c r="O260" s="6" t="e">
        <f>COUNTIFS(#REF!,"&gt;=100",#REF!,"&lt;150",#REF!,$B260,#REF!,"&gt;=2.5")</f>
        <v>#REF!</v>
      </c>
      <c r="P260" s="6" t="e">
        <f>COUNTIFS(#REF!,"&gt;=100",#REF!,"&lt;150",#REF!,$B260,#REF!,"&gt;=2.6")</f>
        <v>#REF!</v>
      </c>
      <c r="Q260" s="6" t="e">
        <f>COUNTIFS(#REF!,"&gt;=100",#REF!,"&lt;150",#REF!,$B260,#REF!,"&gt;=3.0")</f>
        <v>#REF!</v>
      </c>
      <c r="R260" s="15" t="e">
        <f>COUNTIFS(#REF!,"&gt;=100",#REF!,"&lt;150",#REF!,$B260,#REF!,"&gt;=3.5")</f>
        <v>#REF!</v>
      </c>
      <c r="T260" s="9" t="s">
        <v>77</v>
      </c>
      <c r="U260" s="6" t="e">
        <f>ROUND(V261*100/39,0)</f>
        <v>#REF!</v>
      </c>
      <c r="V260" s="6" t="e">
        <f>COUNTIFS(#REF!,"&gt;=100",#REF!,"&lt;=150",#REF!,$B260)</f>
        <v>#REF!</v>
      </c>
      <c r="W260" s="6" t="e">
        <f>COUNTIFS(#REF!,"&gt;=150",#REF!,"&lt;200",#REF!,$B260,#REF!,"&gt;=2.5")</f>
        <v>#REF!</v>
      </c>
      <c r="X260" s="6" t="e">
        <f>COUNTIFS(#REF!,"&gt;=150",#REF!,"&lt;200",#REF!,$B260,#REF!,"&gt;=2.8")</f>
        <v>#REF!</v>
      </c>
      <c r="Y260" s="6" t="e">
        <f>COUNTIFS(#REF!,"&gt;=150",#REF!,"&lt;200",#REF!,$B260,#REF!,"&gt;=3")</f>
        <v>#REF!</v>
      </c>
      <c r="Z260" s="6" t="e">
        <f>COUNTIFS(#REF!,"&gt;=150",#REF!,"&lt;200",#REF!,$B260,#REF!,"&gt;=3.5")</f>
        <v>#REF!</v>
      </c>
      <c r="AA260" s="15" t="e">
        <f>COUNTIFS(#REF!,"&gt;=150",#REF!,"&lt;200",#REF!,$B260,#REF!,"&gt;=4")</f>
        <v>#REF!</v>
      </c>
      <c r="AC260" s="9" t="s">
        <v>77</v>
      </c>
      <c r="AD260" s="6" t="e">
        <f>ROUND(AE261*100/39,0)</f>
        <v>#REF!</v>
      </c>
      <c r="AE260" s="6" t="e">
        <f>COUNTIFS(#REF!,"&gt;=100",#REF!,"&lt;=150",#REF!,$B260)</f>
        <v>#REF!</v>
      </c>
      <c r="AF260" s="6" t="e">
        <f>COUNTIFS(#REF!,"&gt;=100",#REF!,"&lt;=150",#REF!,$B260,#REF!,"&gt;=2.2")</f>
        <v>#REF!</v>
      </c>
      <c r="AG260" s="6" t="e">
        <f>COUNTIFS(#REF!,"&gt;=200",#REF!,$B260,#REF!,"&gt;=2.8")</f>
        <v>#REF!</v>
      </c>
      <c r="AH260" s="6" t="e">
        <f>COUNTIFS(#REF!,"&gt;=100",#REF!,"&lt;=150",#REF!,$B260,#REF!,"&gt;=3")</f>
        <v>#REF!</v>
      </c>
      <c r="AI260" s="6" t="e">
        <f>COUNTIFS(#REF!,"&gt;=100",#REF!,"&lt;=150",#REF!,$B260,#REF!,"&gt;=3.5")</f>
        <v>#REF!</v>
      </c>
      <c r="AJ260" s="15" t="e">
        <f>COUNTIFS(#REF!,"&gt;=100",#REF!,"&lt;=150",#REF!,$B260,#REF!,"&gt;=4")</f>
        <v>#REF!</v>
      </c>
      <c r="AL260" s="9" t="s">
        <v>77</v>
      </c>
      <c r="AM260" s="6" t="e">
        <f>ROUND(AN261*100/39,0)</f>
        <v>#REF!</v>
      </c>
      <c r="AN260" s="6" t="e">
        <f>COUNTIFS(#REF!,"&gt;=50",#REF!,$B260)</f>
        <v>#REF!</v>
      </c>
      <c r="AO260" s="6" t="e">
        <f>COUNTIFS(#REF!,"&gt;=50",#REF!,$B260,#REF!,"&gt;=2.2")</f>
        <v>#REF!</v>
      </c>
      <c r="AP260" s="6" t="e">
        <f>COUNTIFS(#REF!,"&gt;=50",#REF!,$B260,#REF!,"&gt;=2.5")</f>
        <v>#REF!</v>
      </c>
      <c r="AQ260" s="6" t="e">
        <f>COUNTIFS(#REF!,"&gt;=50",#REF!,$B260,#REF!,"&gt;=3")</f>
        <v>#REF!</v>
      </c>
      <c r="AR260" s="6" t="e">
        <f>COUNTIFS(#REF!,"&gt;=50",#REF!,$B260,#REF!,"&gt;=3.5")</f>
        <v>#REF!</v>
      </c>
      <c r="AS260" s="15" t="e">
        <f>COUNTIFS(#REF!,"&gt;=50",#REF!,$B260,#REF!,"&gt;=4")</f>
        <v>#REF!</v>
      </c>
    </row>
    <row r="261" spans="2:45" collapsed="1" x14ac:dyDescent="0.25">
      <c r="B261" s="8" t="s">
        <v>75</v>
      </c>
      <c r="C261" s="10" t="e">
        <f t="shared" ref="C261:I261" si="30">SUM(C202:C260)</f>
        <v>#REF!</v>
      </c>
      <c r="D261" s="10" t="e">
        <f t="shared" si="30"/>
        <v>#REF!</v>
      </c>
      <c r="E261" s="10" t="e">
        <f t="shared" si="30"/>
        <v>#REF!</v>
      </c>
      <c r="F261" s="10" t="e">
        <f t="shared" si="30"/>
        <v>#REF!</v>
      </c>
      <c r="G261" s="10" t="e">
        <f t="shared" si="30"/>
        <v>#REF!</v>
      </c>
      <c r="H261" s="10" t="e">
        <f t="shared" si="30"/>
        <v>#REF!</v>
      </c>
      <c r="I261" s="16" t="e">
        <f t="shared" si="30"/>
        <v>#REF!</v>
      </c>
      <c r="K261" s="8" t="s">
        <v>75</v>
      </c>
      <c r="L261" s="10" t="e">
        <f t="shared" ref="L261:R261" si="31">SUM(L202:L260)</f>
        <v>#REF!</v>
      </c>
      <c r="M261" s="10" t="e">
        <f t="shared" si="31"/>
        <v>#REF!</v>
      </c>
      <c r="N261" s="10" t="e">
        <f t="shared" si="31"/>
        <v>#REF!</v>
      </c>
      <c r="O261" s="10" t="e">
        <f t="shared" si="31"/>
        <v>#REF!</v>
      </c>
      <c r="P261" s="10" t="e">
        <f t="shared" si="31"/>
        <v>#REF!</v>
      </c>
      <c r="Q261" s="10" t="e">
        <f t="shared" si="31"/>
        <v>#REF!</v>
      </c>
      <c r="R261" s="16" t="e">
        <f t="shared" si="31"/>
        <v>#REF!</v>
      </c>
      <c r="T261" s="8" t="s">
        <v>75</v>
      </c>
      <c r="U261" s="10" t="e">
        <f t="shared" ref="U261:AA261" si="32">SUM(U202:U260)</f>
        <v>#REF!</v>
      </c>
      <c r="V261" s="10" t="e">
        <f t="shared" si="32"/>
        <v>#REF!</v>
      </c>
      <c r="W261" s="10" t="e">
        <f t="shared" si="32"/>
        <v>#REF!</v>
      </c>
      <c r="X261" s="10" t="e">
        <f t="shared" si="32"/>
        <v>#REF!</v>
      </c>
      <c r="Y261" s="10" t="e">
        <f t="shared" si="32"/>
        <v>#REF!</v>
      </c>
      <c r="Z261" s="10" t="e">
        <f t="shared" si="32"/>
        <v>#REF!</v>
      </c>
      <c r="AA261" s="16" t="e">
        <f t="shared" si="32"/>
        <v>#REF!</v>
      </c>
      <c r="AC261" s="8" t="s">
        <v>75</v>
      </c>
      <c r="AD261" s="10" t="e">
        <f t="shared" ref="AD261:AJ261" si="33">SUM(AD202:AD260)</f>
        <v>#REF!</v>
      </c>
      <c r="AE261" s="10" t="e">
        <f t="shared" si="33"/>
        <v>#REF!</v>
      </c>
      <c r="AF261" s="10" t="e">
        <f t="shared" si="33"/>
        <v>#REF!</v>
      </c>
      <c r="AG261" s="10" t="e">
        <f t="shared" si="33"/>
        <v>#REF!</v>
      </c>
      <c r="AH261" s="10" t="e">
        <f t="shared" si="33"/>
        <v>#REF!</v>
      </c>
      <c r="AI261" s="10" t="e">
        <f t="shared" si="33"/>
        <v>#REF!</v>
      </c>
      <c r="AJ261" s="16" t="e">
        <f t="shared" si="33"/>
        <v>#REF!</v>
      </c>
      <c r="AL261" s="8" t="s">
        <v>75</v>
      </c>
      <c r="AM261" s="10" t="e">
        <f t="shared" ref="AM261:AS261" si="34">SUM(AM202:AM260)</f>
        <v>#REF!</v>
      </c>
      <c r="AN261" s="10" t="e">
        <f t="shared" si="34"/>
        <v>#REF!</v>
      </c>
      <c r="AO261" s="10" t="e">
        <f t="shared" si="34"/>
        <v>#REF!</v>
      </c>
      <c r="AP261" s="10" t="e">
        <f t="shared" si="34"/>
        <v>#REF!</v>
      </c>
      <c r="AQ261" s="10" t="e">
        <f t="shared" si="34"/>
        <v>#REF!</v>
      </c>
      <c r="AR261" s="10" t="e">
        <f t="shared" si="34"/>
        <v>#REF!</v>
      </c>
      <c r="AS261" s="16" t="e">
        <f t="shared" si="34"/>
        <v>#REF!</v>
      </c>
    </row>
    <row r="262" spans="2:45" ht="14.5" x14ac:dyDescent="0.35">
      <c r="B262" s="9" t="s">
        <v>68</v>
      </c>
      <c r="C262" s="11"/>
      <c r="D262" s="12" t="e">
        <f>D261/C261</f>
        <v>#REF!</v>
      </c>
      <c r="E262" s="12" t="e">
        <f>E261/C261</f>
        <v>#REF!</v>
      </c>
      <c r="F262" s="23" t="e">
        <f>F261/C261</f>
        <v>#REF!</v>
      </c>
      <c r="G262" s="12" t="e">
        <f>G261/C261</f>
        <v>#REF!</v>
      </c>
      <c r="H262" s="12" t="e">
        <f>H261/C261</f>
        <v>#REF!</v>
      </c>
      <c r="I262" s="17" t="e">
        <f>I261/C261</f>
        <v>#REF!</v>
      </c>
      <c r="K262" s="9" t="s">
        <v>68</v>
      </c>
      <c r="L262" s="11"/>
      <c r="M262" s="12" t="e">
        <f>M261/L261</f>
        <v>#REF!</v>
      </c>
      <c r="N262" s="12" t="e">
        <f>N261/L261</f>
        <v>#REF!</v>
      </c>
      <c r="O262" s="23" t="e">
        <f>O261/L261</f>
        <v>#REF!</v>
      </c>
      <c r="P262" s="12" t="e">
        <f>P261/L261</f>
        <v>#REF!</v>
      </c>
      <c r="Q262" s="12" t="e">
        <f>Q261/L261</f>
        <v>#REF!</v>
      </c>
      <c r="R262" s="17" t="e">
        <f>R261/L261</f>
        <v>#REF!</v>
      </c>
      <c r="T262" s="9" t="s">
        <v>68</v>
      </c>
      <c r="U262" s="11"/>
      <c r="V262" s="12" t="e">
        <f>V261/U261</f>
        <v>#REF!</v>
      </c>
      <c r="W262" s="12" t="e">
        <f>W261/U261</f>
        <v>#REF!</v>
      </c>
      <c r="X262" s="23" t="e">
        <f>X261/U261</f>
        <v>#REF!</v>
      </c>
      <c r="Y262" s="12" t="e">
        <f>Y261/U261</f>
        <v>#REF!</v>
      </c>
      <c r="Z262" s="12" t="e">
        <f>Z261/U261</f>
        <v>#REF!</v>
      </c>
      <c r="AA262" s="17" t="e">
        <f>AA261/U261</f>
        <v>#REF!</v>
      </c>
      <c r="AC262" s="9" t="s">
        <v>68</v>
      </c>
      <c r="AD262" s="11"/>
      <c r="AE262" s="12" t="e">
        <f>AE261/AD261</f>
        <v>#REF!</v>
      </c>
      <c r="AF262" s="12" t="e">
        <f>AF261/AD261</f>
        <v>#REF!</v>
      </c>
      <c r="AG262" s="23" t="e">
        <f>AG261/AD261</f>
        <v>#REF!</v>
      </c>
      <c r="AH262" s="12" t="e">
        <f>AH261/AD261</f>
        <v>#REF!</v>
      </c>
      <c r="AI262" s="12" t="e">
        <f>AI261/AD261</f>
        <v>#REF!</v>
      </c>
      <c r="AJ262" s="17" t="e">
        <f>AJ261/AD261</f>
        <v>#REF!</v>
      </c>
      <c r="AL262" s="9" t="s">
        <v>68</v>
      </c>
      <c r="AM262" s="11"/>
      <c r="AN262" s="12" t="e">
        <f>AN261/AM261</f>
        <v>#REF!</v>
      </c>
      <c r="AO262" s="12" t="e">
        <f>AO261/AM261</f>
        <v>#REF!</v>
      </c>
      <c r="AP262" s="23" t="e">
        <f>AP261/AM261</f>
        <v>#REF!</v>
      </c>
      <c r="AQ262" s="12" t="e">
        <f>AQ261/AM261</f>
        <v>#REF!</v>
      </c>
      <c r="AR262" s="12" t="e">
        <f>AR261/AM261</f>
        <v>#REF!</v>
      </c>
      <c r="AS262" s="17" t="e">
        <f>AS261/AM261</f>
        <v>#REF!</v>
      </c>
    </row>
    <row r="263" spans="2:45" ht="15" thickBot="1" x14ac:dyDescent="0.4">
      <c r="B263" s="18" t="s">
        <v>76</v>
      </c>
      <c r="C263" s="19"/>
      <c r="D263" s="20">
        <f t="shared" ref="D263:I263" si="35">COUNTIF(D202:D258,"&gt;0")</f>
        <v>0</v>
      </c>
      <c r="E263" s="20">
        <f t="shared" si="35"/>
        <v>0</v>
      </c>
      <c r="F263" s="20">
        <f t="shared" si="35"/>
        <v>0</v>
      </c>
      <c r="G263" s="20">
        <f t="shared" si="35"/>
        <v>0</v>
      </c>
      <c r="H263" s="20">
        <f t="shared" si="35"/>
        <v>0</v>
      </c>
      <c r="I263" s="21">
        <f t="shared" si="35"/>
        <v>0</v>
      </c>
      <c r="K263" s="18" t="s">
        <v>76</v>
      </c>
      <c r="L263" s="19"/>
      <c r="M263" s="20">
        <f t="shared" ref="M263:R263" si="36">COUNTIF(M202:M258,"&gt;0")</f>
        <v>0</v>
      </c>
      <c r="N263" s="20">
        <f t="shared" si="36"/>
        <v>0</v>
      </c>
      <c r="O263" s="20">
        <f t="shared" si="36"/>
        <v>0</v>
      </c>
      <c r="P263" s="20">
        <f t="shared" si="36"/>
        <v>0</v>
      </c>
      <c r="Q263" s="20">
        <f t="shared" si="36"/>
        <v>0</v>
      </c>
      <c r="R263" s="21">
        <f t="shared" si="36"/>
        <v>0</v>
      </c>
      <c r="T263" s="18" t="s">
        <v>76</v>
      </c>
      <c r="U263" s="19"/>
      <c r="V263" s="20">
        <f t="shared" ref="V263:AA263" si="37">COUNTIF(V202:V258,"&gt;0")</f>
        <v>0</v>
      </c>
      <c r="W263" s="20">
        <f t="shared" si="37"/>
        <v>0</v>
      </c>
      <c r="X263" s="20">
        <f t="shared" si="37"/>
        <v>0</v>
      </c>
      <c r="Y263" s="20">
        <f t="shared" si="37"/>
        <v>0</v>
      </c>
      <c r="Z263" s="20">
        <f t="shared" si="37"/>
        <v>0</v>
      </c>
      <c r="AA263" s="21">
        <f t="shared" si="37"/>
        <v>0</v>
      </c>
      <c r="AC263" s="18" t="s">
        <v>76</v>
      </c>
      <c r="AD263" s="19"/>
      <c r="AE263" s="20">
        <f t="shared" ref="AE263:AJ263" si="38">COUNTIF(AE202:AE258,"&gt;0")</f>
        <v>0</v>
      </c>
      <c r="AF263" s="20">
        <f t="shared" si="38"/>
        <v>0</v>
      </c>
      <c r="AG263" s="20">
        <f t="shared" si="38"/>
        <v>0</v>
      </c>
      <c r="AH263" s="20">
        <f t="shared" si="38"/>
        <v>0</v>
      </c>
      <c r="AI263" s="20">
        <f t="shared" si="38"/>
        <v>0</v>
      </c>
      <c r="AJ263" s="21">
        <f t="shared" si="38"/>
        <v>0</v>
      </c>
      <c r="AL263" s="18" t="s">
        <v>76</v>
      </c>
      <c r="AM263" s="19"/>
      <c r="AN263" s="20">
        <f t="shared" ref="AN263:AS263" si="39">COUNTIF(AN202:AN258,"&gt;0")</f>
        <v>0</v>
      </c>
      <c r="AO263" s="20">
        <f t="shared" si="39"/>
        <v>0</v>
      </c>
      <c r="AP263" s="20">
        <f t="shared" si="39"/>
        <v>0</v>
      </c>
      <c r="AQ263" s="20">
        <f t="shared" si="39"/>
        <v>0</v>
      </c>
      <c r="AR263" s="20">
        <f t="shared" si="39"/>
        <v>0</v>
      </c>
      <c r="AS263" s="21">
        <f t="shared" si="39"/>
        <v>0</v>
      </c>
    </row>
    <row r="265" spans="2:45" ht="15" thickBot="1" x14ac:dyDescent="0.4">
      <c r="B265" s="3" t="s">
        <v>110</v>
      </c>
      <c r="C265" s="4"/>
      <c r="D265" s="4"/>
      <c r="E265" s="4"/>
      <c r="F265" s="4"/>
      <c r="G265" s="4"/>
      <c r="H265" s="4"/>
      <c r="I265" s="4"/>
      <c r="K265" s="3" t="str">
        <f>$B265</f>
        <v>Pollen CADR/W (Consistant Proposal Levels)</v>
      </c>
      <c r="L265" s="4"/>
      <c r="M265" s="4"/>
      <c r="N265" s="4"/>
      <c r="O265" s="4"/>
      <c r="P265" s="4"/>
      <c r="Q265" s="4"/>
      <c r="R265" s="4"/>
      <c r="T265" s="3" t="str">
        <f>$B265</f>
        <v>Pollen CADR/W (Consistant Proposal Levels)</v>
      </c>
      <c r="U265" s="4"/>
      <c r="V265" s="4"/>
      <c r="W265" s="4"/>
      <c r="X265" s="4"/>
      <c r="Y265" s="4"/>
      <c r="Z265" s="4"/>
      <c r="AA265" s="4"/>
      <c r="AC265" s="3" t="str">
        <f>$B265</f>
        <v>Pollen CADR/W (Consistant Proposal Levels)</v>
      </c>
      <c r="AD265" s="4"/>
      <c r="AE265" s="4"/>
      <c r="AF265" s="4"/>
      <c r="AG265" s="4"/>
      <c r="AH265" s="4"/>
      <c r="AI265" s="4"/>
      <c r="AJ265" s="4"/>
      <c r="AL265" s="3" t="str">
        <f>$B265</f>
        <v>Pollen CADR/W (Consistant Proposal Levels)</v>
      </c>
      <c r="AM265" s="4"/>
      <c r="AN265" s="4"/>
      <c r="AO265" s="4"/>
      <c r="AP265" s="4"/>
      <c r="AQ265" s="4"/>
      <c r="AR265" s="4"/>
      <c r="AS265" s="4"/>
    </row>
    <row r="266" spans="2:45" ht="14.5" x14ac:dyDescent="0.35">
      <c r="B266" s="143" t="s">
        <v>78</v>
      </c>
      <c r="C266" s="144"/>
      <c r="D266" s="144"/>
      <c r="E266" s="144"/>
      <c r="F266" s="144"/>
      <c r="G266" s="144"/>
      <c r="H266" s="144"/>
      <c r="I266" s="145"/>
      <c r="K266" s="143" t="s">
        <v>83</v>
      </c>
      <c r="L266" s="144"/>
      <c r="M266" s="144"/>
      <c r="N266" s="144"/>
      <c r="O266" s="144"/>
      <c r="P266" s="144"/>
      <c r="Q266" s="144"/>
      <c r="R266" s="145"/>
      <c r="T266" s="143" t="s">
        <v>84</v>
      </c>
      <c r="U266" s="144"/>
      <c r="V266" s="144"/>
      <c r="W266" s="144"/>
      <c r="X266" s="144"/>
      <c r="Y266" s="144"/>
      <c r="Z266" s="144"/>
      <c r="AA266" s="145"/>
      <c r="AC266" s="143" t="s">
        <v>85</v>
      </c>
      <c r="AD266" s="144"/>
      <c r="AE266" s="144"/>
      <c r="AF266" s="144"/>
      <c r="AG266" s="144"/>
      <c r="AH266" s="144"/>
      <c r="AI266" s="144"/>
      <c r="AJ266" s="145"/>
      <c r="AL266" s="143" t="s">
        <v>86</v>
      </c>
      <c r="AM266" s="144"/>
      <c r="AN266" s="144"/>
      <c r="AO266" s="144"/>
      <c r="AP266" s="144"/>
      <c r="AQ266" s="144"/>
      <c r="AR266" s="144"/>
      <c r="AS266" s="145"/>
    </row>
    <row r="267" spans="2:45" ht="50" x14ac:dyDescent="0.25">
      <c r="B267" s="5" t="s">
        <v>70</v>
      </c>
      <c r="C267" s="13" t="s">
        <v>73</v>
      </c>
      <c r="D267" s="13" t="s">
        <v>69</v>
      </c>
      <c r="E267" s="13" t="s">
        <v>72</v>
      </c>
      <c r="F267" s="22" t="s">
        <v>79</v>
      </c>
      <c r="G267" s="13" t="s">
        <v>80</v>
      </c>
      <c r="H267" s="13" t="s">
        <v>81</v>
      </c>
      <c r="I267" s="14" t="s">
        <v>82</v>
      </c>
      <c r="K267" s="5" t="s">
        <v>70</v>
      </c>
      <c r="L267" s="13" t="s">
        <v>73</v>
      </c>
      <c r="M267" s="13" t="s">
        <v>69</v>
      </c>
      <c r="N267" s="13" t="s">
        <v>72</v>
      </c>
      <c r="O267" s="22" t="s">
        <v>79</v>
      </c>
      <c r="P267" s="13" t="s">
        <v>80</v>
      </c>
      <c r="Q267" s="13" t="s">
        <v>81</v>
      </c>
      <c r="R267" s="14" t="s">
        <v>82</v>
      </c>
      <c r="T267" s="5" t="s">
        <v>70</v>
      </c>
      <c r="U267" s="13" t="s">
        <v>73</v>
      </c>
      <c r="V267" s="13" t="s">
        <v>69</v>
      </c>
      <c r="W267" s="13" t="s">
        <v>72</v>
      </c>
      <c r="X267" s="22" t="s">
        <v>79</v>
      </c>
      <c r="Y267" s="13" t="s">
        <v>80</v>
      </c>
      <c r="Z267" s="13" t="s">
        <v>81</v>
      </c>
      <c r="AA267" s="14" t="s">
        <v>82</v>
      </c>
      <c r="AC267" s="5" t="s">
        <v>70</v>
      </c>
      <c r="AD267" s="13" t="s">
        <v>73</v>
      </c>
      <c r="AE267" s="13" t="s">
        <v>69</v>
      </c>
      <c r="AF267" s="13" t="s">
        <v>72</v>
      </c>
      <c r="AG267" s="22" t="s">
        <v>79</v>
      </c>
      <c r="AH267" s="13" t="s">
        <v>80</v>
      </c>
      <c r="AI267" s="13" t="s">
        <v>81</v>
      </c>
      <c r="AJ267" s="14" t="s">
        <v>82</v>
      </c>
      <c r="AL267" s="5" t="s">
        <v>70</v>
      </c>
      <c r="AM267" s="13" t="s">
        <v>73</v>
      </c>
      <c r="AN267" s="13" t="s">
        <v>69</v>
      </c>
      <c r="AO267" s="13" t="s">
        <v>72</v>
      </c>
      <c r="AP267" s="22" t="s">
        <v>79</v>
      </c>
      <c r="AQ267" s="13" t="s">
        <v>80</v>
      </c>
      <c r="AR267" s="13" t="s">
        <v>81</v>
      </c>
      <c r="AS267" s="14" t="s">
        <v>82</v>
      </c>
    </row>
    <row r="268" spans="2:45" hidden="1" outlineLevel="1" x14ac:dyDescent="0.25">
      <c r="B268" s="9" t="s">
        <v>10</v>
      </c>
      <c r="C268" s="6"/>
      <c r="D268" s="6" t="e">
        <f>COUNTIFS(#REF!,"&lt;100",#REF!,"&gt;=50",#REF!,$B268)</f>
        <v>#REF!</v>
      </c>
      <c r="E268" s="6" t="e">
        <f>COUNTIFS(#REF!,"&lt;=1",#REF!,"&lt;100",#REF!,"&gt;=50",#REF!,$B268,#REF!,"&gt;=2.2")</f>
        <v>#REF!</v>
      </c>
      <c r="F268" s="6" t="e">
        <f>COUNTIFS(#REF!,"&lt;=1",#REF!,"&lt;100",#REF!,"&gt;=50",#REF!,$B268,#REF!,"&gt;=2.5")</f>
        <v>#REF!</v>
      </c>
      <c r="G268" s="6" t="e">
        <f>COUNTIFS(#REF!,"&lt;=1",#REF!,"&lt;100",#REF!,"&gt;=50",#REF!,$B268,#REF!,"&gt;=3")</f>
        <v>#REF!</v>
      </c>
      <c r="H268" s="6" t="e">
        <f>COUNTIFS(#REF!,"&lt;=1",#REF!,"&lt;100",#REF!,"&gt;=50",#REF!,$B268,#REF!,"&gt;=3.5")</f>
        <v>#REF!</v>
      </c>
      <c r="I268" s="15" t="e">
        <f>COUNTIFS(#REF!,"&lt;=1",#REF!,"&lt;100",#REF!,"&gt;=50",#REF!,$B268,#REF!,"&gt;=4")</f>
        <v>#REF!</v>
      </c>
      <c r="K268" s="9" t="s">
        <v>10</v>
      </c>
      <c r="L268" s="6"/>
      <c r="M268" s="6" t="e">
        <f>COUNTIFS(#REF!,"&gt;=100",#REF!,"&lt;150",#REF!,$B268)</f>
        <v>#REF!</v>
      </c>
      <c r="N268" s="6" t="e">
        <f>COUNTIFS(#REF!,"&lt;=1",#REF!,"&gt;=100",#REF!,"&lt;150",#REF!,$B268,#REF!,"&gt;=2.2")</f>
        <v>#REF!</v>
      </c>
      <c r="O268" s="6" t="e">
        <f>COUNTIFS(#REF!,"&lt;=1",#REF!,"&gt;=100",#REF!,"&lt;150",#REF!,$B268,#REF!,"&gt;=2.5")</f>
        <v>#REF!</v>
      </c>
      <c r="P268" s="6" t="e">
        <f>COUNTIFS(#REF!,"&lt;=1",#REF!,"&gt;=100",#REF!,"&lt;150",#REF!,$B268,#REF!,"&gt;=3")</f>
        <v>#REF!</v>
      </c>
      <c r="Q268" s="6" t="e">
        <f>COUNTIFS(#REF!,"&lt;=1",#REF!,"&gt;=100",#REF!,"&lt;150",#REF!,$B268,#REF!,"&gt;=3.5")</f>
        <v>#REF!</v>
      </c>
      <c r="R268" s="15" t="e">
        <f>COUNTIFS(#REF!,"&lt;=1",#REF!,"&gt;=100",#REF!,"&lt;150",#REF!,$B268,#REF!,"&gt;=4")</f>
        <v>#REF!</v>
      </c>
      <c r="T268" s="9" t="s">
        <v>10</v>
      </c>
      <c r="U268" s="6"/>
      <c r="V268" s="6" t="e">
        <f>COUNTIFS(#REF!,"&gt;=150",#REF!,"&lt;200",#REF!,$B268)</f>
        <v>#REF!</v>
      </c>
      <c r="W268" s="6" t="e">
        <f>COUNTIFS(#REF!,"&lt;=1",#REF!,"&gt;=150",#REF!,"&lt;200",#REF!,$B268,#REF!,"&gt;=2.2")</f>
        <v>#REF!</v>
      </c>
      <c r="X268" s="6" t="e">
        <f>COUNTIFS(#REF!,"&lt;=1",#REF!,"&gt;=150",#REF!,"&lt;200",#REF!,$B268,#REF!,"&gt;=2.5")</f>
        <v>#REF!</v>
      </c>
      <c r="Y268" s="6" t="e">
        <f>COUNTIFS(#REF!,"&lt;=1",#REF!,"&gt;=150",#REF!,"&lt;200",#REF!,$B268,#REF!,"&gt;=3")</f>
        <v>#REF!</v>
      </c>
      <c r="Z268" s="6" t="e">
        <f>COUNTIFS(#REF!,"&lt;=1",#REF!,"&gt;=150",#REF!,"&lt;200",#REF!,$B268,#REF!,"&gt;=3.5")</f>
        <v>#REF!</v>
      </c>
      <c r="AA268" s="15" t="e">
        <f>COUNTIFS(#REF!,"&lt;=1",#REF!,"&gt;=150",#REF!,"&lt;200",#REF!,$B268,#REF!,"&gt;=4")</f>
        <v>#REF!</v>
      </c>
      <c r="AC268" s="9" t="s">
        <v>10</v>
      </c>
      <c r="AD268" s="6"/>
      <c r="AE268" s="6" t="e">
        <f>COUNTIFS(#REF!,"&gt;=200",#REF!,$B268)</f>
        <v>#REF!</v>
      </c>
      <c r="AF268" s="6" t="e">
        <f>COUNTIFS(#REF!,"&lt;=1",#REF!,"&gt;=200",#REF!,$B268,#REF!,"&gt;=2.2")</f>
        <v>#REF!</v>
      </c>
      <c r="AG268" s="6" t="e">
        <f>COUNTIFS(#REF!,"&lt;=1",#REF!,"&gt;=200",#REF!,$B268,#REF!,"&gt;=2.5")</f>
        <v>#REF!</v>
      </c>
      <c r="AH268" s="6" t="e">
        <f>COUNTIFS(#REF!,"&lt;=1",#REF!,"&gt;=200",#REF!,$B268,#REF!,"&gt;=3")</f>
        <v>#REF!</v>
      </c>
      <c r="AI268" s="6" t="e">
        <f>COUNTIFS(#REF!,"&lt;=1",#REF!,"&gt;=200",#REF!,$B268,#REF!,"&gt;=3.5")</f>
        <v>#REF!</v>
      </c>
      <c r="AJ268" s="15" t="e">
        <f>COUNTIFS(#REF!,"&lt;=1",#REF!,"&gt;=200",#REF!,$B268,#REF!,"&gt;=4")</f>
        <v>#REF!</v>
      </c>
      <c r="AL268" s="9" t="s">
        <v>10</v>
      </c>
      <c r="AM268" s="6"/>
      <c r="AN268" s="6" t="e">
        <f>COUNTIFS(#REF!,"&gt;=50",#REF!,$B268)</f>
        <v>#REF!</v>
      </c>
      <c r="AO268" s="6" t="e">
        <f>COUNTIFS(#REF!,"&lt;=1",#REF!,"&gt;=50",#REF!,$B268,#REF!,"&gt;=2.2")</f>
        <v>#REF!</v>
      </c>
      <c r="AP268" s="6" t="e">
        <f>COUNTIFS(#REF!,"&lt;=1",#REF!,"&gt;=50",#REF!,$B268,#REF!,"&gt;=2.5")</f>
        <v>#REF!</v>
      </c>
      <c r="AQ268" s="6" t="e">
        <f>COUNTIFS(#REF!,"&lt;=1",#REF!,"&gt;=50",#REF!,$B268,#REF!,"&gt;=3")</f>
        <v>#REF!</v>
      </c>
      <c r="AR268" s="6" t="e">
        <f>COUNTIFS(#REF!,"&lt;=1",#REF!,"&gt;=50",#REF!,$B268,#REF!,"&gt;=3.5")</f>
        <v>#REF!</v>
      </c>
      <c r="AS268" s="15" t="e">
        <f>COUNTIFS(#REF!,"&lt;=1",#REF!,"&gt;=50",#REF!,$B268,#REF!,"&gt;=4")</f>
        <v>#REF!</v>
      </c>
    </row>
    <row r="269" spans="2:45" hidden="1" outlineLevel="1" x14ac:dyDescent="0.25">
      <c r="B269" s="9" t="s">
        <v>12</v>
      </c>
      <c r="C269" s="6"/>
      <c r="D269" s="6" t="e">
        <f>COUNTIFS(#REF!,"&lt;100",#REF!,"&gt;=50",#REF!,$B269)</f>
        <v>#REF!</v>
      </c>
      <c r="E269" s="6" t="e">
        <f>COUNTIFS(#REF!,"&lt;=1",#REF!,"&lt;100",#REF!,"&gt;=50",#REF!,$B269,#REF!,"&gt;=2.2")</f>
        <v>#REF!</v>
      </c>
      <c r="F269" s="6" t="e">
        <f>COUNTIFS(#REF!,"&lt;=1",#REF!,"&lt;100",#REF!,"&gt;=50",#REF!,$B269,#REF!,"&gt;=2.5")</f>
        <v>#REF!</v>
      </c>
      <c r="G269" s="6" t="e">
        <f>COUNTIFS(#REF!,"&lt;=1",#REF!,"&lt;100",#REF!,"&gt;=50",#REF!,$B269,#REF!,"&gt;=3")</f>
        <v>#REF!</v>
      </c>
      <c r="H269" s="6" t="e">
        <f>COUNTIFS(#REF!,"&lt;=1",#REF!,"&lt;100",#REF!,"&gt;=50",#REF!,$B269,#REF!,"&gt;=3.5")</f>
        <v>#REF!</v>
      </c>
      <c r="I269" s="15" t="e">
        <f>COUNTIFS(#REF!,"&lt;=1",#REF!,"&lt;100",#REF!,"&gt;=50",#REF!,$B269,#REF!,"&gt;=4")</f>
        <v>#REF!</v>
      </c>
      <c r="K269" s="9" t="s">
        <v>12</v>
      </c>
      <c r="L269" s="6"/>
      <c r="M269" s="6" t="e">
        <f>COUNTIFS(#REF!,"&gt;=100",#REF!,"&lt;150",#REF!,$B269)</f>
        <v>#REF!</v>
      </c>
      <c r="N269" s="6" t="e">
        <f>COUNTIFS(#REF!,"&lt;=1",#REF!,"&gt;=100",#REF!,"&lt;150",#REF!,$B269,#REF!,"&gt;=2.2")</f>
        <v>#REF!</v>
      </c>
      <c r="O269" s="6" t="e">
        <f>COUNTIFS(#REF!,"&lt;=1",#REF!,"&gt;=100",#REF!,"&lt;150",#REF!,$B269,#REF!,"&gt;=2.5")</f>
        <v>#REF!</v>
      </c>
      <c r="P269" s="6" t="e">
        <f>COUNTIFS(#REF!,"&lt;=1",#REF!,"&gt;=100",#REF!,"&lt;150",#REF!,$B269,#REF!,"&gt;=3")</f>
        <v>#REF!</v>
      </c>
      <c r="Q269" s="6" t="e">
        <f>COUNTIFS(#REF!,"&lt;=1",#REF!,"&gt;=100",#REF!,"&lt;150",#REF!,$B269,#REF!,"&gt;=3.5")</f>
        <v>#REF!</v>
      </c>
      <c r="R269" s="15" t="e">
        <f>COUNTIFS(#REF!,"&lt;=1",#REF!,"&gt;=100",#REF!,"&lt;150",#REF!,$B269,#REF!,"&gt;=4")</f>
        <v>#REF!</v>
      </c>
      <c r="T269" s="9" t="s">
        <v>12</v>
      </c>
      <c r="U269" s="6"/>
      <c r="V269" s="6" t="e">
        <f>COUNTIFS(#REF!,"&gt;=150",#REF!,"&lt;200",#REF!,$B269)</f>
        <v>#REF!</v>
      </c>
      <c r="W269" s="6" t="e">
        <f>COUNTIFS(#REF!,"&lt;=1",#REF!,"&gt;=150",#REF!,"&lt;200",#REF!,$B269,#REF!,"&gt;=2.2")</f>
        <v>#REF!</v>
      </c>
      <c r="X269" s="6" t="e">
        <f>COUNTIFS(#REF!,"&lt;=1",#REF!,"&gt;=150",#REF!,"&lt;200",#REF!,$B269,#REF!,"&gt;=2.5")</f>
        <v>#REF!</v>
      </c>
      <c r="Y269" s="6" t="e">
        <f>COUNTIFS(#REF!,"&lt;=1",#REF!,"&gt;=150",#REF!,"&lt;200",#REF!,$B269,#REF!,"&gt;=3")</f>
        <v>#REF!</v>
      </c>
      <c r="Z269" s="6" t="e">
        <f>COUNTIFS(#REF!,"&lt;=1",#REF!,"&gt;=150",#REF!,"&lt;200",#REF!,$B269,#REF!,"&gt;=3.5")</f>
        <v>#REF!</v>
      </c>
      <c r="AA269" s="15" t="e">
        <f>COUNTIFS(#REF!,"&lt;=1",#REF!,"&gt;=150",#REF!,"&lt;200",#REF!,$B269,#REF!,"&gt;=4")</f>
        <v>#REF!</v>
      </c>
      <c r="AC269" s="9" t="s">
        <v>12</v>
      </c>
      <c r="AD269" s="6"/>
      <c r="AE269" s="6" t="e">
        <f>COUNTIFS(#REF!,"&gt;=200",#REF!,$B269)</f>
        <v>#REF!</v>
      </c>
      <c r="AF269" s="6" t="e">
        <f>COUNTIFS(#REF!,"&lt;=1",#REF!,"&gt;=200",#REF!,$B269,#REF!,"&gt;=2.2")</f>
        <v>#REF!</v>
      </c>
      <c r="AG269" s="6" t="e">
        <f>COUNTIFS(#REF!,"&lt;=1",#REF!,"&gt;=200",#REF!,$B269,#REF!,"&gt;=2.5")</f>
        <v>#REF!</v>
      </c>
      <c r="AH269" s="6" t="e">
        <f>COUNTIFS(#REF!,"&lt;=1",#REF!,"&gt;=200",#REF!,$B269,#REF!,"&gt;=3")</f>
        <v>#REF!</v>
      </c>
      <c r="AI269" s="6" t="e">
        <f>COUNTIFS(#REF!,"&lt;=1",#REF!,"&gt;=200",#REF!,$B269,#REF!,"&gt;=3.5")</f>
        <v>#REF!</v>
      </c>
      <c r="AJ269" s="15" t="e">
        <f>COUNTIFS(#REF!,"&lt;=1",#REF!,"&gt;=200",#REF!,$B269,#REF!,"&gt;=4")</f>
        <v>#REF!</v>
      </c>
      <c r="AL269" s="9" t="s">
        <v>12</v>
      </c>
      <c r="AM269" s="6"/>
      <c r="AN269" s="6" t="e">
        <f>COUNTIFS(#REF!,"&gt;=50",#REF!,$B269)</f>
        <v>#REF!</v>
      </c>
      <c r="AO269" s="6" t="e">
        <f>COUNTIFS(#REF!,"&lt;=1",#REF!,"&gt;=50",#REF!,$B269,#REF!,"&gt;=2.2")</f>
        <v>#REF!</v>
      </c>
      <c r="AP269" s="6" t="e">
        <f>COUNTIFS(#REF!,"&lt;=1",#REF!,"&gt;=50",#REF!,$B269,#REF!,"&gt;=2.5")</f>
        <v>#REF!</v>
      </c>
      <c r="AQ269" s="6" t="e">
        <f>COUNTIFS(#REF!,"&lt;=1",#REF!,"&gt;=50",#REF!,$B269,#REF!,"&gt;=3")</f>
        <v>#REF!</v>
      </c>
      <c r="AR269" s="6" t="e">
        <f>COUNTIFS(#REF!,"&lt;=1",#REF!,"&gt;=50",#REF!,$B269,#REF!,"&gt;=3.5")</f>
        <v>#REF!</v>
      </c>
      <c r="AS269" s="15" t="e">
        <f>COUNTIFS(#REF!,"&lt;=1",#REF!,"&gt;=50",#REF!,$B269,#REF!,"&gt;=4")</f>
        <v>#REF!</v>
      </c>
    </row>
    <row r="270" spans="2:45" hidden="1" outlineLevel="1" x14ac:dyDescent="0.25">
      <c r="B270" s="9" t="s">
        <v>26</v>
      </c>
      <c r="C270" s="6"/>
      <c r="D270" s="6" t="e">
        <f>COUNTIFS(#REF!,"&lt;100",#REF!,"&gt;=50",#REF!,$B270)</f>
        <v>#REF!</v>
      </c>
      <c r="E270" s="6" t="e">
        <f>COUNTIFS(#REF!,"&lt;=1",#REF!,"&lt;100",#REF!,"&gt;=50",#REF!,$B270,#REF!,"&gt;=2.2")</f>
        <v>#REF!</v>
      </c>
      <c r="F270" s="6" t="e">
        <f>COUNTIFS(#REF!,"&lt;=1",#REF!,"&lt;100",#REF!,"&gt;=50",#REF!,$B270,#REF!,"&gt;=2.5")</f>
        <v>#REF!</v>
      </c>
      <c r="G270" s="6" t="e">
        <f>COUNTIFS(#REF!,"&lt;=1",#REF!,"&lt;100",#REF!,"&gt;=50",#REF!,$B270,#REF!,"&gt;=3")</f>
        <v>#REF!</v>
      </c>
      <c r="H270" s="6" t="e">
        <f>COUNTIFS(#REF!,"&lt;=1",#REF!,"&lt;100",#REF!,"&gt;=50",#REF!,$B270,#REF!,"&gt;=3.5")</f>
        <v>#REF!</v>
      </c>
      <c r="I270" s="15" t="e">
        <f>COUNTIFS(#REF!,"&lt;=1",#REF!,"&lt;100",#REF!,"&gt;=50",#REF!,$B270,#REF!,"&gt;=4")</f>
        <v>#REF!</v>
      </c>
      <c r="K270" s="9" t="s">
        <v>26</v>
      </c>
      <c r="L270" s="6"/>
      <c r="M270" s="6" t="e">
        <f>COUNTIFS(#REF!,"&gt;=100",#REF!,"&lt;150",#REF!,$B270)</f>
        <v>#REF!</v>
      </c>
      <c r="N270" s="6" t="e">
        <f>COUNTIFS(#REF!,"&lt;=1",#REF!,"&gt;=100",#REF!,"&lt;150",#REF!,$B270,#REF!,"&gt;=2.2")</f>
        <v>#REF!</v>
      </c>
      <c r="O270" s="6" t="e">
        <f>COUNTIFS(#REF!,"&lt;=1",#REF!,"&gt;=100",#REF!,"&lt;150",#REF!,$B270,#REF!,"&gt;=2.5")</f>
        <v>#REF!</v>
      </c>
      <c r="P270" s="6" t="e">
        <f>COUNTIFS(#REF!,"&lt;=1",#REF!,"&gt;=100",#REF!,"&lt;150",#REF!,$B270,#REF!,"&gt;=3")</f>
        <v>#REF!</v>
      </c>
      <c r="Q270" s="6" t="e">
        <f>COUNTIFS(#REF!,"&lt;=1",#REF!,"&gt;=100",#REF!,"&lt;150",#REF!,$B270,#REF!,"&gt;=3.5")</f>
        <v>#REF!</v>
      </c>
      <c r="R270" s="15" t="e">
        <f>COUNTIFS(#REF!,"&lt;=1",#REF!,"&gt;=100",#REF!,"&lt;150",#REF!,$B270,#REF!,"&gt;=4")</f>
        <v>#REF!</v>
      </c>
      <c r="T270" s="9" t="s">
        <v>26</v>
      </c>
      <c r="U270" s="6"/>
      <c r="V270" s="6" t="e">
        <f>COUNTIFS(#REF!,"&gt;=150",#REF!,"&lt;200",#REF!,$B270)</f>
        <v>#REF!</v>
      </c>
      <c r="W270" s="6" t="e">
        <f>COUNTIFS(#REF!,"&lt;=1",#REF!,"&gt;=150",#REF!,"&lt;200",#REF!,$B270,#REF!,"&gt;=2.2")</f>
        <v>#REF!</v>
      </c>
      <c r="X270" s="6" t="e">
        <f>COUNTIFS(#REF!,"&lt;=1",#REF!,"&gt;=150",#REF!,"&lt;200",#REF!,$B270,#REF!,"&gt;=2.5")</f>
        <v>#REF!</v>
      </c>
      <c r="Y270" s="6" t="e">
        <f>COUNTIFS(#REF!,"&lt;=1",#REF!,"&gt;=150",#REF!,"&lt;200",#REF!,$B270,#REF!,"&gt;=3")</f>
        <v>#REF!</v>
      </c>
      <c r="Z270" s="6" t="e">
        <f>COUNTIFS(#REF!,"&lt;=1",#REF!,"&gt;=150",#REF!,"&lt;200",#REF!,$B270,#REF!,"&gt;=3.5")</f>
        <v>#REF!</v>
      </c>
      <c r="AA270" s="15" t="e">
        <f>COUNTIFS(#REF!,"&lt;=1",#REF!,"&gt;=150",#REF!,"&lt;200",#REF!,$B270,#REF!,"&gt;=4")</f>
        <v>#REF!</v>
      </c>
      <c r="AC270" s="9" t="s">
        <v>26</v>
      </c>
      <c r="AD270" s="6"/>
      <c r="AE270" s="6" t="e">
        <f>COUNTIFS(#REF!,"&gt;=200",#REF!,$B270)</f>
        <v>#REF!</v>
      </c>
      <c r="AF270" s="6" t="e">
        <f>COUNTIFS(#REF!,"&lt;=1",#REF!,"&gt;=200",#REF!,$B270,#REF!,"&gt;=2.2")</f>
        <v>#REF!</v>
      </c>
      <c r="AG270" s="6" t="e">
        <f>COUNTIFS(#REF!,"&lt;=1",#REF!,"&gt;=200",#REF!,$B270,#REF!,"&gt;=2.5")</f>
        <v>#REF!</v>
      </c>
      <c r="AH270" s="6" t="e">
        <f>COUNTIFS(#REF!,"&lt;=1",#REF!,"&gt;=200",#REF!,$B270,#REF!,"&gt;=3")</f>
        <v>#REF!</v>
      </c>
      <c r="AI270" s="6" t="e">
        <f>COUNTIFS(#REF!,"&lt;=1",#REF!,"&gt;=200",#REF!,$B270,#REF!,"&gt;=3.5")</f>
        <v>#REF!</v>
      </c>
      <c r="AJ270" s="15" t="e">
        <f>COUNTIFS(#REF!,"&lt;=1",#REF!,"&gt;=200",#REF!,$B270,#REF!,"&gt;=4")</f>
        <v>#REF!</v>
      </c>
      <c r="AL270" s="9" t="s">
        <v>26</v>
      </c>
      <c r="AM270" s="6"/>
      <c r="AN270" s="6" t="e">
        <f>COUNTIFS(#REF!,"&gt;=50",#REF!,$B270)</f>
        <v>#REF!</v>
      </c>
      <c r="AO270" s="6" t="e">
        <f>COUNTIFS(#REF!,"&lt;=1",#REF!,"&gt;=50",#REF!,$B270,#REF!,"&gt;=2.2")</f>
        <v>#REF!</v>
      </c>
      <c r="AP270" s="6" t="e">
        <f>COUNTIFS(#REF!,"&lt;=1",#REF!,"&gt;=50",#REF!,$B270,#REF!,"&gt;=2.5")</f>
        <v>#REF!</v>
      </c>
      <c r="AQ270" s="6" t="e">
        <f>COUNTIFS(#REF!,"&lt;=1",#REF!,"&gt;=50",#REF!,$B270,#REF!,"&gt;=3")</f>
        <v>#REF!</v>
      </c>
      <c r="AR270" s="6" t="e">
        <f>COUNTIFS(#REF!,"&lt;=1",#REF!,"&gt;=50",#REF!,$B270,#REF!,"&gt;=3.5")</f>
        <v>#REF!</v>
      </c>
      <c r="AS270" s="15" t="e">
        <f>COUNTIFS(#REF!,"&lt;=1",#REF!,"&gt;=50",#REF!,$B270,#REF!,"&gt;=4")</f>
        <v>#REF!</v>
      </c>
    </row>
    <row r="271" spans="2:45" hidden="1" outlineLevel="1" x14ac:dyDescent="0.25">
      <c r="B271" s="9" t="s">
        <v>15</v>
      </c>
      <c r="C271" s="6"/>
      <c r="D271" s="6" t="e">
        <f>COUNTIFS(#REF!,"&lt;100",#REF!,"&gt;=50",#REF!,$B271)</f>
        <v>#REF!</v>
      </c>
      <c r="E271" s="6" t="e">
        <f>COUNTIFS(#REF!,"&lt;=1",#REF!,"&lt;100",#REF!,"&gt;=50",#REF!,$B271,#REF!,"&gt;=2.2")</f>
        <v>#REF!</v>
      </c>
      <c r="F271" s="6" t="e">
        <f>COUNTIFS(#REF!,"&lt;=1",#REF!,"&lt;100",#REF!,"&gt;=50",#REF!,$B271,#REF!,"&gt;=2.5")</f>
        <v>#REF!</v>
      </c>
      <c r="G271" s="6" t="e">
        <f>COUNTIFS(#REF!,"&lt;=1",#REF!,"&lt;100",#REF!,"&gt;=50",#REF!,$B271,#REF!,"&gt;=3")</f>
        <v>#REF!</v>
      </c>
      <c r="H271" s="6" t="e">
        <f>COUNTIFS(#REF!,"&lt;=1",#REF!,"&lt;100",#REF!,"&gt;=50",#REF!,$B271,#REF!,"&gt;=3.5")</f>
        <v>#REF!</v>
      </c>
      <c r="I271" s="15" t="e">
        <f>COUNTIFS(#REF!,"&lt;=1",#REF!,"&lt;100",#REF!,"&gt;=50",#REF!,$B271,#REF!,"&gt;=4")</f>
        <v>#REF!</v>
      </c>
      <c r="K271" s="9" t="s">
        <v>15</v>
      </c>
      <c r="L271" s="6"/>
      <c r="M271" s="6" t="e">
        <f>COUNTIFS(#REF!,"&gt;=100",#REF!,"&lt;150",#REF!,$B271)</f>
        <v>#REF!</v>
      </c>
      <c r="N271" s="6" t="e">
        <f>COUNTIFS(#REF!,"&lt;=1",#REF!,"&gt;=100",#REF!,"&lt;150",#REF!,$B271,#REF!,"&gt;=2.2")</f>
        <v>#REF!</v>
      </c>
      <c r="O271" s="6" t="e">
        <f>COUNTIFS(#REF!,"&lt;=1",#REF!,"&gt;=100",#REF!,"&lt;150",#REF!,$B271,#REF!,"&gt;=2.5")</f>
        <v>#REF!</v>
      </c>
      <c r="P271" s="6" t="e">
        <f>COUNTIFS(#REF!,"&lt;=1",#REF!,"&gt;=100",#REF!,"&lt;150",#REF!,$B271,#REF!,"&gt;=3")</f>
        <v>#REF!</v>
      </c>
      <c r="Q271" s="6" t="e">
        <f>COUNTIFS(#REF!,"&lt;=1",#REF!,"&gt;=100",#REF!,"&lt;150",#REF!,$B271,#REF!,"&gt;=3.5")</f>
        <v>#REF!</v>
      </c>
      <c r="R271" s="15" t="e">
        <f>COUNTIFS(#REF!,"&lt;=1",#REF!,"&gt;=100",#REF!,"&lt;150",#REF!,$B271,#REF!,"&gt;=4")</f>
        <v>#REF!</v>
      </c>
      <c r="T271" s="9" t="s">
        <v>15</v>
      </c>
      <c r="U271" s="6"/>
      <c r="V271" s="6" t="e">
        <f>COUNTIFS(#REF!,"&gt;=150",#REF!,"&lt;200",#REF!,$B271)</f>
        <v>#REF!</v>
      </c>
      <c r="W271" s="6" t="e">
        <f>COUNTIFS(#REF!,"&lt;=1",#REF!,"&gt;=150",#REF!,"&lt;200",#REF!,$B271,#REF!,"&gt;=2.2")</f>
        <v>#REF!</v>
      </c>
      <c r="X271" s="6" t="e">
        <f>COUNTIFS(#REF!,"&lt;=1",#REF!,"&gt;=150",#REF!,"&lt;200",#REF!,$B271,#REF!,"&gt;=2.5")</f>
        <v>#REF!</v>
      </c>
      <c r="Y271" s="6" t="e">
        <f>COUNTIFS(#REF!,"&lt;=1",#REF!,"&gt;=150",#REF!,"&lt;200",#REF!,$B271,#REF!,"&gt;=3")</f>
        <v>#REF!</v>
      </c>
      <c r="Z271" s="6" t="e">
        <f>COUNTIFS(#REF!,"&lt;=1",#REF!,"&gt;=150",#REF!,"&lt;200",#REF!,$B271,#REF!,"&gt;=3.5")</f>
        <v>#REF!</v>
      </c>
      <c r="AA271" s="15" t="e">
        <f>COUNTIFS(#REF!,"&lt;=1",#REF!,"&gt;=150",#REF!,"&lt;200",#REF!,$B271,#REF!,"&gt;=4")</f>
        <v>#REF!</v>
      </c>
      <c r="AC271" s="9" t="s">
        <v>15</v>
      </c>
      <c r="AD271" s="6"/>
      <c r="AE271" s="6" t="e">
        <f>COUNTIFS(#REF!,"&gt;=200",#REF!,$B271)</f>
        <v>#REF!</v>
      </c>
      <c r="AF271" s="6" t="e">
        <f>COUNTIFS(#REF!,"&lt;=1",#REF!,"&gt;=200",#REF!,$B271,#REF!,"&gt;=2.2")</f>
        <v>#REF!</v>
      </c>
      <c r="AG271" s="6" t="e">
        <f>COUNTIFS(#REF!,"&lt;=1",#REF!,"&gt;=200",#REF!,$B271,#REF!,"&gt;=2.5")</f>
        <v>#REF!</v>
      </c>
      <c r="AH271" s="6" t="e">
        <f>COUNTIFS(#REF!,"&lt;=1",#REF!,"&gt;=200",#REF!,$B271,#REF!,"&gt;=3")</f>
        <v>#REF!</v>
      </c>
      <c r="AI271" s="6" t="e">
        <f>COUNTIFS(#REF!,"&lt;=1",#REF!,"&gt;=200",#REF!,$B271,#REF!,"&gt;=3.5")</f>
        <v>#REF!</v>
      </c>
      <c r="AJ271" s="15" t="e">
        <f>COUNTIFS(#REF!,"&lt;=1",#REF!,"&gt;=200",#REF!,$B271,#REF!,"&gt;=4")</f>
        <v>#REF!</v>
      </c>
      <c r="AL271" s="9" t="s">
        <v>15</v>
      </c>
      <c r="AM271" s="6"/>
      <c r="AN271" s="6" t="e">
        <f>COUNTIFS(#REF!,"&gt;=50",#REF!,$B271)</f>
        <v>#REF!</v>
      </c>
      <c r="AO271" s="6" t="e">
        <f>COUNTIFS(#REF!,"&lt;=1",#REF!,"&gt;=50",#REF!,$B271,#REF!,"&gt;=2.2")</f>
        <v>#REF!</v>
      </c>
      <c r="AP271" s="6" t="e">
        <f>COUNTIFS(#REF!,"&lt;=1",#REF!,"&gt;=50",#REF!,$B271,#REF!,"&gt;=2.5")</f>
        <v>#REF!</v>
      </c>
      <c r="AQ271" s="6" t="e">
        <f>COUNTIFS(#REF!,"&lt;=1",#REF!,"&gt;=50",#REF!,$B271,#REF!,"&gt;=3")</f>
        <v>#REF!</v>
      </c>
      <c r="AR271" s="6" t="e">
        <f>COUNTIFS(#REF!,"&lt;=1",#REF!,"&gt;=50",#REF!,$B271,#REF!,"&gt;=3.5")</f>
        <v>#REF!</v>
      </c>
      <c r="AS271" s="15" t="e">
        <f>COUNTIFS(#REF!,"&lt;=1",#REF!,"&gt;=50",#REF!,$B271,#REF!,"&gt;=4")</f>
        <v>#REF!</v>
      </c>
    </row>
    <row r="272" spans="2:45" hidden="1" outlineLevel="1" x14ac:dyDescent="0.25">
      <c r="B272" s="9" t="s">
        <v>31</v>
      </c>
      <c r="C272" s="6"/>
      <c r="D272" s="6" t="e">
        <f>COUNTIFS(#REF!,"&lt;100",#REF!,"&gt;=50",#REF!,$B272)</f>
        <v>#REF!</v>
      </c>
      <c r="E272" s="6" t="e">
        <f>COUNTIFS(#REF!,"&lt;=1",#REF!,"&lt;100",#REF!,"&gt;=50",#REF!,$B272,#REF!,"&gt;=2.2")</f>
        <v>#REF!</v>
      </c>
      <c r="F272" s="6" t="e">
        <f>COUNTIFS(#REF!,"&lt;=1",#REF!,"&lt;100",#REF!,"&gt;=50",#REF!,$B272,#REF!,"&gt;=2.5")</f>
        <v>#REF!</v>
      </c>
      <c r="G272" s="6" t="e">
        <f>COUNTIFS(#REF!,"&lt;=1",#REF!,"&lt;100",#REF!,"&gt;=50",#REF!,$B272,#REF!,"&gt;=3")</f>
        <v>#REF!</v>
      </c>
      <c r="H272" s="6" t="e">
        <f>COUNTIFS(#REF!,"&lt;=1",#REF!,"&lt;100",#REF!,"&gt;=50",#REF!,$B272,#REF!,"&gt;=3.5")</f>
        <v>#REF!</v>
      </c>
      <c r="I272" s="15" t="e">
        <f>COUNTIFS(#REF!,"&lt;=1",#REF!,"&lt;100",#REF!,"&gt;=50",#REF!,$B272,#REF!,"&gt;=4")</f>
        <v>#REF!</v>
      </c>
      <c r="K272" s="9" t="s">
        <v>31</v>
      </c>
      <c r="L272" s="6"/>
      <c r="M272" s="6" t="e">
        <f>COUNTIFS(#REF!,"&gt;=100",#REF!,"&lt;150",#REF!,$B272)</f>
        <v>#REF!</v>
      </c>
      <c r="N272" s="6" t="e">
        <f>COUNTIFS(#REF!,"&lt;=1",#REF!,"&gt;=100",#REF!,"&lt;150",#REF!,$B272,#REF!,"&gt;=2.2")</f>
        <v>#REF!</v>
      </c>
      <c r="O272" s="6" t="e">
        <f>COUNTIFS(#REF!,"&lt;=1",#REF!,"&gt;=100",#REF!,"&lt;150",#REF!,$B272,#REF!,"&gt;=2.5")</f>
        <v>#REF!</v>
      </c>
      <c r="P272" s="6" t="e">
        <f>COUNTIFS(#REF!,"&lt;=1",#REF!,"&gt;=100",#REF!,"&lt;150",#REF!,$B272,#REF!,"&gt;=3")</f>
        <v>#REF!</v>
      </c>
      <c r="Q272" s="6" t="e">
        <f>COUNTIFS(#REF!,"&lt;=1",#REF!,"&gt;=100",#REF!,"&lt;150",#REF!,$B272,#REF!,"&gt;=3.5")</f>
        <v>#REF!</v>
      </c>
      <c r="R272" s="15" t="e">
        <f>COUNTIFS(#REF!,"&lt;=1",#REF!,"&gt;=100",#REF!,"&lt;150",#REF!,$B272,#REF!,"&gt;=4")</f>
        <v>#REF!</v>
      </c>
      <c r="T272" s="9" t="s">
        <v>31</v>
      </c>
      <c r="U272" s="6"/>
      <c r="V272" s="6" t="e">
        <f>COUNTIFS(#REF!,"&gt;=150",#REF!,"&lt;200",#REF!,$B272)</f>
        <v>#REF!</v>
      </c>
      <c r="W272" s="6" t="e">
        <f>COUNTIFS(#REF!,"&lt;=1",#REF!,"&gt;=150",#REF!,"&lt;200",#REF!,$B272,#REF!,"&gt;=2.2")</f>
        <v>#REF!</v>
      </c>
      <c r="X272" s="6" t="e">
        <f>COUNTIFS(#REF!,"&lt;=1",#REF!,"&gt;=150",#REF!,"&lt;200",#REF!,$B272,#REF!,"&gt;=2.5")</f>
        <v>#REF!</v>
      </c>
      <c r="Y272" s="6" t="e">
        <f>COUNTIFS(#REF!,"&lt;=1",#REF!,"&gt;=150",#REF!,"&lt;200",#REF!,$B272,#REF!,"&gt;=3")</f>
        <v>#REF!</v>
      </c>
      <c r="Z272" s="6" t="e">
        <f>COUNTIFS(#REF!,"&lt;=1",#REF!,"&gt;=150",#REF!,"&lt;200",#REF!,$B272,#REF!,"&gt;=3.5")</f>
        <v>#REF!</v>
      </c>
      <c r="AA272" s="15" t="e">
        <f>COUNTIFS(#REF!,"&lt;=1",#REF!,"&gt;=150",#REF!,"&lt;200",#REF!,$B272,#REF!,"&gt;=4")</f>
        <v>#REF!</v>
      </c>
      <c r="AC272" s="9" t="s">
        <v>31</v>
      </c>
      <c r="AD272" s="6"/>
      <c r="AE272" s="6" t="e">
        <f>COUNTIFS(#REF!,"&gt;=200",#REF!,$B272)</f>
        <v>#REF!</v>
      </c>
      <c r="AF272" s="6" t="e">
        <f>COUNTIFS(#REF!,"&lt;=1",#REF!,"&gt;=200",#REF!,$B272,#REF!,"&gt;=2.2")</f>
        <v>#REF!</v>
      </c>
      <c r="AG272" s="6" t="e">
        <f>COUNTIFS(#REF!,"&lt;=1",#REF!,"&gt;=200",#REF!,$B272,#REF!,"&gt;=2.5")</f>
        <v>#REF!</v>
      </c>
      <c r="AH272" s="6" t="e">
        <f>COUNTIFS(#REF!,"&lt;=1",#REF!,"&gt;=200",#REF!,$B272,#REF!,"&gt;=3")</f>
        <v>#REF!</v>
      </c>
      <c r="AI272" s="6" t="e">
        <f>COUNTIFS(#REF!,"&lt;=1",#REF!,"&gt;=200",#REF!,$B272,#REF!,"&gt;=3.5")</f>
        <v>#REF!</v>
      </c>
      <c r="AJ272" s="15" t="e">
        <f>COUNTIFS(#REF!,"&lt;=1",#REF!,"&gt;=200",#REF!,$B272,#REF!,"&gt;=4")</f>
        <v>#REF!</v>
      </c>
      <c r="AL272" s="9" t="s">
        <v>31</v>
      </c>
      <c r="AM272" s="6"/>
      <c r="AN272" s="6" t="e">
        <f>COUNTIFS(#REF!,"&gt;=50",#REF!,$B272)</f>
        <v>#REF!</v>
      </c>
      <c r="AO272" s="6" t="e">
        <f>COUNTIFS(#REF!,"&lt;=1",#REF!,"&gt;=50",#REF!,$B272,#REF!,"&gt;=2.2")</f>
        <v>#REF!</v>
      </c>
      <c r="AP272" s="6" t="e">
        <f>COUNTIFS(#REF!,"&lt;=1",#REF!,"&gt;=50",#REF!,$B272,#REF!,"&gt;=2.5")</f>
        <v>#REF!</v>
      </c>
      <c r="AQ272" s="6" t="e">
        <f>COUNTIFS(#REF!,"&lt;=1",#REF!,"&gt;=50",#REF!,$B272,#REF!,"&gt;=3")</f>
        <v>#REF!</v>
      </c>
      <c r="AR272" s="6" t="e">
        <f>COUNTIFS(#REF!,"&lt;=1",#REF!,"&gt;=50",#REF!,$B272,#REF!,"&gt;=3.5")</f>
        <v>#REF!</v>
      </c>
      <c r="AS272" s="15" t="e">
        <f>COUNTIFS(#REF!,"&lt;=1",#REF!,"&gt;=50",#REF!,$B272,#REF!,"&gt;=4")</f>
        <v>#REF!</v>
      </c>
    </row>
    <row r="273" spans="2:45" hidden="1" outlineLevel="1" x14ac:dyDescent="0.25">
      <c r="B273" s="9" t="s">
        <v>9</v>
      </c>
      <c r="C273" s="6"/>
      <c r="D273" s="6" t="e">
        <f>COUNTIFS(#REF!,"&lt;100",#REF!,"&gt;=50",#REF!,$B273)</f>
        <v>#REF!</v>
      </c>
      <c r="E273" s="6" t="e">
        <f>COUNTIFS(#REF!,"&lt;=1",#REF!,"&lt;100",#REF!,"&gt;=50",#REF!,$B273,#REF!,"&gt;=2.2")</f>
        <v>#REF!</v>
      </c>
      <c r="F273" s="6" t="e">
        <f>COUNTIFS(#REF!,"&lt;=1",#REF!,"&lt;100",#REF!,"&gt;=50",#REF!,$B273,#REF!,"&gt;=2.5")</f>
        <v>#REF!</v>
      </c>
      <c r="G273" s="6" t="e">
        <f>COUNTIFS(#REF!,"&lt;=1",#REF!,"&lt;100",#REF!,"&gt;=50",#REF!,$B273,#REF!,"&gt;=3")</f>
        <v>#REF!</v>
      </c>
      <c r="H273" s="6" t="e">
        <f>COUNTIFS(#REF!,"&lt;=1",#REF!,"&lt;100",#REF!,"&gt;=50",#REF!,$B273,#REF!,"&gt;=3.5")</f>
        <v>#REF!</v>
      </c>
      <c r="I273" s="15" t="e">
        <f>COUNTIFS(#REF!,"&lt;=1",#REF!,"&lt;100",#REF!,"&gt;=50",#REF!,$B273,#REF!,"&gt;=4")</f>
        <v>#REF!</v>
      </c>
      <c r="K273" s="9" t="s">
        <v>9</v>
      </c>
      <c r="L273" s="6"/>
      <c r="M273" s="6" t="e">
        <f>COUNTIFS(#REF!,"&gt;=100",#REF!,"&lt;150",#REF!,$B273)</f>
        <v>#REF!</v>
      </c>
      <c r="N273" s="6" t="e">
        <f>COUNTIFS(#REF!,"&lt;=1",#REF!,"&gt;=100",#REF!,"&lt;150",#REF!,$B273,#REF!,"&gt;=2.2")</f>
        <v>#REF!</v>
      </c>
      <c r="O273" s="6" t="e">
        <f>COUNTIFS(#REF!,"&lt;=1",#REF!,"&gt;=100",#REF!,"&lt;150",#REF!,$B273,#REF!,"&gt;=2.5")</f>
        <v>#REF!</v>
      </c>
      <c r="P273" s="6" t="e">
        <f>COUNTIFS(#REF!,"&lt;=1",#REF!,"&gt;=100",#REF!,"&lt;150",#REF!,$B273,#REF!,"&gt;=3")</f>
        <v>#REF!</v>
      </c>
      <c r="Q273" s="6" t="e">
        <f>COUNTIFS(#REF!,"&lt;=1",#REF!,"&gt;=100",#REF!,"&lt;150",#REF!,$B273,#REF!,"&gt;=3.5")</f>
        <v>#REF!</v>
      </c>
      <c r="R273" s="15" t="e">
        <f>COUNTIFS(#REF!,"&lt;=1",#REF!,"&gt;=100",#REF!,"&lt;150",#REF!,$B273,#REF!,"&gt;=4")</f>
        <v>#REF!</v>
      </c>
      <c r="T273" s="9" t="s">
        <v>9</v>
      </c>
      <c r="U273" s="6"/>
      <c r="V273" s="6" t="e">
        <f>COUNTIFS(#REF!,"&gt;=150",#REF!,"&lt;200",#REF!,$B273)</f>
        <v>#REF!</v>
      </c>
      <c r="W273" s="6" t="e">
        <f>COUNTIFS(#REF!,"&lt;=1",#REF!,"&gt;=150",#REF!,"&lt;200",#REF!,$B273,#REF!,"&gt;=2.2")</f>
        <v>#REF!</v>
      </c>
      <c r="X273" s="6" t="e">
        <f>COUNTIFS(#REF!,"&lt;=1",#REF!,"&gt;=150",#REF!,"&lt;200",#REF!,$B273,#REF!,"&gt;=2.5")</f>
        <v>#REF!</v>
      </c>
      <c r="Y273" s="6" t="e">
        <f>COUNTIFS(#REF!,"&lt;=1",#REF!,"&gt;=150",#REF!,"&lt;200",#REF!,$B273,#REF!,"&gt;=3")</f>
        <v>#REF!</v>
      </c>
      <c r="Z273" s="6" t="e">
        <f>COUNTIFS(#REF!,"&lt;=1",#REF!,"&gt;=150",#REF!,"&lt;200",#REF!,$B273,#REF!,"&gt;=3.5")</f>
        <v>#REF!</v>
      </c>
      <c r="AA273" s="15" t="e">
        <f>COUNTIFS(#REF!,"&lt;=1",#REF!,"&gt;=150",#REF!,"&lt;200",#REF!,$B273,#REF!,"&gt;=4")</f>
        <v>#REF!</v>
      </c>
      <c r="AC273" s="9" t="s">
        <v>9</v>
      </c>
      <c r="AD273" s="6"/>
      <c r="AE273" s="6" t="e">
        <f>COUNTIFS(#REF!,"&gt;=200",#REF!,$B273)</f>
        <v>#REF!</v>
      </c>
      <c r="AF273" s="6" t="e">
        <f>COUNTIFS(#REF!,"&lt;=1",#REF!,"&gt;=200",#REF!,$B273,#REF!,"&gt;=2.2")</f>
        <v>#REF!</v>
      </c>
      <c r="AG273" s="6" t="e">
        <f>COUNTIFS(#REF!,"&lt;=1",#REF!,"&gt;=200",#REF!,$B273,#REF!,"&gt;=2.5")</f>
        <v>#REF!</v>
      </c>
      <c r="AH273" s="6" t="e">
        <f>COUNTIFS(#REF!,"&lt;=1",#REF!,"&gt;=200",#REF!,$B273,#REF!,"&gt;=3")</f>
        <v>#REF!</v>
      </c>
      <c r="AI273" s="6" t="e">
        <f>COUNTIFS(#REF!,"&lt;=1",#REF!,"&gt;=200",#REF!,$B273,#REF!,"&gt;=3.5")</f>
        <v>#REF!</v>
      </c>
      <c r="AJ273" s="15" t="e">
        <f>COUNTIFS(#REF!,"&lt;=1",#REF!,"&gt;=200",#REF!,$B273,#REF!,"&gt;=4")</f>
        <v>#REF!</v>
      </c>
      <c r="AL273" s="9" t="s">
        <v>9</v>
      </c>
      <c r="AM273" s="6"/>
      <c r="AN273" s="6" t="e">
        <f>COUNTIFS(#REF!,"&gt;=50",#REF!,$B273)</f>
        <v>#REF!</v>
      </c>
      <c r="AO273" s="6" t="e">
        <f>COUNTIFS(#REF!,"&lt;=1",#REF!,"&gt;=50",#REF!,$B273,#REF!,"&gt;=2.2")</f>
        <v>#REF!</v>
      </c>
      <c r="AP273" s="6" t="e">
        <f>COUNTIFS(#REF!,"&lt;=1",#REF!,"&gt;=50",#REF!,$B273,#REF!,"&gt;=2.5")</f>
        <v>#REF!</v>
      </c>
      <c r="AQ273" s="6" t="e">
        <f>COUNTIFS(#REF!,"&lt;=1",#REF!,"&gt;=50",#REF!,$B273,#REF!,"&gt;=3")</f>
        <v>#REF!</v>
      </c>
      <c r="AR273" s="6" t="e">
        <f>COUNTIFS(#REF!,"&lt;=1",#REF!,"&gt;=50",#REF!,$B273,#REF!,"&gt;=3.5")</f>
        <v>#REF!</v>
      </c>
      <c r="AS273" s="15" t="e">
        <f>COUNTIFS(#REF!,"&lt;=1",#REF!,"&gt;=50",#REF!,$B273,#REF!,"&gt;=4")</f>
        <v>#REF!</v>
      </c>
    </row>
    <row r="274" spans="2:45" hidden="1" outlineLevel="1" x14ac:dyDescent="0.25">
      <c r="B274" s="9" t="s">
        <v>42</v>
      </c>
      <c r="C274" s="6"/>
      <c r="D274" s="6" t="e">
        <f>COUNTIFS(#REF!,"&lt;100",#REF!,"&gt;=50",#REF!,$B274)</f>
        <v>#REF!</v>
      </c>
      <c r="E274" s="6" t="e">
        <f>COUNTIFS(#REF!,"&lt;=1",#REF!,"&lt;100",#REF!,"&gt;=50",#REF!,$B274,#REF!,"&gt;=2.2")</f>
        <v>#REF!</v>
      </c>
      <c r="F274" s="6" t="e">
        <f>COUNTIFS(#REF!,"&lt;=1",#REF!,"&lt;100",#REF!,"&gt;=50",#REF!,$B274,#REF!,"&gt;=2.5")</f>
        <v>#REF!</v>
      </c>
      <c r="G274" s="6" t="e">
        <f>COUNTIFS(#REF!,"&lt;=1",#REF!,"&lt;100",#REF!,"&gt;=50",#REF!,$B274,#REF!,"&gt;=3")</f>
        <v>#REF!</v>
      </c>
      <c r="H274" s="6" t="e">
        <f>COUNTIFS(#REF!,"&lt;=1",#REF!,"&lt;100",#REF!,"&gt;=50",#REF!,$B274,#REF!,"&gt;=3.5")</f>
        <v>#REF!</v>
      </c>
      <c r="I274" s="15" t="e">
        <f>COUNTIFS(#REF!,"&lt;=1",#REF!,"&lt;100",#REF!,"&gt;=50",#REF!,$B274,#REF!,"&gt;=4")</f>
        <v>#REF!</v>
      </c>
      <c r="K274" s="9" t="s">
        <v>42</v>
      </c>
      <c r="L274" s="6"/>
      <c r="M274" s="6" t="e">
        <f>COUNTIFS(#REF!,"&gt;=100",#REF!,"&lt;150",#REF!,$B274)</f>
        <v>#REF!</v>
      </c>
      <c r="N274" s="6" t="e">
        <f>COUNTIFS(#REF!,"&lt;=1",#REF!,"&gt;=100",#REF!,"&lt;150",#REF!,$B274,#REF!,"&gt;=2.2")</f>
        <v>#REF!</v>
      </c>
      <c r="O274" s="6" t="e">
        <f>COUNTIFS(#REF!,"&lt;=1",#REF!,"&gt;=100",#REF!,"&lt;150",#REF!,$B274,#REF!,"&gt;=2.5")</f>
        <v>#REF!</v>
      </c>
      <c r="P274" s="6" t="e">
        <f>COUNTIFS(#REF!,"&lt;=1",#REF!,"&gt;=100",#REF!,"&lt;150",#REF!,$B274,#REF!,"&gt;=3")</f>
        <v>#REF!</v>
      </c>
      <c r="Q274" s="6" t="e">
        <f>COUNTIFS(#REF!,"&lt;=1",#REF!,"&gt;=100",#REF!,"&lt;150",#REF!,$B274,#REF!,"&gt;=3.5")</f>
        <v>#REF!</v>
      </c>
      <c r="R274" s="15" t="e">
        <f>COUNTIFS(#REF!,"&lt;=1",#REF!,"&gt;=100",#REF!,"&lt;150",#REF!,$B274,#REF!,"&gt;=4")</f>
        <v>#REF!</v>
      </c>
      <c r="T274" s="9" t="s">
        <v>42</v>
      </c>
      <c r="U274" s="6"/>
      <c r="V274" s="6" t="e">
        <f>COUNTIFS(#REF!,"&gt;=150",#REF!,"&lt;200",#REF!,$B274)</f>
        <v>#REF!</v>
      </c>
      <c r="W274" s="6" t="e">
        <f>COUNTIFS(#REF!,"&lt;=1",#REF!,"&gt;=150",#REF!,"&lt;200",#REF!,$B274,#REF!,"&gt;=2.2")</f>
        <v>#REF!</v>
      </c>
      <c r="X274" s="6" t="e">
        <f>COUNTIFS(#REF!,"&lt;=1",#REF!,"&gt;=150",#REF!,"&lt;200",#REF!,$B274,#REF!,"&gt;=2.5")</f>
        <v>#REF!</v>
      </c>
      <c r="Y274" s="6" t="e">
        <f>COUNTIFS(#REF!,"&lt;=1",#REF!,"&gt;=150",#REF!,"&lt;200",#REF!,$B274,#REF!,"&gt;=3")</f>
        <v>#REF!</v>
      </c>
      <c r="Z274" s="6" t="e">
        <f>COUNTIFS(#REF!,"&lt;=1",#REF!,"&gt;=150",#REF!,"&lt;200",#REF!,$B274,#REF!,"&gt;=3.5")</f>
        <v>#REF!</v>
      </c>
      <c r="AA274" s="15" t="e">
        <f>COUNTIFS(#REF!,"&lt;=1",#REF!,"&gt;=150",#REF!,"&lt;200",#REF!,$B274,#REF!,"&gt;=4")</f>
        <v>#REF!</v>
      </c>
      <c r="AC274" s="9" t="s">
        <v>42</v>
      </c>
      <c r="AD274" s="6"/>
      <c r="AE274" s="6" t="e">
        <f>COUNTIFS(#REF!,"&gt;=200",#REF!,$B274)</f>
        <v>#REF!</v>
      </c>
      <c r="AF274" s="6" t="e">
        <f>COUNTIFS(#REF!,"&lt;=1",#REF!,"&gt;=200",#REF!,$B274,#REF!,"&gt;=2.2")</f>
        <v>#REF!</v>
      </c>
      <c r="AG274" s="6" t="e">
        <f>COUNTIFS(#REF!,"&lt;=1",#REF!,"&gt;=200",#REF!,$B274,#REF!,"&gt;=2.5")</f>
        <v>#REF!</v>
      </c>
      <c r="AH274" s="6" t="e">
        <f>COUNTIFS(#REF!,"&lt;=1",#REF!,"&gt;=200",#REF!,$B274,#REF!,"&gt;=3")</f>
        <v>#REF!</v>
      </c>
      <c r="AI274" s="6" t="e">
        <f>COUNTIFS(#REF!,"&lt;=1",#REF!,"&gt;=200",#REF!,$B274,#REF!,"&gt;=3.5")</f>
        <v>#REF!</v>
      </c>
      <c r="AJ274" s="15" t="e">
        <f>COUNTIFS(#REF!,"&lt;=1",#REF!,"&gt;=200",#REF!,$B274,#REF!,"&gt;=4")</f>
        <v>#REF!</v>
      </c>
      <c r="AL274" s="9" t="s">
        <v>42</v>
      </c>
      <c r="AM274" s="6"/>
      <c r="AN274" s="6" t="e">
        <f>COUNTIFS(#REF!,"&gt;=50",#REF!,$B274)</f>
        <v>#REF!</v>
      </c>
      <c r="AO274" s="6" t="e">
        <f>COUNTIFS(#REF!,"&lt;=1",#REF!,"&gt;=50",#REF!,$B274,#REF!,"&gt;=2.2")</f>
        <v>#REF!</v>
      </c>
      <c r="AP274" s="6" t="e">
        <f>COUNTIFS(#REF!,"&lt;=1",#REF!,"&gt;=50",#REF!,$B274,#REF!,"&gt;=2.5")</f>
        <v>#REF!</v>
      </c>
      <c r="AQ274" s="6" t="e">
        <f>COUNTIFS(#REF!,"&lt;=1",#REF!,"&gt;=50",#REF!,$B274,#REF!,"&gt;=3")</f>
        <v>#REF!</v>
      </c>
      <c r="AR274" s="6" t="e">
        <f>COUNTIFS(#REF!,"&lt;=1",#REF!,"&gt;=50",#REF!,$B274,#REF!,"&gt;=3.5")</f>
        <v>#REF!</v>
      </c>
      <c r="AS274" s="15" t="e">
        <f>COUNTIFS(#REF!,"&lt;=1",#REF!,"&gt;=50",#REF!,$B274,#REF!,"&gt;=4")</f>
        <v>#REF!</v>
      </c>
    </row>
    <row r="275" spans="2:45" hidden="1" outlineLevel="1" x14ac:dyDescent="0.25">
      <c r="B275" s="9" t="s">
        <v>60</v>
      </c>
      <c r="C275" s="6"/>
      <c r="D275" s="6" t="e">
        <f>COUNTIFS(#REF!,"&lt;100",#REF!,"&gt;=50",#REF!,$B275)</f>
        <v>#REF!</v>
      </c>
      <c r="E275" s="6" t="e">
        <f>COUNTIFS(#REF!,"&lt;=1",#REF!,"&lt;100",#REF!,"&gt;=50",#REF!,$B275,#REF!,"&gt;=2.2")</f>
        <v>#REF!</v>
      </c>
      <c r="F275" s="6" t="e">
        <f>COUNTIFS(#REF!,"&lt;=1",#REF!,"&lt;100",#REF!,"&gt;=50",#REF!,$B275,#REF!,"&gt;=2.5")</f>
        <v>#REF!</v>
      </c>
      <c r="G275" s="6" t="e">
        <f>COUNTIFS(#REF!,"&lt;=1",#REF!,"&lt;100",#REF!,"&gt;=50",#REF!,$B275,#REF!,"&gt;=3")</f>
        <v>#REF!</v>
      </c>
      <c r="H275" s="6" t="e">
        <f>COUNTIFS(#REF!,"&lt;=1",#REF!,"&lt;100",#REF!,"&gt;=50",#REF!,$B275,#REF!,"&gt;=3.5")</f>
        <v>#REF!</v>
      </c>
      <c r="I275" s="15" t="e">
        <f>COUNTIFS(#REF!,"&lt;=1",#REF!,"&lt;100",#REF!,"&gt;=50",#REF!,$B275,#REF!,"&gt;=4")</f>
        <v>#REF!</v>
      </c>
      <c r="K275" s="9" t="s">
        <v>60</v>
      </c>
      <c r="L275" s="6"/>
      <c r="M275" s="6" t="e">
        <f>COUNTIFS(#REF!,"&gt;=100",#REF!,"&lt;150",#REF!,$B275)</f>
        <v>#REF!</v>
      </c>
      <c r="N275" s="6" t="e">
        <f>COUNTIFS(#REF!,"&lt;=1",#REF!,"&gt;=100",#REF!,"&lt;150",#REF!,$B275,#REF!,"&gt;=2.2")</f>
        <v>#REF!</v>
      </c>
      <c r="O275" s="6" t="e">
        <f>COUNTIFS(#REF!,"&lt;=1",#REF!,"&gt;=100",#REF!,"&lt;150",#REF!,$B275,#REF!,"&gt;=2.5")</f>
        <v>#REF!</v>
      </c>
      <c r="P275" s="6" t="e">
        <f>COUNTIFS(#REF!,"&lt;=1",#REF!,"&gt;=100",#REF!,"&lt;150",#REF!,$B275,#REF!,"&gt;=3")</f>
        <v>#REF!</v>
      </c>
      <c r="Q275" s="6" t="e">
        <f>COUNTIFS(#REF!,"&lt;=1",#REF!,"&gt;=100",#REF!,"&lt;150",#REF!,$B275,#REF!,"&gt;=3.5")</f>
        <v>#REF!</v>
      </c>
      <c r="R275" s="15" t="e">
        <f>COUNTIFS(#REF!,"&lt;=1",#REF!,"&gt;=100",#REF!,"&lt;150",#REF!,$B275,#REF!,"&gt;=4")</f>
        <v>#REF!</v>
      </c>
      <c r="T275" s="9" t="s">
        <v>60</v>
      </c>
      <c r="U275" s="6"/>
      <c r="V275" s="6" t="e">
        <f>COUNTIFS(#REF!,"&gt;=150",#REF!,"&lt;200",#REF!,$B275)</f>
        <v>#REF!</v>
      </c>
      <c r="W275" s="6" t="e">
        <f>COUNTIFS(#REF!,"&lt;=1",#REF!,"&gt;=150",#REF!,"&lt;200",#REF!,$B275,#REF!,"&gt;=2.2")</f>
        <v>#REF!</v>
      </c>
      <c r="X275" s="6" t="e">
        <f>COUNTIFS(#REF!,"&lt;=1",#REF!,"&gt;=150",#REF!,"&lt;200",#REF!,$B275,#REF!,"&gt;=2.5")</f>
        <v>#REF!</v>
      </c>
      <c r="Y275" s="6" t="e">
        <f>COUNTIFS(#REF!,"&lt;=1",#REF!,"&gt;=150",#REF!,"&lt;200",#REF!,$B275,#REF!,"&gt;=3")</f>
        <v>#REF!</v>
      </c>
      <c r="Z275" s="6" t="e">
        <f>COUNTIFS(#REF!,"&lt;=1",#REF!,"&gt;=150",#REF!,"&lt;200",#REF!,$B275,#REF!,"&gt;=3.5")</f>
        <v>#REF!</v>
      </c>
      <c r="AA275" s="15" t="e">
        <f>COUNTIFS(#REF!,"&lt;=1",#REF!,"&gt;=150",#REF!,"&lt;200",#REF!,$B275,#REF!,"&gt;=4")</f>
        <v>#REF!</v>
      </c>
      <c r="AC275" s="9" t="s">
        <v>60</v>
      </c>
      <c r="AD275" s="6"/>
      <c r="AE275" s="6" t="e">
        <f>COUNTIFS(#REF!,"&gt;=200",#REF!,$B275)</f>
        <v>#REF!</v>
      </c>
      <c r="AF275" s="6" t="e">
        <f>COUNTIFS(#REF!,"&lt;=1",#REF!,"&gt;=200",#REF!,$B275,#REF!,"&gt;=2.2")</f>
        <v>#REF!</v>
      </c>
      <c r="AG275" s="6" t="e">
        <f>COUNTIFS(#REF!,"&lt;=1",#REF!,"&gt;=200",#REF!,$B275,#REF!,"&gt;=2.5")</f>
        <v>#REF!</v>
      </c>
      <c r="AH275" s="6" t="e">
        <f>COUNTIFS(#REF!,"&lt;=1",#REF!,"&gt;=200",#REF!,$B275,#REF!,"&gt;=3")</f>
        <v>#REF!</v>
      </c>
      <c r="AI275" s="6" t="e">
        <f>COUNTIFS(#REF!,"&lt;=1",#REF!,"&gt;=200",#REF!,$B275,#REF!,"&gt;=3.5")</f>
        <v>#REF!</v>
      </c>
      <c r="AJ275" s="15" t="e">
        <f>COUNTIFS(#REF!,"&lt;=1",#REF!,"&gt;=200",#REF!,$B275,#REF!,"&gt;=4")</f>
        <v>#REF!</v>
      </c>
      <c r="AL275" s="9" t="s">
        <v>60</v>
      </c>
      <c r="AM275" s="6"/>
      <c r="AN275" s="6" t="e">
        <f>COUNTIFS(#REF!,"&gt;=50",#REF!,$B275)</f>
        <v>#REF!</v>
      </c>
      <c r="AO275" s="6" t="e">
        <f>COUNTIFS(#REF!,"&lt;=1",#REF!,"&gt;=50",#REF!,$B275,#REF!,"&gt;=2.2")</f>
        <v>#REF!</v>
      </c>
      <c r="AP275" s="6" t="e">
        <f>COUNTIFS(#REF!,"&lt;=1",#REF!,"&gt;=50",#REF!,$B275,#REF!,"&gt;=2.5")</f>
        <v>#REF!</v>
      </c>
      <c r="AQ275" s="6" t="e">
        <f>COUNTIFS(#REF!,"&lt;=1",#REF!,"&gt;=50",#REF!,$B275,#REF!,"&gt;=3")</f>
        <v>#REF!</v>
      </c>
      <c r="AR275" s="6" t="e">
        <f>COUNTIFS(#REF!,"&lt;=1",#REF!,"&gt;=50",#REF!,$B275,#REF!,"&gt;=3.5")</f>
        <v>#REF!</v>
      </c>
      <c r="AS275" s="15" t="e">
        <f>COUNTIFS(#REF!,"&lt;=1",#REF!,"&gt;=50",#REF!,$B275,#REF!,"&gt;=4")</f>
        <v>#REF!</v>
      </c>
    </row>
    <row r="276" spans="2:45" hidden="1" outlineLevel="1" x14ac:dyDescent="0.25">
      <c r="B276" s="9" t="s">
        <v>19</v>
      </c>
      <c r="C276" s="6"/>
      <c r="D276" s="6" t="e">
        <f>COUNTIFS(#REF!,"&lt;100",#REF!,"&gt;=50",#REF!,$B276)</f>
        <v>#REF!</v>
      </c>
      <c r="E276" s="6" t="e">
        <f>COUNTIFS(#REF!,"&lt;=1",#REF!,"&lt;100",#REF!,"&gt;=50",#REF!,$B276,#REF!,"&gt;=2.2")</f>
        <v>#REF!</v>
      </c>
      <c r="F276" s="6" t="e">
        <f>COUNTIFS(#REF!,"&lt;=1",#REF!,"&lt;100",#REF!,"&gt;=50",#REF!,$B276,#REF!,"&gt;=2.5")</f>
        <v>#REF!</v>
      </c>
      <c r="G276" s="6" t="e">
        <f>COUNTIFS(#REF!,"&lt;=1",#REF!,"&lt;100",#REF!,"&gt;=50",#REF!,$B276,#REF!,"&gt;=3")</f>
        <v>#REF!</v>
      </c>
      <c r="H276" s="6" t="e">
        <f>COUNTIFS(#REF!,"&lt;=1",#REF!,"&lt;100",#REF!,"&gt;=50",#REF!,$B276,#REF!,"&gt;=3.5")</f>
        <v>#REF!</v>
      </c>
      <c r="I276" s="15" t="e">
        <f>COUNTIFS(#REF!,"&lt;=1",#REF!,"&lt;100",#REF!,"&gt;=50",#REF!,$B276,#REF!,"&gt;=4")</f>
        <v>#REF!</v>
      </c>
      <c r="K276" s="9" t="s">
        <v>19</v>
      </c>
      <c r="L276" s="6"/>
      <c r="M276" s="6" t="e">
        <f>COUNTIFS(#REF!,"&gt;=100",#REF!,"&lt;150",#REF!,$B276)</f>
        <v>#REF!</v>
      </c>
      <c r="N276" s="6" t="e">
        <f>COUNTIFS(#REF!,"&lt;=1",#REF!,"&gt;=100",#REF!,"&lt;150",#REF!,$B276,#REF!,"&gt;=2.2")</f>
        <v>#REF!</v>
      </c>
      <c r="O276" s="6" t="e">
        <f>COUNTIFS(#REF!,"&lt;=1",#REF!,"&gt;=100",#REF!,"&lt;150",#REF!,$B276,#REF!,"&gt;=2.5")</f>
        <v>#REF!</v>
      </c>
      <c r="P276" s="6" t="e">
        <f>COUNTIFS(#REF!,"&lt;=1",#REF!,"&gt;=100",#REF!,"&lt;150",#REF!,$B276,#REF!,"&gt;=3")</f>
        <v>#REF!</v>
      </c>
      <c r="Q276" s="6" t="e">
        <f>COUNTIFS(#REF!,"&lt;=1",#REF!,"&gt;=100",#REF!,"&lt;150",#REF!,$B276,#REF!,"&gt;=3.5")</f>
        <v>#REF!</v>
      </c>
      <c r="R276" s="15" t="e">
        <f>COUNTIFS(#REF!,"&lt;=1",#REF!,"&gt;=100",#REF!,"&lt;150",#REF!,$B276,#REF!,"&gt;=4")</f>
        <v>#REF!</v>
      </c>
      <c r="T276" s="9" t="s">
        <v>19</v>
      </c>
      <c r="U276" s="6"/>
      <c r="V276" s="6" t="e">
        <f>COUNTIFS(#REF!,"&gt;=150",#REF!,"&lt;200",#REF!,$B276)</f>
        <v>#REF!</v>
      </c>
      <c r="W276" s="6" t="e">
        <f>COUNTIFS(#REF!,"&lt;=1",#REF!,"&gt;=150",#REF!,"&lt;200",#REF!,$B276,#REF!,"&gt;=2.2")</f>
        <v>#REF!</v>
      </c>
      <c r="X276" s="6" t="e">
        <f>COUNTIFS(#REF!,"&lt;=1",#REF!,"&gt;=150",#REF!,"&lt;200",#REF!,$B276,#REF!,"&gt;=2.5")</f>
        <v>#REF!</v>
      </c>
      <c r="Y276" s="6" t="e">
        <f>COUNTIFS(#REF!,"&lt;=1",#REF!,"&gt;=150",#REF!,"&lt;200",#REF!,$B276,#REF!,"&gt;=3")</f>
        <v>#REF!</v>
      </c>
      <c r="Z276" s="6" t="e">
        <f>COUNTIFS(#REF!,"&lt;=1",#REF!,"&gt;=150",#REF!,"&lt;200",#REF!,$B276,#REF!,"&gt;=3.5")</f>
        <v>#REF!</v>
      </c>
      <c r="AA276" s="15" t="e">
        <f>COUNTIFS(#REF!,"&lt;=1",#REF!,"&gt;=150",#REF!,"&lt;200",#REF!,$B276,#REF!,"&gt;=4")</f>
        <v>#REF!</v>
      </c>
      <c r="AC276" s="9" t="s">
        <v>19</v>
      </c>
      <c r="AD276" s="6"/>
      <c r="AE276" s="6" t="e">
        <f>COUNTIFS(#REF!,"&gt;=200",#REF!,$B276)</f>
        <v>#REF!</v>
      </c>
      <c r="AF276" s="6" t="e">
        <f>COUNTIFS(#REF!,"&lt;=1",#REF!,"&gt;=200",#REF!,$B276,#REF!,"&gt;=2.2")</f>
        <v>#REF!</v>
      </c>
      <c r="AG276" s="6" t="e">
        <f>COUNTIFS(#REF!,"&lt;=1",#REF!,"&gt;=200",#REF!,$B276,#REF!,"&gt;=2.5")</f>
        <v>#REF!</v>
      </c>
      <c r="AH276" s="6" t="e">
        <f>COUNTIFS(#REF!,"&lt;=1",#REF!,"&gt;=200",#REF!,$B276,#REF!,"&gt;=3")</f>
        <v>#REF!</v>
      </c>
      <c r="AI276" s="6" t="e">
        <f>COUNTIFS(#REF!,"&lt;=1",#REF!,"&gt;=200",#REF!,$B276,#REF!,"&gt;=3.5")</f>
        <v>#REF!</v>
      </c>
      <c r="AJ276" s="15" t="e">
        <f>COUNTIFS(#REF!,"&lt;=1",#REF!,"&gt;=200",#REF!,$B276,#REF!,"&gt;=4")</f>
        <v>#REF!</v>
      </c>
      <c r="AL276" s="9" t="s">
        <v>19</v>
      </c>
      <c r="AM276" s="6"/>
      <c r="AN276" s="6" t="e">
        <f>COUNTIFS(#REF!,"&gt;=50",#REF!,$B276)</f>
        <v>#REF!</v>
      </c>
      <c r="AO276" s="6" t="e">
        <f>COUNTIFS(#REF!,"&lt;=1",#REF!,"&gt;=50",#REF!,$B276,#REF!,"&gt;=2.2")</f>
        <v>#REF!</v>
      </c>
      <c r="AP276" s="6" t="e">
        <f>COUNTIFS(#REF!,"&lt;=1",#REF!,"&gt;=50",#REF!,$B276,#REF!,"&gt;=2.5")</f>
        <v>#REF!</v>
      </c>
      <c r="AQ276" s="6" t="e">
        <f>COUNTIFS(#REF!,"&lt;=1",#REF!,"&gt;=50",#REF!,$B276,#REF!,"&gt;=3")</f>
        <v>#REF!</v>
      </c>
      <c r="AR276" s="6" t="e">
        <f>COUNTIFS(#REF!,"&lt;=1",#REF!,"&gt;=50",#REF!,$B276,#REF!,"&gt;=3.5")</f>
        <v>#REF!</v>
      </c>
      <c r="AS276" s="15" t="e">
        <f>COUNTIFS(#REF!,"&lt;=1",#REF!,"&gt;=50",#REF!,$B276,#REF!,"&gt;=4")</f>
        <v>#REF!</v>
      </c>
    </row>
    <row r="277" spans="2:45" hidden="1" outlineLevel="1" x14ac:dyDescent="0.25">
      <c r="B277" s="9" t="s">
        <v>11</v>
      </c>
      <c r="C277" s="6"/>
      <c r="D277" s="6" t="e">
        <f>COUNTIFS(#REF!,"&lt;100",#REF!,"&gt;=50",#REF!,$B277)</f>
        <v>#REF!</v>
      </c>
      <c r="E277" s="6" t="e">
        <f>COUNTIFS(#REF!,"&lt;=1",#REF!,"&lt;100",#REF!,"&gt;=50",#REF!,$B277,#REF!,"&gt;=2.2")</f>
        <v>#REF!</v>
      </c>
      <c r="F277" s="6" t="e">
        <f>COUNTIFS(#REF!,"&lt;=1",#REF!,"&lt;100",#REF!,"&gt;=50",#REF!,$B277,#REF!,"&gt;=2.5")</f>
        <v>#REF!</v>
      </c>
      <c r="G277" s="6" t="e">
        <f>COUNTIFS(#REF!,"&lt;=1",#REF!,"&lt;100",#REF!,"&gt;=50",#REF!,$B277,#REF!,"&gt;=3")</f>
        <v>#REF!</v>
      </c>
      <c r="H277" s="6" t="e">
        <f>COUNTIFS(#REF!,"&lt;=1",#REF!,"&lt;100",#REF!,"&gt;=50",#REF!,$B277,#REF!,"&gt;=3.5")</f>
        <v>#REF!</v>
      </c>
      <c r="I277" s="15" t="e">
        <f>COUNTIFS(#REF!,"&lt;=1",#REF!,"&lt;100",#REF!,"&gt;=50",#REF!,$B277,#REF!,"&gt;=4")</f>
        <v>#REF!</v>
      </c>
      <c r="K277" s="9" t="s">
        <v>11</v>
      </c>
      <c r="L277" s="6"/>
      <c r="M277" s="6" t="e">
        <f>COUNTIFS(#REF!,"&gt;=100",#REF!,"&lt;150",#REF!,$B277)</f>
        <v>#REF!</v>
      </c>
      <c r="N277" s="6" t="e">
        <f>COUNTIFS(#REF!,"&lt;=1",#REF!,"&gt;=100",#REF!,"&lt;150",#REF!,$B277,#REF!,"&gt;=2.2")</f>
        <v>#REF!</v>
      </c>
      <c r="O277" s="6" t="e">
        <f>COUNTIFS(#REF!,"&lt;=1",#REF!,"&gt;=100",#REF!,"&lt;150",#REF!,$B277,#REF!,"&gt;=2.5")</f>
        <v>#REF!</v>
      </c>
      <c r="P277" s="6" t="e">
        <f>COUNTIFS(#REF!,"&lt;=1",#REF!,"&gt;=100",#REF!,"&lt;150",#REF!,$B277,#REF!,"&gt;=3")</f>
        <v>#REF!</v>
      </c>
      <c r="Q277" s="6" t="e">
        <f>COUNTIFS(#REF!,"&lt;=1",#REF!,"&gt;=100",#REF!,"&lt;150",#REF!,$B277,#REF!,"&gt;=3.5")</f>
        <v>#REF!</v>
      </c>
      <c r="R277" s="15" t="e">
        <f>COUNTIFS(#REF!,"&lt;=1",#REF!,"&gt;=100",#REF!,"&lt;150",#REF!,$B277,#REF!,"&gt;=4")</f>
        <v>#REF!</v>
      </c>
      <c r="T277" s="9" t="s">
        <v>11</v>
      </c>
      <c r="U277" s="6"/>
      <c r="V277" s="6" t="e">
        <f>COUNTIFS(#REF!,"&gt;=150",#REF!,"&lt;200",#REF!,$B277)</f>
        <v>#REF!</v>
      </c>
      <c r="W277" s="6" t="e">
        <f>COUNTIFS(#REF!,"&lt;=1",#REF!,"&gt;=150",#REF!,"&lt;200",#REF!,$B277,#REF!,"&gt;=2.2")</f>
        <v>#REF!</v>
      </c>
      <c r="X277" s="6" t="e">
        <f>COUNTIFS(#REF!,"&lt;=1",#REF!,"&gt;=150",#REF!,"&lt;200",#REF!,$B277,#REF!,"&gt;=2.5")</f>
        <v>#REF!</v>
      </c>
      <c r="Y277" s="6" t="e">
        <f>COUNTIFS(#REF!,"&lt;=1",#REF!,"&gt;=150",#REF!,"&lt;200",#REF!,$B277,#REF!,"&gt;=3")</f>
        <v>#REF!</v>
      </c>
      <c r="Z277" s="6" t="e">
        <f>COUNTIFS(#REF!,"&lt;=1",#REF!,"&gt;=150",#REF!,"&lt;200",#REF!,$B277,#REF!,"&gt;=3.5")</f>
        <v>#REF!</v>
      </c>
      <c r="AA277" s="15" t="e">
        <f>COUNTIFS(#REF!,"&lt;=1",#REF!,"&gt;=150",#REF!,"&lt;200",#REF!,$B277,#REF!,"&gt;=4")</f>
        <v>#REF!</v>
      </c>
      <c r="AC277" s="9" t="s">
        <v>11</v>
      </c>
      <c r="AD277" s="6"/>
      <c r="AE277" s="6" t="e">
        <f>COUNTIFS(#REF!,"&gt;=200",#REF!,$B277)</f>
        <v>#REF!</v>
      </c>
      <c r="AF277" s="6" t="e">
        <f>COUNTIFS(#REF!,"&lt;=1",#REF!,"&gt;=200",#REF!,$B277,#REF!,"&gt;=2.2")</f>
        <v>#REF!</v>
      </c>
      <c r="AG277" s="6" t="e">
        <f>COUNTIFS(#REF!,"&lt;=1",#REF!,"&gt;=200",#REF!,$B277,#REF!,"&gt;=2.5")</f>
        <v>#REF!</v>
      </c>
      <c r="AH277" s="6" t="e">
        <f>COUNTIFS(#REF!,"&lt;=1",#REF!,"&gt;=200",#REF!,$B277,#REF!,"&gt;=3")</f>
        <v>#REF!</v>
      </c>
      <c r="AI277" s="6" t="e">
        <f>COUNTIFS(#REF!,"&lt;=1",#REF!,"&gt;=200",#REF!,$B277,#REF!,"&gt;=3.5")</f>
        <v>#REF!</v>
      </c>
      <c r="AJ277" s="15" t="e">
        <f>COUNTIFS(#REF!,"&lt;=1",#REF!,"&gt;=200",#REF!,$B277,#REF!,"&gt;=4")</f>
        <v>#REF!</v>
      </c>
      <c r="AL277" s="9" t="s">
        <v>11</v>
      </c>
      <c r="AM277" s="6"/>
      <c r="AN277" s="6" t="e">
        <f>COUNTIFS(#REF!,"&gt;=50",#REF!,$B277)</f>
        <v>#REF!</v>
      </c>
      <c r="AO277" s="6" t="e">
        <f>COUNTIFS(#REF!,"&lt;=1",#REF!,"&gt;=50",#REF!,$B277,#REF!,"&gt;=2.2")</f>
        <v>#REF!</v>
      </c>
      <c r="AP277" s="6" t="e">
        <f>COUNTIFS(#REF!,"&lt;=1",#REF!,"&gt;=50",#REF!,$B277,#REF!,"&gt;=2.5")</f>
        <v>#REF!</v>
      </c>
      <c r="AQ277" s="6" t="e">
        <f>COUNTIFS(#REF!,"&lt;=1",#REF!,"&gt;=50",#REF!,$B277,#REF!,"&gt;=3")</f>
        <v>#REF!</v>
      </c>
      <c r="AR277" s="6" t="e">
        <f>COUNTIFS(#REF!,"&lt;=1",#REF!,"&gt;=50",#REF!,$B277,#REF!,"&gt;=3.5")</f>
        <v>#REF!</v>
      </c>
      <c r="AS277" s="15" t="e">
        <f>COUNTIFS(#REF!,"&lt;=1",#REF!,"&gt;=50",#REF!,$B277,#REF!,"&gt;=4")</f>
        <v>#REF!</v>
      </c>
    </row>
    <row r="278" spans="2:45" hidden="1" outlineLevel="1" x14ac:dyDescent="0.25">
      <c r="B278" s="9" t="s">
        <v>64</v>
      </c>
      <c r="C278" s="6"/>
      <c r="D278" s="6" t="e">
        <f>COUNTIFS(#REF!,"&lt;100",#REF!,"&gt;=50",#REF!,$B278)</f>
        <v>#REF!</v>
      </c>
      <c r="E278" s="6" t="e">
        <f>COUNTIFS(#REF!,"&lt;=1",#REF!,"&lt;100",#REF!,"&gt;=50",#REF!,$B278,#REF!,"&gt;=2.2")</f>
        <v>#REF!</v>
      </c>
      <c r="F278" s="6" t="e">
        <f>COUNTIFS(#REF!,"&lt;=1",#REF!,"&lt;100",#REF!,"&gt;=50",#REF!,$B278,#REF!,"&gt;=2.5")</f>
        <v>#REF!</v>
      </c>
      <c r="G278" s="6" t="e">
        <f>COUNTIFS(#REF!,"&lt;=1",#REF!,"&lt;100",#REF!,"&gt;=50",#REF!,$B278,#REF!,"&gt;=3")</f>
        <v>#REF!</v>
      </c>
      <c r="H278" s="6" t="e">
        <f>COUNTIFS(#REF!,"&lt;=1",#REF!,"&lt;100",#REF!,"&gt;=50",#REF!,$B278,#REF!,"&gt;=3.5")</f>
        <v>#REF!</v>
      </c>
      <c r="I278" s="15" t="e">
        <f>COUNTIFS(#REF!,"&lt;=1",#REF!,"&lt;100",#REF!,"&gt;=50",#REF!,$B278,#REF!,"&gt;=4")</f>
        <v>#REF!</v>
      </c>
      <c r="K278" s="9" t="s">
        <v>64</v>
      </c>
      <c r="L278" s="6"/>
      <c r="M278" s="6" t="e">
        <f>COUNTIFS(#REF!,"&gt;=100",#REF!,"&lt;150",#REF!,$B278)</f>
        <v>#REF!</v>
      </c>
      <c r="N278" s="6" t="e">
        <f>COUNTIFS(#REF!,"&lt;=1",#REF!,"&gt;=100",#REF!,"&lt;150",#REF!,$B278,#REF!,"&gt;=2.2")</f>
        <v>#REF!</v>
      </c>
      <c r="O278" s="6" t="e">
        <f>COUNTIFS(#REF!,"&lt;=1",#REF!,"&gt;=100",#REF!,"&lt;150",#REF!,$B278,#REF!,"&gt;=2.5")</f>
        <v>#REF!</v>
      </c>
      <c r="P278" s="6" t="e">
        <f>COUNTIFS(#REF!,"&lt;=1",#REF!,"&gt;=100",#REF!,"&lt;150",#REF!,$B278,#REF!,"&gt;=3")</f>
        <v>#REF!</v>
      </c>
      <c r="Q278" s="6" t="e">
        <f>COUNTIFS(#REF!,"&lt;=1",#REF!,"&gt;=100",#REF!,"&lt;150",#REF!,$B278,#REF!,"&gt;=3.5")</f>
        <v>#REF!</v>
      </c>
      <c r="R278" s="15" t="e">
        <f>COUNTIFS(#REF!,"&lt;=1",#REF!,"&gt;=100",#REF!,"&lt;150",#REF!,$B278,#REF!,"&gt;=4")</f>
        <v>#REF!</v>
      </c>
      <c r="T278" s="9" t="s">
        <v>64</v>
      </c>
      <c r="U278" s="6"/>
      <c r="V278" s="6" t="e">
        <f>COUNTIFS(#REF!,"&gt;=150",#REF!,"&lt;200",#REF!,$B278)</f>
        <v>#REF!</v>
      </c>
      <c r="W278" s="6" t="e">
        <f>COUNTIFS(#REF!,"&lt;=1",#REF!,"&gt;=150",#REF!,"&lt;200",#REF!,$B278,#REF!,"&gt;=2.2")</f>
        <v>#REF!</v>
      </c>
      <c r="X278" s="6" t="e">
        <f>COUNTIFS(#REF!,"&lt;=1",#REF!,"&gt;=150",#REF!,"&lt;200",#REF!,$B278,#REF!,"&gt;=2.5")</f>
        <v>#REF!</v>
      </c>
      <c r="Y278" s="6" t="e">
        <f>COUNTIFS(#REF!,"&lt;=1",#REF!,"&gt;=150",#REF!,"&lt;200",#REF!,$B278,#REF!,"&gt;=3")</f>
        <v>#REF!</v>
      </c>
      <c r="Z278" s="6" t="e">
        <f>COUNTIFS(#REF!,"&lt;=1",#REF!,"&gt;=150",#REF!,"&lt;200",#REF!,$B278,#REF!,"&gt;=3.5")</f>
        <v>#REF!</v>
      </c>
      <c r="AA278" s="15" t="e">
        <f>COUNTIFS(#REF!,"&lt;=1",#REF!,"&gt;=150",#REF!,"&lt;200",#REF!,$B278,#REF!,"&gt;=4")</f>
        <v>#REF!</v>
      </c>
      <c r="AC278" s="9" t="s">
        <v>64</v>
      </c>
      <c r="AD278" s="6"/>
      <c r="AE278" s="6" t="e">
        <f>COUNTIFS(#REF!,"&gt;=200",#REF!,$B278)</f>
        <v>#REF!</v>
      </c>
      <c r="AF278" s="6" t="e">
        <f>COUNTIFS(#REF!,"&lt;=1",#REF!,"&gt;=200",#REF!,$B278,#REF!,"&gt;=2.2")</f>
        <v>#REF!</v>
      </c>
      <c r="AG278" s="6" t="e">
        <f>COUNTIFS(#REF!,"&lt;=1",#REF!,"&gt;=200",#REF!,$B278,#REF!,"&gt;=2.5")</f>
        <v>#REF!</v>
      </c>
      <c r="AH278" s="6" t="e">
        <f>COUNTIFS(#REF!,"&lt;=1",#REF!,"&gt;=200",#REF!,$B278,#REF!,"&gt;=3")</f>
        <v>#REF!</v>
      </c>
      <c r="AI278" s="6" t="e">
        <f>COUNTIFS(#REF!,"&lt;=1",#REF!,"&gt;=200",#REF!,$B278,#REF!,"&gt;=3.5")</f>
        <v>#REF!</v>
      </c>
      <c r="AJ278" s="15" t="e">
        <f>COUNTIFS(#REF!,"&lt;=1",#REF!,"&gt;=200",#REF!,$B278,#REF!,"&gt;=4")</f>
        <v>#REF!</v>
      </c>
      <c r="AL278" s="9" t="s">
        <v>64</v>
      </c>
      <c r="AM278" s="6"/>
      <c r="AN278" s="6" t="e">
        <f>COUNTIFS(#REF!,"&gt;=50",#REF!,$B278)</f>
        <v>#REF!</v>
      </c>
      <c r="AO278" s="6" t="e">
        <f>COUNTIFS(#REF!,"&lt;=1",#REF!,"&gt;=50",#REF!,$B278,#REF!,"&gt;=2.2")</f>
        <v>#REF!</v>
      </c>
      <c r="AP278" s="6" t="e">
        <f>COUNTIFS(#REF!,"&lt;=1",#REF!,"&gt;=50",#REF!,$B278,#REF!,"&gt;=2.5")</f>
        <v>#REF!</v>
      </c>
      <c r="AQ278" s="6" t="e">
        <f>COUNTIFS(#REF!,"&lt;=1",#REF!,"&gt;=50",#REF!,$B278,#REF!,"&gt;=3")</f>
        <v>#REF!</v>
      </c>
      <c r="AR278" s="6" t="e">
        <f>COUNTIFS(#REF!,"&lt;=1",#REF!,"&gt;=50",#REF!,$B278,#REF!,"&gt;=3.5")</f>
        <v>#REF!</v>
      </c>
      <c r="AS278" s="15" t="e">
        <f>COUNTIFS(#REF!,"&lt;=1",#REF!,"&gt;=50",#REF!,$B278,#REF!,"&gt;=4")</f>
        <v>#REF!</v>
      </c>
    </row>
    <row r="279" spans="2:45" hidden="1" outlineLevel="1" x14ac:dyDescent="0.25">
      <c r="B279" s="9" t="s">
        <v>22</v>
      </c>
      <c r="C279" s="6"/>
      <c r="D279" s="6" t="e">
        <f>COUNTIFS(#REF!,"&lt;100",#REF!,"&gt;=50",#REF!,$B279)</f>
        <v>#REF!</v>
      </c>
      <c r="E279" s="6" t="e">
        <f>COUNTIFS(#REF!,"&lt;=1",#REF!,"&lt;100",#REF!,"&gt;=50",#REF!,$B279,#REF!,"&gt;=2.2")</f>
        <v>#REF!</v>
      </c>
      <c r="F279" s="6" t="e">
        <f>COUNTIFS(#REF!,"&lt;=1",#REF!,"&lt;100",#REF!,"&gt;=50",#REF!,$B279,#REF!,"&gt;=2.5")</f>
        <v>#REF!</v>
      </c>
      <c r="G279" s="6" t="e">
        <f>COUNTIFS(#REF!,"&lt;=1",#REF!,"&lt;100",#REF!,"&gt;=50",#REF!,$B279,#REF!,"&gt;=3")</f>
        <v>#REF!</v>
      </c>
      <c r="H279" s="6" t="e">
        <f>COUNTIFS(#REF!,"&lt;=1",#REF!,"&lt;100",#REF!,"&gt;=50",#REF!,$B279,#REF!,"&gt;=3.5")</f>
        <v>#REF!</v>
      </c>
      <c r="I279" s="15" t="e">
        <f>COUNTIFS(#REF!,"&lt;=1",#REF!,"&lt;100",#REF!,"&gt;=50",#REF!,$B279,#REF!,"&gt;=4")</f>
        <v>#REF!</v>
      </c>
      <c r="K279" s="9" t="s">
        <v>22</v>
      </c>
      <c r="L279" s="6"/>
      <c r="M279" s="6" t="e">
        <f>COUNTIFS(#REF!,"&gt;=100",#REF!,"&lt;150",#REF!,$B279)</f>
        <v>#REF!</v>
      </c>
      <c r="N279" s="6" t="e">
        <f>COUNTIFS(#REF!,"&lt;=1",#REF!,"&gt;=100",#REF!,"&lt;150",#REF!,$B279,#REF!,"&gt;=2.2")</f>
        <v>#REF!</v>
      </c>
      <c r="O279" s="6" t="e">
        <f>COUNTIFS(#REF!,"&lt;=1",#REF!,"&gt;=100",#REF!,"&lt;150",#REF!,$B279,#REF!,"&gt;=2.5")</f>
        <v>#REF!</v>
      </c>
      <c r="P279" s="6" t="e">
        <f>COUNTIFS(#REF!,"&lt;=1",#REF!,"&gt;=100",#REF!,"&lt;150",#REF!,$B279,#REF!,"&gt;=3")</f>
        <v>#REF!</v>
      </c>
      <c r="Q279" s="6" t="e">
        <f>COUNTIFS(#REF!,"&lt;=1",#REF!,"&gt;=100",#REF!,"&lt;150",#REF!,$B279,#REF!,"&gt;=3.5")</f>
        <v>#REF!</v>
      </c>
      <c r="R279" s="15" t="e">
        <f>COUNTIFS(#REF!,"&lt;=1",#REF!,"&gt;=100",#REF!,"&lt;150",#REF!,$B279,#REF!,"&gt;=4")</f>
        <v>#REF!</v>
      </c>
      <c r="T279" s="9" t="s">
        <v>22</v>
      </c>
      <c r="U279" s="6"/>
      <c r="V279" s="6" t="e">
        <f>COUNTIFS(#REF!,"&gt;=150",#REF!,"&lt;200",#REF!,$B279)</f>
        <v>#REF!</v>
      </c>
      <c r="W279" s="6" t="e">
        <f>COUNTIFS(#REF!,"&lt;=1",#REF!,"&gt;=150",#REF!,"&lt;200",#REF!,$B279,#REF!,"&gt;=2.2")</f>
        <v>#REF!</v>
      </c>
      <c r="X279" s="6" t="e">
        <f>COUNTIFS(#REF!,"&lt;=1",#REF!,"&gt;=150",#REF!,"&lt;200",#REF!,$B279,#REF!,"&gt;=2.5")</f>
        <v>#REF!</v>
      </c>
      <c r="Y279" s="6" t="e">
        <f>COUNTIFS(#REF!,"&lt;=1",#REF!,"&gt;=150",#REF!,"&lt;200",#REF!,$B279,#REF!,"&gt;=3")</f>
        <v>#REF!</v>
      </c>
      <c r="Z279" s="6" t="e">
        <f>COUNTIFS(#REF!,"&lt;=1",#REF!,"&gt;=150",#REF!,"&lt;200",#REF!,$B279,#REF!,"&gt;=3.5")</f>
        <v>#REF!</v>
      </c>
      <c r="AA279" s="15" t="e">
        <f>COUNTIFS(#REF!,"&lt;=1",#REF!,"&gt;=150",#REF!,"&lt;200",#REF!,$B279,#REF!,"&gt;=4")</f>
        <v>#REF!</v>
      </c>
      <c r="AC279" s="9" t="s">
        <v>22</v>
      </c>
      <c r="AD279" s="6"/>
      <c r="AE279" s="6" t="e">
        <f>COUNTIFS(#REF!,"&gt;=200",#REF!,$B279)</f>
        <v>#REF!</v>
      </c>
      <c r="AF279" s="6" t="e">
        <f>COUNTIFS(#REF!,"&lt;=1",#REF!,"&gt;=200",#REF!,$B279,#REF!,"&gt;=2.2")</f>
        <v>#REF!</v>
      </c>
      <c r="AG279" s="6" t="e">
        <f>COUNTIFS(#REF!,"&lt;=1",#REF!,"&gt;=200",#REF!,$B279,#REF!,"&gt;=2.5")</f>
        <v>#REF!</v>
      </c>
      <c r="AH279" s="6" t="e">
        <f>COUNTIFS(#REF!,"&lt;=1",#REF!,"&gt;=200",#REF!,$B279,#REF!,"&gt;=3")</f>
        <v>#REF!</v>
      </c>
      <c r="AI279" s="6" t="e">
        <f>COUNTIFS(#REF!,"&lt;=1",#REF!,"&gt;=200",#REF!,$B279,#REF!,"&gt;=3.5")</f>
        <v>#REF!</v>
      </c>
      <c r="AJ279" s="15" t="e">
        <f>COUNTIFS(#REF!,"&lt;=1",#REF!,"&gt;=200",#REF!,$B279,#REF!,"&gt;=4")</f>
        <v>#REF!</v>
      </c>
      <c r="AL279" s="9" t="s">
        <v>22</v>
      </c>
      <c r="AM279" s="6"/>
      <c r="AN279" s="6" t="e">
        <f>COUNTIFS(#REF!,"&gt;=50",#REF!,$B279)</f>
        <v>#REF!</v>
      </c>
      <c r="AO279" s="6" t="e">
        <f>COUNTIFS(#REF!,"&lt;=1",#REF!,"&gt;=50",#REF!,$B279,#REF!,"&gt;=2.2")</f>
        <v>#REF!</v>
      </c>
      <c r="AP279" s="6" t="e">
        <f>COUNTIFS(#REF!,"&lt;=1",#REF!,"&gt;=50",#REF!,$B279,#REF!,"&gt;=2.5")</f>
        <v>#REF!</v>
      </c>
      <c r="AQ279" s="6" t="e">
        <f>COUNTIFS(#REF!,"&lt;=1",#REF!,"&gt;=50",#REF!,$B279,#REF!,"&gt;=3")</f>
        <v>#REF!</v>
      </c>
      <c r="AR279" s="6" t="e">
        <f>COUNTIFS(#REF!,"&lt;=1",#REF!,"&gt;=50",#REF!,$B279,#REF!,"&gt;=3.5")</f>
        <v>#REF!</v>
      </c>
      <c r="AS279" s="15" t="e">
        <f>COUNTIFS(#REF!,"&lt;=1",#REF!,"&gt;=50",#REF!,$B279,#REF!,"&gt;=4")</f>
        <v>#REF!</v>
      </c>
    </row>
    <row r="280" spans="2:45" hidden="1" outlineLevel="1" x14ac:dyDescent="0.25">
      <c r="B280" s="9" t="s">
        <v>23</v>
      </c>
      <c r="C280" s="6"/>
      <c r="D280" s="6" t="e">
        <f>COUNTIFS(#REF!,"&lt;100",#REF!,"&gt;=50",#REF!,$B280)</f>
        <v>#REF!</v>
      </c>
      <c r="E280" s="6" t="e">
        <f>COUNTIFS(#REF!,"&lt;=1",#REF!,"&lt;100",#REF!,"&gt;=50",#REF!,$B280,#REF!,"&gt;=2.2")</f>
        <v>#REF!</v>
      </c>
      <c r="F280" s="6" t="e">
        <f>COUNTIFS(#REF!,"&lt;=1",#REF!,"&lt;100",#REF!,"&gt;=50",#REF!,$B280,#REF!,"&gt;=2.5")</f>
        <v>#REF!</v>
      </c>
      <c r="G280" s="6" t="e">
        <f>COUNTIFS(#REF!,"&lt;=1",#REF!,"&lt;100",#REF!,"&gt;=50",#REF!,$B280,#REF!,"&gt;=3")</f>
        <v>#REF!</v>
      </c>
      <c r="H280" s="6" t="e">
        <f>COUNTIFS(#REF!,"&lt;=1",#REF!,"&lt;100",#REF!,"&gt;=50",#REF!,$B280,#REF!,"&gt;=3.5")</f>
        <v>#REF!</v>
      </c>
      <c r="I280" s="15" t="e">
        <f>COUNTIFS(#REF!,"&lt;=1",#REF!,"&lt;100",#REF!,"&gt;=50",#REF!,$B280,#REF!,"&gt;=4")</f>
        <v>#REF!</v>
      </c>
      <c r="K280" s="9" t="s">
        <v>23</v>
      </c>
      <c r="L280" s="6"/>
      <c r="M280" s="6" t="e">
        <f>COUNTIFS(#REF!,"&gt;=100",#REF!,"&lt;150",#REF!,$B280)</f>
        <v>#REF!</v>
      </c>
      <c r="N280" s="6" t="e">
        <f>COUNTIFS(#REF!,"&lt;=1",#REF!,"&gt;=100",#REF!,"&lt;150",#REF!,$B280,#REF!,"&gt;=2.2")</f>
        <v>#REF!</v>
      </c>
      <c r="O280" s="6" t="e">
        <f>COUNTIFS(#REF!,"&lt;=1",#REF!,"&gt;=100",#REF!,"&lt;150",#REF!,$B280,#REF!,"&gt;=2.5")</f>
        <v>#REF!</v>
      </c>
      <c r="P280" s="6" t="e">
        <f>COUNTIFS(#REF!,"&lt;=1",#REF!,"&gt;=100",#REF!,"&lt;150",#REF!,$B280,#REF!,"&gt;=3")</f>
        <v>#REF!</v>
      </c>
      <c r="Q280" s="6" t="e">
        <f>COUNTIFS(#REF!,"&lt;=1",#REF!,"&gt;=100",#REF!,"&lt;150",#REF!,$B280,#REF!,"&gt;=3.5")</f>
        <v>#REF!</v>
      </c>
      <c r="R280" s="15" t="e">
        <f>COUNTIFS(#REF!,"&lt;=1",#REF!,"&gt;=100",#REF!,"&lt;150",#REF!,$B280,#REF!,"&gt;=4")</f>
        <v>#REF!</v>
      </c>
      <c r="T280" s="9" t="s">
        <v>23</v>
      </c>
      <c r="U280" s="6"/>
      <c r="V280" s="6" t="e">
        <f>COUNTIFS(#REF!,"&gt;=150",#REF!,"&lt;200",#REF!,$B280)</f>
        <v>#REF!</v>
      </c>
      <c r="W280" s="6" t="e">
        <f>COUNTIFS(#REF!,"&lt;=1",#REF!,"&gt;=150",#REF!,"&lt;200",#REF!,$B280,#REF!,"&gt;=2.2")</f>
        <v>#REF!</v>
      </c>
      <c r="X280" s="6" t="e">
        <f>COUNTIFS(#REF!,"&lt;=1",#REF!,"&gt;=150",#REF!,"&lt;200",#REF!,$B280,#REF!,"&gt;=2.5")</f>
        <v>#REF!</v>
      </c>
      <c r="Y280" s="6" t="e">
        <f>COUNTIFS(#REF!,"&lt;=1",#REF!,"&gt;=150",#REF!,"&lt;200",#REF!,$B280,#REF!,"&gt;=3")</f>
        <v>#REF!</v>
      </c>
      <c r="Z280" s="6" t="e">
        <f>COUNTIFS(#REF!,"&lt;=1",#REF!,"&gt;=150",#REF!,"&lt;200",#REF!,$B280,#REF!,"&gt;=3.5")</f>
        <v>#REF!</v>
      </c>
      <c r="AA280" s="15" t="e">
        <f>COUNTIFS(#REF!,"&lt;=1",#REF!,"&gt;=150",#REF!,"&lt;200",#REF!,$B280,#REF!,"&gt;=4")</f>
        <v>#REF!</v>
      </c>
      <c r="AC280" s="9" t="s">
        <v>23</v>
      </c>
      <c r="AD280" s="6"/>
      <c r="AE280" s="6" t="e">
        <f>COUNTIFS(#REF!,"&gt;=200",#REF!,$B280)</f>
        <v>#REF!</v>
      </c>
      <c r="AF280" s="6" t="e">
        <f>COUNTIFS(#REF!,"&lt;=1",#REF!,"&gt;=200",#REF!,$B280,#REF!,"&gt;=2.2")</f>
        <v>#REF!</v>
      </c>
      <c r="AG280" s="6" t="e">
        <f>COUNTIFS(#REF!,"&lt;=1",#REF!,"&gt;=200",#REF!,$B280,#REF!,"&gt;=2.5")</f>
        <v>#REF!</v>
      </c>
      <c r="AH280" s="6" t="e">
        <f>COUNTIFS(#REF!,"&lt;=1",#REF!,"&gt;=200",#REF!,$B280,#REF!,"&gt;=3")</f>
        <v>#REF!</v>
      </c>
      <c r="AI280" s="6" t="e">
        <f>COUNTIFS(#REF!,"&lt;=1",#REF!,"&gt;=200",#REF!,$B280,#REF!,"&gt;=3.5")</f>
        <v>#REF!</v>
      </c>
      <c r="AJ280" s="15" t="e">
        <f>COUNTIFS(#REF!,"&lt;=1",#REF!,"&gt;=200",#REF!,$B280,#REF!,"&gt;=4")</f>
        <v>#REF!</v>
      </c>
      <c r="AL280" s="9" t="s">
        <v>23</v>
      </c>
      <c r="AM280" s="6"/>
      <c r="AN280" s="6" t="e">
        <f>COUNTIFS(#REF!,"&gt;=50",#REF!,$B280)</f>
        <v>#REF!</v>
      </c>
      <c r="AO280" s="6" t="e">
        <f>COUNTIFS(#REF!,"&lt;=1",#REF!,"&gt;=50",#REF!,$B280,#REF!,"&gt;=2.2")</f>
        <v>#REF!</v>
      </c>
      <c r="AP280" s="6" t="e">
        <f>COUNTIFS(#REF!,"&lt;=1",#REF!,"&gt;=50",#REF!,$B280,#REF!,"&gt;=2.5")</f>
        <v>#REF!</v>
      </c>
      <c r="AQ280" s="6" t="e">
        <f>COUNTIFS(#REF!,"&lt;=1",#REF!,"&gt;=50",#REF!,$B280,#REF!,"&gt;=3")</f>
        <v>#REF!</v>
      </c>
      <c r="AR280" s="6" t="e">
        <f>COUNTIFS(#REF!,"&lt;=1",#REF!,"&gt;=50",#REF!,$B280,#REF!,"&gt;=3.5")</f>
        <v>#REF!</v>
      </c>
      <c r="AS280" s="15" t="e">
        <f>COUNTIFS(#REF!,"&lt;=1",#REF!,"&gt;=50",#REF!,$B280,#REF!,"&gt;=4")</f>
        <v>#REF!</v>
      </c>
    </row>
    <row r="281" spans="2:45" hidden="1" outlineLevel="1" x14ac:dyDescent="0.25">
      <c r="B281" s="9" t="s">
        <v>27</v>
      </c>
      <c r="C281" s="6"/>
      <c r="D281" s="6" t="e">
        <f>COUNTIFS(#REF!,"&lt;100",#REF!,"&gt;=50",#REF!,$B281)</f>
        <v>#REF!</v>
      </c>
      <c r="E281" s="6" t="e">
        <f>COUNTIFS(#REF!,"&lt;=1",#REF!,"&lt;100",#REF!,"&gt;=50",#REF!,$B281,#REF!,"&gt;=2.2")</f>
        <v>#REF!</v>
      </c>
      <c r="F281" s="6" t="e">
        <f>COUNTIFS(#REF!,"&lt;=1",#REF!,"&lt;100",#REF!,"&gt;=50",#REF!,$B281,#REF!,"&gt;=2.5")</f>
        <v>#REF!</v>
      </c>
      <c r="G281" s="6" t="e">
        <f>COUNTIFS(#REF!,"&lt;=1",#REF!,"&lt;100",#REF!,"&gt;=50",#REF!,$B281,#REF!,"&gt;=3")</f>
        <v>#REF!</v>
      </c>
      <c r="H281" s="6" t="e">
        <f>COUNTIFS(#REF!,"&lt;=1",#REF!,"&lt;100",#REF!,"&gt;=50",#REF!,$B281,#REF!,"&gt;=3.5")</f>
        <v>#REF!</v>
      </c>
      <c r="I281" s="15" t="e">
        <f>COUNTIFS(#REF!,"&lt;=1",#REF!,"&lt;100",#REF!,"&gt;=50",#REF!,$B281,#REF!,"&gt;=4")</f>
        <v>#REF!</v>
      </c>
      <c r="K281" s="9" t="s">
        <v>27</v>
      </c>
      <c r="L281" s="6"/>
      <c r="M281" s="6" t="e">
        <f>COUNTIFS(#REF!,"&gt;=100",#REF!,"&lt;150",#REF!,$B281)</f>
        <v>#REF!</v>
      </c>
      <c r="N281" s="6" t="e">
        <f>COUNTIFS(#REF!,"&lt;=1",#REF!,"&gt;=100",#REF!,"&lt;150",#REF!,$B281,#REF!,"&gt;=2.2")</f>
        <v>#REF!</v>
      </c>
      <c r="O281" s="6" t="e">
        <f>COUNTIFS(#REF!,"&lt;=1",#REF!,"&gt;=100",#REF!,"&lt;150",#REF!,$B281,#REF!,"&gt;=2.5")</f>
        <v>#REF!</v>
      </c>
      <c r="P281" s="6" t="e">
        <f>COUNTIFS(#REF!,"&lt;=1",#REF!,"&gt;=100",#REF!,"&lt;150",#REF!,$B281,#REF!,"&gt;=3")</f>
        <v>#REF!</v>
      </c>
      <c r="Q281" s="6" t="e">
        <f>COUNTIFS(#REF!,"&lt;=1",#REF!,"&gt;=100",#REF!,"&lt;150",#REF!,$B281,#REF!,"&gt;=3.5")</f>
        <v>#REF!</v>
      </c>
      <c r="R281" s="15" t="e">
        <f>COUNTIFS(#REF!,"&lt;=1",#REF!,"&gt;=100",#REF!,"&lt;150",#REF!,$B281,#REF!,"&gt;=4")</f>
        <v>#REF!</v>
      </c>
      <c r="T281" s="9" t="s">
        <v>27</v>
      </c>
      <c r="U281" s="6"/>
      <c r="V281" s="6" t="e">
        <f>COUNTIFS(#REF!,"&gt;=150",#REF!,"&lt;200",#REF!,$B281)</f>
        <v>#REF!</v>
      </c>
      <c r="W281" s="6" t="e">
        <f>COUNTIFS(#REF!,"&lt;=1",#REF!,"&gt;=150",#REF!,"&lt;200",#REF!,$B281,#REF!,"&gt;=2.2")</f>
        <v>#REF!</v>
      </c>
      <c r="X281" s="6" t="e">
        <f>COUNTIFS(#REF!,"&lt;=1",#REF!,"&gt;=150",#REF!,"&lt;200",#REF!,$B281,#REF!,"&gt;=2.5")</f>
        <v>#REF!</v>
      </c>
      <c r="Y281" s="6" t="e">
        <f>COUNTIFS(#REF!,"&lt;=1",#REF!,"&gt;=150",#REF!,"&lt;200",#REF!,$B281,#REF!,"&gt;=3")</f>
        <v>#REF!</v>
      </c>
      <c r="Z281" s="6" t="e">
        <f>COUNTIFS(#REF!,"&lt;=1",#REF!,"&gt;=150",#REF!,"&lt;200",#REF!,$B281,#REF!,"&gt;=3.5")</f>
        <v>#REF!</v>
      </c>
      <c r="AA281" s="15" t="e">
        <f>COUNTIFS(#REF!,"&lt;=1",#REF!,"&gt;=150",#REF!,"&lt;200",#REF!,$B281,#REF!,"&gt;=4")</f>
        <v>#REF!</v>
      </c>
      <c r="AC281" s="9" t="s">
        <v>27</v>
      </c>
      <c r="AD281" s="6"/>
      <c r="AE281" s="6" t="e">
        <f>COUNTIFS(#REF!,"&gt;=200",#REF!,$B281)</f>
        <v>#REF!</v>
      </c>
      <c r="AF281" s="6" t="e">
        <f>COUNTIFS(#REF!,"&lt;=1",#REF!,"&gt;=200",#REF!,$B281,#REF!,"&gt;=2.2")</f>
        <v>#REF!</v>
      </c>
      <c r="AG281" s="6" t="e">
        <f>COUNTIFS(#REF!,"&lt;=1",#REF!,"&gt;=200",#REF!,$B281,#REF!,"&gt;=2.5")</f>
        <v>#REF!</v>
      </c>
      <c r="AH281" s="6" t="e">
        <f>COUNTIFS(#REF!,"&lt;=1",#REF!,"&gt;=200",#REF!,$B281,#REF!,"&gt;=3")</f>
        <v>#REF!</v>
      </c>
      <c r="AI281" s="6" t="e">
        <f>COUNTIFS(#REF!,"&lt;=1",#REF!,"&gt;=200",#REF!,$B281,#REF!,"&gt;=3.5")</f>
        <v>#REF!</v>
      </c>
      <c r="AJ281" s="15" t="e">
        <f>COUNTIFS(#REF!,"&lt;=1",#REF!,"&gt;=200",#REF!,$B281,#REF!,"&gt;=4")</f>
        <v>#REF!</v>
      </c>
      <c r="AL281" s="9" t="s">
        <v>27</v>
      </c>
      <c r="AM281" s="6"/>
      <c r="AN281" s="6" t="e">
        <f>COUNTIFS(#REF!,"&gt;=50",#REF!,$B281)</f>
        <v>#REF!</v>
      </c>
      <c r="AO281" s="6" t="e">
        <f>COUNTIFS(#REF!,"&lt;=1",#REF!,"&gt;=50",#REF!,$B281,#REF!,"&gt;=2.2")</f>
        <v>#REF!</v>
      </c>
      <c r="AP281" s="6" t="e">
        <f>COUNTIFS(#REF!,"&lt;=1",#REF!,"&gt;=50",#REF!,$B281,#REF!,"&gt;=2.5")</f>
        <v>#REF!</v>
      </c>
      <c r="AQ281" s="6" t="e">
        <f>COUNTIFS(#REF!,"&lt;=1",#REF!,"&gt;=50",#REF!,$B281,#REF!,"&gt;=3")</f>
        <v>#REF!</v>
      </c>
      <c r="AR281" s="6" t="e">
        <f>COUNTIFS(#REF!,"&lt;=1",#REF!,"&gt;=50",#REF!,$B281,#REF!,"&gt;=3.5")</f>
        <v>#REF!</v>
      </c>
      <c r="AS281" s="15" t="e">
        <f>COUNTIFS(#REF!,"&lt;=1",#REF!,"&gt;=50",#REF!,$B281,#REF!,"&gt;=4")</f>
        <v>#REF!</v>
      </c>
    </row>
    <row r="282" spans="2:45" hidden="1" outlineLevel="1" x14ac:dyDescent="0.25">
      <c r="B282" s="9" t="s">
        <v>28</v>
      </c>
      <c r="C282" s="6"/>
      <c r="D282" s="6" t="e">
        <f>COUNTIFS(#REF!,"&lt;100",#REF!,"&gt;=50",#REF!,$B282)</f>
        <v>#REF!</v>
      </c>
      <c r="E282" s="6" t="e">
        <f>COUNTIFS(#REF!,"&lt;=1",#REF!,"&lt;100",#REF!,"&gt;=50",#REF!,$B282,#REF!,"&gt;=2.2")</f>
        <v>#REF!</v>
      </c>
      <c r="F282" s="6" t="e">
        <f>COUNTIFS(#REF!,"&lt;=1",#REF!,"&lt;100",#REF!,"&gt;=50",#REF!,$B282,#REF!,"&gt;=2.5")</f>
        <v>#REF!</v>
      </c>
      <c r="G282" s="6" t="e">
        <f>COUNTIFS(#REF!,"&lt;=1",#REF!,"&lt;100",#REF!,"&gt;=50",#REF!,$B282,#REF!,"&gt;=3")</f>
        <v>#REF!</v>
      </c>
      <c r="H282" s="6" t="e">
        <f>COUNTIFS(#REF!,"&lt;=1",#REF!,"&lt;100",#REF!,"&gt;=50",#REF!,$B282,#REF!,"&gt;=3.5")</f>
        <v>#REF!</v>
      </c>
      <c r="I282" s="15" t="e">
        <f>COUNTIFS(#REF!,"&lt;=1",#REF!,"&lt;100",#REF!,"&gt;=50",#REF!,$B282,#REF!,"&gt;=4")</f>
        <v>#REF!</v>
      </c>
      <c r="K282" s="9" t="s">
        <v>28</v>
      </c>
      <c r="L282" s="6"/>
      <c r="M282" s="6" t="e">
        <f>COUNTIFS(#REF!,"&gt;=100",#REF!,"&lt;150",#REF!,$B282)</f>
        <v>#REF!</v>
      </c>
      <c r="N282" s="6" t="e">
        <f>COUNTIFS(#REF!,"&lt;=1",#REF!,"&gt;=100",#REF!,"&lt;150",#REF!,$B282,#REF!,"&gt;=2.2")</f>
        <v>#REF!</v>
      </c>
      <c r="O282" s="6" t="e">
        <f>COUNTIFS(#REF!,"&lt;=1",#REF!,"&gt;=100",#REF!,"&lt;150",#REF!,$B282,#REF!,"&gt;=2.5")</f>
        <v>#REF!</v>
      </c>
      <c r="P282" s="6" t="e">
        <f>COUNTIFS(#REF!,"&lt;=1",#REF!,"&gt;=100",#REF!,"&lt;150",#REF!,$B282,#REF!,"&gt;=3")</f>
        <v>#REF!</v>
      </c>
      <c r="Q282" s="6" t="e">
        <f>COUNTIFS(#REF!,"&lt;=1",#REF!,"&gt;=100",#REF!,"&lt;150",#REF!,$B282,#REF!,"&gt;=3.5")</f>
        <v>#REF!</v>
      </c>
      <c r="R282" s="15" t="e">
        <f>COUNTIFS(#REF!,"&lt;=1",#REF!,"&gt;=100",#REF!,"&lt;150",#REF!,$B282,#REF!,"&gt;=4")</f>
        <v>#REF!</v>
      </c>
      <c r="T282" s="9" t="s">
        <v>28</v>
      </c>
      <c r="U282" s="6"/>
      <c r="V282" s="6" t="e">
        <f>COUNTIFS(#REF!,"&gt;=150",#REF!,"&lt;200",#REF!,$B282)</f>
        <v>#REF!</v>
      </c>
      <c r="W282" s="6" t="e">
        <f>COUNTIFS(#REF!,"&lt;=1",#REF!,"&gt;=150",#REF!,"&lt;200",#REF!,$B282,#REF!,"&gt;=2.2")</f>
        <v>#REF!</v>
      </c>
      <c r="X282" s="6" t="e">
        <f>COUNTIFS(#REF!,"&lt;=1",#REF!,"&gt;=150",#REF!,"&lt;200",#REF!,$B282,#REF!,"&gt;=2.5")</f>
        <v>#REF!</v>
      </c>
      <c r="Y282" s="6" t="e">
        <f>COUNTIFS(#REF!,"&lt;=1",#REF!,"&gt;=150",#REF!,"&lt;200",#REF!,$B282,#REF!,"&gt;=3")</f>
        <v>#REF!</v>
      </c>
      <c r="Z282" s="6" t="e">
        <f>COUNTIFS(#REF!,"&lt;=1",#REF!,"&gt;=150",#REF!,"&lt;200",#REF!,$B282,#REF!,"&gt;=3.5")</f>
        <v>#REF!</v>
      </c>
      <c r="AA282" s="15" t="e">
        <f>COUNTIFS(#REF!,"&lt;=1",#REF!,"&gt;=150",#REF!,"&lt;200",#REF!,$B282,#REF!,"&gt;=4")</f>
        <v>#REF!</v>
      </c>
      <c r="AC282" s="9" t="s">
        <v>28</v>
      </c>
      <c r="AD282" s="6"/>
      <c r="AE282" s="6" t="e">
        <f>COUNTIFS(#REF!,"&gt;=200",#REF!,$B282)</f>
        <v>#REF!</v>
      </c>
      <c r="AF282" s="6" t="e">
        <f>COUNTIFS(#REF!,"&lt;=1",#REF!,"&gt;=200",#REF!,$B282,#REF!,"&gt;=2.2")</f>
        <v>#REF!</v>
      </c>
      <c r="AG282" s="6" t="e">
        <f>COUNTIFS(#REF!,"&lt;=1",#REF!,"&gt;=200",#REF!,$B282,#REF!,"&gt;=2.5")</f>
        <v>#REF!</v>
      </c>
      <c r="AH282" s="6" t="e">
        <f>COUNTIFS(#REF!,"&lt;=1",#REF!,"&gt;=200",#REF!,$B282,#REF!,"&gt;=3")</f>
        <v>#REF!</v>
      </c>
      <c r="AI282" s="6" t="e">
        <f>COUNTIFS(#REF!,"&lt;=1",#REF!,"&gt;=200",#REF!,$B282,#REF!,"&gt;=3.5")</f>
        <v>#REF!</v>
      </c>
      <c r="AJ282" s="15" t="e">
        <f>COUNTIFS(#REF!,"&lt;=1",#REF!,"&gt;=200",#REF!,$B282,#REF!,"&gt;=4")</f>
        <v>#REF!</v>
      </c>
      <c r="AL282" s="9" t="s">
        <v>28</v>
      </c>
      <c r="AM282" s="6"/>
      <c r="AN282" s="6" t="e">
        <f>COUNTIFS(#REF!,"&gt;=50",#REF!,$B282)</f>
        <v>#REF!</v>
      </c>
      <c r="AO282" s="6" t="e">
        <f>COUNTIFS(#REF!,"&lt;=1",#REF!,"&gt;=50",#REF!,$B282,#REF!,"&gt;=2.2")</f>
        <v>#REF!</v>
      </c>
      <c r="AP282" s="6" t="e">
        <f>COUNTIFS(#REF!,"&lt;=1",#REF!,"&gt;=50",#REF!,$B282,#REF!,"&gt;=2.5")</f>
        <v>#REF!</v>
      </c>
      <c r="AQ282" s="6" t="e">
        <f>COUNTIFS(#REF!,"&lt;=1",#REF!,"&gt;=50",#REF!,$B282,#REF!,"&gt;=3")</f>
        <v>#REF!</v>
      </c>
      <c r="AR282" s="6" t="e">
        <f>COUNTIFS(#REF!,"&lt;=1",#REF!,"&gt;=50",#REF!,$B282,#REF!,"&gt;=3.5")</f>
        <v>#REF!</v>
      </c>
      <c r="AS282" s="15" t="e">
        <f>COUNTIFS(#REF!,"&lt;=1",#REF!,"&gt;=50",#REF!,$B282,#REF!,"&gt;=4")</f>
        <v>#REF!</v>
      </c>
    </row>
    <row r="283" spans="2:45" hidden="1" outlineLevel="1" x14ac:dyDescent="0.25">
      <c r="B283" s="9" t="s">
        <v>29</v>
      </c>
      <c r="C283" s="6"/>
      <c r="D283" s="6" t="e">
        <f>COUNTIFS(#REF!,"&lt;100",#REF!,"&gt;=50",#REF!,$B283)</f>
        <v>#REF!</v>
      </c>
      <c r="E283" s="6" t="e">
        <f>COUNTIFS(#REF!,"&lt;=1",#REF!,"&lt;100",#REF!,"&gt;=50",#REF!,$B283,#REF!,"&gt;=2.2")</f>
        <v>#REF!</v>
      </c>
      <c r="F283" s="6" t="e">
        <f>COUNTIFS(#REF!,"&lt;=1",#REF!,"&lt;100",#REF!,"&gt;=50",#REF!,$B283,#REF!,"&gt;=2.5")</f>
        <v>#REF!</v>
      </c>
      <c r="G283" s="6" t="e">
        <f>COUNTIFS(#REF!,"&lt;=1",#REF!,"&lt;100",#REF!,"&gt;=50",#REF!,$B283,#REF!,"&gt;=3")</f>
        <v>#REF!</v>
      </c>
      <c r="H283" s="6" t="e">
        <f>COUNTIFS(#REF!,"&lt;=1",#REF!,"&lt;100",#REF!,"&gt;=50",#REF!,$B283,#REF!,"&gt;=3.5")</f>
        <v>#REF!</v>
      </c>
      <c r="I283" s="15" t="e">
        <f>COUNTIFS(#REF!,"&lt;=1",#REF!,"&lt;100",#REF!,"&gt;=50",#REF!,$B283,#REF!,"&gt;=4")</f>
        <v>#REF!</v>
      </c>
      <c r="K283" s="9" t="s">
        <v>29</v>
      </c>
      <c r="L283" s="6"/>
      <c r="M283" s="6" t="e">
        <f>COUNTIFS(#REF!,"&gt;=100",#REF!,"&lt;150",#REF!,$B283)</f>
        <v>#REF!</v>
      </c>
      <c r="N283" s="6" t="e">
        <f>COUNTIFS(#REF!,"&lt;=1",#REF!,"&gt;=100",#REF!,"&lt;150",#REF!,$B283,#REF!,"&gt;=2.2")</f>
        <v>#REF!</v>
      </c>
      <c r="O283" s="6" t="e">
        <f>COUNTIFS(#REF!,"&lt;=1",#REF!,"&gt;=100",#REF!,"&lt;150",#REF!,$B283,#REF!,"&gt;=2.5")</f>
        <v>#REF!</v>
      </c>
      <c r="P283" s="6" t="e">
        <f>COUNTIFS(#REF!,"&lt;=1",#REF!,"&gt;=100",#REF!,"&lt;150",#REF!,$B283,#REF!,"&gt;=3")</f>
        <v>#REF!</v>
      </c>
      <c r="Q283" s="6" t="e">
        <f>COUNTIFS(#REF!,"&lt;=1",#REF!,"&gt;=100",#REF!,"&lt;150",#REF!,$B283,#REF!,"&gt;=3.5")</f>
        <v>#REF!</v>
      </c>
      <c r="R283" s="15" t="e">
        <f>COUNTIFS(#REF!,"&lt;=1",#REF!,"&gt;=100",#REF!,"&lt;150",#REF!,$B283,#REF!,"&gt;=4")</f>
        <v>#REF!</v>
      </c>
      <c r="T283" s="9" t="s">
        <v>29</v>
      </c>
      <c r="U283" s="6"/>
      <c r="V283" s="6" t="e">
        <f>COUNTIFS(#REF!,"&gt;=150",#REF!,"&lt;200",#REF!,$B283)</f>
        <v>#REF!</v>
      </c>
      <c r="W283" s="6" t="e">
        <f>COUNTIFS(#REF!,"&lt;=1",#REF!,"&gt;=150",#REF!,"&lt;200",#REF!,$B283,#REF!,"&gt;=2.2")</f>
        <v>#REF!</v>
      </c>
      <c r="X283" s="6" t="e">
        <f>COUNTIFS(#REF!,"&lt;=1",#REF!,"&gt;=150",#REF!,"&lt;200",#REF!,$B283,#REF!,"&gt;=2.5")</f>
        <v>#REF!</v>
      </c>
      <c r="Y283" s="6" t="e">
        <f>COUNTIFS(#REF!,"&lt;=1",#REF!,"&gt;=150",#REF!,"&lt;200",#REF!,$B283,#REF!,"&gt;=3")</f>
        <v>#REF!</v>
      </c>
      <c r="Z283" s="6" t="e">
        <f>COUNTIFS(#REF!,"&lt;=1",#REF!,"&gt;=150",#REF!,"&lt;200",#REF!,$B283,#REF!,"&gt;=3.5")</f>
        <v>#REF!</v>
      </c>
      <c r="AA283" s="15" t="e">
        <f>COUNTIFS(#REF!,"&lt;=1",#REF!,"&gt;=150",#REF!,"&lt;200",#REF!,$B283,#REF!,"&gt;=4")</f>
        <v>#REF!</v>
      </c>
      <c r="AC283" s="9" t="s">
        <v>29</v>
      </c>
      <c r="AD283" s="6"/>
      <c r="AE283" s="6" t="e">
        <f>COUNTIFS(#REF!,"&gt;=200",#REF!,$B283)</f>
        <v>#REF!</v>
      </c>
      <c r="AF283" s="6" t="e">
        <f>COUNTIFS(#REF!,"&lt;=1",#REF!,"&gt;=200",#REF!,$B283,#REF!,"&gt;=2.2")</f>
        <v>#REF!</v>
      </c>
      <c r="AG283" s="6" t="e">
        <f>COUNTIFS(#REF!,"&lt;=1",#REF!,"&gt;=200",#REF!,$B283,#REF!,"&gt;=2.5")</f>
        <v>#REF!</v>
      </c>
      <c r="AH283" s="6" t="e">
        <f>COUNTIFS(#REF!,"&lt;=1",#REF!,"&gt;=200",#REF!,$B283,#REF!,"&gt;=3")</f>
        <v>#REF!</v>
      </c>
      <c r="AI283" s="6" t="e">
        <f>COUNTIFS(#REF!,"&lt;=1",#REF!,"&gt;=200",#REF!,$B283,#REF!,"&gt;=3.5")</f>
        <v>#REF!</v>
      </c>
      <c r="AJ283" s="15" t="e">
        <f>COUNTIFS(#REF!,"&lt;=1",#REF!,"&gt;=200",#REF!,$B283,#REF!,"&gt;=4")</f>
        <v>#REF!</v>
      </c>
      <c r="AL283" s="9" t="s">
        <v>29</v>
      </c>
      <c r="AM283" s="6"/>
      <c r="AN283" s="6" t="e">
        <f>COUNTIFS(#REF!,"&gt;=50",#REF!,$B283)</f>
        <v>#REF!</v>
      </c>
      <c r="AO283" s="6" t="e">
        <f>COUNTIFS(#REF!,"&lt;=1",#REF!,"&gt;=50",#REF!,$B283,#REF!,"&gt;=2.2")</f>
        <v>#REF!</v>
      </c>
      <c r="AP283" s="6" t="e">
        <f>COUNTIFS(#REF!,"&lt;=1",#REF!,"&gt;=50",#REF!,$B283,#REF!,"&gt;=2.5")</f>
        <v>#REF!</v>
      </c>
      <c r="AQ283" s="6" t="e">
        <f>COUNTIFS(#REF!,"&lt;=1",#REF!,"&gt;=50",#REF!,$B283,#REF!,"&gt;=3")</f>
        <v>#REF!</v>
      </c>
      <c r="AR283" s="6" t="e">
        <f>COUNTIFS(#REF!,"&lt;=1",#REF!,"&gt;=50",#REF!,$B283,#REF!,"&gt;=3.5")</f>
        <v>#REF!</v>
      </c>
      <c r="AS283" s="15" t="e">
        <f>COUNTIFS(#REF!,"&lt;=1",#REF!,"&gt;=50",#REF!,$B283,#REF!,"&gt;=4")</f>
        <v>#REF!</v>
      </c>
    </row>
    <row r="284" spans="2:45" hidden="1" outlineLevel="1" x14ac:dyDescent="0.25">
      <c r="B284" s="9" t="s">
        <v>32</v>
      </c>
      <c r="C284" s="6"/>
      <c r="D284" s="6" t="e">
        <f>COUNTIFS(#REF!,"&lt;100",#REF!,"&gt;=50",#REF!,$B284)</f>
        <v>#REF!</v>
      </c>
      <c r="E284" s="6" t="e">
        <f>COUNTIFS(#REF!,"&lt;=1",#REF!,"&lt;100",#REF!,"&gt;=50",#REF!,$B284,#REF!,"&gt;=2.2")</f>
        <v>#REF!</v>
      </c>
      <c r="F284" s="6" t="e">
        <f>COUNTIFS(#REF!,"&lt;=1",#REF!,"&lt;100",#REF!,"&gt;=50",#REF!,$B284,#REF!,"&gt;=2.5")</f>
        <v>#REF!</v>
      </c>
      <c r="G284" s="6" t="e">
        <f>COUNTIFS(#REF!,"&lt;=1",#REF!,"&lt;100",#REF!,"&gt;=50",#REF!,$B284,#REF!,"&gt;=3")</f>
        <v>#REF!</v>
      </c>
      <c r="H284" s="6" t="e">
        <f>COUNTIFS(#REF!,"&lt;=1",#REF!,"&lt;100",#REF!,"&gt;=50",#REF!,$B284,#REF!,"&gt;=3.5")</f>
        <v>#REF!</v>
      </c>
      <c r="I284" s="15" t="e">
        <f>COUNTIFS(#REF!,"&lt;=1",#REF!,"&lt;100",#REF!,"&gt;=50",#REF!,$B284,#REF!,"&gt;=4")</f>
        <v>#REF!</v>
      </c>
      <c r="K284" s="9" t="s">
        <v>32</v>
      </c>
      <c r="L284" s="6"/>
      <c r="M284" s="6" t="e">
        <f>COUNTIFS(#REF!,"&gt;=100",#REF!,"&lt;150",#REF!,$B284)</f>
        <v>#REF!</v>
      </c>
      <c r="N284" s="6" t="e">
        <f>COUNTIFS(#REF!,"&lt;=1",#REF!,"&gt;=100",#REF!,"&lt;150",#REF!,$B284,#REF!,"&gt;=2.2")</f>
        <v>#REF!</v>
      </c>
      <c r="O284" s="6" t="e">
        <f>COUNTIFS(#REF!,"&lt;=1",#REF!,"&gt;=100",#REF!,"&lt;150",#REF!,$B284,#REF!,"&gt;=2.5")</f>
        <v>#REF!</v>
      </c>
      <c r="P284" s="6" t="e">
        <f>COUNTIFS(#REF!,"&lt;=1",#REF!,"&gt;=100",#REF!,"&lt;150",#REF!,$B284,#REF!,"&gt;=3")</f>
        <v>#REF!</v>
      </c>
      <c r="Q284" s="6" t="e">
        <f>COUNTIFS(#REF!,"&lt;=1",#REF!,"&gt;=100",#REF!,"&lt;150",#REF!,$B284,#REF!,"&gt;=3.5")</f>
        <v>#REF!</v>
      </c>
      <c r="R284" s="15" t="e">
        <f>COUNTIFS(#REF!,"&lt;=1",#REF!,"&gt;=100",#REF!,"&lt;150",#REF!,$B284,#REF!,"&gt;=4")</f>
        <v>#REF!</v>
      </c>
      <c r="T284" s="9" t="s">
        <v>32</v>
      </c>
      <c r="U284" s="6"/>
      <c r="V284" s="6" t="e">
        <f>COUNTIFS(#REF!,"&gt;=150",#REF!,"&lt;200",#REF!,$B284)</f>
        <v>#REF!</v>
      </c>
      <c r="W284" s="6" t="e">
        <f>COUNTIFS(#REF!,"&lt;=1",#REF!,"&gt;=150",#REF!,"&lt;200",#REF!,$B284,#REF!,"&gt;=2.2")</f>
        <v>#REF!</v>
      </c>
      <c r="X284" s="6" t="e">
        <f>COUNTIFS(#REF!,"&lt;=1",#REF!,"&gt;=150",#REF!,"&lt;200",#REF!,$B284,#REF!,"&gt;=2.5")</f>
        <v>#REF!</v>
      </c>
      <c r="Y284" s="6" t="e">
        <f>COUNTIFS(#REF!,"&lt;=1",#REF!,"&gt;=150",#REF!,"&lt;200",#REF!,$B284,#REF!,"&gt;=3")</f>
        <v>#REF!</v>
      </c>
      <c r="Z284" s="6" t="e">
        <f>COUNTIFS(#REF!,"&lt;=1",#REF!,"&gt;=150",#REF!,"&lt;200",#REF!,$B284,#REF!,"&gt;=3.5")</f>
        <v>#REF!</v>
      </c>
      <c r="AA284" s="15" t="e">
        <f>COUNTIFS(#REF!,"&lt;=1",#REF!,"&gt;=150",#REF!,"&lt;200",#REF!,$B284,#REF!,"&gt;=4")</f>
        <v>#REF!</v>
      </c>
      <c r="AC284" s="9" t="s">
        <v>32</v>
      </c>
      <c r="AD284" s="6"/>
      <c r="AE284" s="6" t="e">
        <f>COUNTIFS(#REF!,"&gt;=200",#REF!,$B284)</f>
        <v>#REF!</v>
      </c>
      <c r="AF284" s="6" t="e">
        <f>COUNTIFS(#REF!,"&lt;=1",#REF!,"&gt;=200",#REF!,$B284,#REF!,"&gt;=2.2")</f>
        <v>#REF!</v>
      </c>
      <c r="AG284" s="6" t="e">
        <f>COUNTIFS(#REF!,"&lt;=1",#REF!,"&gt;=200",#REF!,$B284,#REF!,"&gt;=2.5")</f>
        <v>#REF!</v>
      </c>
      <c r="AH284" s="6" t="e">
        <f>COUNTIFS(#REF!,"&lt;=1",#REF!,"&gt;=200",#REF!,$B284,#REF!,"&gt;=3")</f>
        <v>#REF!</v>
      </c>
      <c r="AI284" s="6" t="e">
        <f>COUNTIFS(#REF!,"&lt;=1",#REF!,"&gt;=200",#REF!,$B284,#REF!,"&gt;=3.5")</f>
        <v>#REF!</v>
      </c>
      <c r="AJ284" s="15" t="e">
        <f>COUNTIFS(#REF!,"&lt;=1",#REF!,"&gt;=200",#REF!,$B284,#REF!,"&gt;=4")</f>
        <v>#REF!</v>
      </c>
      <c r="AL284" s="9" t="s">
        <v>32</v>
      </c>
      <c r="AM284" s="6"/>
      <c r="AN284" s="6" t="e">
        <f>COUNTIFS(#REF!,"&gt;=50",#REF!,$B284)</f>
        <v>#REF!</v>
      </c>
      <c r="AO284" s="6" t="e">
        <f>COUNTIFS(#REF!,"&lt;=1",#REF!,"&gt;=50",#REF!,$B284,#REF!,"&gt;=2.2")</f>
        <v>#REF!</v>
      </c>
      <c r="AP284" s="6" t="e">
        <f>COUNTIFS(#REF!,"&lt;=1",#REF!,"&gt;=50",#REF!,$B284,#REF!,"&gt;=2.5")</f>
        <v>#REF!</v>
      </c>
      <c r="AQ284" s="6" t="e">
        <f>COUNTIFS(#REF!,"&lt;=1",#REF!,"&gt;=50",#REF!,$B284,#REF!,"&gt;=3")</f>
        <v>#REF!</v>
      </c>
      <c r="AR284" s="6" t="e">
        <f>COUNTIFS(#REF!,"&lt;=1",#REF!,"&gt;=50",#REF!,$B284,#REF!,"&gt;=3.5")</f>
        <v>#REF!</v>
      </c>
      <c r="AS284" s="15" t="e">
        <f>COUNTIFS(#REF!,"&lt;=1",#REF!,"&gt;=50",#REF!,$B284,#REF!,"&gt;=4")</f>
        <v>#REF!</v>
      </c>
    </row>
    <row r="285" spans="2:45" hidden="1" outlineLevel="1" x14ac:dyDescent="0.25">
      <c r="B285" s="9" t="s">
        <v>44</v>
      </c>
      <c r="C285" s="6"/>
      <c r="D285" s="6" t="e">
        <f>COUNTIFS(#REF!,"&lt;100",#REF!,"&gt;=50",#REF!,$B285)</f>
        <v>#REF!</v>
      </c>
      <c r="E285" s="6" t="e">
        <f>COUNTIFS(#REF!,"&lt;=1",#REF!,"&lt;100",#REF!,"&gt;=50",#REF!,$B285,#REF!,"&gt;=2.2")</f>
        <v>#REF!</v>
      </c>
      <c r="F285" s="6" t="e">
        <f>COUNTIFS(#REF!,"&lt;=1",#REF!,"&lt;100",#REF!,"&gt;=50",#REF!,$B285,#REF!,"&gt;=2.5")</f>
        <v>#REF!</v>
      </c>
      <c r="G285" s="6" t="e">
        <f>COUNTIFS(#REF!,"&lt;=1",#REF!,"&lt;100",#REF!,"&gt;=50",#REF!,$B285,#REF!,"&gt;=3")</f>
        <v>#REF!</v>
      </c>
      <c r="H285" s="6" t="e">
        <f>COUNTIFS(#REF!,"&lt;=1",#REF!,"&lt;100",#REF!,"&gt;=50",#REF!,$B285,#REF!,"&gt;=3.5")</f>
        <v>#REF!</v>
      </c>
      <c r="I285" s="15" t="e">
        <f>COUNTIFS(#REF!,"&lt;=1",#REF!,"&lt;100",#REF!,"&gt;=50",#REF!,$B285,#REF!,"&gt;=4")</f>
        <v>#REF!</v>
      </c>
      <c r="K285" s="9" t="s">
        <v>44</v>
      </c>
      <c r="L285" s="6"/>
      <c r="M285" s="6" t="e">
        <f>COUNTIFS(#REF!,"&gt;=100",#REF!,"&lt;150",#REF!,$B285)</f>
        <v>#REF!</v>
      </c>
      <c r="N285" s="6" t="e">
        <f>COUNTIFS(#REF!,"&lt;=1",#REF!,"&gt;=100",#REF!,"&lt;150",#REF!,$B285,#REF!,"&gt;=2.2")</f>
        <v>#REF!</v>
      </c>
      <c r="O285" s="6" t="e">
        <f>COUNTIFS(#REF!,"&lt;=1",#REF!,"&gt;=100",#REF!,"&lt;150",#REF!,$B285,#REF!,"&gt;=2.5")</f>
        <v>#REF!</v>
      </c>
      <c r="P285" s="6" t="e">
        <f>COUNTIFS(#REF!,"&lt;=1",#REF!,"&gt;=100",#REF!,"&lt;150",#REF!,$B285,#REF!,"&gt;=3")</f>
        <v>#REF!</v>
      </c>
      <c r="Q285" s="6" t="e">
        <f>COUNTIFS(#REF!,"&lt;=1",#REF!,"&gt;=100",#REF!,"&lt;150",#REF!,$B285,#REF!,"&gt;=3.5")</f>
        <v>#REF!</v>
      </c>
      <c r="R285" s="15" t="e">
        <f>COUNTIFS(#REF!,"&lt;=1",#REF!,"&gt;=100",#REF!,"&lt;150",#REF!,$B285,#REF!,"&gt;=4")</f>
        <v>#REF!</v>
      </c>
      <c r="T285" s="9" t="s">
        <v>44</v>
      </c>
      <c r="U285" s="6"/>
      <c r="V285" s="6" t="e">
        <f>COUNTIFS(#REF!,"&gt;=150",#REF!,"&lt;200",#REF!,$B285)</f>
        <v>#REF!</v>
      </c>
      <c r="W285" s="6" t="e">
        <f>COUNTIFS(#REF!,"&lt;=1",#REF!,"&gt;=150",#REF!,"&lt;200",#REF!,$B285,#REF!,"&gt;=2.2")</f>
        <v>#REF!</v>
      </c>
      <c r="X285" s="6" t="e">
        <f>COUNTIFS(#REF!,"&lt;=1",#REF!,"&gt;=150",#REF!,"&lt;200",#REF!,$B285,#REF!,"&gt;=2.5")</f>
        <v>#REF!</v>
      </c>
      <c r="Y285" s="6" t="e">
        <f>COUNTIFS(#REF!,"&lt;=1",#REF!,"&gt;=150",#REF!,"&lt;200",#REF!,$B285,#REF!,"&gt;=3")</f>
        <v>#REF!</v>
      </c>
      <c r="Z285" s="6" t="e">
        <f>COUNTIFS(#REF!,"&lt;=1",#REF!,"&gt;=150",#REF!,"&lt;200",#REF!,$B285,#REF!,"&gt;=3.5")</f>
        <v>#REF!</v>
      </c>
      <c r="AA285" s="15" t="e">
        <f>COUNTIFS(#REF!,"&lt;=1",#REF!,"&gt;=150",#REF!,"&lt;200",#REF!,$B285,#REF!,"&gt;=4")</f>
        <v>#REF!</v>
      </c>
      <c r="AC285" s="9" t="s">
        <v>44</v>
      </c>
      <c r="AD285" s="6"/>
      <c r="AE285" s="6" t="e">
        <f>COUNTIFS(#REF!,"&gt;=200",#REF!,$B285)</f>
        <v>#REF!</v>
      </c>
      <c r="AF285" s="6" t="e">
        <f>COUNTIFS(#REF!,"&lt;=1",#REF!,"&gt;=200",#REF!,$B285,#REF!,"&gt;=2.2")</f>
        <v>#REF!</v>
      </c>
      <c r="AG285" s="6" t="e">
        <f>COUNTIFS(#REF!,"&lt;=1",#REF!,"&gt;=200",#REF!,$B285,#REF!,"&gt;=2.5")</f>
        <v>#REF!</v>
      </c>
      <c r="AH285" s="6" t="e">
        <f>COUNTIFS(#REF!,"&lt;=1",#REF!,"&gt;=200",#REF!,$B285,#REF!,"&gt;=3")</f>
        <v>#REF!</v>
      </c>
      <c r="AI285" s="6" t="e">
        <f>COUNTIFS(#REF!,"&lt;=1",#REF!,"&gt;=200",#REF!,$B285,#REF!,"&gt;=3.5")</f>
        <v>#REF!</v>
      </c>
      <c r="AJ285" s="15" t="e">
        <f>COUNTIFS(#REF!,"&lt;=1",#REF!,"&gt;=200",#REF!,$B285,#REF!,"&gt;=4")</f>
        <v>#REF!</v>
      </c>
      <c r="AL285" s="9" t="s">
        <v>44</v>
      </c>
      <c r="AM285" s="6"/>
      <c r="AN285" s="6" t="e">
        <f>COUNTIFS(#REF!,"&gt;=50",#REF!,$B285)</f>
        <v>#REF!</v>
      </c>
      <c r="AO285" s="6" t="e">
        <f>COUNTIFS(#REF!,"&lt;=1",#REF!,"&gt;=50",#REF!,$B285,#REF!,"&gt;=2.2")</f>
        <v>#REF!</v>
      </c>
      <c r="AP285" s="6" t="e">
        <f>COUNTIFS(#REF!,"&lt;=1",#REF!,"&gt;=50",#REF!,$B285,#REF!,"&gt;=2.5")</f>
        <v>#REF!</v>
      </c>
      <c r="AQ285" s="6" t="e">
        <f>COUNTIFS(#REF!,"&lt;=1",#REF!,"&gt;=50",#REF!,$B285,#REF!,"&gt;=3")</f>
        <v>#REF!</v>
      </c>
      <c r="AR285" s="6" t="e">
        <f>COUNTIFS(#REF!,"&lt;=1",#REF!,"&gt;=50",#REF!,$B285,#REF!,"&gt;=3.5")</f>
        <v>#REF!</v>
      </c>
      <c r="AS285" s="15" t="e">
        <f>COUNTIFS(#REF!,"&lt;=1",#REF!,"&gt;=50",#REF!,$B285,#REF!,"&gt;=4")</f>
        <v>#REF!</v>
      </c>
    </row>
    <row r="286" spans="2:45" hidden="1" outlineLevel="1" x14ac:dyDescent="0.25">
      <c r="B286" s="9" t="s">
        <v>35</v>
      </c>
      <c r="C286" s="6"/>
      <c r="D286" s="6" t="e">
        <f>COUNTIFS(#REF!,"&lt;100",#REF!,"&gt;=50",#REF!,$B286)</f>
        <v>#REF!</v>
      </c>
      <c r="E286" s="6" t="e">
        <f>COUNTIFS(#REF!,"&lt;=1",#REF!,"&lt;100",#REF!,"&gt;=50",#REF!,$B286,#REF!,"&gt;=2.2")</f>
        <v>#REF!</v>
      </c>
      <c r="F286" s="6" t="e">
        <f>COUNTIFS(#REF!,"&lt;=1",#REF!,"&lt;100",#REF!,"&gt;=50",#REF!,$B286,#REF!,"&gt;=2.5")</f>
        <v>#REF!</v>
      </c>
      <c r="G286" s="6" t="e">
        <f>COUNTIFS(#REF!,"&lt;=1",#REF!,"&lt;100",#REF!,"&gt;=50",#REF!,$B286,#REF!,"&gt;=3")</f>
        <v>#REF!</v>
      </c>
      <c r="H286" s="6" t="e">
        <f>COUNTIFS(#REF!,"&lt;=1",#REF!,"&lt;100",#REF!,"&gt;=50",#REF!,$B286,#REF!,"&gt;=3.5")</f>
        <v>#REF!</v>
      </c>
      <c r="I286" s="15" t="e">
        <f>COUNTIFS(#REF!,"&lt;=1",#REF!,"&lt;100",#REF!,"&gt;=50",#REF!,$B286,#REF!,"&gt;=4")</f>
        <v>#REF!</v>
      </c>
      <c r="K286" s="9" t="s">
        <v>35</v>
      </c>
      <c r="L286" s="6"/>
      <c r="M286" s="6" t="e">
        <f>COUNTIFS(#REF!,"&gt;=100",#REF!,"&lt;150",#REF!,$B286)</f>
        <v>#REF!</v>
      </c>
      <c r="N286" s="6" t="e">
        <f>COUNTIFS(#REF!,"&lt;=1",#REF!,"&gt;=100",#REF!,"&lt;150",#REF!,$B286,#REF!,"&gt;=2.2")</f>
        <v>#REF!</v>
      </c>
      <c r="O286" s="6" t="e">
        <f>COUNTIFS(#REF!,"&lt;=1",#REF!,"&gt;=100",#REF!,"&lt;150",#REF!,$B286,#REF!,"&gt;=2.5")</f>
        <v>#REF!</v>
      </c>
      <c r="P286" s="6" t="e">
        <f>COUNTIFS(#REF!,"&lt;=1",#REF!,"&gt;=100",#REF!,"&lt;150",#REF!,$B286,#REF!,"&gt;=3")</f>
        <v>#REF!</v>
      </c>
      <c r="Q286" s="6" t="e">
        <f>COUNTIFS(#REF!,"&lt;=1",#REF!,"&gt;=100",#REF!,"&lt;150",#REF!,$B286,#REF!,"&gt;=3.5")</f>
        <v>#REF!</v>
      </c>
      <c r="R286" s="15" t="e">
        <f>COUNTIFS(#REF!,"&lt;=1",#REF!,"&gt;=100",#REF!,"&lt;150",#REF!,$B286,#REF!,"&gt;=4")</f>
        <v>#REF!</v>
      </c>
      <c r="T286" s="9" t="s">
        <v>35</v>
      </c>
      <c r="U286" s="6"/>
      <c r="V286" s="6" t="e">
        <f>COUNTIFS(#REF!,"&gt;=150",#REF!,"&lt;200",#REF!,$B286)</f>
        <v>#REF!</v>
      </c>
      <c r="W286" s="6" t="e">
        <f>COUNTIFS(#REF!,"&lt;=1",#REF!,"&gt;=150",#REF!,"&lt;200",#REF!,$B286,#REF!,"&gt;=2.2")</f>
        <v>#REF!</v>
      </c>
      <c r="X286" s="6" t="e">
        <f>COUNTIFS(#REF!,"&lt;=1",#REF!,"&gt;=150",#REF!,"&lt;200",#REF!,$B286,#REF!,"&gt;=2.5")</f>
        <v>#REF!</v>
      </c>
      <c r="Y286" s="6" t="e">
        <f>COUNTIFS(#REF!,"&lt;=1",#REF!,"&gt;=150",#REF!,"&lt;200",#REF!,$B286,#REF!,"&gt;=3")</f>
        <v>#REF!</v>
      </c>
      <c r="Z286" s="6" t="e">
        <f>COUNTIFS(#REF!,"&lt;=1",#REF!,"&gt;=150",#REF!,"&lt;200",#REF!,$B286,#REF!,"&gt;=3.5")</f>
        <v>#REF!</v>
      </c>
      <c r="AA286" s="15" t="e">
        <f>COUNTIFS(#REF!,"&lt;=1",#REF!,"&gt;=150",#REF!,"&lt;200",#REF!,$B286,#REF!,"&gt;=4")</f>
        <v>#REF!</v>
      </c>
      <c r="AC286" s="9" t="s">
        <v>35</v>
      </c>
      <c r="AD286" s="6"/>
      <c r="AE286" s="6" t="e">
        <f>COUNTIFS(#REF!,"&gt;=200",#REF!,$B286)</f>
        <v>#REF!</v>
      </c>
      <c r="AF286" s="6" t="e">
        <f>COUNTIFS(#REF!,"&lt;=1",#REF!,"&gt;=200",#REF!,$B286,#REF!,"&gt;=2.2")</f>
        <v>#REF!</v>
      </c>
      <c r="AG286" s="6" t="e">
        <f>COUNTIFS(#REF!,"&lt;=1",#REF!,"&gt;=200",#REF!,$B286,#REF!,"&gt;=2.5")</f>
        <v>#REF!</v>
      </c>
      <c r="AH286" s="6" t="e">
        <f>COUNTIFS(#REF!,"&lt;=1",#REF!,"&gt;=200",#REF!,$B286,#REF!,"&gt;=3")</f>
        <v>#REF!</v>
      </c>
      <c r="AI286" s="6" t="e">
        <f>COUNTIFS(#REF!,"&lt;=1",#REF!,"&gt;=200",#REF!,$B286,#REF!,"&gt;=3.5")</f>
        <v>#REF!</v>
      </c>
      <c r="AJ286" s="15" t="e">
        <f>COUNTIFS(#REF!,"&lt;=1",#REF!,"&gt;=200",#REF!,$B286,#REF!,"&gt;=4")</f>
        <v>#REF!</v>
      </c>
      <c r="AL286" s="9" t="s">
        <v>35</v>
      </c>
      <c r="AM286" s="6"/>
      <c r="AN286" s="6" t="e">
        <f>COUNTIFS(#REF!,"&gt;=50",#REF!,$B286)</f>
        <v>#REF!</v>
      </c>
      <c r="AO286" s="6" t="e">
        <f>COUNTIFS(#REF!,"&lt;=1",#REF!,"&gt;=50",#REF!,$B286,#REF!,"&gt;=2.2")</f>
        <v>#REF!</v>
      </c>
      <c r="AP286" s="6" t="e">
        <f>COUNTIFS(#REF!,"&lt;=1",#REF!,"&gt;=50",#REF!,$B286,#REF!,"&gt;=2.5")</f>
        <v>#REF!</v>
      </c>
      <c r="AQ286" s="6" t="e">
        <f>COUNTIFS(#REF!,"&lt;=1",#REF!,"&gt;=50",#REF!,$B286,#REF!,"&gt;=3")</f>
        <v>#REF!</v>
      </c>
      <c r="AR286" s="6" t="e">
        <f>COUNTIFS(#REF!,"&lt;=1",#REF!,"&gt;=50",#REF!,$B286,#REF!,"&gt;=3.5")</f>
        <v>#REF!</v>
      </c>
      <c r="AS286" s="15" t="e">
        <f>COUNTIFS(#REF!,"&lt;=1",#REF!,"&gt;=50",#REF!,$B286,#REF!,"&gt;=4")</f>
        <v>#REF!</v>
      </c>
    </row>
    <row r="287" spans="2:45" hidden="1" outlineLevel="1" x14ac:dyDescent="0.25">
      <c r="B287" s="9" t="s">
        <v>8</v>
      </c>
      <c r="C287" s="6"/>
      <c r="D287" s="6" t="e">
        <f>COUNTIFS(#REF!,"&lt;100",#REF!,"&gt;=50",#REF!,$B287)</f>
        <v>#REF!</v>
      </c>
      <c r="E287" s="6" t="e">
        <f>COUNTIFS(#REF!,"&lt;=1",#REF!,"&lt;100",#REF!,"&gt;=50",#REF!,$B287,#REF!,"&gt;=2.2")</f>
        <v>#REF!</v>
      </c>
      <c r="F287" s="6" t="e">
        <f>COUNTIFS(#REF!,"&lt;=1",#REF!,"&lt;100",#REF!,"&gt;=50",#REF!,$B287,#REF!,"&gt;=2.5")</f>
        <v>#REF!</v>
      </c>
      <c r="G287" s="6" t="e">
        <f>COUNTIFS(#REF!,"&lt;=1",#REF!,"&lt;100",#REF!,"&gt;=50",#REF!,$B287,#REF!,"&gt;=3")</f>
        <v>#REF!</v>
      </c>
      <c r="H287" s="6" t="e">
        <f>COUNTIFS(#REF!,"&lt;=1",#REF!,"&lt;100",#REF!,"&gt;=50",#REF!,$B287,#REF!,"&gt;=3.5")</f>
        <v>#REF!</v>
      </c>
      <c r="I287" s="15" t="e">
        <f>COUNTIFS(#REF!,"&lt;=1",#REF!,"&lt;100",#REF!,"&gt;=50",#REF!,$B287,#REF!,"&gt;=4")</f>
        <v>#REF!</v>
      </c>
      <c r="K287" s="9" t="s">
        <v>8</v>
      </c>
      <c r="L287" s="6"/>
      <c r="M287" s="6" t="e">
        <f>COUNTIFS(#REF!,"&gt;=100",#REF!,"&lt;150",#REF!,$B287)</f>
        <v>#REF!</v>
      </c>
      <c r="N287" s="6" t="e">
        <f>COUNTIFS(#REF!,"&lt;=1",#REF!,"&gt;=100",#REF!,"&lt;150",#REF!,$B287,#REF!,"&gt;=2.2")</f>
        <v>#REF!</v>
      </c>
      <c r="O287" s="6" t="e">
        <f>COUNTIFS(#REF!,"&lt;=1",#REF!,"&gt;=100",#REF!,"&lt;150",#REF!,$B287,#REF!,"&gt;=2.5")</f>
        <v>#REF!</v>
      </c>
      <c r="P287" s="6" t="e">
        <f>COUNTIFS(#REF!,"&lt;=1",#REF!,"&gt;=100",#REF!,"&lt;150",#REF!,$B287,#REF!,"&gt;=3")</f>
        <v>#REF!</v>
      </c>
      <c r="Q287" s="6" t="e">
        <f>COUNTIFS(#REF!,"&lt;=1",#REF!,"&gt;=100",#REF!,"&lt;150",#REF!,$B287,#REF!,"&gt;=3.5")</f>
        <v>#REF!</v>
      </c>
      <c r="R287" s="15" t="e">
        <f>COUNTIFS(#REF!,"&lt;=1",#REF!,"&gt;=100",#REF!,"&lt;150",#REF!,$B287,#REF!,"&gt;=4")</f>
        <v>#REF!</v>
      </c>
      <c r="T287" s="9" t="s">
        <v>8</v>
      </c>
      <c r="U287" s="6"/>
      <c r="V287" s="6" t="e">
        <f>COUNTIFS(#REF!,"&gt;=150",#REF!,"&lt;200",#REF!,$B287)</f>
        <v>#REF!</v>
      </c>
      <c r="W287" s="6" t="e">
        <f>COUNTIFS(#REF!,"&lt;=1",#REF!,"&gt;=150",#REF!,"&lt;200",#REF!,$B287,#REF!,"&gt;=2.2")</f>
        <v>#REF!</v>
      </c>
      <c r="X287" s="6" t="e">
        <f>COUNTIFS(#REF!,"&lt;=1",#REF!,"&gt;=150",#REF!,"&lt;200",#REF!,$B287,#REF!,"&gt;=2.5")</f>
        <v>#REF!</v>
      </c>
      <c r="Y287" s="6" t="e">
        <f>COUNTIFS(#REF!,"&lt;=1",#REF!,"&gt;=150",#REF!,"&lt;200",#REF!,$B287,#REF!,"&gt;=3")</f>
        <v>#REF!</v>
      </c>
      <c r="Z287" s="6" t="e">
        <f>COUNTIFS(#REF!,"&lt;=1",#REF!,"&gt;=150",#REF!,"&lt;200",#REF!,$B287,#REF!,"&gt;=3.5")</f>
        <v>#REF!</v>
      </c>
      <c r="AA287" s="15" t="e">
        <f>COUNTIFS(#REF!,"&lt;=1",#REF!,"&gt;=150",#REF!,"&lt;200",#REF!,$B287,#REF!,"&gt;=4")</f>
        <v>#REF!</v>
      </c>
      <c r="AC287" s="9" t="s">
        <v>8</v>
      </c>
      <c r="AD287" s="6"/>
      <c r="AE287" s="6" t="e">
        <f>COUNTIFS(#REF!,"&gt;=200",#REF!,$B287)</f>
        <v>#REF!</v>
      </c>
      <c r="AF287" s="6" t="e">
        <f>COUNTIFS(#REF!,"&lt;=1",#REF!,"&gt;=200",#REF!,$B287,#REF!,"&gt;=2.2")</f>
        <v>#REF!</v>
      </c>
      <c r="AG287" s="6" t="e">
        <f>COUNTIFS(#REF!,"&lt;=1",#REF!,"&gt;=200",#REF!,$B287,#REF!,"&gt;=2.5")</f>
        <v>#REF!</v>
      </c>
      <c r="AH287" s="6" t="e">
        <f>COUNTIFS(#REF!,"&lt;=1",#REF!,"&gt;=200",#REF!,$B287,#REF!,"&gt;=3")</f>
        <v>#REF!</v>
      </c>
      <c r="AI287" s="6" t="e">
        <f>COUNTIFS(#REF!,"&lt;=1",#REF!,"&gt;=200",#REF!,$B287,#REF!,"&gt;=3.5")</f>
        <v>#REF!</v>
      </c>
      <c r="AJ287" s="15" t="e">
        <f>COUNTIFS(#REF!,"&lt;=1",#REF!,"&gt;=200",#REF!,$B287,#REF!,"&gt;=4")</f>
        <v>#REF!</v>
      </c>
      <c r="AL287" s="9" t="s">
        <v>8</v>
      </c>
      <c r="AM287" s="6"/>
      <c r="AN287" s="6" t="e">
        <f>COUNTIFS(#REF!,"&gt;=50",#REF!,$B287)</f>
        <v>#REF!</v>
      </c>
      <c r="AO287" s="6" t="e">
        <f>COUNTIFS(#REF!,"&lt;=1",#REF!,"&gt;=50",#REF!,$B287,#REF!,"&gt;=2.2")</f>
        <v>#REF!</v>
      </c>
      <c r="AP287" s="6" t="e">
        <f>COUNTIFS(#REF!,"&lt;=1",#REF!,"&gt;=50",#REF!,$B287,#REF!,"&gt;=2.5")</f>
        <v>#REF!</v>
      </c>
      <c r="AQ287" s="6" t="e">
        <f>COUNTIFS(#REF!,"&lt;=1",#REF!,"&gt;=50",#REF!,$B287,#REF!,"&gt;=3")</f>
        <v>#REF!</v>
      </c>
      <c r="AR287" s="6" t="e">
        <f>COUNTIFS(#REF!,"&lt;=1",#REF!,"&gt;=50",#REF!,$B287,#REF!,"&gt;=3.5")</f>
        <v>#REF!</v>
      </c>
      <c r="AS287" s="15" t="e">
        <f>COUNTIFS(#REF!,"&lt;=1",#REF!,"&gt;=50",#REF!,$B287,#REF!,"&gt;=4")</f>
        <v>#REF!</v>
      </c>
    </row>
    <row r="288" spans="2:45" hidden="1" outlineLevel="1" x14ac:dyDescent="0.25">
      <c r="B288" s="9" t="s">
        <v>36</v>
      </c>
      <c r="C288" s="6"/>
      <c r="D288" s="6" t="e">
        <f>COUNTIFS(#REF!,"&lt;100",#REF!,"&gt;=50",#REF!,$B288)</f>
        <v>#REF!</v>
      </c>
      <c r="E288" s="6" t="e">
        <f>COUNTIFS(#REF!,"&lt;=1",#REF!,"&lt;100",#REF!,"&gt;=50",#REF!,$B288,#REF!,"&gt;=2.2")</f>
        <v>#REF!</v>
      </c>
      <c r="F288" s="6" t="e">
        <f>COUNTIFS(#REF!,"&lt;=1",#REF!,"&lt;100",#REF!,"&gt;=50",#REF!,$B288,#REF!,"&gt;=2.5")</f>
        <v>#REF!</v>
      </c>
      <c r="G288" s="6" t="e">
        <f>COUNTIFS(#REF!,"&lt;=1",#REF!,"&lt;100",#REF!,"&gt;=50",#REF!,$B288,#REF!,"&gt;=3")</f>
        <v>#REF!</v>
      </c>
      <c r="H288" s="6" t="e">
        <f>COUNTIFS(#REF!,"&lt;=1",#REF!,"&lt;100",#REF!,"&gt;=50",#REF!,$B288,#REF!,"&gt;=3.5")</f>
        <v>#REF!</v>
      </c>
      <c r="I288" s="15" t="e">
        <f>COUNTIFS(#REF!,"&lt;=1",#REF!,"&lt;100",#REF!,"&gt;=50",#REF!,$B288,#REF!,"&gt;=4")</f>
        <v>#REF!</v>
      </c>
      <c r="K288" s="9" t="s">
        <v>36</v>
      </c>
      <c r="L288" s="6"/>
      <c r="M288" s="6" t="e">
        <f>COUNTIFS(#REF!,"&gt;=100",#REF!,"&lt;150",#REF!,$B288)</f>
        <v>#REF!</v>
      </c>
      <c r="N288" s="6" t="e">
        <f>COUNTIFS(#REF!,"&lt;=1",#REF!,"&gt;=100",#REF!,"&lt;150",#REF!,$B288,#REF!,"&gt;=2.2")</f>
        <v>#REF!</v>
      </c>
      <c r="O288" s="6" t="e">
        <f>COUNTIFS(#REF!,"&lt;=1",#REF!,"&gt;=100",#REF!,"&lt;150",#REF!,$B288,#REF!,"&gt;=2.5")</f>
        <v>#REF!</v>
      </c>
      <c r="P288" s="6" t="e">
        <f>COUNTIFS(#REF!,"&lt;=1",#REF!,"&gt;=100",#REF!,"&lt;150",#REF!,$B288,#REF!,"&gt;=3")</f>
        <v>#REF!</v>
      </c>
      <c r="Q288" s="6" t="e">
        <f>COUNTIFS(#REF!,"&lt;=1",#REF!,"&gt;=100",#REF!,"&lt;150",#REF!,$B288,#REF!,"&gt;=3.5")</f>
        <v>#REF!</v>
      </c>
      <c r="R288" s="15" t="e">
        <f>COUNTIFS(#REF!,"&lt;=1",#REF!,"&gt;=100",#REF!,"&lt;150",#REF!,$B288,#REF!,"&gt;=4")</f>
        <v>#REF!</v>
      </c>
      <c r="T288" s="9" t="s">
        <v>36</v>
      </c>
      <c r="U288" s="6"/>
      <c r="V288" s="6" t="e">
        <f>COUNTIFS(#REF!,"&gt;=150",#REF!,"&lt;200",#REF!,$B288)</f>
        <v>#REF!</v>
      </c>
      <c r="W288" s="6" t="e">
        <f>COUNTIFS(#REF!,"&lt;=1",#REF!,"&gt;=150",#REF!,"&lt;200",#REF!,$B288,#REF!,"&gt;=2.2")</f>
        <v>#REF!</v>
      </c>
      <c r="X288" s="6" t="e">
        <f>COUNTIFS(#REF!,"&lt;=1",#REF!,"&gt;=150",#REF!,"&lt;200",#REF!,$B288,#REF!,"&gt;=2.5")</f>
        <v>#REF!</v>
      </c>
      <c r="Y288" s="6" t="e">
        <f>COUNTIFS(#REF!,"&lt;=1",#REF!,"&gt;=150",#REF!,"&lt;200",#REF!,$B288,#REF!,"&gt;=3")</f>
        <v>#REF!</v>
      </c>
      <c r="Z288" s="6" t="e">
        <f>COUNTIFS(#REF!,"&lt;=1",#REF!,"&gt;=150",#REF!,"&lt;200",#REF!,$B288,#REF!,"&gt;=3.5")</f>
        <v>#REF!</v>
      </c>
      <c r="AA288" s="15" t="e">
        <f>COUNTIFS(#REF!,"&lt;=1",#REF!,"&gt;=150",#REF!,"&lt;200",#REF!,$B288,#REF!,"&gt;=4")</f>
        <v>#REF!</v>
      </c>
      <c r="AC288" s="9" t="s">
        <v>36</v>
      </c>
      <c r="AD288" s="6"/>
      <c r="AE288" s="6" t="e">
        <f>COUNTIFS(#REF!,"&gt;=200",#REF!,$B288)</f>
        <v>#REF!</v>
      </c>
      <c r="AF288" s="6" t="e">
        <f>COUNTIFS(#REF!,"&lt;=1",#REF!,"&gt;=200",#REF!,$B288,#REF!,"&gt;=2.2")</f>
        <v>#REF!</v>
      </c>
      <c r="AG288" s="6" t="e">
        <f>COUNTIFS(#REF!,"&lt;=1",#REF!,"&gt;=200",#REF!,$B288,#REF!,"&gt;=2.5")</f>
        <v>#REF!</v>
      </c>
      <c r="AH288" s="6" t="e">
        <f>COUNTIFS(#REF!,"&lt;=1",#REF!,"&gt;=200",#REF!,$B288,#REF!,"&gt;=3")</f>
        <v>#REF!</v>
      </c>
      <c r="AI288" s="6" t="e">
        <f>COUNTIFS(#REF!,"&lt;=1",#REF!,"&gt;=200",#REF!,$B288,#REF!,"&gt;=3.5")</f>
        <v>#REF!</v>
      </c>
      <c r="AJ288" s="15" t="e">
        <f>COUNTIFS(#REF!,"&lt;=1",#REF!,"&gt;=200",#REF!,$B288,#REF!,"&gt;=4")</f>
        <v>#REF!</v>
      </c>
      <c r="AL288" s="9" t="s">
        <v>36</v>
      </c>
      <c r="AM288" s="6"/>
      <c r="AN288" s="6" t="e">
        <f>COUNTIFS(#REF!,"&gt;=50",#REF!,$B288)</f>
        <v>#REF!</v>
      </c>
      <c r="AO288" s="6" t="e">
        <f>COUNTIFS(#REF!,"&lt;=1",#REF!,"&gt;=50",#REF!,$B288,#REF!,"&gt;=2.2")</f>
        <v>#REF!</v>
      </c>
      <c r="AP288" s="6" t="e">
        <f>COUNTIFS(#REF!,"&lt;=1",#REF!,"&gt;=50",#REF!,$B288,#REF!,"&gt;=2.5")</f>
        <v>#REF!</v>
      </c>
      <c r="AQ288" s="6" t="e">
        <f>COUNTIFS(#REF!,"&lt;=1",#REF!,"&gt;=50",#REF!,$B288,#REF!,"&gt;=3")</f>
        <v>#REF!</v>
      </c>
      <c r="AR288" s="6" t="e">
        <f>COUNTIFS(#REF!,"&lt;=1",#REF!,"&gt;=50",#REF!,$B288,#REF!,"&gt;=3.5")</f>
        <v>#REF!</v>
      </c>
      <c r="AS288" s="15" t="e">
        <f>COUNTIFS(#REF!,"&lt;=1",#REF!,"&gt;=50",#REF!,$B288,#REF!,"&gt;=4")</f>
        <v>#REF!</v>
      </c>
    </row>
    <row r="289" spans="2:45" hidden="1" outlineLevel="1" x14ac:dyDescent="0.25">
      <c r="B289" s="9" t="s">
        <v>30</v>
      </c>
      <c r="C289" s="6"/>
      <c r="D289" s="6" t="e">
        <f>COUNTIFS(#REF!,"&lt;100",#REF!,"&gt;=50",#REF!,$B289)</f>
        <v>#REF!</v>
      </c>
      <c r="E289" s="6" t="e">
        <f>COUNTIFS(#REF!,"&lt;=1",#REF!,"&lt;100",#REF!,"&gt;=50",#REF!,$B289,#REF!,"&gt;=2.2")</f>
        <v>#REF!</v>
      </c>
      <c r="F289" s="6" t="e">
        <f>COUNTIFS(#REF!,"&lt;=1",#REF!,"&lt;100",#REF!,"&gt;=50",#REF!,$B289,#REF!,"&gt;=2.5")</f>
        <v>#REF!</v>
      </c>
      <c r="G289" s="6" t="e">
        <f>COUNTIFS(#REF!,"&lt;=1",#REF!,"&lt;100",#REF!,"&gt;=50",#REF!,$B289,#REF!,"&gt;=3")</f>
        <v>#REF!</v>
      </c>
      <c r="H289" s="6" t="e">
        <f>COUNTIFS(#REF!,"&lt;=1",#REF!,"&lt;100",#REF!,"&gt;=50",#REF!,$B289,#REF!,"&gt;=3.5")</f>
        <v>#REF!</v>
      </c>
      <c r="I289" s="15" t="e">
        <f>COUNTIFS(#REF!,"&lt;=1",#REF!,"&lt;100",#REF!,"&gt;=50",#REF!,$B289,#REF!,"&gt;=4")</f>
        <v>#REF!</v>
      </c>
      <c r="K289" s="9" t="s">
        <v>30</v>
      </c>
      <c r="L289" s="6"/>
      <c r="M289" s="6" t="e">
        <f>COUNTIFS(#REF!,"&gt;=100",#REF!,"&lt;150",#REF!,$B289)</f>
        <v>#REF!</v>
      </c>
      <c r="N289" s="6" t="e">
        <f>COUNTIFS(#REF!,"&lt;=1",#REF!,"&gt;=100",#REF!,"&lt;150",#REF!,$B289,#REF!,"&gt;=2.2")</f>
        <v>#REF!</v>
      </c>
      <c r="O289" s="6" t="e">
        <f>COUNTIFS(#REF!,"&lt;=1",#REF!,"&gt;=100",#REF!,"&lt;150",#REF!,$B289,#REF!,"&gt;=2.5")</f>
        <v>#REF!</v>
      </c>
      <c r="P289" s="6" t="e">
        <f>COUNTIFS(#REF!,"&lt;=1",#REF!,"&gt;=100",#REF!,"&lt;150",#REF!,$B289,#REF!,"&gt;=3")</f>
        <v>#REF!</v>
      </c>
      <c r="Q289" s="6" t="e">
        <f>COUNTIFS(#REF!,"&lt;=1",#REF!,"&gt;=100",#REF!,"&lt;150",#REF!,$B289,#REF!,"&gt;=3.5")</f>
        <v>#REF!</v>
      </c>
      <c r="R289" s="15" t="e">
        <f>COUNTIFS(#REF!,"&lt;=1",#REF!,"&gt;=100",#REF!,"&lt;150",#REF!,$B289,#REF!,"&gt;=4")</f>
        <v>#REF!</v>
      </c>
      <c r="T289" s="9" t="s">
        <v>30</v>
      </c>
      <c r="U289" s="6"/>
      <c r="V289" s="6" t="e">
        <f>COUNTIFS(#REF!,"&gt;=150",#REF!,"&lt;200",#REF!,$B289)</f>
        <v>#REF!</v>
      </c>
      <c r="W289" s="6" t="e">
        <f>COUNTIFS(#REF!,"&lt;=1",#REF!,"&gt;=150",#REF!,"&lt;200",#REF!,$B289,#REF!,"&gt;=2.2")</f>
        <v>#REF!</v>
      </c>
      <c r="X289" s="6" t="e">
        <f>COUNTIFS(#REF!,"&lt;=1",#REF!,"&gt;=150",#REF!,"&lt;200",#REF!,$B289,#REF!,"&gt;=2.5")</f>
        <v>#REF!</v>
      </c>
      <c r="Y289" s="6" t="e">
        <f>COUNTIFS(#REF!,"&lt;=1",#REF!,"&gt;=150",#REF!,"&lt;200",#REF!,$B289,#REF!,"&gt;=3")</f>
        <v>#REF!</v>
      </c>
      <c r="Z289" s="6" t="e">
        <f>COUNTIFS(#REF!,"&lt;=1",#REF!,"&gt;=150",#REF!,"&lt;200",#REF!,$B289,#REF!,"&gt;=3.5")</f>
        <v>#REF!</v>
      </c>
      <c r="AA289" s="15" t="e">
        <f>COUNTIFS(#REF!,"&lt;=1",#REF!,"&gt;=150",#REF!,"&lt;200",#REF!,$B289,#REF!,"&gt;=4")</f>
        <v>#REF!</v>
      </c>
      <c r="AC289" s="9" t="s">
        <v>30</v>
      </c>
      <c r="AD289" s="6"/>
      <c r="AE289" s="6" t="e">
        <f>COUNTIFS(#REF!,"&gt;=200",#REF!,$B289)</f>
        <v>#REF!</v>
      </c>
      <c r="AF289" s="6" t="e">
        <f>COUNTIFS(#REF!,"&lt;=1",#REF!,"&gt;=200",#REF!,$B289,#REF!,"&gt;=2.2")</f>
        <v>#REF!</v>
      </c>
      <c r="AG289" s="6" t="e">
        <f>COUNTIFS(#REF!,"&lt;=1",#REF!,"&gt;=200",#REF!,$B289,#REF!,"&gt;=2.5")</f>
        <v>#REF!</v>
      </c>
      <c r="AH289" s="6" t="e">
        <f>COUNTIFS(#REF!,"&lt;=1",#REF!,"&gt;=200",#REF!,$B289,#REF!,"&gt;=3")</f>
        <v>#REF!</v>
      </c>
      <c r="AI289" s="6" t="e">
        <f>COUNTIFS(#REF!,"&lt;=1",#REF!,"&gt;=200",#REF!,$B289,#REF!,"&gt;=3.5")</f>
        <v>#REF!</v>
      </c>
      <c r="AJ289" s="15" t="e">
        <f>COUNTIFS(#REF!,"&lt;=1",#REF!,"&gt;=200",#REF!,$B289,#REF!,"&gt;=4")</f>
        <v>#REF!</v>
      </c>
      <c r="AL289" s="9" t="s">
        <v>30</v>
      </c>
      <c r="AM289" s="6"/>
      <c r="AN289" s="6" t="e">
        <f>COUNTIFS(#REF!,"&gt;=50",#REF!,$B289)</f>
        <v>#REF!</v>
      </c>
      <c r="AO289" s="6" t="e">
        <f>COUNTIFS(#REF!,"&lt;=1",#REF!,"&gt;=50",#REF!,$B289,#REF!,"&gt;=2.2")</f>
        <v>#REF!</v>
      </c>
      <c r="AP289" s="6" t="e">
        <f>COUNTIFS(#REF!,"&lt;=1",#REF!,"&gt;=50",#REF!,$B289,#REF!,"&gt;=2.5")</f>
        <v>#REF!</v>
      </c>
      <c r="AQ289" s="6" t="e">
        <f>COUNTIFS(#REF!,"&lt;=1",#REF!,"&gt;=50",#REF!,$B289,#REF!,"&gt;=3")</f>
        <v>#REF!</v>
      </c>
      <c r="AR289" s="6" t="e">
        <f>COUNTIFS(#REF!,"&lt;=1",#REF!,"&gt;=50",#REF!,$B289,#REF!,"&gt;=3.5")</f>
        <v>#REF!</v>
      </c>
      <c r="AS289" s="15" t="e">
        <f>COUNTIFS(#REF!,"&lt;=1",#REF!,"&gt;=50",#REF!,$B289,#REF!,"&gt;=4")</f>
        <v>#REF!</v>
      </c>
    </row>
    <row r="290" spans="2:45" hidden="1" outlineLevel="1" x14ac:dyDescent="0.25">
      <c r="B290" s="9" t="s">
        <v>38</v>
      </c>
      <c r="C290" s="6"/>
      <c r="D290" s="6" t="e">
        <f>COUNTIFS(#REF!,"&lt;100",#REF!,"&gt;=50",#REF!,$B290)</f>
        <v>#REF!</v>
      </c>
      <c r="E290" s="6" t="e">
        <f>COUNTIFS(#REF!,"&lt;=1",#REF!,"&lt;100",#REF!,"&gt;=50",#REF!,$B290,#REF!,"&gt;=2.2")</f>
        <v>#REF!</v>
      </c>
      <c r="F290" s="6" t="e">
        <f>COUNTIFS(#REF!,"&lt;=1",#REF!,"&lt;100",#REF!,"&gt;=50",#REF!,$B290,#REF!,"&gt;=2.5")</f>
        <v>#REF!</v>
      </c>
      <c r="G290" s="6" t="e">
        <f>COUNTIFS(#REF!,"&lt;=1",#REF!,"&lt;100",#REF!,"&gt;=50",#REF!,$B290,#REF!,"&gt;=3")</f>
        <v>#REF!</v>
      </c>
      <c r="H290" s="6" t="e">
        <f>COUNTIFS(#REF!,"&lt;=1",#REF!,"&lt;100",#REF!,"&gt;=50",#REF!,$B290,#REF!,"&gt;=3.5")</f>
        <v>#REF!</v>
      </c>
      <c r="I290" s="15" t="e">
        <f>COUNTIFS(#REF!,"&lt;=1",#REF!,"&lt;100",#REF!,"&gt;=50",#REF!,$B290,#REF!,"&gt;=4")</f>
        <v>#REF!</v>
      </c>
      <c r="K290" s="9" t="s">
        <v>38</v>
      </c>
      <c r="L290" s="6"/>
      <c r="M290" s="6" t="e">
        <f>COUNTIFS(#REF!,"&gt;=100",#REF!,"&lt;150",#REF!,$B290)</f>
        <v>#REF!</v>
      </c>
      <c r="N290" s="6" t="e">
        <f>COUNTIFS(#REF!,"&lt;=1",#REF!,"&gt;=100",#REF!,"&lt;150",#REF!,$B290,#REF!,"&gt;=2.2")</f>
        <v>#REF!</v>
      </c>
      <c r="O290" s="6" t="e">
        <f>COUNTIFS(#REF!,"&lt;=1",#REF!,"&gt;=100",#REF!,"&lt;150",#REF!,$B290,#REF!,"&gt;=2.5")</f>
        <v>#REF!</v>
      </c>
      <c r="P290" s="6" t="e">
        <f>COUNTIFS(#REF!,"&lt;=1",#REF!,"&gt;=100",#REF!,"&lt;150",#REF!,$B290,#REF!,"&gt;=3")</f>
        <v>#REF!</v>
      </c>
      <c r="Q290" s="6" t="e">
        <f>COUNTIFS(#REF!,"&lt;=1",#REF!,"&gt;=100",#REF!,"&lt;150",#REF!,$B290,#REF!,"&gt;=3.5")</f>
        <v>#REF!</v>
      </c>
      <c r="R290" s="15" t="e">
        <f>COUNTIFS(#REF!,"&lt;=1",#REF!,"&gt;=100",#REF!,"&lt;150",#REF!,$B290,#REF!,"&gt;=4")</f>
        <v>#REF!</v>
      </c>
      <c r="T290" s="9" t="s">
        <v>38</v>
      </c>
      <c r="U290" s="6"/>
      <c r="V290" s="6" t="e">
        <f>COUNTIFS(#REF!,"&gt;=150",#REF!,"&lt;200",#REF!,$B290)</f>
        <v>#REF!</v>
      </c>
      <c r="W290" s="6" t="e">
        <f>COUNTIFS(#REF!,"&lt;=1",#REF!,"&gt;=150",#REF!,"&lt;200",#REF!,$B290,#REF!,"&gt;=2.2")</f>
        <v>#REF!</v>
      </c>
      <c r="X290" s="6" t="e">
        <f>COUNTIFS(#REF!,"&lt;=1",#REF!,"&gt;=150",#REF!,"&lt;200",#REF!,$B290,#REF!,"&gt;=2.5")</f>
        <v>#REF!</v>
      </c>
      <c r="Y290" s="6" t="e">
        <f>COUNTIFS(#REF!,"&lt;=1",#REF!,"&gt;=150",#REF!,"&lt;200",#REF!,$B290,#REF!,"&gt;=3")</f>
        <v>#REF!</v>
      </c>
      <c r="Z290" s="6" t="e">
        <f>COUNTIFS(#REF!,"&lt;=1",#REF!,"&gt;=150",#REF!,"&lt;200",#REF!,$B290,#REF!,"&gt;=3.5")</f>
        <v>#REF!</v>
      </c>
      <c r="AA290" s="15" t="e">
        <f>COUNTIFS(#REF!,"&lt;=1",#REF!,"&gt;=150",#REF!,"&lt;200",#REF!,$B290,#REF!,"&gt;=4")</f>
        <v>#REF!</v>
      </c>
      <c r="AC290" s="9" t="s">
        <v>38</v>
      </c>
      <c r="AD290" s="6"/>
      <c r="AE290" s="6" t="e">
        <f>COUNTIFS(#REF!,"&gt;=200",#REF!,$B290)</f>
        <v>#REF!</v>
      </c>
      <c r="AF290" s="6" t="e">
        <f>COUNTIFS(#REF!,"&lt;=1",#REF!,"&gt;=200",#REF!,$B290,#REF!,"&gt;=2.2")</f>
        <v>#REF!</v>
      </c>
      <c r="AG290" s="6" t="e">
        <f>COUNTIFS(#REF!,"&lt;=1",#REF!,"&gt;=200",#REF!,$B290,#REF!,"&gt;=2.5")</f>
        <v>#REF!</v>
      </c>
      <c r="AH290" s="6" t="e">
        <f>COUNTIFS(#REF!,"&lt;=1",#REF!,"&gt;=200",#REF!,$B290,#REF!,"&gt;=3")</f>
        <v>#REF!</v>
      </c>
      <c r="AI290" s="6" t="e">
        <f>COUNTIFS(#REF!,"&lt;=1",#REF!,"&gt;=200",#REF!,$B290,#REF!,"&gt;=3.5")</f>
        <v>#REF!</v>
      </c>
      <c r="AJ290" s="15" t="e">
        <f>COUNTIFS(#REF!,"&lt;=1",#REF!,"&gt;=200",#REF!,$B290,#REF!,"&gt;=4")</f>
        <v>#REF!</v>
      </c>
      <c r="AL290" s="9" t="s">
        <v>38</v>
      </c>
      <c r="AM290" s="6"/>
      <c r="AN290" s="6" t="e">
        <f>COUNTIFS(#REF!,"&gt;=50",#REF!,$B290)</f>
        <v>#REF!</v>
      </c>
      <c r="AO290" s="6" t="e">
        <f>COUNTIFS(#REF!,"&lt;=1",#REF!,"&gt;=50",#REF!,$B290,#REF!,"&gt;=2.2")</f>
        <v>#REF!</v>
      </c>
      <c r="AP290" s="6" t="e">
        <f>COUNTIFS(#REF!,"&lt;=1",#REF!,"&gt;=50",#REF!,$B290,#REF!,"&gt;=2.5")</f>
        <v>#REF!</v>
      </c>
      <c r="AQ290" s="6" t="e">
        <f>COUNTIFS(#REF!,"&lt;=1",#REF!,"&gt;=50",#REF!,$B290,#REF!,"&gt;=3")</f>
        <v>#REF!</v>
      </c>
      <c r="AR290" s="6" t="e">
        <f>COUNTIFS(#REF!,"&lt;=1",#REF!,"&gt;=50",#REF!,$B290,#REF!,"&gt;=3.5")</f>
        <v>#REF!</v>
      </c>
      <c r="AS290" s="15" t="e">
        <f>COUNTIFS(#REF!,"&lt;=1",#REF!,"&gt;=50",#REF!,$B290,#REF!,"&gt;=4")</f>
        <v>#REF!</v>
      </c>
    </row>
    <row r="291" spans="2:45" hidden="1" outlineLevel="1" x14ac:dyDescent="0.25">
      <c r="B291" s="9" t="s">
        <v>61</v>
      </c>
      <c r="C291" s="6"/>
      <c r="D291" s="6" t="e">
        <f>COUNTIFS(#REF!,"&lt;100",#REF!,"&gt;=50",#REF!,$B291)</f>
        <v>#REF!</v>
      </c>
      <c r="E291" s="6" t="e">
        <f>COUNTIFS(#REF!,"&lt;=1",#REF!,"&lt;100",#REF!,"&gt;=50",#REF!,$B291,#REF!,"&gt;=2.2")</f>
        <v>#REF!</v>
      </c>
      <c r="F291" s="6" t="e">
        <f>COUNTIFS(#REF!,"&lt;=1",#REF!,"&lt;100",#REF!,"&gt;=50",#REF!,$B291,#REF!,"&gt;=2.5")</f>
        <v>#REF!</v>
      </c>
      <c r="G291" s="6" t="e">
        <f>COUNTIFS(#REF!,"&lt;=1",#REF!,"&lt;100",#REF!,"&gt;=50",#REF!,$B291,#REF!,"&gt;=3")</f>
        <v>#REF!</v>
      </c>
      <c r="H291" s="6" t="e">
        <f>COUNTIFS(#REF!,"&lt;=1",#REF!,"&lt;100",#REF!,"&gt;=50",#REF!,$B291,#REF!,"&gt;=3.5")</f>
        <v>#REF!</v>
      </c>
      <c r="I291" s="15" t="e">
        <f>COUNTIFS(#REF!,"&lt;=1",#REF!,"&lt;100",#REF!,"&gt;=50",#REF!,$B291,#REF!,"&gt;=4")</f>
        <v>#REF!</v>
      </c>
      <c r="K291" s="9" t="s">
        <v>61</v>
      </c>
      <c r="L291" s="6"/>
      <c r="M291" s="6" t="e">
        <f>COUNTIFS(#REF!,"&gt;=100",#REF!,"&lt;150",#REF!,$B291)</f>
        <v>#REF!</v>
      </c>
      <c r="N291" s="6" t="e">
        <f>COUNTIFS(#REF!,"&lt;=1",#REF!,"&gt;=100",#REF!,"&lt;150",#REF!,$B291,#REF!,"&gt;=2.2")</f>
        <v>#REF!</v>
      </c>
      <c r="O291" s="6" t="e">
        <f>COUNTIFS(#REF!,"&lt;=1",#REF!,"&gt;=100",#REF!,"&lt;150",#REF!,$B291,#REF!,"&gt;=2.5")</f>
        <v>#REF!</v>
      </c>
      <c r="P291" s="6" t="e">
        <f>COUNTIFS(#REF!,"&lt;=1",#REF!,"&gt;=100",#REF!,"&lt;150",#REF!,$B291,#REF!,"&gt;=3")</f>
        <v>#REF!</v>
      </c>
      <c r="Q291" s="6" t="e">
        <f>COUNTIFS(#REF!,"&lt;=1",#REF!,"&gt;=100",#REF!,"&lt;150",#REF!,$B291,#REF!,"&gt;=3.5")</f>
        <v>#REF!</v>
      </c>
      <c r="R291" s="15" t="e">
        <f>COUNTIFS(#REF!,"&lt;=1",#REF!,"&gt;=100",#REF!,"&lt;150",#REF!,$B291,#REF!,"&gt;=4")</f>
        <v>#REF!</v>
      </c>
      <c r="T291" s="9" t="s">
        <v>61</v>
      </c>
      <c r="U291" s="6"/>
      <c r="V291" s="6" t="e">
        <f>COUNTIFS(#REF!,"&gt;=150",#REF!,"&lt;200",#REF!,$B291)</f>
        <v>#REF!</v>
      </c>
      <c r="W291" s="6" t="e">
        <f>COUNTIFS(#REF!,"&lt;=1",#REF!,"&gt;=150",#REF!,"&lt;200",#REF!,$B291,#REF!,"&gt;=2.2")</f>
        <v>#REF!</v>
      </c>
      <c r="X291" s="6" t="e">
        <f>COUNTIFS(#REF!,"&lt;=1",#REF!,"&gt;=150",#REF!,"&lt;200",#REF!,$B291,#REF!,"&gt;=2.5")</f>
        <v>#REF!</v>
      </c>
      <c r="Y291" s="6" t="e">
        <f>COUNTIFS(#REF!,"&lt;=1",#REF!,"&gt;=150",#REF!,"&lt;200",#REF!,$B291,#REF!,"&gt;=3")</f>
        <v>#REF!</v>
      </c>
      <c r="Z291" s="6" t="e">
        <f>COUNTIFS(#REF!,"&lt;=1",#REF!,"&gt;=150",#REF!,"&lt;200",#REF!,$B291,#REF!,"&gt;=3.5")</f>
        <v>#REF!</v>
      </c>
      <c r="AA291" s="15" t="e">
        <f>COUNTIFS(#REF!,"&lt;=1",#REF!,"&gt;=150",#REF!,"&lt;200",#REF!,$B291,#REF!,"&gt;=4")</f>
        <v>#REF!</v>
      </c>
      <c r="AC291" s="9" t="s">
        <v>61</v>
      </c>
      <c r="AD291" s="6"/>
      <c r="AE291" s="6" t="e">
        <f>COUNTIFS(#REF!,"&gt;=200",#REF!,$B291)</f>
        <v>#REF!</v>
      </c>
      <c r="AF291" s="6" t="e">
        <f>COUNTIFS(#REF!,"&lt;=1",#REF!,"&gt;=200",#REF!,$B291,#REF!,"&gt;=2.2")</f>
        <v>#REF!</v>
      </c>
      <c r="AG291" s="6" t="e">
        <f>COUNTIFS(#REF!,"&lt;=1",#REF!,"&gt;=200",#REF!,$B291,#REF!,"&gt;=2.5")</f>
        <v>#REF!</v>
      </c>
      <c r="AH291" s="6" t="e">
        <f>COUNTIFS(#REF!,"&lt;=1",#REF!,"&gt;=200",#REF!,$B291,#REF!,"&gt;=3")</f>
        <v>#REF!</v>
      </c>
      <c r="AI291" s="6" t="e">
        <f>COUNTIFS(#REF!,"&lt;=1",#REF!,"&gt;=200",#REF!,$B291,#REF!,"&gt;=3.5")</f>
        <v>#REF!</v>
      </c>
      <c r="AJ291" s="15" t="e">
        <f>COUNTIFS(#REF!,"&lt;=1",#REF!,"&gt;=200",#REF!,$B291,#REF!,"&gt;=4")</f>
        <v>#REF!</v>
      </c>
      <c r="AL291" s="9" t="s">
        <v>61</v>
      </c>
      <c r="AM291" s="6"/>
      <c r="AN291" s="6" t="e">
        <f>COUNTIFS(#REF!,"&gt;=50",#REF!,$B291)</f>
        <v>#REF!</v>
      </c>
      <c r="AO291" s="6" t="e">
        <f>COUNTIFS(#REF!,"&lt;=1",#REF!,"&gt;=50",#REF!,$B291,#REF!,"&gt;=2.2")</f>
        <v>#REF!</v>
      </c>
      <c r="AP291" s="6" t="e">
        <f>COUNTIFS(#REF!,"&lt;=1",#REF!,"&gt;=50",#REF!,$B291,#REF!,"&gt;=2.5")</f>
        <v>#REF!</v>
      </c>
      <c r="AQ291" s="6" t="e">
        <f>COUNTIFS(#REF!,"&lt;=1",#REF!,"&gt;=50",#REF!,$B291,#REF!,"&gt;=3")</f>
        <v>#REF!</v>
      </c>
      <c r="AR291" s="6" t="e">
        <f>COUNTIFS(#REF!,"&lt;=1",#REF!,"&gt;=50",#REF!,$B291,#REF!,"&gt;=3.5")</f>
        <v>#REF!</v>
      </c>
      <c r="AS291" s="15" t="e">
        <f>COUNTIFS(#REF!,"&lt;=1",#REF!,"&gt;=50",#REF!,$B291,#REF!,"&gt;=4")</f>
        <v>#REF!</v>
      </c>
    </row>
    <row r="292" spans="2:45" hidden="1" outlineLevel="1" x14ac:dyDescent="0.25">
      <c r="B292" s="9" t="s">
        <v>40</v>
      </c>
      <c r="C292" s="6"/>
      <c r="D292" s="6" t="e">
        <f>COUNTIFS(#REF!,"&lt;100",#REF!,"&gt;=50",#REF!,$B292)</f>
        <v>#REF!</v>
      </c>
      <c r="E292" s="6" t="e">
        <f>COUNTIFS(#REF!,"&lt;=1",#REF!,"&lt;100",#REF!,"&gt;=50",#REF!,$B292,#REF!,"&gt;=2.2")</f>
        <v>#REF!</v>
      </c>
      <c r="F292" s="6" t="e">
        <f>COUNTIFS(#REF!,"&lt;=1",#REF!,"&lt;100",#REF!,"&gt;=50",#REF!,$B292,#REF!,"&gt;=2.5")</f>
        <v>#REF!</v>
      </c>
      <c r="G292" s="6" t="e">
        <f>COUNTIFS(#REF!,"&lt;=1",#REF!,"&lt;100",#REF!,"&gt;=50",#REF!,$B292,#REF!,"&gt;=3")</f>
        <v>#REF!</v>
      </c>
      <c r="H292" s="6" t="e">
        <f>COUNTIFS(#REF!,"&lt;=1",#REF!,"&lt;100",#REF!,"&gt;=50",#REF!,$B292,#REF!,"&gt;=3.5")</f>
        <v>#REF!</v>
      </c>
      <c r="I292" s="15" t="e">
        <f>COUNTIFS(#REF!,"&lt;=1",#REF!,"&lt;100",#REF!,"&gt;=50",#REF!,$B292,#REF!,"&gt;=4")</f>
        <v>#REF!</v>
      </c>
      <c r="K292" s="9" t="s">
        <v>40</v>
      </c>
      <c r="L292" s="6"/>
      <c r="M292" s="6" t="e">
        <f>COUNTIFS(#REF!,"&gt;=100",#REF!,"&lt;150",#REF!,$B292)</f>
        <v>#REF!</v>
      </c>
      <c r="N292" s="6" t="e">
        <f>COUNTIFS(#REF!,"&lt;=1",#REF!,"&gt;=100",#REF!,"&lt;150",#REF!,$B292,#REF!,"&gt;=2.2")</f>
        <v>#REF!</v>
      </c>
      <c r="O292" s="6" t="e">
        <f>COUNTIFS(#REF!,"&lt;=1",#REF!,"&gt;=100",#REF!,"&lt;150",#REF!,$B292,#REF!,"&gt;=2.5")</f>
        <v>#REF!</v>
      </c>
      <c r="P292" s="6" t="e">
        <f>COUNTIFS(#REF!,"&lt;=1",#REF!,"&gt;=100",#REF!,"&lt;150",#REF!,$B292,#REF!,"&gt;=3")</f>
        <v>#REF!</v>
      </c>
      <c r="Q292" s="6" t="e">
        <f>COUNTIFS(#REF!,"&lt;=1",#REF!,"&gt;=100",#REF!,"&lt;150",#REF!,$B292,#REF!,"&gt;=3.5")</f>
        <v>#REF!</v>
      </c>
      <c r="R292" s="15" t="e">
        <f>COUNTIFS(#REF!,"&lt;=1",#REF!,"&gt;=100",#REF!,"&lt;150",#REF!,$B292,#REF!,"&gt;=4")</f>
        <v>#REF!</v>
      </c>
      <c r="T292" s="9" t="s">
        <v>40</v>
      </c>
      <c r="U292" s="6"/>
      <c r="V292" s="6" t="e">
        <f>COUNTIFS(#REF!,"&gt;=150",#REF!,"&lt;200",#REF!,$B292)</f>
        <v>#REF!</v>
      </c>
      <c r="W292" s="6" t="e">
        <f>COUNTIFS(#REF!,"&lt;=1",#REF!,"&gt;=150",#REF!,"&lt;200",#REF!,$B292,#REF!,"&gt;=2.2")</f>
        <v>#REF!</v>
      </c>
      <c r="X292" s="6" t="e">
        <f>COUNTIFS(#REF!,"&lt;=1",#REF!,"&gt;=150",#REF!,"&lt;200",#REF!,$B292,#REF!,"&gt;=2.5")</f>
        <v>#REF!</v>
      </c>
      <c r="Y292" s="6" t="e">
        <f>COUNTIFS(#REF!,"&lt;=1",#REF!,"&gt;=150",#REF!,"&lt;200",#REF!,$B292,#REF!,"&gt;=3")</f>
        <v>#REF!</v>
      </c>
      <c r="Z292" s="6" t="e">
        <f>COUNTIFS(#REF!,"&lt;=1",#REF!,"&gt;=150",#REF!,"&lt;200",#REF!,$B292,#REF!,"&gt;=3.5")</f>
        <v>#REF!</v>
      </c>
      <c r="AA292" s="15" t="e">
        <f>COUNTIFS(#REF!,"&lt;=1",#REF!,"&gt;=150",#REF!,"&lt;200",#REF!,$B292,#REF!,"&gt;=4")</f>
        <v>#REF!</v>
      </c>
      <c r="AC292" s="9" t="s">
        <v>40</v>
      </c>
      <c r="AD292" s="6"/>
      <c r="AE292" s="6" t="e">
        <f>COUNTIFS(#REF!,"&gt;=200",#REF!,$B292)</f>
        <v>#REF!</v>
      </c>
      <c r="AF292" s="6" t="e">
        <f>COUNTIFS(#REF!,"&lt;=1",#REF!,"&gt;=200",#REF!,$B292,#REF!,"&gt;=2.2")</f>
        <v>#REF!</v>
      </c>
      <c r="AG292" s="6" t="e">
        <f>COUNTIFS(#REF!,"&lt;=1",#REF!,"&gt;=200",#REF!,$B292,#REF!,"&gt;=2.5")</f>
        <v>#REF!</v>
      </c>
      <c r="AH292" s="6" t="e">
        <f>COUNTIFS(#REF!,"&lt;=1",#REF!,"&gt;=200",#REF!,$B292,#REF!,"&gt;=3")</f>
        <v>#REF!</v>
      </c>
      <c r="AI292" s="6" t="e">
        <f>COUNTIFS(#REF!,"&lt;=1",#REF!,"&gt;=200",#REF!,$B292,#REF!,"&gt;=3.5")</f>
        <v>#REF!</v>
      </c>
      <c r="AJ292" s="15" t="e">
        <f>COUNTIFS(#REF!,"&lt;=1",#REF!,"&gt;=200",#REF!,$B292,#REF!,"&gt;=4")</f>
        <v>#REF!</v>
      </c>
      <c r="AL292" s="9" t="s">
        <v>40</v>
      </c>
      <c r="AM292" s="6"/>
      <c r="AN292" s="6" t="e">
        <f>COUNTIFS(#REF!,"&gt;=50",#REF!,$B292)</f>
        <v>#REF!</v>
      </c>
      <c r="AO292" s="6" t="e">
        <f>COUNTIFS(#REF!,"&lt;=1",#REF!,"&gt;=50",#REF!,$B292,#REF!,"&gt;=2.2")</f>
        <v>#REF!</v>
      </c>
      <c r="AP292" s="6" t="e">
        <f>COUNTIFS(#REF!,"&lt;=1",#REF!,"&gt;=50",#REF!,$B292,#REF!,"&gt;=2.5")</f>
        <v>#REF!</v>
      </c>
      <c r="AQ292" s="6" t="e">
        <f>COUNTIFS(#REF!,"&lt;=1",#REF!,"&gt;=50",#REF!,$B292,#REF!,"&gt;=3")</f>
        <v>#REF!</v>
      </c>
      <c r="AR292" s="6" t="e">
        <f>COUNTIFS(#REF!,"&lt;=1",#REF!,"&gt;=50",#REF!,$B292,#REF!,"&gt;=3.5")</f>
        <v>#REF!</v>
      </c>
      <c r="AS292" s="15" t="e">
        <f>COUNTIFS(#REF!,"&lt;=1",#REF!,"&gt;=50",#REF!,$B292,#REF!,"&gt;=4")</f>
        <v>#REF!</v>
      </c>
    </row>
    <row r="293" spans="2:45" hidden="1" outlineLevel="1" x14ac:dyDescent="0.25">
      <c r="B293" s="9" t="s">
        <v>41</v>
      </c>
      <c r="C293" s="6"/>
      <c r="D293" s="6" t="e">
        <f>COUNTIFS(#REF!,"&lt;100",#REF!,"&gt;=50",#REF!,$B293)</f>
        <v>#REF!</v>
      </c>
      <c r="E293" s="6" t="e">
        <f>COUNTIFS(#REF!,"&lt;=1",#REF!,"&lt;100",#REF!,"&gt;=50",#REF!,$B293,#REF!,"&gt;=2.2")</f>
        <v>#REF!</v>
      </c>
      <c r="F293" s="6" t="e">
        <f>COUNTIFS(#REF!,"&lt;=1",#REF!,"&lt;100",#REF!,"&gt;=50",#REF!,$B293,#REF!,"&gt;=2.5")</f>
        <v>#REF!</v>
      </c>
      <c r="G293" s="6" t="e">
        <f>COUNTIFS(#REF!,"&lt;=1",#REF!,"&lt;100",#REF!,"&gt;=50",#REF!,$B293,#REF!,"&gt;=3")</f>
        <v>#REF!</v>
      </c>
      <c r="H293" s="6" t="e">
        <f>COUNTIFS(#REF!,"&lt;=1",#REF!,"&lt;100",#REF!,"&gt;=50",#REF!,$B293,#REF!,"&gt;=3.5")</f>
        <v>#REF!</v>
      </c>
      <c r="I293" s="15" t="e">
        <f>COUNTIFS(#REF!,"&lt;=1",#REF!,"&lt;100",#REF!,"&gt;=50",#REF!,$B293,#REF!,"&gt;=4")</f>
        <v>#REF!</v>
      </c>
      <c r="K293" s="9" t="s">
        <v>41</v>
      </c>
      <c r="L293" s="6"/>
      <c r="M293" s="6" t="e">
        <f>COUNTIFS(#REF!,"&gt;=100",#REF!,"&lt;150",#REF!,$B293)</f>
        <v>#REF!</v>
      </c>
      <c r="N293" s="6" t="e">
        <f>COUNTIFS(#REF!,"&lt;=1",#REF!,"&gt;=100",#REF!,"&lt;150",#REF!,$B293,#REF!,"&gt;=2.2")</f>
        <v>#REF!</v>
      </c>
      <c r="O293" s="6" t="e">
        <f>COUNTIFS(#REF!,"&lt;=1",#REF!,"&gt;=100",#REF!,"&lt;150",#REF!,$B293,#REF!,"&gt;=2.5")</f>
        <v>#REF!</v>
      </c>
      <c r="P293" s="6" t="e">
        <f>COUNTIFS(#REF!,"&lt;=1",#REF!,"&gt;=100",#REF!,"&lt;150",#REF!,$B293,#REF!,"&gt;=3")</f>
        <v>#REF!</v>
      </c>
      <c r="Q293" s="6" t="e">
        <f>COUNTIFS(#REF!,"&lt;=1",#REF!,"&gt;=100",#REF!,"&lt;150",#REF!,$B293,#REF!,"&gt;=3.5")</f>
        <v>#REF!</v>
      </c>
      <c r="R293" s="15" t="e">
        <f>COUNTIFS(#REF!,"&lt;=1",#REF!,"&gt;=100",#REF!,"&lt;150",#REF!,$B293,#REF!,"&gt;=4")</f>
        <v>#REF!</v>
      </c>
      <c r="T293" s="9" t="s">
        <v>41</v>
      </c>
      <c r="U293" s="6"/>
      <c r="V293" s="6" t="e">
        <f>COUNTIFS(#REF!,"&gt;=150",#REF!,"&lt;200",#REF!,$B293)</f>
        <v>#REF!</v>
      </c>
      <c r="W293" s="6" t="e">
        <f>COUNTIFS(#REF!,"&lt;=1",#REF!,"&gt;=150",#REF!,"&lt;200",#REF!,$B293,#REF!,"&gt;=2.2")</f>
        <v>#REF!</v>
      </c>
      <c r="X293" s="6" t="e">
        <f>COUNTIFS(#REF!,"&lt;=1",#REF!,"&gt;=150",#REF!,"&lt;200",#REF!,$B293,#REF!,"&gt;=2.5")</f>
        <v>#REF!</v>
      </c>
      <c r="Y293" s="6" t="e">
        <f>COUNTIFS(#REF!,"&lt;=1",#REF!,"&gt;=150",#REF!,"&lt;200",#REF!,$B293,#REF!,"&gt;=3")</f>
        <v>#REF!</v>
      </c>
      <c r="Z293" s="6" t="e">
        <f>COUNTIFS(#REF!,"&lt;=1",#REF!,"&gt;=150",#REF!,"&lt;200",#REF!,$B293,#REF!,"&gt;=3.5")</f>
        <v>#REF!</v>
      </c>
      <c r="AA293" s="15" t="e">
        <f>COUNTIFS(#REF!,"&lt;=1",#REF!,"&gt;=150",#REF!,"&lt;200",#REF!,$B293,#REF!,"&gt;=4")</f>
        <v>#REF!</v>
      </c>
      <c r="AC293" s="9" t="s">
        <v>41</v>
      </c>
      <c r="AD293" s="6"/>
      <c r="AE293" s="6" t="e">
        <f>COUNTIFS(#REF!,"&gt;=200",#REF!,$B293)</f>
        <v>#REF!</v>
      </c>
      <c r="AF293" s="6" t="e">
        <f>COUNTIFS(#REF!,"&lt;=1",#REF!,"&gt;=200",#REF!,$B293,#REF!,"&gt;=2.2")</f>
        <v>#REF!</v>
      </c>
      <c r="AG293" s="6" t="e">
        <f>COUNTIFS(#REF!,"&lt;=1",#REF!,"&gt;=200",#REF!,$B293,#REF!,"&gt;=2.5")</f>
        <v>#REF!</v>
      </c>
      <c r="AH293" s="6" t="e">
        <f>COUNTIFS(#REF!,"&lt;=1",#REF!,"&gt;=200",#REF!,$B293,#REF!,"&gt;=3")</f>
        <v>#REF!</v>
      </c>
      <c r="AI293" s="6" t="e">
        <f>COUNTIFS(#REF!,"&lt;=1",#REF!,"&gt;=200",#REF!,$B293,#REF!,"&gt;=3.5")</f>
        <v>#REF!</v>
      </c>
      <c r="AJ293" s="15" t="e">
        <f>COUNTIFS(#REF!,"&lt;=1",#REF!,"&gt;=200",#REF!,$B293,#REF!,"&gt;=4")</f>
        <v>#REF!</v>
      </c>
      <c r="AL293" s="9" t="s">
        <v>41</v>
      </c>
      <c r="AM293" s="6"/>
      <c r="AN293" s="6" t="e">
        <f>COUNTIFS(#REF!,"&gt;=50",#REF!,$B293)</f>
        <v>#REF!</v>
      </c>
      <c r="AO293" s="6" t="e">
        <f>COUNTIFS(#REF!,"&lt;=1",#REF!,"&gt;=50",#REF!,$B293,#REF!,"&gt;=2.2")</f>
        <v>#REF!</v>
      </c>
      <c r="AP293" s="6" t="e">
        <f>COUNTIFS(#REF!,"&lt;=1",#REF!,"&gt;=50",#REF!,$B293,#REF!,"&gt;=2.5")</f>
        <v>#REF!</v>
      </c>
      <c r="AQ293" s="6" t="e">
        <f>COUNTIFS(#REF!,"&lt;=1",#REF!,"&gt;=50",#REF!,$B293,#REF!,"&gt;=3")</f>
        <v>#REF!</v>
      </c>
      <c r="AR293" s="6" t="e">
        <f>COUNTIFS(#REF!,"&lt;=1",#REF!,"&gt;=50",#REF!,$B293,#REF!,"&gt;=3.5")</f>
        <v>#REF!</v>
      </c>
      <c r="AS293" s="15" t="e">
        <f>COUNTIFS(#REF!,"&lt;=1",#REF!,"&gt;=50",#REF!,$B293,#REF!,"&gt;=4")</f>
        <v>#REF!</v>
      </c>
    </row>
    <row r="294" spans="2:45" hidden="1" outlineLevel="1" x14ac:dyDescent="0.25">
      <c r="B294" s="9" t="s">
        <v>45</v>
      </c>
      <c r="C294" s="6"/>
      <c r="D294" s="6" t="e">
        <f>COUNTIFS(#REF!,"&lt;100",#REF!,"&gt;=50",#REF!,$B294)</f>
        <v>#REF!</v>
      </c>
      <c r="E294" s="6" t="e">
        <f>COUNTIFS(#REF!,"&lt;=1",#REF!,"&lt;100",#REF!,"&gt;=50",#REF!,$B294,#REF!,"&gt;=2.2")</f>
        <v>#REF!</v>
      </c>
      <c r="F294" s="6" t="e">
        <f>COUNTIFS(#REF!,"&lt;=1",#REF!,"&lt;100",#REF!,"&gt;=50",#REF!,$B294,#REF!,"&gt;=2.5")</f>
        <v>#REF!</v>
      </c>
      <c r="G294" s="6" t="e">
        <f>COUNTIFS(#REF!,"&lt;=1",#REF!,"&lt;100",#REF!,"&gt;=50",#REF!,$B294,#REF!,"&gt;=3")</f>
        <v>#REF!</v>
      </c>
      <c r="H294" s="6" t="e">
        <f>COUNTIFS(#REF!,"&lt;=1",#REF!,"&lt;100",#REF!,"&gt;=50",#REF!,$B294,#REF!,"&gt;=3.5")</f>
        <v>#REF!</v>
      </c>
      <c r="I294" s="15" t="e">
        <f>COUNTIFS(#REF!,"&lt;=1",#REF!,"&lt;100",#REF!,"&gt;=50",#REF!,$B294,#REF!,"&gt;=4")</f>
        <v>#REF!</v>
      </c>
      <c r="K294" s="9" t="s">
        <v>45</v>
      </c>
      <c r="L294" s="6"/>
      <c r="M294" s="6" t="e">
        <f>COUNTIFS(#REF!,"&gt;=100",#REF!,"&lt;150",#REF!,$B294)</f>
        <v>#REF!</v>
      </c>
      <c r="N294" s="6" t="e">
        <f>COUNTIFS(#REF!,"&lt;=1",#REF!,"&gt;=100",#REF!,"&lt;150",#REF!,$B294,#REF!,"&gt;=2.2")</f>
        <v>#REF!</v>
      </c>
      <c r="O294" s="6" t="e">
        <f>COUNTIFS(#REF!,"&lt;=1",#REF!,"&gt;=100",#REF!,"&lt;150",#REF!,$B294,#REF!,"&gt;=2.5")</f>
        <v>#REF!</v>
      </c>
      <c r="P294" s="6" t="e">
        <f>COUNTIFS(#REF!,"&lt;=1",#REF!,"&gt;=100",#REF!,"&lt;150",#REF!,$B294,#REF!,"&gt;=3")</f>
        <v>#REF!</v>
      </c>
      <c r="Q294" s="6" t="e">
        <f>COUNTIFS(#REF!,"&lt;=1",#REF!,"&gt;=100",#REF!,"&lt;150",#REF!,$B294,#REF!,"&gt;=3.5")</f>
        <v>#REF!</v>
      </c>
      <c r="R294" s="15" t="e">
        <f>COUNTIFS(#REF!,"&lt;=1",#REF!,"&gt;=100",#REF!,"&lt;150",#REF!,$B294,#REF!,"&gt;=4")</f>
        <v>#REF!</v>
      </c>
      <c r="T294" s="9" t="s">
        <v>45</v>
      </c>
      <c r="U294" s="6"/>
      <c r="V294" s="6" t="e">
        <f>COUNTIFS(#REF!,"&gt;=150",#REF!,"&lt;200",#REF!,$B294)</f>
        <v>#REF!</v>
      </c>
      <c r="W294" s="6" t="e">
        <f>COUNTIFS(#REF!,"&lt;=1",#REF!,"&gt;=150",#REF!,"&lt;200",#REF!,$B294,#REF!,"&gt;=2.2")</f>
        <v>#REF!</v>
      </c>
      <c r="X294" s="6" t="e">
        <f>COUNTIFS(#REF!,"&lt;=1",#REF!,"&gt;=150",#REF!,"&lt;200",#REF!,$B294,#REF!,"&gt;=2.5")</f>
        <v>#REF!</v>
      </c>
      <c r="Y294" s="6" t="e">
        <f>COUNTIFS(#REF!,"&lt;=1",#REF!,"&gt;=150",#REF!,"&lt;200",#REF!,$B294,#REF!,"&gt;=3")</f>
        <v>#REF!</v>
      </c>
      <c r="Z294" s="6" t="e">
        <f>COUNTIFS(#REF!,"&lt;=1",#REF!,"&gt;=150",#REF!,"&lt;200",#REF!,$B294,#REF!,"&gt;=3.5")</f>
        <v>#REF!</v>
      </c>
      <c r="AA294" s="15" t="e">
        <f>COUNTIFS(#REF!,"&lt;=1",#REF!,"&gt;=150",#REF!,"&lt;200",#REF!,$B294,#REF!,"&gt;=4")</f>
        <v>#REF!</v>
      </c>
      <c r="AC294" s="9" t="s">
        <v>45</v>
      </c>
      <c r="AD294" s="6"/>
      <c r="AE294" s="6" t="e">
        <f>COUNTIFS(#REF!,"&gt;=200",#REF!,$B294)</f>
        <v>#REF!</v>
      </c>
      <c r="AF294" s="6" t="e">
        <f>COUNTIFS(#REF!,"&lt;=1",#REF!,"&gt;=200",#REF!,$B294,#REF!,"&gt;=2.2")</f>
        <v>#REF!</v>
      </c>
      <c r="AG294" s="6" t="e">
        <f>COUNTIFS(#REF!,"&lt;=1",#REF!,"&gt;=200",#REF!,$B294,#REF!,"&gt;=2.5")</f>
        <v>#REF!</v>
      </c>
      <c r="AH294" s="6" t="e">
        <f>COUNTIFS(#REF!,"&lt;=1",#REF!,"&gt;=200",#REF!,$B294,#REF!,"&gt;=3")</f>
        <v>#REF!</v>
      </c>
      <c r="AI294" s="6" t="e">
        <f>COUNTIFS(#REF!,"&lt;=1",#REF!,"&gt;=200",#REF!,$B294,#REF!,"&gt;=3.5")</f>
        <v>#REF!</v>
      </c>
      <c r="AJ294" s="15" t="e">
        <f>COUNTIFS(#REF!,"&lt;=1",#REF!,"&gt;=200",#REF!,$B294,#REF!,"&gt;=4")</f>
        <v>#REF!</v>
      </c>
      <c r="AL294" s="9" t="s">
        <v>45</v>
      </c>
      <c r="AM294" s="6"/>
      <c r="AN294" s="6" t="e">
        <f>COUNTIFS(#REF!,"&gt;=50",#REF!,$B294)</f>
        <v>#REF!</v>
      </c>
      <c r="AO294" s="6" t="e">
        <f>COUNTIFS(#REF!,"&lt;=1",#REF!,"&gt;=50",#REF!,$B294,#REF!,"&gt;=2.2")</f>
        <v>#REF!</v>
      </c>
      <c r="AP294" s="6" t="e">
        <f>COUNTIFS(#REF!,"&lt;=1",#REF!,"&gt;=50",#REF!,$B294,#REF!,"&gt;=2.5")</f>
        <v>#REF!</v>
      </c>
      <c r="AQ294" s="6" t="e">
        <f>COUNTIFS(#REF!,"&lt;=1",#REF!,"&gt;=50",#REF!,$B294,#REF!,"&gt;=3")</f>
        <v>#REF!</v>
      </c>
      <c r="AR294" s="6" t="e">
        <f>COUNTIFS(#REF!,"&lt;=1",#REF!,"&gt;=50",#REF!,$B294,#REF!,"&gt;=3.5")</f>
        <v>#REF!</v>
      </c>
      <c r="AS294" s="15" t="e">
        <f>COUNTIFS(#REF!,"&lt;=1",#REF!,"&gt;=50",#REF!,$B294,#REF!,"&gt;=4")</f>
        <v>#REF!</v>
      </c>
    </row>
    <row r="295" spans="2:45" hidden="1" outlineLevel="1" x14ac:dyDescent="0.25">
      <c r="B295" s="9" t="s">
        <v>52</v>
      </c>
      <c r="C295" s="6"/>
      <c r="D295" s="6" t="e">
        <f>COUNTIFS(#REF!,"&lt;100",#REF!,"&gt;=50",#REF!,$B295)</f>
        <v>#REF!</v>
      </c>
      <c r="E295" s="6" t="e">
        <f>COUNTIFS(#REF!,"&lt;=1",#REF!,"&lt;100",#REF!,"&gt;=50",#REF!,$B295,#REF!,"&gt;=2.2")</f>
        <v>#REF!</v>
      </c>
      <c r="F295" s="6" t="e">
        <f>COUNTIFS(#REF!,"&lt;=1",#REF!,"&lt;100",#REF!,"&gt;=50",#REF!,$B295,#REF!,"&gt;=2.5")</f>
        <v>#REF!</v>
      </c>
      <c r="G295" s="6" t="e">
        <f>COUNTIFS(#REF!,"&lt;=1",#REF!,"&lt;100",#REF!,"&gt;=50",#REF!,$B295,#REF!,"&gt;=3")</f>
        <v>#REF!</v>
      </c>
      <c r="H295" s="6" t="e">
        <f>COUNTIFS(#REF!,"&lt;=1",#REF!,"&lt;100",#REF!,"&gt;=50",#REF!,$B295,#REF!,"&gt;=3.5")</f>
        <v>#REF!</v>
      </c>
      <c r="I295" s="15" t="e">
        <f>COUNTIFS(#REF!,"&lt;=1",#REF!,"&lt;100",#REF!,"&gt;=50",#REF!,$B295,#REF!,"&gt;=4")</f>
        <v>#REF!</v>
      </c>
      <c r="K295" s="9" t="s">
        <v>52</v>
      </c>
      <c r="L295" s="6"/>
      <c r="M295" s="6" t="e">
        <f>COUNTIFS(#REF!,"&gt;=100",#REF!,"&lt;150",#REF!,$B295)</f>
        <v>#REF!</v>
      </c>
      <c r="N295" s="6" t="e">
        <f>COUNTIFS(#REF!,"&lt;=1",#REF!,"&gt;=100",#REF!,"&lt;150",#REF!,$B295,#REF!,"&gt;=2.2")</f>
        <v>#REF!</v>
      </c>
      <c r="O295" s="6" t="e">
        <f>COUNTIFS(#REF!,"&lt;=1",#REF!,"&gt;=100",#REF!,"&lt;150",#REF!,$B295,#REF!,"&gt;=2.5")</f>
        <v>#REF!</v>
      </c>
      <c r="P295" s="6" t="e">
        <f>COUNTIFS(#REF!,"&lt;=1",#REF!,"&gt;=100",#REF!,"&lt;150",#REF!,$B295,#REF!,"&gt;=3")</f>
        <v>#REF!</v>
      </c>
      <c r="Q295" s="6" t="e">
        <f>COUNTIFS(#REF!,"&lt;=1",#REF!,"&gt;=100",#REF!,"&lt;150",#REF!,$B295,#REF!,"&gt;=3.5")</f>
        <v>#REF!</v>
      </c>
      <c r="R295" s="15" t="e">
        <f>COUNTIFS(#REF!,"&lt;=1",#REF!,"&gt;=100",#REF!,"&lt;150",#REF!,$B295,#REF!,"&gt;=4")</f>
        <v>#REF!</v>
      </c>
      <c r="T295" s="9" t="s">
        <v>52</v>
      </c>
      <c r="U295" s="6"/>
      <c r="V295" s="6" t="e">
        <f>COUNTIFS(#REF!,"&gt;=150",#REF!,"&lt;200",#REF!,$B295)</f>
        <v>#REF!</v>
      </c>
      <c r="W295" s="6" t="e">
        <f>COUNTIFS(#REF!,"&lt;=1",#REF!,"&gt;=150",#REF!,"&lt;200",#REF!,$B295,#REF!,"&gt;=2.2")</f>
        <v>#REF!</v>
      </c>
      <c r="X295" s="6" t="e">
        <f>COUNTIFS(#REF!,"&lt;=1",#REF!,"&gt;=150",#REF!,"&lt;200",#REF!,$B295,#REF!,"&gt;=2.5")</f>
        <v>#REF!</v>
      </c>
      <c r="Y295" s="6" t="e">
        <f>COUNTIFS(#REF!,"&lt;=1",#REF!,"&gt;=150",#REF!,"&lt;200",#REF!,$B295,#REF!,"&gt;=3")</f>
        <v>#REF!</v>
      </c>
      <c r="Z295" s="6" t="e">
        <f>COUNTIFS(#REF!,"&lt;=1",#REF!,"&gt;=150",#REF!,"&lt;200",#REF!,$B295,#REF!,"&gt;=3.5")</f>
        <v>#REF!</v>
      </c>
      <c r="AA295" s="15" t="e">
        <f>COUNTIFS(#REF!,"&lt;=1",#REF!,"&gt;=150",#REF!,"&lt;200",#REF!,$B295,#REF!,"&gt;=4")</f>
        <v>#REF!</v>
      </c>
      <c r="AC295" s="9" t="s">
        <v>52</v>
      </c>
      <c r="AD295" s="6"/>
      <c r="AE295" s="6" t="e">
        <f>COUNTIFS(#REF!,"&gt;=200",#REF!,$B295)</f>
        <v>#REF!</v>
      </c>
      <c r="AF295" s="6" t="e">
        <f>COUNTIFS(#REF!,"&lt;=1",#REF!,"&gt;=200",#REF!,$B295,#REF!,"&gt;=2.2")</f>
        <v>#REF!</v>
      </c>
      <c r="AG295" s="6" t="e">
        <f>COUNTIFS(#REF!,"&lt;=1",#REF!,"&gt;=200",#REF!,$B295,#REF!,"&gt;=2.5")</f>
        <v>#REF!</v>
      </c>
      <c r="AH295" s="6" t="e">
        <f>COUNTIFS(#REF!,"&lt;=1",#REF!,"&gt;=200",#REF!,$B295,#REF!,"&gt;=3")</f>
        <v>#REF!</v>
      </c>
      <c r="AI295" s="6" t="e">
        <f>COUNTIFS(#REF!,"&lt;=1",#REF!,"&gt;=200",#REF!,$B295,#REF!,"&gt;=3.5")</f>
        <v>#REF!</v>
      </c>
      <c r="AJ295" s="15" t="e">
        <f>COUNTIFS(#REF!,"&lt;=1",#REF!,"&gt;=200",#REF!,$B295,#REF!,"&gt;=4")</f>
        <v>#REF!</v>
      </c>
      <c r="AL295" s="9" t="s">
        <v>52</v>
      </c>
      <c r="AM295" s="6"/>
      <c r="AN295" s="6" t="e">
        <f>COUNTIFS(#REF!,"&gt;=50",#REF!,$B295)</f>
        <v>#REF!</v>
      </c>
      <c r="AO295" s="6" t="e">
        <f>COUNTIFS(#REF!,"&lt;=1",#REF!,"&gt;=50",#REF!,$B295,#REF!,"&gt;=2.2")</f>
        <v>#REF!</v>
      </c>
      <c r="AP295" s="6" t="e">
        <f>COUNTIFS(#REF!,"&lt;=1",#REF!,"&gt;=50",#REF!,$B295,#REF!,"&gt;=2.5")</f>
        <v>#REF!</v>
      </c>
      <c r="AQ295" s="6" t="e">
        <f>COUNTIFS(#REF!,"&lt;=1",#REF!,"&gt;=50",#REF!,$B295,#REF!,"&gt;=3")</f>
        <v>#REF!</v>
      </c>
      <c r="AR295" s="6" t="e">
        <f>COUNTIFS(#REF!,"&lt;=1",#REF!,"&gt;=50",#REF!,$B295,#REF!,"&gt;=3.5")</f>
        <v>#REF!</v>
      </c>
      <c r="AS295" s="15" t="e">
        <f>COUNTIFS(#REF!,"&lt;=1",#REF!,"&gt;=50",#REF!,$B295,#REF!,"&gt;=4")</f>
        <v>#REF!</v>
      </c>
    </row>
    <row r="296" spans="2:45" hidden="1" outlineLevel="1" x14ac:dyDescent="0.25">
      <c r="B296" s="9" t="s">
        <v>51</v>
      </c>
      <c r="C296" s="6"/>
      <c r="D296" s="6" t="e">
        <f>COUNTIFS(#REF!,"&lt;100",#REF!,"&gt;=50",#REF!,$B296)</f>
        <v>#REF!</v>
      </c>
      <c r="E296" s="6" t="e">
        <f>COUNTIFS(#REF!,"&lt;=1",#REF!,"&lt;100",#REF!,"&gt;=50",#REF!,$B296,#REF!,"&gt;=2.2")</f>
        <v>#REF!</v>
      </c>
      <c r="F296" s="6" t="e">
        <f>COUNTIFS(#REF!,"&lt;=1",#REF!,"&lt;100",#REF!,"&gt;=50",#REF!,$B296,#REF!,"&gt;=2.5")</f>
        <v>#REF!</v>
      </c>
      <c r="G296" s="6" t="e">
        <f>COUNTIFS(#REF!,"&lt;=1",#REF!,"&lt;100",#REF!,"&gt;=50",#REF!,$B296,#REF!,"&gt;=3")</f>
        <v>#REF!</v>
      </c>
      <c r="H296" s="6" t="e">
        <f>COUNTIFS(#REF!,"&lt;=1",#REF!,"&lt;100",#REF!,"&gt;=50",#REF!,$B296,#REF!,"&gt;=3.5")</f>
        <v>#REF!</v>
      </c>
      <c r="I296" s="15" t="e">
        <f>COUNTIFS(#REF!,"&lt;=1",#REF!,"&lt;100",#REF!,"&gt;=50",#REF!,$B296,#REF!,"&gt;=4")</f>
        <v>#REF!</v>
      </c>
      <c r="K296" s="9" t="s">
        <v>51</v>
      </c>
      <c r="L296" s="6"/>
      <c r="M296" s="6" t="e">
        <f>COUNTIFS(#REF!,"&gt;=100",#REF!,"&lt;150",#REF!,$B296)</f>
        <v>#REF!</v>
      </c>
      <c r="N296" s="6" t="e">
        <f>COUNTIFS(#REF!,"&lt;=1",#REF!,"&gt;=100",#REF!,"&lt;150",#REF!,$B296,#REF!,"&gt;=2.2")</f>
        <v>#REF!</v>
      </c>
      <c r="O296" s="6" t="e">
        <f>COUNTIFS(#REF!,"&lt;=1",#REF!,"&gt;=100",#REF!,"&lt;150",#REF!,$B296,#REF!,"&gt;=2.5")</f>
        <v>#REF!</v>
      </c>
      <c r="P296" s="6" t="e">
        <f>COUNTIFS(#REF!,"&lt;=1",#REF!,"&gt;=100",#REF!,"&lt;150",#REF!,$B296,#REF!,"&gt;=3")</f>
        <v>#REF!</v>
      </c>
      <c r="Q296" s="6" t="e">
        <f>COUNTIFS(#REF!,"&lt;=1",#REF!,"&gt;=100",#REF!,"&lt;150",#REF!,$B296,#REF!,"&gt;=3.5")</f>
        <v>#REF!</v>
      </c>
      <c r="R296" s="15" t="e">
        <f>COUNTIFS(#REF!,"&lt;=1",#REF!,"&gt;=100",#REF!,"&lt;150",#REF!,$B296,#REF!,"&gt;=4")</f>
        <v>#REF!</v>
      </c>
      <c r="T296" s="9" t="s">
        <v>51</v>
      </c>
      <c r="U296" s="6"/>
      <c r="V296" s="6" t="e">
        <f>COUNTIFS(#REF!,"&gt;=150",#REF!,"&lt;200",#REF!,$B296)</f>
        <v>#REF!</v>
      </c>
      <c r="W296" s="6" t="e">
        <f>COUNTIFS(#REF!,"&lt;=1",#REF!,"&gt;=150",#REF!,"&lt;200",#REF!,$B296,#REF!,"&gt;=2.2")</f>
        <v>#REF!</v>
      </c>
      <c r="X296" s="6" t="e">
        <f>COUNTIFS(#REF!,"&lt;=1",#REF!,"&gt;=150",#REF!,"&lt;200",#REF!,$B296,#REF!,"&gt;=2.5")</f>
        <v>#REF!</v>
      </c>
      <c r="Y296" s="6" t="e">
        <f>COUNTIFS(#REF!,"&lt;=1",#REF!,"&gt;=150",#REF!,"&lt;200",#REF!,$B296,#REF!,"&gt;=3")</f>
        <v>#REF!</v>
      </c>
      <c r="Z296" s="6" t="e">
        <f>COUNTIFS(#REF!,"&lt;=1",#REF!,"&gt;=150",#REF!,"&lt;200",#REF!,$B296,#REF!,"&gt;=3.5")</f>
        <v>#REF!</v>
      </c>
      <c r="AA296" s="15" t="e">
        <f>COUNTIFS(#REF!,"&lt;=1",#REF!,"&gt;=150",#REF!,"&lt;200",#REF!,$B296,#REF!,"&gt;=4")</f>
        <v>#REF!</v>
      </c>
      <c r="AC296" s="9" t="s">
        <v>51</v>
      </c>
      <c r="AD296" s="6"/>
      <c r="AE296" s="6" t="e">
        <f>COUNTIFS(#REF!,"&gt;=200",#REF!,$B296)</f>
        <v>#REF!</v>
      </c>
      <c r="AF296" s="6" t="e">
        <f>COUNTIFS(#REF!,"&lt;=1",#REF!,"&gt;=200",#REF!,$B296,#REF!,"&gt;=2.2")</f>
        <v>#REF!</v>
      </c>
      <c r="AG296" s="6" t="e">
        <f>COUNTIFS(#REF!,"&lt;=1",#REF!,"&gt;=200",#REF!,$B296,#REF!,"&gt;=2.5")</f>
        <v>#REF!</v>
      </c>
      <c r="AH296" s="6" t="e">
        <f>COUNTIFS(#REF!,"&lt;=1",#REF!,"&gt;=200",#REF!,$B296,#REF!,"&gt;=3")</f>
        <v>#REF!</v>
      </c>
      <c r="AI296" s="6" t="e">
        <f>COUNTIFS(#REF!,"&lt;=1",#REF!,"&gt;=200",#REF!,$B296,#REF!,"&gt;=3.5")</f>
        <v>#REF!</v>
      </c>
      <c r="AJ296" s="15" t="e">
        <f>COUNTIFS(#REF!,"&lt;=1",#REF!,"&gt;=200",#REF!,$B296,#REF!,"&gt;=4")</f>
        <v>#REF!</v>
      </c>
      <c r="AL296" s="9" t="s">
        <v>51</v>
      </c>
      <c r="AM296" s="6"/>
      <c r="AN296" s="6" t="e">
        <f>COUNTIFS(#REF!,"&gt;=50",#REF!,$B296)</f>
        <v>#REF!</v>
      </c>
      <c r="AO296" s="6" t="e">
        <f>COUNTIFS(#REF!,"&lt;=1",#REF!,"&gt;=50",#REF!,$B296,#REF!,"&gt;=2.2")</f>
        <v>#REF!</v>
      </c>
      <c r="AP296" s="6" t="e">
        <f>COUNTIFS(#REF!,"&lt;=1",#REF!,"&gt;=50",#REF!,$B296,#REF!,"&gt;=2.5")</f>
        <v>#REF!</v>
      </c>
      <c r="AQ296" s="6" t="e">
        <f>COUNTIFS(#REF!,"&lt;=1",#REF!,"&gt;=50",#REF!,$B296,#REF!,"&gt;=3")</f>
        <v>#REF!</v>
      </c>
      <c r="AR296" s="6" t="e">
        <f>COUNTIFS(#REF!,"&lt;=1",#REF!,"&gt;=50",#REF!,$B296,#REF!,"&gt;=3.5")</f>
        <v>#REF!</v>
      </c>
      <c r="AS296" s="15" t="e">
        <f>COUNTIFS(#REF!,"&lt;=1",#REF!,"&gt;=50",#REF!,$B296,#REF!,"&gt;=4")</f>
        <v>#REF!</v>
      </c>
    </row>
    <row r="297" spans="2:45" hidden="1" outlineLevel="1" x14ac:dyDescent="0.25">
      <c r="B297" s="9" t="s">
        <v>39</v>
      </c>
      <c r="C297" s="6"/>
      <c r="D297" s="6" t="e">
        <f>COUNTIFS(#REF!,"&lt;100",#REF!,"&gt;=50",#REF!,$B297)</f>
        <v>#REF!</v>
      </c>
      <c r="E297" s="6" t="e">
        <f>COUNTIFS(#REF!,"&lt;=1",#REF!,"&lt;100",#REF!,"&gt;=50",#REF!,$B297,#REF!,"&gt;=2.2")</f>
        <v>#REF!</v>
      </c>
      <c r="F297" s="6" t="e">
        <f>COUNTIFS(#REF!,"&lt;=1",#REF!,"&lt;100",#REF!,"&gt;=50",#REF!,$B297,#REF!,"&gt;=2.5")</f>
        <v>#REF!</v>
      </c>
      <c r="G297" s="6" t="e">
        <f>COUNTIFS(#REF!,"&lt;=1",#REF!,"&lt;100",#REF!,"&gt;=50",#REF!,$B297,#REF!,"&gt;=3")</f>
        <v>#REF!</v>
      </c>
      <c r="H297" s="6" t="e">
        <f>COUNTIFS(#REF!,"&lt;=1",#REF!,"&lt;100",#REF!,"&gt;=50",#REF!,$B297,#REF!,"&gt;=3.5")</f>
        <v>#REF!</v>
      </c>
      <c r="I297" s="15" t="e">
        <f>COUNTIFS(#REF!,"&lt;=1",#REF!,"&lt;100",#REF!,"&gt;=50",#REF!,$B297,#REF!,"&gt;=4")</f>
        <v>#REF!</v>
      </c>
      <c r="K297" s="9" t="s">
        <v>39</v>
      </c>
      <c r="L297" s="6"/>
      <c r="M297" s="6" t="e">
        <f>COUNTIFS(#REF!,"&gt;=100",#REF!,"&lt;150",#REF!,$B297)</f>
        <v>#REF!</v>
      </c>
      <c r="N297" s="6" t="e">
        <f>COUNTIFS(#REF!,"&lt;=1",#REF!,"&gt;=100",#REF!,"&lt;150",#REF!,$B297,#REF!,"&gt;=2.2")</f>
        <v>#REF!</v>
      </c>
      <c r="O297" s="6" t="e">
        <f>COUNTIFS(#REF!,"&lt;=1",#REF!,"&gt;=100",#REF!,"&lt;150",#REF!,$B297,#REF!,"&gt;=2.5")</f>
        <v>#REF!</v>
      </c>
      <c r="P297" s="6" t="e">
        <f>COUNTIFS(#REF!,"&lt;=1",#REF!,"&gt;=100",#REF!,"&lt;150",#REF!,$B297,#REF!,"&gt;=3")</f>
        <v>#REF!</v>
      </c>
      <c r="Q297" s="6" t="e">
        <f>COUNTIFS(#REF!,"&lt;=1",#REF!,"&gt;=100",#REF!,"&lt;150",#REF!,$B297,#REF!,"&gt;=3.5")</f>
        <v>#REF!</v>
      </c>
      <c r="R297" s="15" t="e">
        <f>COUNTIFS(#REF!,"&lt;=1",#REF!,"&gt;=100",#REF!,"&lt;150",#REF!,$B297,#REF!,"&gt;=4")</f>
        <v>#REF!</v>
      </c>
      <c r="T297" s="9" t="s">
        <v>39</v>
      </c>
      <c r="U297" s="6"/>
      <c r="V297" s="6" t="e">
        <f>COUNTIFS(#REF!,"&gt;=150",#REF!,"&lt;200",#REF!,$B297)</f>
        <v>#REF!</v>
      </c>
      <c r="W297" s="6" t="e">
        <f>COUNTIFS(#REF!,"&lt;=1",#REF!,"&gt;=150",#REF!,"&lt;200",#REF!,$B297,#REF!,"&gt;=2.2")</f>
        <v>#REF!</v>
      </c>
      <c r="X297" s="6" t="e">
        <f>COUNTIFS(#REF!,"&lt;=1",#REF!,"&gt;=150",#REF!,"&lt;200",#REF!,$B297,#REF!,"&gt;=2.5")</f>
        <v>#REF!</v>
      </c>
      <c r="Y297" s="6" t="e">
        <f>COUNTIFS(#REF!,"&lt;=1",#REF!,"&gt;=150",#REF!,"&lt;200",#REF!,$B297,#REF!,"&gt;=3")</f>
        <v>#REF!</v>
      </c>
      <c r="Z297" s="6" t="e">
        <f>COUNTIFS(#REF!,"&lt;=1",#REF!,"&gt;=150",#REF!,"&lt;200",#REF!,$B297,#REF!,"&gt;=3.5")</f>
        <v>#REF!</v>
      </c>
      <c r="AA297" s="15" t="e">
        <f>COUNTIFS(#REF!,"&lt;=1",#REF!,"&gt;=150",#REF!,"&lt;200",#REF!,$B297,#REF!,"&gt;=4")</f>
        <v>#REF!</v>
      </c>
      <c r="AC297" s="9" t="s">
        <v>39</v>
      </c>
      <c r="AD297" s="6"/>
      <c r="AE297" s="6" t="e">
        <f>COUNTIFS(#REF!,"&gt;=200",#REF!,$B297)</f>
        <v>#REF!</v>
      </c>
      <c r="AF297" s="6" t="e">
        <f>COUNTIFS(#REF!,"&lt;=1",#REF!,"&gt;=200",#REF!,$B297,#REF!,"&gt;=2.2")</f>
        <v>#REF!</v>
      </c>
      <c r="AG297" s="6" t="e">
        <f>COUNTIFS(#REF!,"&lt;=1",#REF!,"&gt;=200",#REF!,$B297,#REF!,"&gt;=2.5")</f>
        <v>#REF!</v>
      </c>
      <c r="AH297" s="6" t="e">
        <f>COUNTIFS(#REF!,"&lt;=1",#REF!,"&gt;=200",#REF!,$B297,#REF!,"&gt;=3")</f>
        <v>#REF!</v>
      </c>
      <c r="AI297" s="6" t="e">
        <f>COUNTIFS(#REF!,"&lt;=1",#REF!,"&gt;=200",#REF!,$B297,#REF!,"&gt;=3.5")</f>
        <v>#REF!</v>
      </c>
      <c r="AJ297" s="15" t="e">
        <f>COUNTIFS(#REF!,"&lt;=1",#REF!,"&gt;=200",#REF!,$B297,#REF!,"&gt;=4")</f>
        <v>#REF!</v>
      </c>
      <c r="AL297" s="9" t="s">
        <v>39</v>
      </c>
      <c r="AM297" s="6"/>
      <c r="AN297" s="6" t="e">
        <f>COUNTIFS(#REF!,"&gt;=50",#REF!,$B297)</f>
        <v>#REF!</v>
      </c>
      <c r="AO297" s="6" t="e">
        <f>COUNTIFS(#REF!,"&lt;=1",#REF!,"&gt;=50",#REF!,$B297,#REF!,"&gt;=2.2")</f>
        <v>#REF!</v>
      </c>
      <c r="AP297" s="6" t="e">
        <f>COUNTIFS(#REF!,"&lt;=1",#REF!,"&gt;=50",#REF!,$B297,#REF!,"&gt;=2.5")</f>
        <v>#REF!</v>
      </c>
      <c r="AQ297" s="6" t="e">
        <f>COUNTIFS(#REF!,"&lt;=1",#REF!,"&gt;=50",#REF!,$B297,#REF!,"&gt;=3")</f>
        <v>#REF!</v>
      </c>
      <c r="AR297" s="6" t="e">
        <f>COUNTIFS(#REF!,"&lt;=1",#REF!,"&gt;=50",#REF!,$B297,#REF!,"&gt;=3.5")</f>
        <v>#REF!</v>
      </c>
      <c r="AS297" s="15" t="e">
        <f>COUNTIFS(#REF!,"&lt;=1",#REF!,"&gt;=50",#REF!,$B297,#REF!,"&gt;=4")</f>
        <v>#REF!</v>
      </c>
    </row>
    <row r="298" spans="2:45" hidden="1" outlineLevel="1" x14ac:dyDescent="0.25">
      <c r="B298" s="9" t="s">
        <v>47</v>
      </c>
      <c r="C298" s="6"/>
      <c r="D298" s="6" t="e">
        <f>COUNTIFS(#REF!,"&lt;100",#REF!,"&gt;=50",#REF!,$B298)</f>
        <v>#REF!</v>
      </c>
      <c r="E298" s="6" t="e">
        <f>COUNTIFS(#REF!,"&lt;=1",#REF!,"&lt;100",#REF!,"&gt;=50",#REF!,$B298,#REF!,"&gt;=2.2")</f>
        <v>#REF!</v>
      </c>
      <c r="F298" s="6" t="e">
        <f>COUNTIFS(#REF!,"&lt;=1",#REF!,"&lt;100",#REF!,"&gt;=50",#REF!,$B298,#REF!,"&gt;=2.5")</f>
        <v>#REF!</v>
      </c>
      <c r="G298" s="6" t="e">
        <f>COUNTIFS(#REF!,"&lt;=1",#REF!,"&lt;100",#REF!,"&gt;=50",#REF!,$B298,#REF!,"&gt;=3")</f>
        <v>#REF!</v>
      </c>
      <c r="H298" s="6" t="e">
        <f>COUNTIFS(#REF!,"&lt;=1",#REF!,"&lt;100",#REF!,"&gt;=50",#REF!,$B298,#REF!,"&gt;=3.5")</f>
        <v>#REF!</v>
      </c>
      <c r="I298" s="15" t="e">
        <f>COUNTIFS(#REF!,"&lt;=1",#REF!,"&lt;100",#REF!,"&gt;=50",#REF!,$B298,#REF!,"&gt;=4")</f>
        <v>#REF!</v>
      </c>
      <c r="K298" s="9" t="s">
        <v>47</v>
      </c>
      <c r="L298" s="6"/>
      <c r="M298" s="6" t="e">
        <f>COUNTIFS(#REF!,"&gt;=100",#REF!,"&lt;150",#REF!,$B298)</f>
        <v>#REF!</v>
      </c>
      <c r="N298" s="6" t="e">
        <f>COUNTIFS(#REF!,"&lt;=1",#REF!,"&gt;=100",#REF!,"&lt;150",#REF!,$B298,#REF!,"&gt;=2.2")</f>
        <v>#REF!</v>
      </c>
      <c r="O298" s="6" t="e">
        <f>COUNTIFS(#REF!,"&lt;=1",#REF!,"&gt;=100",#REF!,"&lt;150",#REF!,$B298,#REF!,"&gt;=2.5")</f>
        <v>#REF!</v>
      </c>
      <c r="P298" s="6" t="e">
        <f>COUNTIFS(#REF!,"&lt;=1",#REF!,"&gt;=100",#REF!,"&lt;150",#REF!,$B298,#REF!,"&gt;=3")</f>
        <v>#REF!</v>
      </c>
      <c r="Q298" s="6" t="e">
        <f>COUNTIFS(#REF!,"&lt;=1",#REF!,"&gt;=100",#REF!,"&lt;150",#REF!,$B298,#REF!,"&gt;=3.5")</f>
        <v>#REF!</v>
      </c>
      <c r="R298" s="15" t="e">
        <f>COUNTIFS(#REF!,"&lt;=1",#REF!,"&gt;=100",#REF!,"&lt;150",#REF!,$B298,#REF!,"&gt;=4")</f>
        <v>#REF!</v>
      </c>
      <c r="T298" s="9" t="s">
        <v>47</v>
      </c>
      <c r="U298" s="6"/>
      <c r="V298" s="6" t="e">
        <f>COUNTIFS(#REF!,"&gt;=150",#REF!,"&lt;200",#REF!,$B298)</f>
        <v>#REF!</v>
      </c>
      <c r="W298" s="6" t="e">
        <f>COUNTIFS(#REF!,"&lt;=1",#REF!,"&gt;=150",#REF!,"&lt;200",#REF!,$B298,#REF!,"&gt;=2.2")</f>
        <v>#REF!</v>
      </c>
      <c r="X298" s="6" t="e">
        <f>COUNTIFS(#REF!,"&lt;=1",#REF!,"&gt;=150",#REF!,"&lt;200",#REF!,$B298,#REF!,"&gt;=2.5")</f>
        <v>#REF!</v>
      </c>
      <c r="Y298" s="6" t="e">
        <f>COUNTIFS(#REF!,"&lt;=1",#REF!,"&gt;=150",#REF!,"&lt;200",#REF!,$B298,#REF!,"&gt;=3")</f>
        <v>#REF!</v>
      </c>
      <c r="Z298" s="6" t="e">
        <f>COUNTIFS(#REF!,"&lt;=1",#REF!,"&gt;=150",#REF!,"&lt;200",#REF!,$B298,#REF!,"&gt;=3.5")</f>
        <v>#REF!</v>
      </c>
      <c r="AA298" s="15" t="e">
        <f>COUNTIFS(#REF!,"&lt;=1",#REF!,"&gt;=150",#REF!,"&lt;200",#REF!,$B298,#REF!,"&gt;=4")</f>
        <v>#REF!</v>
      </c>
      <c r="AC298" s="9" t="s">
        <v>47</v>
      </c>
      <c r="AD298" s="6"/>
      <c r="AE298" s="6" t="e">
        <f>COUNTIFS(#REF!,"&gt;=200",#REF!,$B298)</f>
        <v>#REF!</v>
      </c>
      <c r="AF298" s="6" t="e">
        <f>COUNTIFS(#REF!,"&lt;=1",#REF!,"&gt;=200",#REF!,$B298,#REF!,"&gt;=2.2")</f>
        <v>#REF!</v>
      </c>
      <c r="AG298" s="6" t="e">
        <f>COUNTIFS(#REF!,"&lt;=1",#REF!,"&gt;=200",#REF!,$B298,#REF!,"&gt;=2.5")</f>
        <v>#REF!</v>
      </c>
      <c r="AH298" s="6" t="e">
        <f>COUNTIFS(#REF!,"&lt;=1",#REF!,"&gt;=200",#REF!,$B298,#REF!,"&gt;=3")</f>
        <v>#REF!</v>
      </c>
      <c r="AI298" s="6" t="e">
        <f>COUNTIFS(#REF!,"&lt;=1",#REF!,"&gt;=200",#REF!,$B298,#REF!,"&gt;=3.5")</f>
        <v>#REF!</v>
      </c>
      <c r="AJ298" s="15" t="e">
        <f>COUNTIFS(#REF!,"&lt;=1",#REF!,"&gt;=200",#REF!,$B298,#REF!,"&gt;=4")</f>
        <v>#REF!</v>
      </c>
      <c r="AL298" s="9" t="s">
        <v>47</v>
      </c>
      <c r="AM298" s="6"/>
      <c r="AN298" s="6" t="e">
        <f>COUNTIFS(#REF!,"&gt;=50",#REF!,$B298)</f>
        <v>#REF!</v>
      </c>
      <c r="AO298" s="6" t="e">
        <f>COUNTIFS(#REF!,"&lt;=1",#REF!,"&gt;=50",#REF!,$B298,#REF!,"&gt;=2.2")</f>
        <v>#REF!</v>
      </c>
      <c r="AP298" s="6" t="e">
        <f>COUNTIFS(#REF!,"&lt;=1",#REF!,"&gt;=50",#REF!,$B298,#REF!,"&gt;=2.5")</f>
        <v>#REF!</v>
      </c>
      <c r="AQ298" s="6" t="e">
        <f>COUNTIFS(#REF!,"&lt;=1",#REF!,"&gt;=50",#REF!,$B298,#REF!,"&gt;=3")</f>
        <v>#REF!</v>
      </c>
      <c r="AR298" s="6" t="e">
        <f>COUNTIFS(#REF!,"&lt;=1",#REF!,"&gt;=50",#REF!,$B298,#REF!,"&gt;=3.5")</f>
        <v>#REF!</v>
      </c>
      <c r="AS298" s="15" t="e">
        <f>COUNTIFS(#REF!,"&lt;=1",#REF!,"&gt;=50",#REF!,$B298,#REF!,"&gt;=4")</f>
        <v>#REF!</v>
      </c>
    </row>
    <row r="299" spans="2:45" hidden="1" outlineLevel="1" x14ac:dyDescent="0.25">
      <c r="B299" s="9" t="s">
        <v>48</v>
      </c>
      <c r="C299" s="6"/>
      <c r="D299" s="6" t="e">
        <f>COUNTIFS(#REF!,"&lt;100",#REF!,"&gt;=50",#REF!,$B299)</f>
        <v>#REF!</v>
      </c>
      <c r="E299" s="6" t="e">
        <f>COUNTIFS(#REF!,"&lt;=1",#REF!,"&lt;100",#REF!,"&gt;=50",#REF!,$B299,#REF!,"&gt;=2.2")</f>
        <v>#REF!</v>
      </c>
      <c r="F299" s="6" t="e">
        <f>COUNTIFS(#REF!,"&lt;=1",#REF!,"&lt;100",#REF!,"&gt;=50",#REF!,$B299,#REF!,"&gt;=2.5")</f>
        <v>#REF!</v>
      </c>
      <c r="G299" s="6" t="e">
        <f>COUNTIFS(#REF!,"&lt;=1",#REF!,"&lt;100",#REF!,"&gt;=50",#REF!,$B299,#REF!,"&gt;=3")</f>
        <v>#REF!</v>
      </c>
      <c r="H299" s="6" t="e">
        <f>COUNTIFS(#REF!,"&lt;=1",#REF!,"&lt;100",#REF!,"&gt;=50",#REF!,$B299,#REF!,"&gt;=3.5")</f>
        <v>#REF!</v>
      </c>
      <c r="I299" s="15" t="e">
        <f>COUNTIFS(#REF!,"&lt;=1",#REF!,"&lt;100",#REF!,"&gt;=50",#REF!,$B299,#REF!,"&gt;=4")</f>
        <v>#REF!</v>
      </c>
      <c r="K299" s="9" t="s">
        <v>48</v>
      </c>
      <c r="L299" s="6"/>
      <c r="M299" s="6" t="e">
        <f>COUNTIFS(#REF!,"&gt;=100",#REF!,"&lt;150",#REF!,$B299)</f>
        <v>#REF!</v>
      </c>
      <c r="N299" s="6" t="e">
        <f>COUNTIFS(#REF!,"&lt;=1",#REF!,"&gt;=100",#REF!,"&lt;150",#REF!,$B299,#REF!,"&gt;=2.2")</f>
        <v>#REF!</v>
      </c>
      <c r="O299" s="6" t="e">
        <f>COUNTIFS(#REF!,"&lt;=1",#REF!,"&gt;=100",#REF!,"&lt;150",#REF!,$B299,#REF!,"&gt;=2.5")</f>
        <v>#REF!</v>
      </c>
      <c r="P299" s="6" t="e">
        <f>COUNTIFS(#REF!,"&lt;=1",#REF!,"&gt;=100",#REF!,"&lt;150",#REF!,$B299,#REF!,"&gt;=3")</f>
        <v>#REF!</v>
      </c>
      <c r="Q299" s="6" t="e">
        <f>COUNTIFS(#REF!,"&lt;=1",#REF!,"&gt;=100",#REF!,"&lt;150",#REF!,$B299,#REF!,"&gt;=3.5")</f>
        <v>#REF!</v>
      </c>
      <c r="R299" s="15" t="e">
        <f>COUNTIFS(#REF!,"&lt;=1",#REF!,"&gt;=100",#REF!,"&lt;150",#REF!,$B299,#REF!,"&gt;=4")</f>
        <v>#REF!</v>
      </c>
      <c r="T299" s="9" t="s">
        <v>48</v>
      </c>
      <c r="U299" s="6"/>
      <c r="V299" s="6" t="e">
        <f>COUNTIFS(#REF!,"&gt;=150",#REF!,"&lt;200",#REF!,$B299)</f>
        <v>#REF!</v>
      </c>
      <c r="W299" s="6" t="e">
        <f>COUNTIFS(#REF!,"&lt;=1",#REF!,"&gt;=150",#REF!,"&lt;200",#REF!,$B299,#REF!,"&gt;=2.2")</f>
        <v>#REF!</v>
      </c>
      <c r="X299" s="6" t="e">
        <f>COUNTIFS(#REF!,"&lt;=1",#REF!,"&gt;=150",#REF!,"&lt;200",#REF!,$B299,#REF!,"&gt;=2.5")</f>
        <v>#REF!</v>
      </c>
      <c r="Y299" s="6" t="e">
        <f>COUNTIFS(#REF!,"&lt;=1",#REF!,"&gt;=150",#REF!,"&lt;200",#REF!,$B299,#REF!,"&gt;=3")</f>
        <v>#REF!</v>
      </c>
      <c r="Z299" s="6" t="e">
        <f>COUNTIFS(#REF!,"&lt;=1",#REF!,"&gt;=150",#REF!,"&lt;200",#REF!,$B299,#REF!,"&gt;=3.5")</f>
        <v>#REF!</v>
      </c>
      <c r="AA299" s="15" t="e">
        <f>COUNTIFS(#REF!,"&lt;=1",#REF!,"&gt;=150",#REF!,"&lt;200",#REF!,$B299,#REF!,"&gt;=4")</f>
        <v>#REF!</v>
      </c>
      <c r="AC299" s="9" t="s">
        <v>48</v>
      </c>
      <c r="AD299" s="6"/>
      <c r="AE299" s="6" t="e">
        <f>COUNTIFS(#REF!,"&gt;=200",#REF!,$B299)</f>
        <v>#REF!</v>
      </c>
      <c r="AF299" s="6" t="e">
        <f>COUNTIFS(#REF!,"&lt;=1",#REF!,"&gt;=200",#REF!,$B299,#REF!,"&gt;=2.2")</f>
        <v>#REF!</v>
      </c>
      <c r="AG299" s="6" t="e">
        <f>COUNTIFS(#REF!,"&lt;=1",#REF!,"&gt;=200",#REF!,$B299,#REF!,"&gt;=2.5")</f>
        <v>#REF!</v>
      </c>
      <c r="AH299" s="6" t="e">
        <f>COUNTIFS(#REF!,"&lt;=1",#REF!,"&gt;=200",#REF!,$B299,#REF!,"&gt;=3")</f>
        <v>#REF!</v>
      </c>
      <c r="AI299" s="6" t="e">
        <f>COUNTIFS(#REF!,"&lt;=1",#REF!,"&gt;=200",#REF!,$B299,#REF!,"&gt;=3.5")</f>
        <v>#REF!</v>
      </c>
      <c r="AJ299" s="15" t="e">
        <f>COUNTIFS(#REF!,"&lt;=1",#REF!,"&gt;=200",#REF!,$B299,#REF!,"&gt;=4")</f>
        <v>#REF!</v>
      </c>
      <c r="AL299" s="9" t="s">
        <v>48</v>
      </c>
      <c r="AM299" s="6"/>
      <c r="AN299" s="6" t="e">
        <f>COUNTIFS(#REF!,"&gt;=50",#REF!,$B299)</f>
        <v>#REF!</v>
      </c>
      <c r="AO299" s="6" t="e">
        <f>COUNTIFS(#REF!,"&lt;=1",#REF!,"&gt;=50",#REF!,$B299,#REF!,"&gt;=2.2")</f>
        <v>#REF!</v>
      </c>
      <c r="AP299" s="6" t="e">
        <f>COUNTIFS(#REF!,"&lt;=1",#REF!,"&gt;=50",#REF!,$B299,#REF!,"&gt;=2.5")</f>
        <v>#REF!</v>
      </c>
      <c r="AQ299" s="6" t="e">
        <f>COUNTIFS(#REF!,"&lt;=1",#REF!,"&gt;=50",#REF!,$B299,#REF!,"&gt;=3")</f>
        <v>#REF!</v>
      </c>
      <c r="AR299" s="6" t="e">
        <f>COUNTIFS(#REF!,"&lt;=1",#REF!,"&gt;=50",#REF!,$B299,#REF!,"&gt;=3.5")</f>
        <v>#REF!</v>
      </c>
      <c r="AS299" s="15" t="e">
        <f>COUNTIFS(#REF!,"&lt;=1",#REF!,"&gt;=50",#REF!,$B299,#REF!,"&gt;=4")</f>
        <v>#REF!</v>
      </c>
    </row>
    <row r="300" spans="2:45" hidden="1" outlineLevel="1" x14ac:dyDescent="0.25">
      <c r="B300" s="9" t="s">
        <v>33</v>
      </c>
      <c r="C300" s="6"/>
      <c r="D300" s="6" t="e">
        <f>COUNTIFS(#REF!,"&lt;100",#REF!,"&gt;=50",#REF!,$B300)</f>
        <v>#REF!</v>
      </c>
      <c r="E300" s="6" t="e">
        <f>COUNTIFS(#REF!,"&lt;=1",#REF!,"&lt;100",#REF!,"&gt;=50",#REF!,$B300,#REF!,"&gt;=2.2")</f>
        <v>#REF!</v>
      </c>
      <c r="F300" s="6" t="e">
        <f>COUNTIFS(#REF!,"&lt;=1",#REF!,"&lt;100",#REF!,"&gt;=50",#REF!,$B300,#REF!,"&gt;=2.5")</f>
        <v>#REF!</v>
      </c>
      <c r="G300" s="6" t="e">
        <f>COUNTIFS(#REF!,"&lt;=1",#REF!,"&lt;100",#REF!,"&gt;=50",#REF!,$B300,#REF!,"&gt;=3")</f>
        <v>#REF!</v>
      </c>
      <c r="H300" s="6" t="e">
        <f>COUNTIFS(#REF!,"&lt;=1",#REF!,"&lt;100",#REF!,"&gt;=50",#REF!,$B300,#REF!,"&gt;=3.5")</f>
        <v>#REF!</v>
      </c>
      <c r="I300" s="15" t="e">
        <f>COUNTIFS(#REF!,"&lt;=1",#REF!,"&lt;100",#REF!,"&gt;=50",#REF!,$B300,#REF!,"&gt;=4")</f>
        <v>#REF!</v>
      </c>
      <c r="K300" s="9" t="s">
        <v>33</v>
      </c>
      <c r="L300" s="6"/>
      <c r="M300" s="6" t="e">
        <f>COUNTIFS(#REF!,"&gt;=100",#REF!,"&lt;150",#REF!,$B300)</f>
        <v>#REF!</v>
      </c>
      <c r="N300" s="6" t="e">
        <f>COUNTIFS(#REF!,"&lt;=1",#REF!,"&gt;=100",#REF!,"&lt;150",#REF!,$B300,#REF!,"&gt;=2.2")</f>
        <v>#REF!</v>
      </c>
      <c r="O300" s="6" t="e">
        <f>COUNTIFS(#REF!,"&lt;=1",#REF!,"&gt;=100",#REF!,"&lt;150",#REF!,$B300,#REF!,"&gt;=2.5")</f>
        <v>#REF!</v>
      </c>
      <c r="P300" s="6" t="e">
        <f>COUNTIFS(#REF!,"&lt;=1",#REF!,"&gt;=100",#REF!,"&lt;150",#REF!,$B300,#REF!,"&gt;=3")</f>
        <v>#REF!</v>
      </c>
      <c r="Q300" s="6" t="e">
        <f>COUNTIFS(#REF!,"&lt;=1",#REF!,"&gt;=100",#REF!,"&lt;150",#REF!,$B300,#REF!,"&gt;=3.5")</f>
        <v>#REF!</v>
      </c>
      <c r="R300" s="15" t="e">
        <f>COUNTIFS(#REF!,"&lt;=1",#REF!,"&gt;=100",#REF!,"&lt;150",#REF!,$B300,#REF!,"&gt;=4")</f>
        <v>#REF!</v>
      </c>
      <c r="T300" s="9" t="s">
        <v>33</v>
      </c>
      <c r="U300" s="6"/>
      <c r="V300" s="6" t="e">
        <f>COUNTIFS(#REF!,"&gt;=150",#REF!,"&lt;200",#REF!,$B300)</f>
        <v>#REF!</v>
      </c>
      <c r="W300" s="6" t="e">
        <f>COUNTIFS(#REF!,"&lt;=1",#REF!,"&gt;=150",#REF!,"&lt;200",#REF!,$B300,#REF!,"&gt;=2.2")</f>
        <v>#REF!</v>
      </c>
      <c r="X300" s="6" t="e">
        <f>COUNTIFS(#REF!,"&lt;=1",#REF!,"&gt;=150",#REF!,"&lt;200",#REF!,$B300,#REF!,"&gt;=2.5")</f>
        <v>#REF!</v>
      </c>
      <c r="Y300" s="6" t="e">
        <f>COUNTIFS(#REF!,"&lt;=1",#REF!,"&gt;=150",#REF!,"&lt;200",#REF!,$B300,#REF!,"&gt;=3")</f>
        <v>#REF!</v>
      </c>
      <c r="Z300" s="6" t="e">
        <f>COUNTIFS(#REF!,"&lt;=1",#REF!,"&gt;=150",#REF!,"&lt;200",#REF!,$B300,#REF!,"&gt;=3.5")</f>
        <v>#REF!</v>
      </c>
      <c r="AA300" s="15" t="e">
        <f>COUNTIFS(#REF!,"&lt;=1",#REF!,"&gt;=150",#REF!,"&lt;200",#REF!,$B300,#REF!,"&gt;=4")</f>
        <v>#REF!</v>
      </c>
      <c r="AC300" s="9" t="s">
        <v>33</v>
      </c>
      <c r="AD300" s="6"/>
      <c r="AE300" s="6" t="e">
        <f>COUNTIFS(#REF!,"&gt;=200",#REF!,$B300)</f>
        <v>#REF!</v>
      </c>
      <c r="AF300" s="6" t="e">
        <f>COUNTIFS(#REF!,"&lt;=1",#REF!,"&gt;=200",#REF!,$B300,#REF!,"&gt;=2.2")</f>
        <v>#REF!</v>
      </c>
      <c r="AG300" s="6" t="e">
        <f>COUNTIFS(#REF!,"&lt;=1",#REF!,"&gt;=200",#REF!,$B300,#REF!,"&gt;=2.5")</f>
        <v>#REF!</v>
      </c>
      <c r="AH300" s="6" t="e">
        <f>COUNTIFS(#REF!,"&lt;=1",#REF!,"&gt;=200",#REF!,$B300,#REF!,"&gt;=3")</f>
        <v>#REF!</v>
      </c>
      <c r="AI300" s="6" t="e">
        <f>COUNTIFS(#REF!,"&lt;=1",#REF!,"&gt;=200",#REF!,$B300,#REF!,"&gt;=3.5")</f>
        <v>#REF!</v>
      </c>
      <c r="AJ300" s="15" t="e">
        <f>COUNTIFS(#REF!,"&lt;=1",#REF!,"&gt;=200",#REF!,$B300,#REF!,"&gt;=4")</f>
        <v>#REF!</v>
      </c>
      <c r="AL300" s="9" t="s">
        <v>33</v>
      </c>
      <c r="AM300" s="6"/>
      <c r="AN300" s="6" t="e">
        <f>COUNTIFS(#REF!,"&gt;=50",#REF!,$B300)</f>
        <v>#REF!</v>
      </c>
      <c r="AO300" s="6" t="e">
        <f>COUNTIFS(#REF!,"&lt;=1",#REF!,"&gt;=50",#REF!,$B300,#REF!,"&gt;=2.2")</f>
        <v>#REF!</v>
      </c>
      <c r="AP300" s="6" t="e">
        <f>COUNTIFS(#REF!,"&lt;=1",#REF!,"&gt;=50",#REF!,$B300,#REF!,"&gt;=2.5")</f>
        <v>#REF!</v>
      </c>
      <c r="AQ300" s="6" t="e">
        <f>COUNTIFS(#REF!,"&lt;=1",#REF!,"&gt;=50",#REF!,$B300,#REF!,"&gt;=3")</f>
        <v>#REF!</v>
      </c>
      <c r="AR300" s="6" t="e">
        <f>COUNTIFS(#REF!,"&lt;=1",#REF!,"&gt;=50",#REF!,$B300,#REF!,"&gt;=3.5")</f>
        <v>#REF!</v>
      </c>
      <c r="AS300" s="15" t="e">
        <f>COUNTIFS(#REF!,"&lt;=1",#REF!,"&gt;=50",#REF!,$B300,#REF!,"&gt;=4")</f>
        <v>#REF!</v>
      </c>
    </row>
    <row r="301" spans="2:45" hidden="1" outlineLevel="1" x14ac:dyDescent="0.25">
      <c r="B301" s="9" t="s">
        <v>43</v>
      </c>
      <c r="C301" s="6"/>
      <c r="D301" s="6" t="e">
        <f>COUNTIFS(#REF!,"&lt;100",#REF!,"&gt;=50",#REF!,$B301)</f>
        <v>#REF!</v>
      </c>
      <c r="E301" s="6" t="e">
        <f>COUNTIFS(#REF!,"&lt;=1",#REF!,"&lt;100",#REF!,"&gt;=50",#REF!,$B301,#REF!,"&gt;=2.2")</f>
        <v>#REF!</v>
      </c>
      <c r="F301" s="6" t="e">
        <f>COUNTIFS(#REF!,"&lt;=1",#REF!,"&lt;100",#REF!,"&gt;=50",#REF!,$B301,#REF!,"&gt;=2.5")</f>
        <v>#REF!</v>
      </c>
      <c r="G301" s="6" t="e">
        <f>COUNTIFS(#REF!,"&lt;=1",#REF!,"&lt;100",#REF!,"&gt;=50",#REF!,$B301,#REF!,"&gt;=3")</f>
        <v>#REF!</v>
      </c>
      <c r="H301" s="6" t="e">
        <f>COUNTIFS(#REF!,"&lt;=1",#REF!,"&lt;100",#REF!,"&gt;=50",#REF!,$B301,#REF!,"&gt;=3.5")</f>
        <v>#REF!</v>
      </c>
      <c r="I301" s="15" t="e">
        <f>COUNTIFS(#REF!,"&lt;=1",#REF!,"&lt;100",#REF!,"&gt;=50",#REF!,$B301,#REF!,"&gt;=4")</f>
        <v>#REF!</v>
      </c>
      <c r="K301" s="9" t="s">
        <v>43</v>
      </c>
      <c r="L301" s="6"/>
      <c r="M301" s="6" t="e">
        <f>COUNTIFS(#REF!,"&gt;=100",#REF!,"&lt;150",#REF!,$B301)</f>
        <v>#REF!</v>
      </c>
      <c r="N301" s="6" t="e">
        <f>COUNTIFS(#REF!,"&lt;=1",#REF!,"&gt;=100",#REF!,"&lt;150",#REF!,$B301,#REF!,"&gt;=2.2")</f>
        <v>#REF!</v>
      </c>
      <c r="O301" s="6" t="e">
        <f>COUNTIFS(#REF!,"&lt;=1",#REF!,"&gt;=100",#REF!,"&lt;150",#REF!,$B301,#REF!,"&gt;=2.5")</f>
        <v>#REF!</v>
      </c>
      <c r="P301" s="6" t="e">
        <f>COUNTIFS(#REF!,"&lt;=1",#REF!,"&gt;=100",#REF!,"&lt;150",#REF!,$B301,#REF!,"&gt;=3")</f>
        <v>#REF!</v>
      </c>
      <c r="Q301" s="6" t="e">
        <f>COUNTIFS(#REF!,"&lt;=1",#REF!,"&gt;=100",#REF!,"&lt;150",#REF!,$B301,#REF!,"&gt;=3.5")</f>
        <v>#REF!</v>
      </c>
      <c r="R301" s="15" t="e">
        <f>COUNTIFS(#REF!,"&lt;=1",#REF!,"&gt;=100",#REF!,"&lt;150",#REF!,$B301,#REF!,"&gt;=4")</f>
        <v>#REF!</v>
      </c>
      <c r="T301" s="9" t="s">
        <v>43</v>
      </c>
      <c r="U301" s="6"/>
      <c r="V301" s="6" t="e">
        <f>COUNTIFS(#REF!,"&gt;=150",#REF!,"&lt;200",#REF!,$B301)</f>
        <v>#REF!</v>
      </c>
      <c r="W301" s="6" t="e">
        <f>COUNTIFS(#REF!,"&lt;=1",#REF!,"&gt;=150",#REF!,"&lt;200",#REF!,$B301,#REF!,"&gt;=2.2")</f>
        <v>#REF!</v>
      </c>
      <c r="X301" s="6" t="e">
        <f>COUNTIFS(#REF!,"&lt;=1",#REF!,"&gt;=150",#REF!,"&lt;200",#REF!,$B301,#REF!,"&gt;=2.5")</f>
        <v>#REF!</v>
      </c>
      <c r="Y301" s="6" t="e">
        <f>COUNTIFS(#REF!,"&lt;=1",#REF!,"&gt;=150",#REF!,"&lt;200",#REF!,$B301,#REF!,"&gt;=3")</f>
        <v>#REF!</v>
      </c>
      <c r="Z301" s="6" t="e">
        <f>COUNTIFS(#REF!,"&lt;=1",#REF!,"&gt;=150",#REF!,"&lt;200",#REF!,$B301,#REF!,"&gt;=3.5")</f>
        <v>#REF!</v>
      </c>
      <c r="AA301" s="15" t="e">
        <f>COUNTIFS(#REF!,"&lt;=1",#REF!,"&gt;=150",#REF!,"&lt;200",#REF!,$B301,#REF!,"&gt;=4")</f>
        <v>#REF!</v>
      </c>
      <c r="AC301" s="9" t="s">
        <v>43</v>
      </c>
      <c r="AD301" s="6"/>
      <c r="AE301" s="6" t="e">
        <f>COUNTIFS(#REF!,"&gt;=200",#REF!,$B301)</f>
        <v>#REF!</v>
      </c>
      <c r="AF301" s="6" t="e">
        <f>COUNTIFS(#REF!,"&lt;=1",#REF!,"&gt;=200",#REF!,$B301,#REF!,"&gt;=2.2")</f>
        <v>#REF!</v>
      </c>
      <c r="AG301" s="6" t="e">
        <f>COUNTIFS(#REF!,"&lt;=1",#REF!,"&gt;=200",#REF!,$B301,#REF!,"&gt;=2.5")</f>
        <v>#REF!</v>
      </c>
      <c r="AH301" s="6" t="e">
        <f>COUNTIFS(#REF!,"&lt;=1",#REF!,"&gt;=200",#REF!,$B301,#REF!,"&gt;=3")</f>
        <v>#REF!</v>
      </c>
      <c r="AI301" s="6" t="e">
        <f>COUNTIFS(#REF!,"&lt;=1",#REF!,"&gt;=200",#REF!,$B301,#REF!,"&gt;=3.5")</f>
        <v>#REF!</v>
      </c>
      <c r="AJ301" s="15" t="e">
        <f>COUNTIFS(#REF!,"&lt;=1",#REF!,"&gt;=200",#REF!,$B301,#REF!,"&gt;=4")</f>
        <v>#REF!</v>
      </c>
      <c r="AL301" s="9" t="s">
        <v>43</v>
      </c>
      <c r="AM301" s="6"/>
      <c r="AN301" s="6" t="e">
        <f>COUNTIFS(#REF!,"&gt;=50",#REF!,$B301)</f>
        <v>#REF!</v>
      </c>
      <c r="AO301" s="6" t="e">
        <f>COUNTIFS(#REF!,"&lt;=1",#REF!,"&gt;=50",#REF!,$B301,#REF!,"&gt;=2.2")</f>
        <v>#REF!</v>
      </c>
      <c r="AP301" s="6" t="e">
        <f>COUNTIFS(#REF!,"&lt;=1",#REF!,"&gt;=50",#REF!,$B301,#REF!,"&gt;=2.5")</f>
        <v>#REF!</v>
      </c>
      <c r="AQ301" s="6" t="e">
        <f>COUNTIFS(#REF!,"&lt;=1",#REF!,"&gt;=50",#REF!,$B301,#REF!,"&gt;=3")</f>
        <v>#REF!</v>
      </c>
      <c r="AR301" s="6" t="e">
        <f>COUNTIFS(#REF!,"&lt;=1",#REF!,"&gt;=50",#REF!,$B301,#REF!,"&gt;=3.5")</f>
        <v>#REF!</v>
      </c>
      <c r="AS301" s="15" t="e">
        <f>COUNTIFS(#REF!,"&lt;=1",#REF!,"&gt;=50",#REF!,$B301,#REF!,"&gt;=4")</f>
        <v>#REF!</v>
      </c>
    </row>
    <row r="302" spans="2:45" hidden="1" outlineLevel="1" x14ac:dyDescent="0.25">
      <c r="B302" s="9" t="s">
        <v>46</v>
      </c>
      <c r="C302" s="6"/>
      <c r="D302" s="6" t="e">
        <f>COUNTIFS(#REF!,"&lt;100",#REF!,"&gt;=50",#REF!,$B302)</f>
        <v>#REF!</v>
      </c>
      <c r="E302" s="6" t="e">
        <f>COUNTIFS(#REF!,"&lt;=1",#REF!,"&lt;100",#REF!,"&gt;=50",#REF!,$B302,#REF!,"&gt;=2.2")</f>
        <v>#REF!</v>
      </c>
      <c r="F302" s="6" t="e">
        <f>COUNTIFS(#REF!,"&lt;=1",#REF!,"&lt;100",#REF!,"&gt;=50",#REF!,$B302,#REF!,"&gt;=2.5")</f>
        <v>#REF!</v>
      </c>
      <c r="G302" s="6" t="e">
        <f>COUNTIFS(#REF!,"&lt;=1",#REF!,"&lt;100",#REF!,"&gt;=50",#REF!,$B302,#REF!,"&gt;=3")</f>
        <v>#REF!</v>
      </c>
      <c r="H302" s="6" t="e">
        <f>COUNTIFS(#REF!,"&lt;=1",#REF!,"&lt;100",#REF!,"&gt;=50",#REF!,$B302,#REF!,"&gt;=3.5")</f>
        <v>#REF!</v>
      </c>
      <c r="I302" s="15" t="e">
        <f>COUNTIFS(#REF!,"&lt;=1",#REF!,"&lt;100",#REF!,"&gt;=50",#REF!,$B302,#REF!,"&gt;=4")</f>
        <v>#REF!</v>
      </c>
      <c r="K302" s="9" t="s">
        <v>46</v>
      </c>
      <c r="L302" s="6"/>
      <c r="M302" s="6" t="e">
        <f>COUNTIFS(#REF!,"&gt;=100",#REF!,"&lt;150",#REF!,$B302)</f>
        <v>#REF!</v>
      </c>
      <c r="N302" s="6" t="e">
        <f>COUNTIFS(#REF!,"&lt;=1",#REF!,"&gt;=100",#REF!,"&lt;150",#REF!,$B302,#REF!,"&gt;=2.2")</f>
        <v>#REF!</v>
      </c>
      <c r="O302" s="6" t="e">
        <f>COUNTIFS(#REF!,"&lt;=1",#REF!,"&gt;=100",#REF!,"&lt;150",#REF!,$B302,#REF!,"&gt;=2.5")</f>
        <v>#REF!</v>
      </c>
      <c r="P302" s="6" t="e">
        <f>COUNTIFS(#REF!,"&lt;=1",#REF!,"&gt;=100",#REF!,"&lt;150",#REF!,$B302,#REF!,"&gt;=3")</f>
        <v>#REF!</v>
      </c>
      <c r="Q302" s="6" t="e">
        <f>COUNTIFS(#REF!,"&lt;=1",#REF!,"&gt;=100",#REF!,"&lt;150",#REF!,$B302,#REF!,"&gt;=3.5")</f>
        <v>#REF!</v>
      </c>
      <c r="R302" s="15" t="e">
        <f>COUNTIFS(#REF!,"&lt;=1",#REF!,"&gt;=100",#REF!,"&lt;150",#REF!,$B302,#REF!,"&gt;=4")</f>
        <v>#REF!</v>
      </c>
      <c r="T302" s="9" t="s">
        <v>46</v>
      </c>
      <c r="U302" s="6"/>
      <c r="V302" s="6" t="e">
        <f>COUNTIFS(#REF!,"&gt;=150",#REF!,"&lt;200",#REF!,$B302)</f>
        <v>#REF!</v>
      </c>
      <c r="W302" s="6" t="e">
        <f>COUNTIFS(#REF!,"&lt;=1",#REF!,"&gt;=150",#REF!,"&lt;200",#REF!,$B302,#REF!,"&gt;=2.2")</f>
        <v>#REF!</v>
      </c>
      <c r="X302" s="6" t="e">
        <f>COUNTIFS(#REF!,"&lt;=1",#REF!,"&gt;=150",#REF!,"&lt;200",#REF!,$B302,#REF!,"&gt;=2.5")</f>
        <v>#REF!</v>
      </c>
      <c r="Y302" s="6" t="e">
        <f>COUNTIFS(#REF!,"&lt;=1",#REF!,"&gt;=150",#REF!,"&lt;200",#REF!,$B302,#REF!,"&gt;=3")</f>
        <v>#REF!</v>
      </c>
      <c r="Z302" s="6" t="e">
        <f>COUNTIFS(#REF!,"&lt;=1",#REF!,"&gt;=150",#REF!,"&lt;200",#REF!,$B302,#REF!,"&gt;=3.5")</f>
        <v>#REF!</v>
      </c>
      <c r="AA302" s="15" t="e">
        <f>COUNTIFS(#REF!,"&lt;=1",#REF!,"&gt;=150",#REF!,"&lt;200",#REF!,$B302,#REF!,"&gt;=4")</f>
        <v>#REF!</v>
      </c>
      <c r="AC302" s="9" t="s">
        <v>46</v>
      </c>
      <c r="AD302" s="6"/>
      <c r="AE302" s="6" t="e">
        <f>COUNTIFS(#REF!,"&gt;=200",#REF!,$B302)</f>
        <v>#REF!</v>
      </c>
      <c r="AF302" s="6" t="e">
        <f>COUNTIFS(#REF!,"&lt;=1",#REF!,"&gt;=200",#REF!,$B302,#REF!,"&gt;=2.2")</f>
        <v>#REF!</v>
      </c>
      <c r="AG302" s="6" t="e">
        <f>COUNTIFS(#REF!,"&lt;=1",#REF!,"&gt;=200",#REF!,$B302,#REF!,"&gt;=2.5")</f>
        <v>#REF!</v>
      </c>
      <c r="AH302" s="6" t="e">
        <f>COUNTIFS(#REF!,"&lt;=1",#REF!,"&gt;=200",#REF!,$B302,#REF!,"&gt;=3")</f>
        <v>#REF!</v>
      </c>
      <c r="AI302" s="6" t="e">
        <f>COUNTIFS(#REF!,"&lt;=1",#REF!,"&gt;=200",#REF!,$B302,#REF!,"&gt;=3.5")</f>
        <v>#REF!</v>
      </c>
      <c r="AJ302" s="15" t="e">
        <f>COUNTIFS(#REF!,"&lt;=1",#REF!,"&gt;=200",#REF!,$B302,#REF!,"&gt;=4")</f>
        <v>#REF!</v>
      </c>
      <c r="AL302" s="9" t="s">
        <v>46</v>
      </c>
      <c r="AM302" s="6"/>
      <c r="AN302" s="6" t="e">
        <f>COUNTIFS(#REF!,"&gt;=50",#REF!,$B302)</f>
        <v>#REF!</v>
      </c>
      <c r="AO302" s="6" t="e">
        <f>COUNTIFS(#REF!,"&lt;=1",#REF!,"&gt;=50",#REF!,$B302,#REF!,"&gt;=2.2")</f>
        <v>#REF!</v>
      </c>
      <c r="AP302" s="6" t="e">
        <f>COUNTIFS(#REF!,"&lt;=1",#REF!,"&gt;=50",#REF!,$B302,#REF!,"&gt;=2.5")</f>
        <v>#REF!</v>
      </c>
      <c r="AQ302" s="6" t="e">
        <f>COUNTIFS(#REF!,"&lt;=1",#REF!,"&gt;=50",#REF!,$B302,#REF!,"&gt;=3")</f>
        <v>#REF!</v>
      </c>
      <c r="AR302" s="6" t="e">
        <f>COUNTIFS(#REF!,"&lt;=1",#REF!,"&gt;=50",#REF!,$B302,#REF!,"&gt;=3.5")</f>
        <v>#REF!</v>
      </c>
      <c r="AS302" s="15" t="e">
        <f>COUNTIFS(#REF!,"&lt;=1",#REF!,"&gt;=50",#REF!,$B302,#REF!,"&gt;=4")</f>
        <v>#REF!</v>
      </c>
    </row>
    <row r="303" spans="2:45" hidden="1" outlineLevel="1" x14ac:dyDescent="0.25">
      <c r="B303" s="9" t="s">
        <v>53</v>
      </c>
      <c r="C303" s="6"/>
      <c r="D303" s="6" t="e">
        <f>COUNTIFS(#REF!,"&lt;100",#REF!,"&gt;=50",#REF!,$B303)</f>
        <v>#REF!</v>
      </c>
      <c r="E303" s="6" t="e">
        <f>COUNTIFS(#REF!,"&lt;=1",#REF!,"&lt;100",#REF!,"&gt;=50",#REF!,$B303,#REF!,"&gt;=2.2")</f>
        <v>#REF!</v>
      </c>
      <c r="F303" s="6" t="e">
        <f>COUNTIFS(#REF!,"&lt;=1",#REF!,"&lt;100",#REF!,"&gt;=50",#REF!,$B303,#REF!,"&gt;=2.5")</f>
        <v>#REF!</v>
      </c>
      <c r="G303" s="6" t="e">
        <f>COUNTIFS(#REF!,"&lt;=1",#REF!,"&lt;100",#REF!,"&gt;=50",#REF!,$B303,#REF!,"&gt;=3")</f>
        <v>#REF!</v>
      </c>
      <c r="H303" s="6" t="e">
        <f>COUNTIFS(#REF!,"&lt;=1",#REF!,"&lt;100",#REF!,"&gt;=50",#REF!,$B303,#REF!,"&gt;=3.5")</f>
        <v>#REF!</v>
      </c>
      <c r="I303" s="15" t="e">
        <f>COUNTIFS(#REF!,"&lt;=1",#REF!,"&lt;100",#REF!,"&gt;=50",#REF!,$B303,#REF!,"&gt;=4")</f>
        <v>#REF!</v>
      </c>
      <c r="K303" s="9" t="s">
        <v>53</v>
      </c>
      <c r="L303" s="6"/>
      <c r="M303" s="6" t="e">
        <f>COUNTIFS(#REF!,"&gt;=100",#REF!,"&lt;150",#REF!,$B303)</f>
        <v>#REF!</v>
      </c>
      <c r="N303" s="6" t="e">
        <f>COUNTIFS(#REF!,"&lt;=1",#REF!,"&gt;=100",#REF!,"&lt;150",#REF!,$B303,#REF!,"&gt;=2.2")</f>
        <v>#REF!</v>
      </c>
      <c r="O303" s="6" t="e">
        <f>COUNTIFS(#REF!,"&lt;=1",#REF!,"&gt;=100",#REF!,"&lt;150",#REF!,$B303,#REF!,"&gt;=2.5")</f>
        <v>#REF!</v>
      </c>
      <c r="P303" s="6" t="e">
        <f>COUNTIFS(#REF!,"&lt;=1",#REF!,"&gt;=100",#REF!,"&lt;150",#REF!,$B303,#REF!,"&gt;=3")</f>
        <v>#REF!</v>
      </c>
      <c r="Q303" s="6" t="e">
        <f>COUNTIFS(#REF!,"&lt;=1",#REF!,"&gt;=100",#REF!,"&lt;150",#REF!,$B303,#REF!,"&gt;=3.5")</f>
        <v>#REF!</v>
      </c>
      <c r="R303" s="15" t="e">
        <f>COUNTIFS(#REF!,"&lt;=1",#REF!,"&gt;=100",#REF!,"&lt;150",#REF!,$B303,#REF!,"&gt;=4")</f>
        <v>#REF!</v>
      </c>
      <c r="T303" s="9" t="s">
        <v>53</v>
      </c>
      <c r="U303" s="6"/>
      <c r="V303" s="6" t="e">
        <f>COUNTIFS(#REF!,"&gt;=150",#REF!,"&lt;200",#REF!,$B303)</f>
        <v>#REF!</v>
      </c>
      <c r="W303" s="6" t="e">
        <f>COUNTIFS(#REF!,"&lt;=1",#REF!,"&gt;=150",#REF!,"&lt;200",#REF!,$B303,#REF!,"&gt;=2.2")</f>
        <v>#REF!</v>
      </c>
      <c r="X303" s="6" t="e">
        <f>COUNTIFS(#REF!,"&lt;=1",#REF!,"&gt;=150",#REF!,"&lt;200",#REF!,$B303,#REF!,"&gt;=2.5")</f>
        <v>#REF!</v>
      </c>
      <c r="Y303" s="6" t="e">
        <f>COUNTIFS(#REF!,"&lt;=1",#REF!,"&gt;=150",#REF!,"&lt;200",#REF!,$B303,#REF!,"&gt;=3")</f>
        <v>#REF!</v>
      </c>
      <c r="Z303" s="6" t="e">
        <f>COUNTIFS(#REF!,"&lt;=1",#REF!,"&gt;=150",#REF!,"&lt;200",#REF!,$B303,#REF!,"&gt;=3.5")</f>
        <v>#REF!</v>
      </c>
      <c r="AA303" s="15" t="e">
        <f>COUNTIFS(#REF!,"&lt;=1",#REF!,"&gt;=150",#REF!,"&lt;200",#REF!,$B303,#REF!,"&gt;=4")</f>
        <v>#REF!</v>
      </c>
      <c r="AC303" s="9" t="s">
        <v>53</v>
      </c>
      <c r="AD303" s="6"/>
      <c r="AE303" s="6" t="e">
        <f>COUNTIFS(#REF!,"&gt;=200",#REF!,$B303)</f>
        <v>#REF!</v>
      </c>
      <c r="AF303" s="6" t="e">
        <f>COUNTIFS(#REF!,"&lt;=1",#REF!,"&gt;=200",#REF!,$B303,#REF!,"&gt;=2.2")</f>
        <v>#REF!</v>
      </c>
      <c r="AG303" s="6" t="e">
        <f>COUNTIFS(#REF!,"&lt;=1",#REF!,"&gt;=200",#REF!,$B303,#REF!,"&gt;=2.5")</f>
        <v>#REF!</v>
      </c>
      <c r="AH303" s="6" t="e">
        <f>COUNTIFS(#REF!,"&lt;=1",#REF!,"&gt;=200",#REF!,$B303,#REF!,"&gt;=3")</f>
        <v>#REF!</v>
      </c>
      <c r="AI303" s="6" t="e">
        <f>COUNTIFS(#REF!,"&lt;=1",#REF!,"&gt;=200",#REF!,$B303,#REF!,"&gt;=3.5")</f>
        <v>#REF!</v>
      </c>
      <c r="AJ303" s="15" t="e">
        <f>COUNTIFS(#REF!,"&lt;=1",#REF!,"&gt;=200",#REF!,$B303,#REF!,"&gt;=4")</f>
        <v>#REF!</v>
      </c>
      <c r="AL303" s="9" t="s">
        <v>53</v>
      </c>
      <c r="AM303" s="6"/>
      <c r="AN303" s="6" t="e">
        <f>COUNTIFS(#REF!,"&gt;=50",#REF!,$B303)</f>
        <v>#REF!</v>
      </c>
      <c r="AO303" s="6" t="e">
        <f>COUNTIFS(#REF!,"&lt;=1",#REF!,"&gt;=50",#REF!,$B303,#REF!,"&gt;=2.2")</f>
        <v>#REF!</v>
      </c>
      <c r="AP303" s="6" t="e">
        <f>COUNTIFS(#REF!,"&lt;=1",#REF!,"&gt;=50",#REF!,$B303,#REF!,"&gt;=2.5")</f>
        <v>#REF!</v>
      </c>
      <c r="AQ303" s="6" t="e">
        <f>COUNTIFS(#REF!,"&lt;=1",#REF!,"&gt;=50",#REF!,$B303,#REF!,"&gt;=3")</f>
        <v>#REF!</v>
      </c>
      <c r="AR303" s="6" t="e">
        <f>COUNTIFS(#REF!,"&lt;=1",#REF!,"&gt;=50",#REF!,$B303,#REF!,"&gt;=3.5")</f>
        <v>#REF!</v>
      </c>
      <c r="AS303" s="15" t="e">
        <f>COUNTIFS(#REF!,"&lt;=1",#REF!,"&gt;=50",#REF!,$B303,#REF!,"&gt;=4")</f>
        <v>#REF!</v>
      </c>
    </row>
    <row r="304" spans="2:45" hidden="1" outlineLevel="1" x14ac:dyDescent="0.25">
      <c r="B304" s="9" t="s">
        <v>49</v>
      </c>
      <c r="C304" s="6"/>
      <c r="D304" s="6" t="e">
        <f>COUNTIFS(#REF!,"&lt;100",#REF!,"&gt;=50",#REF!,$B304)</f>
        <v>#REF!</v>
      </c>
      <c r="E304" s="6" t="e">
        <f>COUNTIFS(#REF!,"&lt;=1",#REF!,"&lt;100",#REF!,"&gt;=50",#REF!,$B304,#REF!,"&gt;=2.2")</f>
        <v>#REF!</v>
      </c>
      <c r="F304" s="6" t="e">
        <f>COUNTIFS(#REF!,"&lt;=1",#REF!,"&lt;100",#REF!,"&gt;=50",#REF!,$B304,#REF!,"&gt;=2.5")</f>
        <v>#REF!</v>
      </c>
      <c r="G304" s="6" t="e">
        <f>COUNTIFS(#REF!,"&lt;=1",#REF!,"&lt;100",#REF!,"&gt;=50",#REF!,$B304,#REF!,"&gt;=3")</f>
        <v>#REF!</v>
      </c>
      <c r="H304" s="6" t="e">
        <f>COUNTIFS(#REF!,"&lt;=1",#REF!,"&lt;100",#REF!,"&gt;=50",#REF!,$B304,#REF!,"&gt;=3.5")</f>
        <v>#REF!</v>
      </c>
      <c r="I304" s="15" t="e">
        <f>COUNTIFS(#REF!,"&lt;=1",#REF!,"&lt;100",#REF!,"&gt;=50",#REF!,$B304,#REF!,"&gt;=4")</f>
        <v>#REF!</v>
      </c>
      <c r="K304" s="9" t="s">
        <v>49</v>
      </c>
      <c r="L304" s="6"/>
      <c r="M304" s="6" t="e">
        <f>COUNTIFS(#REF!,"&gt;=100",#REF!,"&lt;150",#REF!,$B304)</f>
        <v>#REF!</v>
      </c>
      <c r="N304" s="6" t="e">
        <f>COUNTIFS(#REF!,"&lt;=1",#REF!,"&gt;=100",#REF!,"&lt;150",#REF!,$B304,#REF!,"&gt;=2.2")</f>
        <v>#REF!</v>
      </c>
      <c r="O304" s="6" t="e">
        <f>COUNTIFS(#REF!,"&lt;=1",#REF!,"&gt;=100",#REF!,"&lt;150",#REF!,$B304,#REF!,"&gt;=2.5")</f>
        <v>#REF!</v>
      </c>
      <c r="P304" s="6" t="e">
        <f>COUNTIFS(#REF!,"&lt;=1",#REF!,"&gt;=100",#REF!,"&lt;150",#REF!,$B304,#REF!,"&gt;=3")</f>
        <v>#REF!</v>
      </c>
      <c r="Q304" s="6" t="e">
        <f>COUNTIFS(#REF!,"&lt;=1",#REF!,"&gt;=100",#REF!,"&lt;150",#REF!,$B304,#REF!,"&gt;=3.5")</f>
        <v>#REF!</v>
      </c>
      <c r="R304" s="15" t="e">
        <f>COUNTIFS(#REF!,"&lt;=1",#REF!,"&gt;=100",#REF!,"&lt;150",#REF!,$B304,#REF!,"&gt;=4")</f>
        <v>#REF!</v>
      </c>
      <c r="T304" s="9" t="s">
        <v>49</v>
      </c>
      <c r="U304" s="6"/>
      <c r="V304" s="6" t="e">
        <f>COUNTIFS(#REF!,"&gt;=150",#REF!,"&lt;200",#REF!,$B304)</f>
        <v>#REF!</v>
      </c>
      <c r="W304" s="6" t="e">
        <f>COUNTIFS(#REF!,"&lt;=1",#REF!,"&gt;=150",#REF!,"&lt;200",#REF!,$B304,#REF!,"&gt;=2.2")</f>
        <v>#REF!</v>
      </c>
      <c r="X304" s="6" t="e">
        <f>COUNTIFS(#REF!,"&lt;=1",#REF!,"&gt;=150",#REF!,"&lt;200",#REF!,$B304,#REF!,"&gt;=2.5")</f>
        <v>#REF!</v>
      </c>
      <c r="Y304" s="6" t="e">
        <f>COUNTIFS(#REF!,"&lt;=1",#REF!,"&gt;=150",#REF!,"&lt;200",#REF!,$B304,#REF!,"&gt;=3")</f>
        <v>#REF!</v>
      </c>
      <c r="Z304" s="6" t="e">
        <f>COUNTIFS(#REF!,"&lt;=1",#REF!,"&gt;=150",#REF!,"&lt;200",#REF!,$B304,#REF!,"&gt;=3.5")</f>
        <v>#REF!</v>
      </c>
      <c r="AA304" s="15" t="e">
        <f>COUNTIFS(#REF!,"&lt;=1",#REF!,"&gt;=150",#REF!,"&lt;200",#REF!,$B304,#REF!,"&gt;=4")</f>
        <v>#REF!</v>
      </c>
      <c r="AC304" s="9" t="s">
        <v>49</v>
      </c>
      <c r="AD304" s="6"/>
      <c r="AE304" s="6" t="e">
        <f>COUNTIFS(#REF!,"&gt;=200",#REF!,$B304)</f>
        <v>#REF!</v>
      </c>
      <c r="AF304" s="6" t="e">
        <f>COUNTIFS(#REF!,"&lt;=1",#REF!,"&gt;=200",#REF!,$B304,#REF!,"&gt;=2.2")</f>
        <v>#REF!</v>
      </c>
      <c r="AG304" s="6" t="e">
        <f>COUNTIFS(#REF!,"&lt;=1",#REF!,"&gt;=200",#REF!,$B304,#REF!,"&gt;=2.5")</f>
        <v>#REF!</v>
      </c>
      <c r="AH304" s="6" t="e">
        <f>COUNTIFS(#REF!,"&lt;=1",#REF!,"&gt;=200",#REF!,$B304,#REF!,"&gt;=3")</f>
        <v>#REF!</v>
      </c>
      <c r="AI304" s="6" t="e">
        <f>COUNTIFS(#REF!,"&lt;=1",#REF!,"&gt;=200",#REF!,$B304,#REF!,"&gt;=3.5")</f>
        <v>#REF!</v>
      </c>
      <c r="AJ304" s="15" t="e">
        <f>COUNTIFS(#REF!,"&lt;=1",#REF!,"&gt;=200",#REF!,$B304,#REF!,"&gt;=4")</f>
        <v>#REF!</v>
      </c>
      <c r="AL304" s="9" t="s">
        <v>49</v>
      </c>
      <c r="AM304" s="6"/>
      <c r="AN304" s="6" t="e">
        <f>COUNTIFS(#REF!,"&gt;=50",#REF!,$B304)</f>
        <v>#REF!</v>
      </c>
      <c r="AO304" s="6" t="e">
        <f>COUNTIFS(#REF!,"&lt;=1",#REF!,"&gt;=50",#REF!,$B304,#REF!,"&gt;=2.2")</f>
        <v>#REF!</v>
      </c>
      <c r="AP304" s="6" t="e">
        <f>COUNTIFS(#REF!,"&lt;=1",#REF!,"&gt;=50",#REF!,$B304,#REF!,"&gt;=2.5")</f>
        <v>#REF!</v>
      </c>
      <c r="AQ304" s="6" t="e">
        <f>COUNTIFS(#REF!,"&lt;=1",#REF!,"&gt;=50",#REF!,$B304,#REF!,"&gt;=3")</f>
        <v>#REF!</v>
      </c>
      <c r="AR304" s="6" t="e">
        <f>COUNTIFS(#REF!,"&lt;=1",#REF!,"&gt;=50",#REF!,$B304,#REF!,"&gt;=3.5")</f>
        <v>#REF!</v>
      </c>
      <c r="AS304" s="15" t="e">
        <f>COUNTIFS(#REF!,"&lt;=1",#REF!,"&gt;=50",#REF!,$B304,#REF!,"&gt;=4")</f>
        <v>#REF!</v>
      </c>
    </row>
    <row r="305" spans="2:45" hidden="1" outlineLevel="1" x14ac:dyDescent="0.25">
      <c r="B305" s="9" t="s">
        <v>50</v>
      </c>
      <c r="C305" s="6"/>
      <c r="D305" s="6" t="e">
        <f>COUNTIFS(#REF!,"&lt;100",#REF!,"&gt;=50",#REF!,$B305)</f>
        <v>#REF!</v>
      </c>
      <c r="E305" s="6" t="e">
        <f>COUNTIFS(#REF!,"&lt;=1",#REF!,"&lt;100",#REF!,"&gt;=50",#REF!,$B305,#REF!,"&gt;=2.2")</f>
        <v>#REF!</v>
      </c>
      <c r="F305" s="6" t="e">
        <f>COUNTIFS(#REF!,"&lt;=1",#REF!,"&lt;100",#REF!,"&gt;=50",#REF!,$B305,#REF!,"&gt;=2.5")</f>
        <v>#REF!</v>
      </c>
      <c r="G305" s="6" t="e">
        <f>COUNTIFS(#REF!,"&lt;=1",#REF!,"&lt;100",#REF!,"&gt;=50",#REF!,$B305,#REF!,"&gt;=3")</f>
        <v>#REF!</v>
      </c>
      <c r="H305" s="6" t="e">
        <f>COUNTIFS(#REF!,"&lt;=1",#REF!,"&lt;100",#REF!,"&gt;=50",#REF!,$B305,#REF!,"&gt;=3.5")</f>
        <v>#REF!</v>
      </c>
      <c r="I305" s="15" t="e">
        <f>COUNTIFS(#REF!,"&lt;=1",#REF!,"&lt;100",#REF!,"&gt;=50",#REF!,$B305,#REF!,"&gt;=4")</f>
        <v>#REF!</v>
      </c>
      <c r="K305" s="9" t="s">
        <v>50</v>
      </c>
      <c r="L305" s="6"/>
      <c r="M305" s="6" t="e">
        <f>COUNTIFS(#REF!,"&gt;=100",#REF!,"&lt;150",#REF!,$B305)</f>
        <v>#REF!</v>
      </c>
      <c r="N305" s="6" t="e">
        <f>COUNTIFS(#REF!,"&lt;=1",#REF!,"&gt;=100",#REF!,"&lt;150",#REF!,$B305,#REF!,"&gt;=2.2")</f>
        <v>#REF!</v>
      </c>
      <c r="O305" s="6" t="e">
        <f>COUNTIFS(#REF!,"&lt;=1",#REF!,"&gt;=100",#REF!,"&lt;150",#REF!,$B305,#REF!,"&gt;=2.5")</f>
        <v>#REF!</v>
      </c>
      <c r="P305" s="6" t="e">
        <f>COUNTIFS(#REF!,"&lt;=1",#REF!,"&gt;=100",#REF!,"&lt;150",#REF!,$B305,#REF!,"&gt;=3")</f>
        <v>#REF!</v>
      </c>
      <c r="Q305" s="6" t="e">
        <f>COUNTIFS(#REF!,"&lt;=1",#REF!,"&gt;=100",#REF!,"&lt;150",#REF!,$B305,#REF!,"&gt;=3.5")</f>
        <v>#REF!</v>
      </c>
      <c r="R305" s="15" t="e">
        <f>COUNTIFS(#REF!,"&lt;=1",#REF!,"&gt;=100",#REF!,"&lt;150",#REF!,$B305,#REF!,"&gt;=4")</f>
        <v>#REF!</v>
      </c>
      <c r="T305" s="9" t="s">
        <v>50</v>
      </c>
      <c r="U305" s="6"/>
      <c r="V305" s="6" t="e">
        <f>COUNTIFS(#REF!,"&gt;=150",#REF!,"&lt;200",#REF!,$B305)</f>
        <v>#REF!</v>
      </c>
      <c r="W305" s="6" t="e">
        <f>COUNTIFS(#REF!,"&lt;=1",#REF!,"&gt;=150",#REF!,"&lt;200",#REF!,$B305,#REF!,"&gt;=2.2")</f>
        <v>#REF!</v>
      </c>
      <c r="X305" s="6" t="e">
        <f>COUNTIFS(#REF!,"&lt;=1",#REF!,"&gt;=150",#REF!,"&lt;200",#REF!,$B305,#REF!,"&gt;=2.5")</f>
        <v>#REF!</v>
      </c>
      <c r="Y305" s="6" t="e">
        <f>COUNTIFS(#REF!,"&lt;=1",#REF!,"&gt;=150",#REF!,"&lt;200",#REF!,$B305,#REF!,"&gt;=3")</f>
        <v>#REF!</v>
      </c>
      <c r="Z305" s="6" t="e">
        <f>COUNTIFS(#REF!,"&lt;=1",#REF!,"&gt;=150",#REF!,"&lt;200",#REF!,$B305,#REF!,"&gt;=3.5")</f>
        <v>#REF!</v>
      </c>
      <c r="AA305" s="15" t="e">
        <f>COUNTIFS(#REF!,"&lt;=1",#REF!,"&gt;=150",#REF!,"&lt;200",#REF!,$B305,#REF!,"&gt;=4")</f>
        <v>#REF!</v>
      </c>
      <c r="AC305" s="9" t="s">
        <v>50</v>
      </c>
      <c r="AD305" s="6"/>
      <c r="AE305" s="6" t="e">
        <f>COUNTIFS(#REF!,"&gt;=200",#REF!,$B305)</f>
        <v>#REF!</v>
      </c>
      <c r="AF305" s="6" t="e">
        <f>COUNTIFS(#REF!,"&lt;=1",#REF!,"&gt;=200",#REF!,$B305,#REF!,"&gt;=2.2")</f>
        <v>#REF!</v>
      </c>
      <c r="AG305" s="6" t="e">
        <f>COUNTIFS(#REF!,"&lt;=1",#REF!,"&gt;=200",#REF!,$B305,#REF!,"&gt;=2.5")</f>
        <v>#REF!</v>
      </c>
      <c r="AH305" s="6" t="e">
        <f>COUNTIFS(#REF!,"&lt;=1",#REF!,"&gt;=200",#REF!,$B305,#REF!,"&gt;=3")</f>
        <v>#REF!</v>
      </c>
      <c r="AI305" s="6" t="e">
        <f>COUNTIFS(#REF!,"&lt;=1",#REF!,"&gt;=200",#REF!,$B305,#REF!,"&gt;=3.5")</f>
        <v>#REF!</v>
      </c>
      <c r="AJ305" s="15" t="e">
        <f>COUNTIFS(#REF!,"&lt;=1",#REF!,"&gt;=200",#REF!,$B305,#REF!,"&gt;=4")</f>
        <v>#REF!</v>
      </c>
      <c r="AL305" s="9" t="s">
        <v>50</v>
      </c>
      <c r="AM305" s="6"/>
      <c r="AN305" s="6" t="e">
        <f>COUNTIFS(#REF!,"&gt;=50",#REF!,$B305)</f>
        <v>#REF!</v>
      </c>
      <c r="AO305" s="6" t="e">
        <f>COUNTIFS(#REF!,"&lt;=1",#REF!,"&gt;=50",#REF!,$B305,#REF!,"&gt;=2.2")</f>
        <v>#REF!</v>
      </c>
      <c r="AP305" s="6" t="e">
        <f>COUNTIFS(#REF!,"&lt;=1",#REF!,"&gt;=50",#REF!,$B305,#REF!,"&gt;=2.5")</f>
        <v>#REF!</v>
      </c>
      <c r="AQ305" s="6" t="e">
        <f>COUNTIFS(#REF!,"&lt;=1",#REF!,"&gt;=50",#REF!,$B305,#REF!,"&gt;=3")</f>
        <v>#REF!</v>
      </c>
      <c r="AR305" s="6" t="e">
        <f>COUNTIFS(#REF!,"&lt;=1",#REF!,"&gt;=50",#REF!,$B305,#REF!,"&gt;=3.5")</f>
        <v>#REF!</v>
      </c>
      <c r="AS305" s="15" t="e">
        <f>COUNTIFS(#REF!,"&lt;=1",#REF!,"&gt;=50",#REF!,$B305,#REF!,"&gt;=4")</f>
        <v>#REF!</v>
      </c>
    </row>
    <row r="306" spans="2:45" hidden="1" outlineLevel="1" x14ac:dyDescent="0.25">
      <c r="B306" s="9" t="s">
        <v>18</v>
      </c>
      <c r="C306" s="6"/>
      <c r="D306" s="6" t="e">
        <f>COUNTIFS(#REF!,"&lt;100",#REF!,"&gt;=50",#REF!,$B306)</f>
        <v>#REF!</v>
      </c>
      <c r="E306" s="6" t="e">
        <f>COUNTIFS(#REF!,"&lt;=1",#REF!,"&lt;100",#REF!,"&gt;=50",#REF!,$B306,#REF!,"&gt;=2.2")</f>
        <v>#REF!</v>
      </c>
      <c r="F306" s="6" t="e">
        <f>COUNTIFS(#REF!,"&lt;=1",#REF!,"&lt;100",#REF!,"&gt;=50",#REF!,$B306,#REF!,"&gt;=2.5")</f>
        <v>#REF!</v>
      </c>
      <c r="G306" s="6" t="e">
        <f>COUNTIFS(#REF!,"&lt;=1",#REF!,"&lt;100",#REF!,"&gt;=50",#REF!,$B306,#REF!,"&gt;=3")</f>
        <v>#REF!</v>
      </c>
      <c r="H306" s="6" t="e">
        <f>COUNTIFS(#REF!,"&lt;=1",#REF!,"&lt;100",#REF!,"&gt;=50",#REF!,$B306,#REF!,"&gt;=3.5")</f>
        <v>#REF!</v>
      </c>
      <c r="I306" s="15" t="e">
        <f>COUNTIFS(#REF!,"&lt;=1",#REF!,"&lt;100",#REF!,"&gt;=50",#REF!,$B306,#REF!,"&gt;=4")</f>
        <v>#REF!</v>
      </c>
      <c r="K306" s="9" t="s">
        <v>18</v>
      </c>
      <c r="L306" s="6"/>
      <c r="M306" s="6" t="e">
        <f>COUNTIFS(#REF!,"&gt;=100",#REF!,"&lt;150",#REF!,$B306)</f>
        <v>#REF!</v>
      </c>
      <c r="N306" s="6" t="e">
        <f>COUNTIFS(#REF!,"&lt;=1",#REF!,"&gt;=100",#REF!,"&lt;150",#REF!,$B306,#REF!,"&gt;=2.2")</f>
        <v>#REF!</v>
      </c>
      <c r="O306" s="6" t="e">
        <f>COUNTIFS(#REF!,"&lt;=1",#REF!,"&gt;=100",#REF!,"&lt;150",#REF!,$B306,#REF!,"&gt;=2.5")</f>
        <v>#REF!</v>
      </c>
      <c r="P306" s="6" t="e">
        <f>COUNTIFS(#REF!,"&lt;=1",#REF!,"&gt;=100",#REF!,"&lt;150",#REF!,$B306,#REF!,"&gt;=3")</f>
        <v>#REF!</v>
      </c>
      <c r="Q306" s="6" t="e">
        <f>COUNTIFS(#REF!,"&lt;=1",#REF!,"&gt;=100",#REF!,"&lt;150",#REF!,$B306,#REF!,"&gt;=3.5")</f>
        <v>#REF!</v>
      </c>
      <c r="R306" s="15" t="e">
        <f>COUNTIFS(#REF!,"&lt;=1",#REF!,"&gt;=100",#REF!,"&lt;150",#REF!,$B306,#REF!,"&gt;=4")</f>
        <v>#REF!</v>
      </c>
      <c r="T306" s="9" t="s">
        <v>18</v>
      </c>
      <c r="U306" s="6"/>
      <c r="V306" s="6" t="e">
        <f>COUNTIFS(#REF!,"&gt;=150",#REF!,"&lt;200",#REF!,$B306)</f>
        <v>#REF!</v>
      </c>
      <c r="W306" s="6" t="e">
        <f>COUNTIFS(#REF!,"&lt;=1",#REF!,"&gt;=150",#REF!,"&lt;200",#REF!,$B306,#REF!,"&gt;=2.2")</f>
        <v>#REF!</v>
      </c>
      <c r="X306" s="6" t="e">
        <f>COUNTIFS(#REF!,"&lt;=1",#REF!,"&gt;=150",#REF!,"&lt;200",#REF!,$B306,#REF!,"&gt;=2.5")</f>
        <v>#REF!</v>
      </c>
      <c r="Y306" s="6" t="e">
        <f>COUNTIFS(#REF!,"&lt;=1",#REF!,"&gt;=150",#REF!,"&lt;200",#REF!,$B306,#REF!,"&gt;=3")</f>
        <v>#REF!</v>
      </c>
      <c r="Z306" s="6" t="e">
        <f>COUNTIFS(#REF!,"&lt;=1",#REF!,"&gt;=150",#REF!,"&lt;200",#REF!,$B306,#REF!,"&gt;=3.5")</f>
        <v>#REF!</v>
      </c>
      <c r="AA306" s="15" t="e">
        <f>COUNTIFS(#REF!,"&lt;=1",#REF!,"&gt;=150",#REF!,"&lt;200",#REF!,$B306,#REF!,"&gt;=4")</f>
        <v>#REF!</v>
      </c>
      <c r="AC306" s="9" t="s">
        <v>18</v>
      </c>
      <c r="AD306" s="6"/>
      <c r="AE306" s="6" t="e">
        <f>COUNTIFS(#REF!,"&gt;=200",#REF!,$B306)</f>
        <v>#REF!</v>
      </c>
      <c r="AF306" s="6" t="e">
        <f>COUNTIFS(#REF!,"&lt;=1",#REF!,"&gt;=200",#REF!,$B306,#REF!,"&gt;=2.2")</f>
        <v>#REF!</v>
      </c>
      <c r="AG306" s="6" t="e">
        <f>COUNTIFS(#REF!,"&lt;=1",#REF!,"&gt;=200",#REF!,$B306,#REF!,"&gt;=2.5")</f>
        <v>#REF!</v>
      </c>
      <c r="AH306" s="6" t="e">
        <f>COUNTIFS(#REF!,"&lt;=1",#REF!,"&gt;=200",#REF!,$B306,#REF!,"&gt;=3")</f>
        <v>#REF!</v>
      </c>
      <c r="AI306" s="6" t="e">
        <f>COUNTIFS(#REF!,"&lt;=1",#REF!,"&gt;=200",#REF!,$B306,#REF!,"&gt;=3.5")</f>
        <v>#REF!</v>
      </c>
      <c r="AJ306" s="15" t="e">
        <f>COUNTIFS(#REF!,"&lt;=1",#REF!,"&gt;=200",#REF!,$B306,#REF!,"&gt;=4")</f>
        <v>#REF!</v>
      </c>
      <c r="AL306" s="9" t="s">
        <v>18</v>
      </c>
      <c r="AM306" s="6"/>
      <c r="AN306" s="6" t="e">
        <f>COUNTIFS(#REF!,"&gt;=50",#REF!,$B306)</f>
        <v>#REF!</v>
      </c>
      <c r="AO306" s="6" t="e">
        <f>COUNTIFS(#REF!,"&lt;=1",#REF!,"&gt;=50",#REF!,$B306,#REF!,"&gt;=2.2")</f>
        <v>#REF!</v>
      </c>
      <c r="AP306" s="6" t="e">
        <f>COUNTIFS(#REF!,"&lt;=1",#REF!,"&gt;=50",#REF!,$B306,#REF!,"&gt;=2.5")</f>
        <v>#REF!</v>
      </c>
      <c r="AQ306" s="6" t="e">
        <f>COUNTIFS(#REF!,"&lt;=1",#REF!,"&gt;=50",#REF!,$B306,#REF!,"&gt;=3")</f>
        <v>#REF!</v>
      </c>
      <c r="AR306" s="6" t="e">
        <f>COUNTIFS(#REF!,"&lt;=1",#REF!,"&gt;=50",#REF!,$B306,#REF!,"&gt;=3.5")</f>
        <v>#REF!</v>
      </c>
      <c r="AS306" s="15" t="e">
        <f>COUNTIFS(#REF!,"&lt;=1",#REF!,"&gt;=50",#REF!,$B306,#REF!,"&gt;=4")</f>
        <v>#REF!</v>
      </c>
    </row>
    <row r="307" spans="2:45" hidden="1" outlineLevel="1" x14ac:dyDescent="0.25">
      <c r="B307" s="9" t="s">
        <v>20</v>
      </c>
      <c r="C307" s="6"/>
      <c r="D307" s="6" t="e">
        <f>COUNTIFS(#REF!,"&lt;100",#REF!,"&gt;=50",#REF!,$B307)</f>
        <v>#REF!</v>
      </c>
      <c r="E307" s="6" t="e">
        <f>COUNTIFS(#REF!,"&lt;=1",#REF!,"&lt;100",#REF!,"&gt;=50",#REF!,$B307,#REF!,"&gt;=2.2")</f>
        <v>#REF!</v>
      </c>
      <c r="F307" s="6" t="e">
        <f>COUNTIFS(#REF!,"&lt;=1",#REF!,"&lt;100",#REF!,"&gt;=50",#REF!,$B307,#REF!,"&gt;=2.5")</f>
        <v>#REF!</v>
      </c>
      <c r="G307" s="6" t="e">
        <f>COUNTIFS(#REF!,"&lt;=1",#REF!,"&lt;100",#REF!,"&gt;=50",#REF!,$B307,#REF!,"&gt;=3")</f>
        <v>#REF!</v>
      </c>
      <c r="H307" s="6" t="e">
        <f>COUNTIFS(#REF!,"&lt;=1",#REF!,"&lt;100",#REF!,"&gt;=50",#REF!,$B307,#REF!,"&gt;=3.5")</f>
        <v>#REF!</v>
      </c>
      <c r="I307" s="15" t="e">
        <f>COUNTIFS(#REF!,"&lt;=1",#REF!,"&lt;100",#REF!,"&gt;=50",#REF!,$B307,#REF!,"&gt;=4")</f>
        <v>#REF!</v>
      </c>
      <c r="K307" s="9" t="s">
        <v>20</v>
      </c>
      <c r="L307" s="6"/>
      <c r="M307" s="6" t="e">
        <f>COUNTIFS(#REF!,"&gt;=100",#REF!,"&lt;150",#REF!,$B307)</f>
        <v>#REF!</v>
      </c>
      <c r="N307" s="6" t="e">
        <f>COUNTIFS(#REF!,"&lt;=1",#REF!,"&gt;=100",#REF!,"&lt;150",#REF!,$B307,#REF!,"&gt;=2.2")</f>
        <v>#REF!</v>
      </c>
      <c r="O307" s="6" t="e">
        <f>COUNTIFS(#REF!,"&lt;=1",#REF!,"&gt;=100",#REF!,"&lt;150",#REF!,$B307,#REF!,"&gt;=2.5")</f>
        <v>#REF!</v>
      </c>
      <c r="P307" s="6" t="e">
        <f>COUNTIFS(#REF!,"&lt;=1",#REF!,"&gt;=100",#REF!,"&lt;150",#REF!,$B307,#REF!,"&gt;=3")</f>
        <v>#REF!</v>
      </c>
      <c r="Q307" s="6" t="e">
        <f>COUNTIFS(#REF!,"&lt;=1",#REF!,"&gt;=100",#REF!,"&lt;150",#REF!,$B307,#REF!,"&gt;=3.5")</f>
        <v>#REF!</v>
      </c>
      <c r="R307" s="15" t="e">
        <f>COUNTIFS(#REF!,"&lt;=1",#REF!,"&gt;=100",#REF!,"&lt;150",#REF!,$B307,#REF!,"&gt;=4")</f>
        <v>#REF!</v>
      </c>
      <c r="T307" s="9" t="s">
        <v>20</v>
      </c>
      <c r="U307" s="6"/>
      <c r="V307" s="6" t="e">
        <f>COUNTIFS(#REF!,"&gt;=150",#REF!,"&lt;200",#REF!,$B307)</f>
        <v>#REF!</v>
      </c>
      <c r="W307" s="6" t="e">
        <f>COUNTIFS(#REF!,"&lt;=1",#REF!,"&gt;=150",#REF!,"&lt;200",#REF!,$B307,#REF!,"&gt;=2.2")</f>
        <v>#REF!</v>
      </c>
      <c r="X307" s="6" t="e">
        <f>COUNTIFS(#REF!,"&lt;=1",#REF!,"&gt;=150",#REF!,"&lt;200",#REF!,$B307,#REF!,"&gt;=2.5")</f>
        <v>#REF!</v>
      </c>
      <c r="Y307" s="6" t="e">
        <f>COUNTIFS(#REF!,"&lt;=1",#REF!,"&gt;=150",#REF!,"&lt;200",#REF!,$B307,#REF!,"&gt;=3")</f>
        <v>#REF!</v>
      </c>
      <c r="Z307" s="6" t="e">
        <f>COUNTIFS(#REF!,"&lt;=1",#REF!,"&gt;=150",#REF!,"&lt;200",#REF!,$B307,#REF!,"&gt;=3.5")</f>
        <v>#REF!</v>
      </c>
      <c r="AA307" s="15" t="e">
        <f>COUNTIFS(#REF!,"&lt;=1",#REF!,"&gt;=150",#REF!,"&lt;200",#REF!,$B307,#REF!,"&gt;=4")</f>
        <v>#REF!</v>
      </c>
      <c r="AC307" s="9" t="s">
        <v>20</v>
      </c>
      <c r="AD307" s="6"/>
      <c r="AE307" s="6" t="e">
        <f>COUNTIFS(#REF!,"&gt;=200",#REF!,$B307)</f>
        <v>#REF!</v>
      </c>
      <c r="AF307" s="6" t="e">
        <f>COUNTIFS(#REF!,"&lt;=1",#REF!,"&gt;=200",#REF!,$B307,#REF!,"&gt;=2.2")</f>
        <v>#REF!</v>
      </c>
      <c r="AG307" s="6" t="e">
        <f>COUNTIFS(#REF!,"&lt;=1",#REF!,"&gt;=200",#REF!,$B307,#REF!,"&gt;=2.5")</f>
        <v>#REF!</v>
      </c>
      <c r="AH307" s="6" t="e">
        <f>COUNTIFS(#REF!,"&lt;=1",#REF!,"&gt;=200",#REF!,$B307,#REF!,"&gt;=3")</f>
        <v>#REF!</v>
      </c>
      <c r="AI307" s="6" t="e">
        <f>COUNTIFS(#REF!,"&lt;=1",#REF!,"&gt;=200",#REF!,$B307,#REF!,"&gt;=3.5")</f>
        <v>#REF!</v>
      </c>
      <c r="AJ307" s="15" t="e">
        <f>COUNTIFS(#REF!,"&lt;=1",#REF!,"&gt;=200",#REF!,$B307,#REF!,"&gt;=4")</f>
        <v>#REF!</v>
      </c>
      <c r="AL307" s="9" t="s">
        <v>20</v>
      </c>
      <c r="AM307" s="6"/>
      <c r="AN307" s="6" t="e">
        <f>COUNTIFS(#REF!,"&gt;=50",#REF!,$B307)</f>
        <v>#REF!</v>
      </c>
      <c r="AO307" s="6" t="e">
        <f>COUNTIFS(#REF!,"&lt;=1",#REF!,"&gt;=50",#REF!,$B307,#REF!,"&gt;=2.2")</f>
        <v>#REF!</v>
      </c>
      <c r="AP307" s="6" t="e">
        <f>COUNTIFS(#REF!,"&lt;=1",#REF!,"&gt;=50",#REF!,$B307,#REF!,"&gt;=2.5")</f>
        <v>#REF!</v>
      </c>
      <c r="AQ307" s="6" t="e">
        <f>COUNTIFS(#REF!,"&lt;=1",#REF!,"&gt;=50",#REF!,$B307,#REF!,"&gt;=3")</f>
        <v>#REF!</v>
      </c>
      <c r="AR307" s="6" t="e">
        <f>COUNTIFS(#REF!,"&lt;=1",#REF!,"&gt;=50",#REF!,$B307,#REF!,"&gt;=3.5")</f>
        <v>#REF!</v>
      </c>
      <c r="AS307" s="15" t="e">
        <f>COUNTIFS(#REF!,"&lt;=1",#REF!,"&gt;=50",#REF!,$B307,#REF!,"&gt;=4")</f>
        <v>#REF!</v>
      </c>
    </row>
    <row r="308" spans="2:45" hidden="1" outlineLevel="1" x14ac:dyDescent="0.25">
      <c r="B308" s="9" t="s">
        <v>21</v>
      </c>
      <c r="C308" s="6"/>
      <c r="D308" s="6" t="e">
        <f>COUNTIFS(#REF!,"&lt;100",#REF!,"&gt;=50",#REF!,$B308)</f>
        <v>#REF!</v>
      </c>
      <c r="E308" s="6" t="e">
        <f>COUNTIFS(#REF!,"&lt;=1",#REF!,"&lt;100",#REF!,"&gt;=50",#REF!,$B308,#REF!,"&gt;=2.2")</f>
        <v>#REF!</v>
      </c>
      <c r="F308" s="6" t="e">
        <f>COUNTIFS(#REF!,"&lt;=1",#REF!,"&lt;100",#REF!,"&gt;=50",#REF!,$B308,#REF!,"&gt;=2.5")</f>
        <v>#REF!</v>
      </c>
      <c r="G308" s="6" t="e">
        <f>COUNTIFS(#REF!,"&lt;=1",#REF!,"&lt;100",#REF!,"&gt;=50",#REF!,$B308,#REF!,"&gt;=3")</f>
        <v>#REF!</v>
      </c>
      <c r="H308" s="6" t="e">
        <f>COUNTIFS(#REF!,"&lt;=1",#REF!,"&lt;100",#REF!,"&gt;=50",#REF!,$B308,#REF!,"&gt;=3.5")</f>
        <v>#REF!</v>
      </c>
      <c r="I308" s="15" t="e">
        <f>COUNTIFS(#REF!,"&lt;=1",#REF!,"&lt;100",#REF!,"&gt;=50",#REF!,$B308,#REF!,"&gt;=4")</f>
        <v>#REF!</v>
      </c>
      <c r="K308" s="9" t="s">
        <v>21</v>
      </c>
      <c r="L308" s="6"/>
      <c r="M308" s="6" t="e">
        <f>COUNTIFS(#REF!,"&gt;=100",#REF!,"&lt;150",#REF!,$B308)</f>
        <v>#REF!</v>
      </c>
      <c r="N308" s="6" t="e">
        <f>COUNTIFS(#REF!,"&lt;=1",#REF!,"&gt;=100",#REF!,"&lt;150",#REF!,$B308,#REF!,"&gt;=2.2")</f>
        <v>#REF!</v>
      </c>
      <c r="O308" s="6" t="e">
        <f>COUNTIFS(#REF!,"&lt;=1",#REF!,"&gt;=100",#REF!,"&lt;150",#REF!,$B308,#REF!,"&gt;=2.5")</f>
        <v>#REF!</v>
      </c>
      <c r="P308" s="6" t="e">
        <f>COUNTIFS(#REF!,"&lt;=1",#REF!,"&gt;=100",#REF!,"&lt;150",#REF!,$B308,#REF!,"&gt;=3")</f>
        <v>#REF!</v>
      </c>
      <c r="Q308" s="6" t="e">
        <f>COUNTIFS(#REF!,"&lt;=1",#REF!,"&gt;=100",#REF!,"&lt;150",#REF!,$B308,#REF!,"&gt;=3.5")</f>
        <v>#REF!</v>
      </c>
      <c r="R308" s="15" t="e">
        <f>COUNTIFS(#REF!,"&lt;=1",#REF!,"&gt;=100",#REF!,"&lt;150",#REF!,$B308,#REF!,"&gt;=4")</f>
        <v>#REF!</v>
      </c>
      <c r="T308" s="9" t="s">
        <v>21</v>
      </c>
      <c r="U308" s="6"/>
      <c r="V308" s="6" t="e">
        <f>COUNTIFS(#REF!,"&gt;=150",#REF!,"&lt;200",#REF!,$B308)</f>
        <v>#REF!</v>
      </c>
      <c r="W308" s="6" t="e">
        <f>COUNTIFS(#REF!,"&lt;=1",#REF!,"&gt;=150",#REF!,"&lt;200",#REF!,$B308,#REF!,"&gt;=2.2")</f>
        <v>#REF!</v>
      </c>
      <c r="X308" s="6" t="e">
        <f>COUNTIFS(#REF!,"&lt;=1",#REF!,"&gt;=150",#REF!,"&lt;200",#REF!,$B308,#REF!,"&gt;=2.5")</f>
        <v>#REF!</v>
      </c>
      <c r="Y308" s="6" t="e">
        <f>COUNTIFS(#REF!,"&lt;=1",#REF!,"&gt;=150",#REF!,"&lt;200",#REF!,$B308,#REF!,"&gt;=3")</f>
        <v>#REF!</v>
      </c>
      <c r="Z308" s="6" t="e">
        <f>COUNTIFS(#REF!,"&lt;=1",#REF!,"&gt;=150",#REF!,"&lt;200",#REF!,$B308,#REF!,"&gt;=3.5")</f>
        <v>#REF!</v>
      </c>
      <c r="AA308" s="15" t="e">
        <f>COUNTIFS(#REF!,"&lt;=1",#REF!,"&gt;=150",#REF!,"&lt;200",#REF!,$B308,#REF!,"&gt;=4")</f>
        <v>#REF!</v>
      </c>
      <c r="AC308" s="9" t="s">
        <v>21</v>
      </c>
      <c r="AD308" s="6"/>
      <c r="AE308" s="6" t="e">
        <f>COUNTIFS(#REF!,"&gt;=200",#REF!,$B308)</f>
        <v>#REF!</v>
      </c>
      <c r="AF308" s="6" t="e">
        <f>COUNTIFS(#REF!,"&lt;=1",#REF!,"&gt;=200",#REF!,$B308,#REF!,"&gt;=2.2")</f>
        <v>#REF!</v>
      </c>
      <c r="AG308" s="6" t="e">
        <f>COUNTIFS(#REF!,"&lt;=1",#REF!,"&gt;=200",#REF!,$B308,#REF!,"&gt;=2.5")</f>
        <v>#REF!</v>
      </c>
      <c r="AH308" s="6" t="e">
        <f>COUNTIFS(#REF!,"&lt;=1",#REF!,"&gt;=200",#REF!,$B308,#REF!,"&gt;=3")</f>
        <v>#REF!</v>
      </c>
      <c r="AI308" s="6" t="e">
        <f>COUNTIFS(#REF!,"&lt;=1",#REF!,"&gt;=200",#REF!,$B308,#REF!,"&gt;=3.5")</f>
        <v>#REF!</v>
      </c>
      <c r="AJ308" s="15" t="e">
        <f>COUNTIFS(#REF!,"&lt;=1",#REF!,"&gt;=200",#REF!,$B308,#REF!,"&gt;=4")</f>
        <v>#REF!</v>
      </c>
      <c r="AL308" s="9" t="s">
        <v>21</v>
      </c>
      <c r="AM308" s="6"/>
      <c r="AN308" s="6" t="e">
        <f>COUNTIFS(#REF!,"&gt;=50",#REF!,$B308)</f>
        <v>#REF!</v>
      </c>
      <c r="AO308" s="6" t="e">
        <f>COUNTIFS(#REF!,"&lt;=1",#REF!,"&gt;=50",#REF!,$B308,#REF!,"&gt;=2.2")</f>
        <v>#REF!</v>
      </c>
      <c r="AP308" s="6" t="e">
        <f>COUNTIFS(#REF!,"&lt;=1",#REF!,"&gt;=50",#REF!,$B308,#REF!,"&gt;=2.5")</f>
        <v>#REF!</v>
      </c>
      <c r="AQ308" s="6" t="e">
        <f>COUNTIFS(#REF!,"&lt;=1",#REF!,"&gt;=50",#REF!,$B308,#REF!,"&gt;=3")</f>
        <v>#REF!</v>
      </c>
      <c r="AR308" s="6" t="e">
        <f>COUNTIFS(#REF!,"&lt;=1",#REF!,"&gt;=50",#REF!,$B308,#REF!,"&gt;=3.5")</f>
        <v>#REF!</v>
      </c>
      <c r="AS308" s="15" t="e">
        <f>COUNTIFS(#REF!,"&lt;=1",#REF!,"&gt;=50",#REF!,$B308,#REF!,"&gt;=4")</f>
        <v>#REF!</v>
      </c>
    </row>
    <row r="309" spans="2:45" hidden="1" outlineLevel="1" x14ac:dyDescent="0.25">
      <c r="B309" s="9" t="s">
        <v>16</v>
      </c>
      <c r="C309" s="6"/>
      <c r="D309" s="6" t="e">
        <f>COUNTIFS(#REF!,"&lt;100",#REF!,"&gt;=50",#REF!,$B309)</f>
        <v>#REF!</v>
      </c>
      <c r="E309" s="6" t="e">
        <f>COUNTIFS(#REF!,"&lt;=1",#REF!,"&lt;100",#REF!,"&gt;=50",#REF!,$B309,#REF!,"&gt;=2.2")</f>
        <v>#REF!</v>
      </c>
      <c r="F309" s="6" t="e">
        <f>COUNTIFS(#REF!,"&lt;=1",#REF!,"&lt;100",#REF!,"&gt;=50",#REF!,$B309,#REF!,"&gt;=2.5")</f>
        <v>#REF!</v>
      </c>
      <c r="G309" s="6" t="e">
        <f>COUNTIFS(#REF!,"&lt;=1",#REF!,"&lt;100",#REF!,"&gt;=50",#REF!,$B309,#REF!,"&gt;=3")</f>
        <v>#REF!</v>
      </c>
      <c r="H309" s="6" t="e">
        <f>COUNTIFS(#REF!,"&lt;=1",#REF!,"&lt;100",#REF!,"&gt;=50",#REF!,$B309,#REF!,"&gt;=3.5")</f>
        <v>#REF!</v>
      </c>
      <c r="I309" s="15" t="e">
        <f>COUNTIFS(#REF!,"&lt;=1",#REF!,"&lt;100",#REF!,"&gt;=50",#REF!,$B309,#REF!,"&gt;=4")</f>
        <v>#REF!</v>
      </c>
      <c r="K309" s="9" t="s">
        <v>16</v>
      </c>
      <c r="L309" s="6"/>
      <c r="M309" s="6" t="e">
        <f>COUNTIFS(#REF!,"&gt;=100",#REF!,"&lt;150",#REF!,$B309)</f>
        <v>#REF!</v>
      </c>
      <c r="N309" s="6" t="e">
        <f>COUNTIFS(#REF!,"&lt;=1",#REF!,"&gt;=100",#REF!,"&lt;150",#REF!,$B309,#REF!,"&gt;=2.2")</f>
        <v>#REF!</v>
      </c>
      <c r="O309" s="6" t="e">
        <f>COUNTIFS(#REF!,"&lt;=1",#REF!,"&gt;=100",#REF!,"&lt;150",#REF!,$B309,#REF!,"&gt;=2.5")</f>
        <v>#REF!</v>
      </c>
      <c r="P309" s="6" t="e">
        <f>COUNTIFS(#REF!,"&lt;=1",#REF!,"&gt;=100",#REF!,"&lt;150",#REF!,$B309,#REF!,"&gt;=3")</f>
        <v>#REF!</v>
      </c>
      <c r="Q309" s="6" t="e">
        <f>COUNTIFS(#REF!,"&lt;=1",#REF!,"&gt;=100",#REF!,"&lt;150",#REF!,$B309,#REF!,"&gt;=3.5")</f>
        <v>#REF!</v>
      </c>
      <c r="R309" s="15" t="e">
        <f>COUNTIFS(#REF!,"&lt;=1",#REF!,"&gt;=100",#REF!,"&lt;150",#REF!,$B309,#REF!,"&gt;=4")</f>
        <v>#REF!</v>
      </c>
      <c r="T309" s="9" t="s">
        <v>16</v>
      </c>
      <c r="U309" s="6"/>
      <c r="V309" s="6" t="e">
        <f>COUNTIFS(#REF!,"&gt;=150",#REF!,"&lt;200",#REF!,$B309)</f>
        <v>#REF!</v>
      </c>
      <c r="W309" s="6" t="e">
        <f>COUNTIFS(#REF!,"&lt;=1",#REF!,"&gt;=150",#REF!,"&lt;200",#REF!,$B309,#REF!,"&gt;=2.2")</f>
        <v>#REF!</v>
      </c>
      <c r="X309" s="6" t="e">
        <f>COUNTIFS(#REF!,"&lt;=1",#REF!,"&gt;=150",#REF!,"&lt;200",#REF!,$B309,#REF!,"&gt;=2.5")</f>
        <v>#REF!</v>
      </c>
      <c r="Y309" s="6" t="e">
        <f>COUNTIFS(#REF!,"&lt;=1",#REF!,"&gt;=150",#REF!,"&lt;200",#REF!,$B309,#REF!,"&gt;=3")</f>
        <v>#REF!</v>
      </c>
      <c r="Z309" s="6" t="e">
        <f>COUNTIFS(#REF!,"&lt;=1",#REF!,"&gt;=150",#REF!,"&lt;200",#REF!,$B309,#REF!,"&gt;=3.5")</f>
        <v>#REF!</v>
      </c>
      <c r="AA309" s="15" t="e">
        <f>COUNTIFS(#REF!,"&lt;=1",#REF!,"&gt;=150",#REF!,"&lt;200",#REF!,$B309,#REF!,"&gt;=4")</f>
        <v>#REF!</v>
      </c>
      <c r="AC309" s="9" t="s">
        <v>16</v>
      </c>
      <c r="AD309" s="6"/>
      <c r="AE309" s="6" t="e">
        <f>COUNTIFS(#REF!,"&gt;=200",#REF!,$B309)</f>
        <v>#REF!</v>
      </c>
      <c r="AF309" s="6" t="e">
        <f>COUNTIFS(#REF!,"&lt;=1",#REF!,"&gt;=200",#REF!,$B309,#REF!,"&gt;=2.2")</f>
        <v>#REF!</v>
      </c>
      <c r="AG309" s="6" t="e">
        <f>COUNTIFS(#REF!,"&lt;=1",#REF!,"&gt;=200",#REF!,$B309,#REF!,"&gt;=2.5")</f>
        <v>#REF!</v>
      </c>
      <c r="AH309" s="6" t="e">
        <f>COUNTIFS(#REF!,"&lt;=1",#REF!,"&gt;=200",#REF!,$B309,#REF!,"&gt;=3")</f>
        <v>#REF!</v>
      </c>
      <c r="AI309" s="6" t="e">
        <f>COUNTIFS(#REF!,"&lt;=1",#REF!,"&gt;=200",#REF!,$B309,#REF!,"&gt;=3.5")</f>
        <v>#REF!</v>
      </c>
      <c r="AJ309" s="15" t="e">
        <f>COUNTIFS(#REF!,"&lt;=1",#REF!,"&gt;=200",#REF!,$B309,#REF!,"&gt;=4")</f>
        <v>#REF!</v>
      </c>
      <c r="AL309" s="9" t="s">
        <v>16</v>
      </c>
      <c r="AM309" s="6"/>
      <c r="AN309" s="6" t="e">
        <f>COUNTIFS(#REF!,"&gt;=50",#REF!,$B309)</f>
        <v>#REF!</v>
      </c>
      <c r="AO309" s="6" t="e">
        <f>COUNTIFS(#REF!,"&lt;=1",#REF!,"&gt;=50",#REF!,$B309,#REF!,"&gt;=2.2")</f>
        <v>#REF!</v>
      </c>
      <c r="AP309" s="6" t="e">
        <f>COUNTIFS(#REF!,"&lt;=1",#REF!,"&gt;=50",#REF!,$B309,#REF!,"&gt;=2.5")</f>
        <v>#REF!</v>
      </c>
      <c r="AQ309" s="6" t="e">
        <f>COUNTIFS(#REF!,"&lt;=1",#REF!,"&gt;=50",#REF!,$B309,#REF!,"&gt;=3")</f>
        <v>#REF!</v>
      </c>
      <c r="AR309" s="6" t="e">
        <f>COUNTIFS(#REF!,"&lt;=1",#REF!,"&gt;=50",#REF!,$B309,#REF!,"&gt;=3.5")</f>
        <v>#REF!</v>
      </c>
      <c r="AS309" s="15" t="e">
        <f>COUNTIFS(#REF!,"&lt;=1",#REF!,"&gt;=50",#REF!,$B309,#REF!,"&gt;=4")</f>
        <v>#REF!</v>
      </c>
    </row>
    <row r="310" spans="2:45" hidden="1" outlineLevel="1" x14ac:dyDescent="0.25">
      <c r="B310" s="9" t="s">
        <v>54</v>
      </c>
      <c r="C310" s="6"/>
      <c r="D310" s="6" t="e">
        <f>COUNTIFS(#REF!,"&lt;100",#REF!,"&gt;=50",#REF!,$B310)</f>
        <v>#REF!</v>
      </c>
      <c r="E310" s="6" t="e">
        <f>COUNTIFS(#REF!,"&lt;=1",#REF!,"&lt;100",#REF!,"&gt;=50",#REF!,$B310,#REF!,"&gt;=2.2")</f>
        <v>#REF!</v>
      </c>
      <c r="F310" s="6" t="e">
        <f>COUNTIFS(#REF!,"&lt;=1",#REF!,"&lt;100",#REF!,"&gt;=50",#REF!,$B310,#REF!,"&gt;=2.5")</f>
        <v>#REF!</v>
      </c>
      <c r="G310" s="6" t="e">
        <f>COUNTIFS(#REF!,"&lt;=1",#REF!,"&lt;100",#REF!,"&gt;=50",#REF!,$B310,#REF!,"&gt;=3")</f>
        <v>#REF!</v>
      </c>
      <c r="H310" s="6" t="e">
        <f>COUNTIFS(#REF!,"&lt;=1",#REF!,"&lt;100",#REF!,"&gt;=50",#REF!,$B310,#REF!,"&gt;=3.5")</f>
        <v>#REF!</v>
      </c>
      <c r="I310" s="15" t="e">
        <f>COUNTIFS(#REF!,"&lt;=1",#REF!,"&lt;100",#REF!,"&gt;=50",#REF!,$B310,#REF!,"&gt;=4")</f>
        <v>#REF!</v>
      </c>
      <c r="K310" s="9" t="s">
        <v>54</v>
      </c>
      <c r="L310" s="6"/>
      <c r="M310" s="6" t="e">
        <f>COUNTIFS(#REF!,"&gt;=100",#REF!,"&lt;150",#REF!,$B310)</f>
        <v>#REF!</v>
      </c>
      <c r="N310" s="6" t="e">
        <f>COUNTIFS(#REF!,"&lt;=1",#REF!,"&gt;=100",#REF!,"&lt;150",#REF!,$B310,#REF!,"&gt;=2.2")</f>
        <v>#REF!</v>
      </c>
      <c r="O310" s="6" t="e">
        <f>COUNTIFS(#REF!,"&lt;=1",#REF!,"&gt;=100",#REF!,"&lt;150",#REF!,$B310,#REF!,"&gt;=2.5")</f>
        <v>#REF!</v>
      </c>
      <c r="P310" s="6" t="e">
        <f>COUNTIFS(#REF!,"&lt;=1",#REF!,"&gt;=100",#REF!,"&lt;150",#REF!,$B310,#REF!,"&gt;=3")</f>
        <v>#REF!</v>
      </c>
      <c r="Q310" s="6" t="e">
        <f>COUNTIFS(#REF!,"&lt;=1",#REF!,"&gt;=100",#REF!,"&lt;150",#REF!,$B310,#REF!,"&gt;=3.5")</f>
        <v>#REF!</v>
      </c>
      <c r="R310" s="15" t="e">
        <f>COUNTIFS(#REF!,"&lt;=1",#REF!,"&gt;=100",#REF!,"&lt;150",#REF!,$B310,#REF!,"&gt;=4")</f>
        <v>#REF!</v>
      </c>
      <c r="T310" s="9" t="s">
        <v>54</v>
      </c>
      <c r="U310" s="6"/>
      <c r="V310" s="6" t="e">
        <f>COUNTIFS(#REF!,"&gt;=150",#REF!,"&lt;200",#REF!,$B310)</f>
        <v>#REF!</v>
      </c>
      <c r="W310" s="6" t="e">
        <f>COUNTIFS(#REF!,"&lt;=1",#REF!,"&gt;=150",#REF!,"&lt;200",#REF!,$B310,#REF!,"&gt;=2.2")</f>
        <v>#REF!</v>
      </c>
      <c r="X310" s="6" t="e">
        <f>COUNTIFS(#REF!,"&lt;=1",#REF!,"&gt;=150",#REF!,"&lt;200",#REF!,$B310,#REF!,"&gt;=2.5")</f>
        <v>#REF!</v>
      </c>
      <c r="Y310" s="6" t="e">
        <f>COUNTIFS(#REF!,"&lt;=1",#REF!,"&gt;=150",#REF!,"&lt;200",#REF!,$B310,#REF!,"&gt;=3")</f>
        <v>#REF!</v>
      </c>
      <c r="Z310" s="6" t="e">
        <f>COUNTIFS(#REF!,"&lt;=1",#REF!,"&gt;=150",#REF!,"&lt;200",#REF!,$B310,#REF!,"&gt;=3.5")</f>
        <v>#REF!</v>
      </c>
      <c r="AA310" s="15" t="e">
        <f>COUNTIFS(#REF!,"&lt;=1",#REF!,"&gt;=150",#REF!,"&lt;200",#REF!,$B310,#REF!,"&gt;=4")</f>
        <v>#REF!</v>
      </c>
      <c r="AC310" s="9" t="s">
        <v>54</v>
      </c>
      <c r="AD310" s="6"/>
      <c r="AE310" s="6" t="e">
        <f>COUNTIFS(#REF!,"&gt;=200",#REF!,$B310)</f>
        <v>#REF!</v>
      </c>
      <c r="AF310" s="6" t="e">
        <f>COUNTIFS(#REF!,"&lt;=1",#REF!,"&gt;=200",#REF!,$B310,#REF!,"&gt;=2.2")</f>
        <v>#REF!</v>
      </c>
      <c r="AG310" s="6" t="e">
        <f>COUNTIFS(#REF!,"&lt;=1",#REF!,"&gt;=200",#REF!,$B310,#REF!,"&gt;=2.5")</f>
        <v>#REF!</v>
      </c>
      <c r="AH310" s="6" t="e">
        <f>COUNTIFS(#REF!,"&lt;=1",#REF!,"&gt;=200",#REF!,$B310,#REF!,"&gt;=3")</f>
        <v>#REF!</v>
      </c>
      <c r="AI310" s="6" t="e">
        <f>COUNTIFS(#REF!,"&lt;=1",#REF!,"&gt;=200",#REF!,$B310,#REF!,"&gt;=3.5")</f>
        <v>#REF!</v>
      </c>
      <c r="AJ310" s="15" t="e">
        <f>COUNTIFS(#REF!,"&lt;=1",#REF!,"&gt;=200",#REF!,$B310,#REF!,"&gt;=4")</f>
        <v>#REF!</v>
      </c>
      <c r="AL310" s="9" t="s">
        <v>54</v>
      </c>
      <c r="AM310" s="6"/>
      <c r="AN310" s="6" t="e">
        <f>COUNTIFS(#REF!,"&gt;=50",#REF!,$B310)</f>
        <v>#REF!</v>
      </c>
      <c r="AO310" s="6" t="e">
        <f>COUNTIFS(#REF!,"&lt;=1",#REF!,"&gt;=50",#REF!,$B310,#REF!,"&gt;=2.2")</f>
        <v>#REF!</v>
      </c>
      <c r="AP310" s="6" t="e">
        <f>COUNTIFS(#REF!,"&lt;=1",#REF!,"&gt;=50",#REF!,$B310,#REF!,"&gt;=2.5")</f>
        <v>#REF!</v>
      </c>
      <c r="AQ310" s="6" t="e">
        <f>COUNTIFS(#REF!,"&lt;=1",#REF!,"&gt;=50",#REF!,$B310,#REF!,"&gt;=3")</f>
        <v>#REF!</v>
      </c>
      <c r="AR310" s="6" t="e">
        <f>COUNTIFS(#REF!,"&lt;=1",#REF!,"&gt;=50",#REF!,$B310,#REF!,"&gt;=3.5")</f>
        <v>#REF!</v>
      </c>
      <c r="AS310" s="15" t="e">
        <f>COUNTIFS(#REF!,"&lt;=1",#REF!,"&gt;=50",#REF!,$B310,#REF!,"&gt;=4")</f>
        <v>#REF!</v>
      </c>
    </row>
    <row r="311" spans="2:45" hidden="1" outlineLevel="1" x14ac:dyDescent="0.25">
      <c r="B311" s="9" t="s">
        <v>55</v>
      </c>
      <c r="C311" s="6"/>
      <c r="D311" s="6" t="e">
        <f>COUNTIFS(#REF!,"&lt;100",#REF!,"&gt;=50",#REF!,$B311)</f>
        <v>#REF!</v>
      </c>
      <c r="E311" s="6" t="e">
        <f>COUNTIFS(#REF!,"&lt;=1",#REF!,"&lt;100",#REF!,"&gt;=50",#REF!,$B311,#REF!,"&gt;=2.2")</f>
        <v>#REF!</v>
      </c>
      <c r="F311" s="6" t="e">
        <f>COUNTIFS(#REF!,"&lt;=1",#REF!,"&lt;100",#REF!,"&gt;=50",#REF!,$B311,#REF!,"&gt;=2.5")</f>
        <v>#REF!</v>
      </c>
      <c r="G311" s="6" t="e">
        <f>COUNTIFS(#REF!,"&lt;=1",#REF!,"&lt;100",#REF!,"&gt;=50",#REF!,$B311,#REF!,"&gt;=3")</f>
        <v>#REF!</v>
      </c>
      <c r="H311" s="6" t="e">
        <f>COUNTIFS(#REF!,"&lt;=1",#REF!,"&lt;100",#REF!,"&gt;=50",#REF!,$B311,#REF!,"&gt;=3.5")</f>
        <v>#REF!</v>
      </c>
      <c r="I311" s="15" t="e">
        <f>COUNTIFS(#REF!,"&lt;=1",#REF!,"&lt;100",#REF!,"&gt;=50",#REF!,$B311,#REF!,"&gt;=4")</f>
        <v>#REF!</v>
      </c>
      <c r="K311" s="9" t="s">
        <v>55</v>
      </c>
      <c r="L311" s="6"/>
      <c r="M311" s="6" t="e">
        <f>COUNTIFS(#REF!,"&gt;=100",#REF!,"&lt;150",#REF!,$B311)</f>
        <v>#REF!</v>
      </c>
      <c r="N311" s="6" t="e">
        <f>COUNTIFS(#REF!,"&lt;=1",#REF!,"&gt;=100",#REF!,"&lt;150",#REF!,$B311,#REF!,"&gt;=2.2")</f>
        <v>#REF!</v>
      </c>
      <c r="O311" s="6" t="e">
        <f>COUNTIFS(#REF!,"&lt;=1",#REF!,"&gt;=100",#REF!,"&lt;150",#REF!,$B311,#REF!,"&gt;=2.5")</f>
        <v>#REF!</v>
      </c>
      <c r="P311" s="6" t="e">
        <f>COUNTIFS(#REF!,"&lt;=1",#REF!,"&gt;=100",#REF!,"&lt;150",#REF!,$B311,#REF!,"&gt;=3")</f>
        <v>#REF!</v>
      </c>
      <c r="Q311" s="6" t="e">
        <f>COUNTIFS(#REF!,"&lt;=1",#REF!,"&gt;=100",#REF!,"&lt;150",#REF!,$B311,#REF!,"&gt;=3.5")</f>
        <v>#REF!</v>
      </c>
      <c r="R311" s="15" t="e">
        <f>COUNTIFS(#REF!,"&lt;=1",#REF!,"&gt;=100",#REF!,"&lt;150",#REF!,$B311,#REF!,"&gt;=4")</f>
        <v>#REF!</v>
      </c>
      <c r="T311" s="9" t="s">
        <v>55</v>
      </c>
      <c r="U311" s="6"/>
      <c r="V311" s="6" t="e">
        <f>COUNTIFS(#REF!,"&gt;=150",#REF!,"&lt;200",#REF!,$B311)</f>
        <v>#REF!</v>
      </c>
      <c r="W311" s="6" t="e">
        <f>COUNTIFS(#REF!,"&lt;=1",#REF!,"&gt;=150",#REF!,"&lt;200",#REF!,$B311,#REF!,"&gt;=2.2")</f>
        <v>#REF!</v>
      </c>
      <c r="X311" s="6" t="e">
        <f>COUNTIFS(#REF!,"&lt;=1",#REF!,"&gt;=150",#REF!,"&lt;200",#REF!,$B311,#REF!,"&gt;=2.5")</f>
        <v>#REF!</v>
      </c>
      <c r="Y311" s="6" t="e">
        <f>COUNTIFS(#REF!,"&lt;=1",#REF!,"&gt;=150",#REF!,"&lt;200",#REF!,$B311,#REF!,"&gt;=3")</f>
        <v>#REF!</v>
      </c>
      <c r="Z311" s="6" t="e">
        <f>COUNTIFS(#REF!,"&lt;=1",#REF!,"&gt;=150",#REF!,"&lt;200",#REF!,$B311,#REF!,"&gt;=3.5")</f>
        <v>#REF!</v>
      </c>
      <c r="AA311" s="15" t="e">
        <f>COUNTIFS(#REF!,"&lt;=1",#REF!,"&gt;=150",#REF!,"&lt;200",#REF!,$B311,#REF!,"&gt;=4")</f>
        <v>#REF!</v>
      </c>
      <c r="AC311" s="9" t="s">
        <v>55</v>
      </c>
      <c r="AD311" s="6"/>
      <c r="AE311" s="6" t="e">
        <f>COUNTIFS(#REF!,"&gt;=200",#REF!,$B311)</f>
        <v>#REF!</v>
      </c>
      <c r="AF311" s="6" t="e">
        <f>COUNTIFS(#REF!,"&lt;=1",#REF!,"&gt;=200",#REF!,$B311,#REF!,"&gt;=2.2")</f>
        <v>#REF!</v>
      </c>
      <c r="AG311" s="6" t="e">
        <f>COUNTIFS(#REF!,"&lt;=1",#REF!,"&gt;=200",#REF!,$B311,#REF!,"&gt;=2.5")</f>
        <v>#REF!</v>
      </c>
      <c r="AH311" s="6" t="e">
        <f>COUNTIFS(#REF!,"&lt;=1",#REF!,"&gt;=200",#REF!,$B311,#REF!,"&gt;=3")</f>
        <v>#REF!</v>
      </c>
      <c r="AI311" s="6" t="e">
        <f>COUNTIFS(#REF!,"&lt;=1",#REF!,"&gt;=200",#REF!,$B311,#REF!,"&gt;=3.5")</f>
        <v>#REF!</v>
      </c>
      <c r="AJ311" s="15" t="e">
        <f>COUNTIFS(#REF!,"&lt;=1",#REF!,"&gt;=200",#REF!,$B311,#REF!,"&gt;=4")</f>
        <v>#REF!</v>
      </c>
      <c r="AL311" s="9" t="s">
        <v>55</v>
      </c>
      <c r="AM311" s="6"/>
      <c r="AN311" s="6" t="e">
        <f>COUNTIFS(#REF!,"&gt;=50",#REF!,$B311)</f>
        <v>#REF!</v>
      </c>
      <c r="AO311" s="6" t="e">
        <f>COUNTIFS(#REF!,"&lt;=1",#REF!,"&gt;=50",#REF!,$B311,#REF!,"&gt;=2.2")</f>
        <v>#REF!</v>
      </c>
      <c r="AP311" s="6" t="e">
        <f>COUNTIFS(#REF!,"&lt;=1",#REF!,"&gt;=50",#REF!,$B311,#REF!,"&gt;=2.5")</f>
        <v>#REF!</v>
      </c>
      <c r="AQ311" s="6" t="e">
        <f>COUNTIFS(#REF!,"&lt;=1",#REF!,"&gt;=50",#REF!,$B311,#REF!,"&gt;=3")</f>
        <v>#REF!</v>
      </c>
      <c r="AR311" s="6" t="e">
        <f>COUNTIFS(#REF!,"&lt;=1",#REF!,"&gt;=50",#REF!,$B311,#REF!,"&gt;=3.5")</f>
        <v>#REF!</v>
      </c>
      <c r="AS311" s="15" t="e">
        <f>COUNTIFS(#REF!,"&lt;=1",#REF!,"&gt;=50",#REF!,$B311,#REF!,"&gt;=4")</f>
        <v>#REF!</v>
      </c>
    </row>
    <row r="312" spans="2:45" hidden="1" outlineLevel="1" x14ac:dyDescent="0.25">
      <c r="B312" s="9" t="s">
        <v>57</v>
      </c>
      <c r="C312" s="6"/>
      <c r="D312" s="6" t="e">
        <f>COUNTIFS(#REF!,"&lt;100",#REF!,"&gt;=50",#REF!,$B312)</f>
        <v>#REF!</v>
      </c>
      <c r="E312" s="6" t="e">
        <f>COUNTIFS(#REF!,"&lt;=1",#REF!,"&lt;100",#REF!,"&gt;=50",#REF!,$B312,#REF!,"&gt;=2.2")</f>
        <v>#REF!</v>
      </c>
      <c r="F312" s="6" t="e">
        <f>COUNTIFS(#REF!,"&lt;=1",#REF!,"&lt;100",#REF!,"&gt;=50",#REF!,$B312,#REF!,"&gt;=2.5")</f>
        <v>#REF!</v>
      </c>
      <c r="G312" s="6" t="e">
        <f>COUNTIFS(#REF!,"&lt;=1",#REF!,"&lt;100",#REF!,"&gt;=50",#REF!,$B312,#REF!,"&gt;=3")</f>
        <v>#REF!</v>
      </c>
      <c r="H312" s="6" t="e">
        <f>COUNTIFS(#REF!,"&lt;=1",#REF!,"&lt;100",#REF!,"&gt;=50",#REF!,$B312,#REF!,"&gt;=3.5")</f>
        <v>#REF!</v>
      </c>
      <c r="I312" s="15" t="e">
        <f>COUNTIFS(#REF!,"&lt;=1",#REF!,"&lt;100",#REF!,"&gt;=50",#REF!,$B312,#REF!,"&gt;=4")</f>
        <v>#REF!</v>
      </c>
      <c r="K312" s="9" t="s">
        <v>57</v>
      </c>
      <c r="L312" s="6"/>
      <c r="M312" s="6" t="e">
        <f>COUNTIFS(#REF!,"&gt;=100",#REF!,"&lt;150",#REF!,$B312)</f>
        <v>#REF!</v>
      </c>
      <c r="N312" s="6" t="e">
        <f>COUNTIFS(#REF!,"&lt;=1",#REF!,"&gt;=100",#REF!,"&lt;150",#REF!,$B312,#REF!,"&gt;=2.2")</f>
        <v>#REF!</v>
      </c>
      <c r="O312" s="6" t="e">
        <f>COUNTIFS(#REF!,"&lt;=1",#REF!,"&gt;=100",#REF!,"&lt;150",#REF!,$B312,#REF!,"&gt;=2.5")</f>
        <v>#REF!</v>
      </c>
      <c r="P312" s="6" t="e">
        <f>COUNTIFS(#REF!,"&lt;=1",#REF!,"&gt;=100",#REF!,"&lt;150",#REF!,$B312,#REF!,"&gt;=3")</f>
        <v>#REF!</v>
      </c>
      <c r="Q312" s="6" t="e">
        <f>COUNTIFS(#REF!,"&lt;=1",#REF!,"&gt;=100",#REF!,"&lt;150",#REF!,$B312,#REF!,"&gt;=3.5")</f>
        <v>#REF!</v>
      </c>
      <c r="R312" s="15" t="e">
        <f>COUNTIFS(#REF!,"&lt;=1",#REF!,"&gt;=100",#REF!,"&lt;150",#REF!,$B312,#REF!,"&gt;=4")</f>
        <v>#REF!</v>
      </c>
      <c r="T312" s="9" t="s">
        <v>57</v>
      </c>
      <c r="U312" s="6"/>
      <c r="V312" s="6" t="e">
        <f>COUNTIFS(#REF!,"&gt;=150",#REF!,"&lt;200",#REF!,$B312)</f>
        <v>#REF!</v>
      </c>
      <c r="W312" s="6" t="e">
        <f>COUNTIFS(#REF!,"&lt;=1",#REF!,"&gt;=150",#REF!,"&lt;200",#REF!,$B312,#REF!,"&gt;=2.2")</f>
        <v>#REF!</v>
      </c>
      <c r="X312" s="6" t="e">
        <f>COUNTIFS(#REF!,"&lt;=1",#REF!,"&gt;=150",#REF!,"&lt;200",#REF!,$B312,#REF!,"&gt;=2.5")</f>
        <v>#REF!</v>
      </c>
      <c r="Y312" s="6" t="e">
        <f>COUNTIFS(#REF!,"&lt;=1",#REF!,"&gt;=150",#REF!,"&lt;200",#REF!,$B312,#REF!,"&gt;=3")</f>
        <v>#REF!</v>
      </c>
      <c r="Z312" s="6" t="e">
        <f>COUNTIFS(#REF!,"&lt;=1",#REF!,"&gt;=150",#REF!,"&lt;200",#REF!,$B312,#REF!,"&gt;=3.5")</f>
        <v>#REF!</v>
      </c>
      <c r="AA312" s="15" t="e">
        <f>COUNTIFS(#REF!,"&lt;=1",#REF!,"&gt;=150",#REF!,"&lt;200",#REF!,$B312,#REF!,"&gt;=4")</f>
        <v>#REF!</v>
      </c>
      <c r="AC312" s="9" t="s">
        <v>57</v>
      </c>
      <c r="AD312" s="6"/>
      <c r="AE312" s="6" t="e">
        <f>COUNTIFS(#REF!,"&gt;=200",#REF!,$B312)</f>
        <v>#REF!</v>
      </c>
      <c r="AF312" s="6" t="e">
        <f>COUNTIFS(#REF!,"&lt;=1",#REF!,"&gt;=200",#REF!,$B312,#REF!,"&gt;=2.2")</f>
        <v>#REF!</v>
      </c>
      <c r="AG312" s="6" t="e">
        <f>COUNTIFS(#REF!,"&lt;=1",#REF!,"&gt;=200",#REF!,$B312,#REF!,"&gt;=2.5")</f>
        <v>#REF!</v>
      </c>
      <c r="AH312" s="6" t="e">
        <f>COUNTIFS(#REF!,"&lt;=1",#REF!,"&gt;=200",#REF!,$B312,#REF!,"&gt;=3")</f>
        <v>#REF!</v>
      </c>
      <c r="AI312" s="6" t="e">
        <f>COUNTIFS(#REF!,"&lt;=1",#REF!,"&gt;=200",#REF!,$B312,#REF!,"&gt;=3.5")</f>
        <v>#REF!</v>
      </c>
      <c r="AJ312" s="15" t="e">
        <f>COUNTIFS(#REF!,"&lt;=1",#REF!,"&gt;=200",#REF!,$B312,#REF!,"&gt;=4")</f>
        <v>#REF!</v>
      </c>
      <c r="AL312" s="9" t="s">
        <v>57</v>
      </c>
      <c r="AM312" s="6"/>
      <c r="AN312" s="6" t="e">
        <f>COUNTIFS(#REF!,"&gt;=50",#REF!,$B312)</f>
        <v>#REF!</v>
      </c>
      <c r="AO312" s="6" t="e">
        <f>COUNTIFS(#REF!,"&lt;=1",#REF!,"&gt;=50",#REF!,$B312,#REF!,"&gt;=2.2")</f>
        <v>#REF!</v>
      </c>
      <c r="AP312" s="6" t="e">
        <f>COUNTIFS(#REF!,"&lt;=1",#REF!,"&gt;=50",#REF!,$B312,#REF!,"&gt;=2.5")</f>
        <v>#REF!</v>
      </c>
      <c r="AQ312" s="6" t="e">
        <f>COUNTIFS(#REF!,"&lt;=1",#REF!,"&gt;=50",#REF!,$B312,#REF!,"&gt;=3")</f>
        <v>#REF!</v>
      </c>
      <c r="AR312" s="6" t="e">
        <f>COUNTIFS(#REF!,"&lt;=1",#REF!,"&gt;=50",#REF!,$B312,#REF!,"&gt;=3.5")</f>
        <v>#REF!</v>
      </c>
      <c r="AS312" s="15" t="e">
        <f>COUNTIFS(#REF!,"&lt;=1",#REF!,"&gt;=50",#REF!,$B312,#REF!,"&gt;=4")</f>
        <v>#REF!</v>
      </c>
    </row>
    <row r="313" spans="2:45" hidden="1" outlineLevel="1" x14ac:dyDescent="0.25">
      <c r="B313" s="9" t="s">
        <v>67</v>
      </c>
      <c r="C313" s="6"/>
      <c r="D313" s="6" t="e">
        <f>COUNTIFS(#REF!,"&lt;100",#REF!,"&gt;=50",#REF!,$B313)</f>
        <v>#REF!</v>
      </c>
      <c r="E313" s="6" t="e">
        <f>COUNTIFS(#REF!,"&lt;=1",#REF!,"&lt;100",#REF!,"&gt;=50",#REF!,$B313,#REF!,"&gt;=2.2")</f>
        <v>#REF!</v>
      </c>
      <c r="F313" s="6" t="e">
        <f>COUNTIFS(#REF!,"&lt;=1",#REF!,"&lt;100",#REF!,"&gt;=50",#REF!,$B313,#REF!,"&gt;=2.5")</f>
        <v>#REF!</v>
      </c>
      <c r="G313" s="6" t="e">
        <f>COUNTIFS(#REF!,"&lt;=1",#REF!,"&lt;100",#REF!,"&gt;=50",#REF!,$B313,#REF!,"&gt;=3")</f>
        <v>#REF!</v>
      </c>
      <c r="H313" s="6" t="e">
        <f>COUNTIFS(#REF!,"&lt;=1",#REF!,"&lt;100",#REF!,"&gt;=50",#REF!,$B313,#REF!,"&gt;=3.5")</f>
        <v>#REF!</v>
      </c>
      <c r="I313" s="15" t="e">
        <f>COUNTIFS(#REF!,"&lt;=1",#REF!,"&lt;100",#REF!,"&gt;=50",#REF!,$B313,#REF!,"&gt;=4")</f>
        <v>#REF!</v>
      </c>
      <c r="K313" s="9" t="s">
        <v>67</v>
      </c>
      <c r="L313" s="6"/>
      <c r="M313" s="6" t="e">
        <f>COUNTIFS(#REF!,"&gt;=100",#REF!,"&lt;150",#REF!,$B313)</f>
        <v>#REF!</v>
      </c>
      <c r="N313" s="6" t="e">
        <f>COUNTIFS(#REF!,"&lt;=1",#REF!,"&gt;=100",#REF!,"&lt;150",#REF!,$B313,#REF!,"&gt;=2.2")</f>
        <v>#REF!</v>
      </c>
      <c r="O313" s="6" t="e">
        <f>COUNTIFS(#REF!,"&lt;=1",#REF!,"&gt;=100",#REF!,"&lt;150",#REF!,$B313,#REF!,"&gt;=2.5")</f>
        <v>#REF!</v>
      </c>
      <c r="P313" s="6" t="e">
        <f>COUNTIFS(#REF!,"&lt;=1",#REF!,"&gt;=100",#REF!,"&lt;150",#REF!,$B313,#REF!,"&gt;=3")</f>
        <v>#REF!</v>
      </c>
      <c r="Q313" s="6" t="e">
        <f>COUNTIFS(#REF!,"&lt;=1",#REF!,"&gt;=100",#REF!,"&lt;150",#REF!,$B313,#REF!,"&gt;=3.5")</f>
        <v>#REF!</v>
      </c>
      <c r="R313" s="15" t="e">
        <f>COUNTIFS(#REF!,"&lt;=1",#REF!,"&gt;=100",#REF!,"&lt;150",#REF!,$B313,#REF!,"&gt;=4")</f>
        <v>#REF!</v>
      </c>
      <c r="T313" s="9" t="s">
        <v>67</v>
      </c>
      <c r="U313" s="6"/>
      <c r="V313" s="6" t="e">
        <f>COUNTIFS(#REF!,"&gt;=150",#REF!,"&lt;200",#REF!,$B313)</f>
        <v>#REF!</v>
      </c>
      <c r="W313" s="6" t="e">
        <f>COUNTIFS(#REF!,"&lt;=1",#REF!,"&gt;=150",#REF!,"&lt;200",#REF!,$B313,#REF!,"&gt;=2.2")</f>
        <v>#REF!</v>
      </c>
      <c r="X313" s="6" t="e">
        <f>COUNTIFS(#REF!,"&lt;=1",#REF!,"&gt;=150",#REF!,"&lt;200",#REF!,$B313,#REF!,"&gt;=2.5")</f>
        <v>#REF!</v>
      </c>
      <c r="Y313" s="6" t="e">
        <f>COUNTIFS(#REF!,"&lt;=1",#REF!,"&gt;=150",#REF!,"&lt;200",#REF!,$B313,#REF!,"&gt;=3")</f>
        <v>#REF!</v>
      </c>
      <c r="Z313" s="6" t="e">
        <f>COUNTIFS(#REF!,"&lt;=1",#REF!,"&gt;=150",#REF!,"&lt;200",#REF!,$B313,#REF!,"&gt;=3.5")</f>
        <v>#REF!</v>
      </c>
      <c r="AA313" s="15" t="e">
        <f>COUNTIFS(#REF!,"&lt;=1",#REF!,"&gt;=150",#REF!,"&lt;200",#REF!,$B313,#REF!,"&gt;=4")</f>
        <v>#REF!</v>
      </c>
      <c r="AC313" s="9" t="s">
        <v>67</v>
      </c>
      <c r="AD313" s="6"/>
      <c r="AE313" s="6" t="e">
        <f>COUNTIFS(#REF!,"&gt;=200",#REF!,$B313)</f>
        <v>#REF!</v>
      </c>
      <c r="AF313" s="6" t="e">
        <f>COUNTIFS(#REF!,"&lt;=1",#REF!,"&gt;=200",#REF!,$B313,#REF!,"&gt;=2.2")</f>
        <v>#REF!</v>
      </c>
      <c r="AG313" s="6" t="e">
        <f>COUNTIFS(#REF!,"&lt;=1",#REF!,"&gt;=200",#REF!,$B313,#REF!,"&gt;=2.5")</f>
        <v>#REF!</v>
      </c>
      <c r="AH313" s="6" t="e">
        <f>COUNTIFS(#REF!,"&lt;=1",#REF!,"&gt;=200",#REF!,$B313,#REF!,"&gt;=3")</f>
        <v>#REF!</v>
      </c>
      <c r="AI313" s="6" t="e">
        <f>COUNTIFS(#REF!,"&lt;=1",#REF!,"&gt;=200",#REF!,$B313,#REF!,"&gt;=3.5")</f>
        <v>#REF!</v>
      </c>
      <c r="AJ313" s="15" t="e">
        <f>COUNTIFS(#REF!,"&lt;=1",#REF!,"&gt;=200",#REF!,$B313,#REF!,"&gt;=4")</f>
        <v>#REF!</v>
      </c>
      <c r="AL313" s="9" t="s">
        <v>67</v>
      </c>
      <c r="AM313" s="6"/>
      <c r="AN313" s="6" t="e">
        <f>COUNTIFS(#REF!,"&gt;=50",#REF!,$B313)</f>
        <v>#REF!</v>
      </c>
      <c r="AO313" s="6" t="e">
        <f>COUNTIFS(#REF!,"&lt;=1",#REF!,"&gt;=50",#REF!,$B313,#REF!,"&gt;=2.2")</f>
        <v>#REF!</v>
      </c>
      <c r="AP313" s="6" t="e">
        <f>COUNTIFS(#REF!,"&lt;=1",#REF!,"&gt;=50",#REF!,$B313,#REF!,"&gt;=2.5")</f>
        <v>#REF!</v>
      </c>
      <c r="AQ313" s="6" t="e">
        <f>COUNTIFS(#REF!,"&lt;=1",#REF!,"&gt;=50",#REF!,$B313,#REF!,"&gt;=3")</f>
        <v>#REF!</v>
      </c>
      <c r="AR313" s="6" t="e">
        <f>COUNTIFS(#REF!,"&lt;=1",#REF!,"&gt;=50",#REF!,$B313,#REF!,"&gt;=3.5")</f>
        <v>#REF!</v>
      </c>
      <c r="AS313" s="15" t="e">
        <f>COUNTIFS(#REF!,"&lt;=1",#REF!,"&gt;=50",#REF!,$B313,#REF!,"&gt;=4")</f>
        <v>#REF!</v>
      </c>
    </row>
    <row r="314" spans="2:45" hidden="1" outlineLevel="1" x14ac:dyDescent="0.25">
      <c r="B314" s="9" t="s">
        <v>24</v>
      </c>
      <c r="C314" s="6"/>
      <c r="D314" s="6" t="e">
        <f>COUNTIFS(#REF!,"&lt;100",#REF!,"&gt;=50",#REF!,$B314)</f>
        <v>#REF!</v>
      </c>
      <c r="E314" s="6" t="e">
        <f>COUNTIFS(#REF!,"&lt;=1",#REF!,"&lt;100",#REF!,"&gt;=50",#REF!,$B314,#REF!,"&gt;=2.2")</f>
        <v>#REF!</v>
      </c>
      <c r="F314" s="6" t="e">
        <f>COUNTIFS(#REF!,"&lt;=1",#REF!,"&lt;100",#REF!,"&gt;=50",#REF!,$B314,#REF!,"&gt;=2.5")</f>
        <v>#REF!</v>
      </c>
      <c r="G314" s="6" t="e">
        <f>COUNTIFS(#REF!,"&lt;=1",#REF!,"&lt;100",#REF!,"&gt;=50",#REF!,$B314,#REF!,"&gt;=3")</f>
        <v>#REF!</v>
      </c>
      <c r="H314" s="6" t="e">
        <f>COUNTIFS(#REF!,"&lt;=1",#REF!,"&lt;100",#REF!,"&gt;=50",#REF!,$B314,#REF!,"&gt;=3.5")</f>
        <v>#REF!</v>
      </c>
      <c r="I314" s="15" t="e">
        <f>COUNTIFS(#REF!,"&lt;=1",#REF!,"&lt;100",#REF!,"&gt;=50",#REF!,$B314,#REF!,"&gt;=4")</f>
        <v>#REF!</v>
      </c>
      <c r="K314" s="9" t="s">
        <v>24</v>
      </c>
      <c r="L314" s="6"/>
      <c r="M314" s="6" t="e">
        <f>COUNTIFS(#REF!,"&gt;=100",#REF!,"&lt;150",#REF!,$B314)</f>
        <v>#REF!</v>
      </c>
      <c r="N314" s="6" t="e">
        <f>COUNTIFS(#REF!,"&lt;=1",#REF!,"&gt;=100",#REF!,"&lt;150",#REF!,$B314,#REF!,"&gt;=2.2")</f>
        <v>#REF!</v>
      </c>
      <c r="O314" s="6" t="e">
        <f>COUNTIFS(#REF!,"&lt;=1",#REF!,"&gt;=100",#REF!,"&lt;150",#REF!,$B314,#REF!,"&gt;=2.5")</f>
        <v>#REF!</v>
      </c>
      <c r="P314" s="6" t="e">
        <f>COUNTIFS(#REF!,"&lt;=1",#REF!,"&gt;=100",#REF!,"&lt;150",#REF!,$B314,#REF!,"&gt;=3")</f>
        <v>#REF!</v>
      </c>
      <c r="Q314" s="6" t="e">
        <f>COUNTIFS(#REF!,"&lt;=1",#REF!,"&gt;=100",#REF!,"&lt;150",#REF!,$B314,#REF!,"&gt;=3.5")</f>
        <v>#REF!</v>
      </c>
      <c r="R314" s="15" t="e">
        <f>COUNTIFS(#REF!,"&lt;=1",#REF!,"&gt;=100",#REF!,"&lt;150",#REF!,$B314,#REF!,"&gt;=4")</f>
        <v>#REF!</v>
      </c>
      <c r="T314" s="9" t="s">
        <v>24</v>
      </c>
      <c r="U314" s="6"/>
      <c r="V314" s="6" t="e">
        <f>COUNTIFS(#REF!,"&gt;=150",#REF!,"&lt;200",#REF!,$B314)</f>
        <v>#REF!</v>
      </c>
      <c r="W314" s="6" t="e">
        <f>COUNTIFS(#REF!,"&lt;=1",#REF!,"&gt;=150",#REF!,"&lt;200",#REF!,$B314,#REF!,"&gt;=2.2")</f>
        <v>#REF!</v>
      </c>
      <c r="X314" s="6" t="e">
        <f>COUNTIFS(#REF!,"&lt;=1",#REF!,"&gt;=150",#REF!,"&lt;200",#REF!,$B314,#REF!,"&gt;=2.5")</f>
        <v>#REF!</v>
      </c>
      <c r="Y314" s="6" t="e">
        <f>COUNTIFS(#REF!,"&lt;=1",#REF!,"&gt;=150",#REF!,"&lt;200",#REF!,$B314,#REF!,"&gt;=3")</f>
        <v>#REF!</v>
      </c>
      <c r="Z314" s="6" t="e">
        <f>COUNTIFS(#REF!,"&lt;=1",#REF!,"&gt;=150",#REF!,"&lt;200",#REF!,$B314,#REF!,"&gt;=3.5")</f>
        <v>#REF!</v>
      </c>
      <c r="AA314" s="15" t="e">
        <f>COUNTIFS(#REF!,"&lt;=1",#REF!,"&gt;=150",#REF!,"&lt;200",#REF!,$B314,#REF!,"&gt;=4")</f>
        <v>#REF!</v>
      </c>
      <c r="AC314" s="9" t="s">
        <v>24</v>
      </c>
      <c r="AD314" s="6"/>
      <c r="AE314" s="6" t="e">
        <f>COUNTIFS(#REF!,"&gt;=200",#REF!,$B314)</f>
        <v>#REF!</v>
      </c>
      <c r="AF314" s="6" t="e">
        <f>COUNTIFS(#REF!,"&lt;=1",#REF!,"&gt;=200",#REF!,$B314,#REF!,"&gt;=2.2")</f>
        <v>#REF!</v>
      </c>
      <c r="AG314" s="6" t="e">
        <f>COUNTIFS(#REF!,"&lt;=1",#REF!,"&gt;=200",#REF!,$B314,#REF!,"&gt;=2.5")</f>
        <v>#REF!</v>
      </c>
      <c r="AH314" s="6" t="e">
        <f>COUNTIFS(#REF!,"&lt;=1",#REF!,"&gt;=200",#REF!,$B314,#REF!,"&gt;=3")</f>
        <v>#REF!</v>
      </c>
      <c r="AI314" s="6" t="e">
        <f>COUNTIFS(#REF!,"&lt;=1",#REF!,"&gt;=200",#REF!,$B314,#REF!,"&gt;=3.5")</f>
        <v>#REF!</v>
      </c>
      <c r="AJ314" s="15" t="e">
        <f>COUNTIFS(#REF!,"&lt;=1",#REF!,"&gt;=200",#REF!,$B314,#REF!,"&gt;=4")</f>
        <v>#REF!</v>
      </c>
      <c r="AL314" s="9" t="s">
        <v>24</v>
      </c>
      <c r="AM314" s="6"/>
      <c r="AN314" s="6" t="e">
        <f>COUNTIFS(#REF!,"&gt;=50",#REF!,$B314)</f>
        <v>#REF!</v>
      </c>
      <c r="AO314" s="6" t="e">
        <f>COUNTIFS(#REF!,"&lt;=1",#REF!,"&gt;=50",#REF!,$B314,#REF!,"&gt;=2.2")</f>
        <v>#REF!</v>
      </c>
      <c r="AP314" s="6" t="e">
        <f>COUNTIFS(#REF!,"&lt;=1",#REF!,"&gt;=50",#REF!,$B314,#REF!,"&gt;=2.5")</f>
        <v>#REF!</v>
      </c>
      <c r="AQ314" s="6" t="e">
        <f>COUNTIFS(#REF!,"&lt;=1",#REF!,"&gt;=50",#REF!,$B314,#REF!,"&gt;=3")</f>
        <v>#REF!</v>
      </c>
      <c r="AR314" s="6" t="e">
        <f>COUNTIFS(#REF!,"&lt;=1",#REF!,"&gt;=50",#REF!,$B314,#REF!,"&gt;=3.5")</f>
        <v>#REF!</v>
      </c>
      <c r="AS314" s="15" t="e">
        <f>COUNTIFS(#REF!,"&lt;=1",#REF!,"&gt;=50",#REF!,$B314,#REF!,"&gt;=4")</f>
        <v>#REF!</v>
      </c>
    </row>
    <row r="315" spans="2:45" hidden="1" outlineLevel="1" x14ac:dyDescent="0.25">
      <c r="B315" s="9" t="s">
        <v>74</v>
      </c>
      <c r="C315" s="6"/>
      <c r="D315" s="6" t="e">
        <f>COUNTIFS(#REF!,"&lt;100",#REF!,"&gt;=50",#REF!,$B315)</f>
        <v>#REF!</v>
      </c>
      <c r="E315" s="6" t="e">
        <f>COUNTIFS(#REF!,"&lt;=1",#REF!,"&lt;100",#REF!,"&gt;=50",#REF!,$B315,#REF!,"&gt;=2.2")</f>
        <v>#REF!</v>
      </c>
      <c r="F315" s="6" t="e">
        <f>COUNTIFS(#REF!,"&lt;=1",#REF!,"&lt;100",#REF!,"&gt;=50",#REF!,$B315,#REF!,"&gt;=2.5")</f>
        <v>#REF!</v>
      </c>
      <c r="G315" s="6" t="e">
        <f>COUNTIFS(#REF!,"&lt;=1",#REF!,"&lt;100",#REF!,"&gt;=50",#REF!,$B315,#REF!,"&gt;=3")</f>
        <v>#REF!</v>
      </c>
      <c r="H315" s="6" t="e">
        <f>COUNTIFS(#REF!,"&lt;=1",#REF!,"&lt;100",#REF!,"&gt;=50",#REF!,$B315,#REF!,"&gt;=3.5")</f>
        <v>#REF!</v>
      </c>
      <c r="I315" s="15" t="e">
        <f>COUNTIFS(#REF!,"&lt;=1",#REF!,"&lt;100",#REF!,"&gt;=50",#REF!,$B315,#REF!,"&gt;=4")</f>
        <v>#REF!</v>
      </c>
      <c r="K315" s="9" t="s">
        <v>74</v>
      </c>
      <c r="L315" s="6"/>
      <c r="M315" s="6" t="e">
        <f>COUNTIFS(#REF!,"&gt;=100",#REF!,"&lt;150",#REF!,$B315)</f>
        <v>#REF!</v>
      </c>
      <c r="N315" s="6" t="e">
        <f>COUNTIFS(#REF!,"&lt;=1",#REF!,"&gt;=100",#REF!,"&lt;150",#REF!,$B315,#REF!,"&gt;=2.2")</f>
        <v>#REF!</v>
      </c>
      <c r="O315" s="6" t="e">
        <f>COUNTIFS(#REF!,"&lt;=1",#REF!,"&gt;=100",#REF!,"&lt;150",#REF!,$B315,#REF!,"&gt;=2.5")</f>
        <v>#REF!</v>
      </c>
      <c r="P315" s="6" t="e">
        <f>COUNTIFS(#REF!,"&lt;=1",#REF!,"&gt;=100",#REF!,"&lt;150",#REF!,$B315,#REF!,"&gt;=3")</f>
        <v>#REF!</v>
      </c>
      <c r="Q315" s="6" t="e">
        <f>COUNTIFS(#REF!,"&lt;=1",#REF!,"&gt;=100",#REF!,"&lt;150",#REF!,$B315,#REF!,"&gt;=3.5")</f>
        <v>#REF!</v>
      </c>
      <c r="R315" s="15" t="e">
        <f>COUNTIFS(#REF!,"&lt;=1",#REF!,"&gt;=100",#REF!,"&lt;150",#REF!,$B315,#REF!,"&gt;=4")</f>
        <v>#REF!</v>
      </c>
      <c r="T315" s="9" t="s">
        <v>74</v>
      </c>
      <c r="U315" s="6"/>
      <c r="V315" s="6" t="e">
        <f>COUNTIFS(#REF!,"&gt;=150",#REF!,"&lt;200",#REF!,$B315)</f>
        <v>#REF!</v>
      </c>
      <c r="W315" s="6" t="e">
        <f>COUNTIFS(#REF!,"&lt;=1",#REF!,"&gt;=150",#REF!,"&lt;200",#REF!,$B315,#REF!,"&gt;=2.2")</f>
        <v>#REF!</v>
      </c>
      <c r="X315" s="6" t="e">
        <f>COUNTIFS(#REF!,"&lt;=1",#REF!,"&gt;=150",#REF!,"&lt;200",#REF!,$B315,#REF!,"&gt;=2.5")</f>
        <v>#REF!</v>
      </c>
      <c r="Y315" s="6" t="e">
        <f>COUNTIFS(#REF!,"&lt;=1",#REF!,"&gt;=150",#REF!,"&lt;200",#REF!,$B315,#REF!,"&gt;=3")</f>
        <v>#REF!</v>
      </c>
      <c r="Z315" s="6" t="e">
        <f>COUNTIFS(#REF!,"&lt;=1",#REF!,"&gt;=150",#REF!,"&lt;200",#REF!,$B315,#REF!,"&gt;=3.5")</f>
        <v>#REF!</v>
      </c>
      <c r="AA315" s="15" t="e">
        <f>COUNTIFS(#REF!,"&lt;=1",#REF!,"&gt;=150",#REF!,"&lt;200",#REF!,$B315,#REF!,"&gt;=4")</f>
        <v>#REF!</v>
      </c>
      <c r="AC315" s="9" t="s">
        <v>74</v>
      </c>
      <c r="AD315" s="6"/>
      <c r="AE315" s="6" t="e">
        <f>COUNTIFS(#REF!,"&gt;=200",#REF!,$B315)</f>
        <v>#REF!</v>
      </c>
      <c r="AF315" s="6" t="e">
        <f>COUNTIFS(#REF!,"&lt;=1",#REF!,"&gt;=200",#REF!,$B315,#REF!,"&gt;=2.2")</f>
        <v>#REF!</v>
      </c>
      <c r="AG315" s="6" t="e">
        <f>COUNTIFS(#REF!,"&lt;=1",#REF!,"&gt;=200",#REF!,$B315,#REF!,"&gt;=2.5")</f>
        <v>#REF!</v>
      </c>
      <c r="AH315" s="6" t="e">
        <f>COUNTIFS(#REF!,"&lt;=1",#REF!,"&gt;=200",#REF!,$B315,#REF!,"&gt;=3")</f>
        <v>#REF!</v>
      </c>
      <c r="AI315" s="6" t="e">
        <f>COUNTIFS(#REF!,"&lt;=1",#REF!,"&gt;=200",#REF!,$B315,#REF!,"&gt;=3.5")</f>
        <v>#REF!</v>
      </c>
      <c r="AJ315" s="15" t="e">
        <f>COUNTIFS(#REF!,"&lt;=1",#REF!,"&gt;=200",#REF!,$B315,#REF!,"&gt;=4")</f>
        <v>#REF!</v>
      </c>
      <c r="AL315" s="9" t="s">
        <v>74</v>
      </c>
      <c r="AM315" s="6"/>
      <c r="AN315" s="6" t="e">
        <f>COUNTIFS(#REF!,"&gt;=50",#REF!,$B315)</f>
        <v>#REF!</v>
      </c>
      <c r="AO315" s="6" t="e">
        <f>COUNTIFS(#REF!,"&lt;=1",#REF!,"&gt;=50",#REF!,$B315,#REF!,"&gt;=2.2")</f>
        <v>#REF!</v>
      </c>
      <c r="AP315" s="6" t="e">
        <f>COUNTIFS(#REF!,"&lt;=1",#REF!,"&gt;=50",#REF!,$B315,#REF!,"&gt;=2.5")</f>
        <v>#REF!</v>
      </c>
      <c r="AQ315" s="6" t="e">
        <f>COUNTIFS(#REF!,"&lt;=1",#REF!,"&gt;=50",#REF!,$B315,#REF!,"&gt;=3")</f>
        <v>#REF!</v>
      </c>
      <c r="AR315" s="6" t="e">
        <f>COUNTIFS(#REF!,"&lt;=1",#REF!,"&gt;=50",#REF!,$B315,#REF!,"&gt;=3.5")</f>
        <v>#REF!</v>
      </c>
      <c r="AS315" s="15" t="e">
        <f>COUNTIFS(#REF!,"&lt;=1",#REF!,"&gt;=50",#REF!,$B315,#REF!,"&gt;=4")</f>
        <v>#REF!</v>
      </c>
    </row>
    <row r="316" spans="2:45" hidden="1" outlineLevel="1" x14ac:dyDescent="0.25">
      <c r="B316" s="9" t="s">
        <v>56</v>
      </c>
      <c r="C316" s="6"/>
      <c r="D316" s="6" t="e">
        <f>COUNTIFS(#REF!,"&lt;100",#REF!,"&gt;=50",#REF!,$B316)</f>
        <v>#REF!</v>
      </c>
      <c r="E316" s="6" t="e">
        <f>COUNTIFS(#REF!,"&lt;=1",#REF!,"&lt;100",#REF!,"&gt;=50",#REF!,$B316,#REF!,"&gt;=2.2")</f>
        <v>#REF!</v>
      </c>
      <c r="F316" s="6" t="e">
        <f>COUNTIFS(#REF!,"&lt;=1",#REF!,"&lt;100",#REF!,"&gt;=50",#REF!,$B316,#REF!,"&gt;=2.5")</f>
        <v>#REF!</v>
      </c>
      <c r="G316" s="6" t="e">
        <f>COUNTIFS(#REF!,"&lt;=1",#REF!,"&lt;100",#REF!,"&gt;=50",#REF!,$B316,#REF!,"&gt;=3")</f>
        <v>#REF!</v>
      </c>
      <c r="H316" s="6" t="e">
        <f>COUNTIFS(#REF!,"&lt;=1",#REF!,"&lt;100",#REF!,"&gt;=50",#REF!,$B316,#REF!,"&gt;=3.5")</f>
        <v>#REF!</v>
      </c>
      <c r="I316" s="15" t="e">
        <f>COUNTIFS(#REF!,"&lt;=1",#REF!,"&lt;100",#REF!,"&gt;=50",#REF!,$B316,#REF!,"&gt;=4")</f>
        <v>#REF!</v>
      </c>
      <c r="K316" s="9" t="s">
        <v>56</v>
      </c>
      <c r="L316" s="6"/>
      <c r="M316" s="6" t="e">
        <f>COUNTIFS(#REF!,"&gt;=100",#REF!,"&lt;150",#REF!,$B316)</f>
        <v>#REF!</v>
      </c>
      <c r="N316" s="6" t="e">
        <f>COUNTIFS(#REF!,"&lt;=1",#REF!,"&gt;=100",#REF!,"&lt;150",#REF!,$B316,#REF!,"&gt;=2.2")</f>
        <v>#REF!</v>
      </c>
      <c r="O316" s="6" t="e">
        <f>COUNTIFS(#REF!,"&lt;=1",#REF!,"&gt;=100",#REF!,"&lt;150",#REF!,$B316,#REF!,"&gt;=2.5")</f>
        <v>#REF!</v>
      </c>
      <c r="P316" s="6" t="e">
        <f>COUNTIFS(#REF!,"&lt;=1",#REF!,"&gt;=100",#REF!,"&lt;150",#REF!,$B316,#REF!,"&gt;=3")</f>
        <v>#REF!</v>
      </c>
      <c r="Q316" s="6" t="e">
        <f>COUNTIFS(#REF!,"&lt;=1",#REF!,"&gt;=100",#REF!,"&lt;150",#REF!,$B316,#REF!,"&gt;=3.5")</f>
        <v>#REF!</v>
      </c>
      <c r="R316" s="15" t="e">
        <f>COUNTIFS(#REF!,"&lt;=1",#REF!,"&gt;=100",#REF!,"&lt;150",#REF!,$B316,#REF!,"&gt;=4")</f>
        <v>#REF!</v>
      </c>
      <c r="T316" s="9" t="s">
        <v>56</v>
      </c>
      <c r="U316" s="6"/>
      <c r="V316" s="6" t="e">
        <f>COUNTIFS(#REF!,"&gt;=150",#REF!,"&lt;200",#REF!,$B316)</f>
        <v>#REF!</v>
      </c>
      <c r="W316" s="6" t="e">
        <f>COUNTIFS(#REF!,"&lt;=1",#REF!,"&gt;=150",#REF!,"&lt;200",#REF!,$B316,#REF!,"&gt;=2.2")</f>
        <v>#REF!</v>
      </c>
      <c r="X316" s="6" t="e">
        <f>COUNTIFS(#REF!,"&lt;=1",#REF!,"&gt;=150",#REF!,"&lt;200",#REF!,$B316,#REF!,"&gt;=2.5")</f>
        <v>#REF!</v>
      </c>
      <c r="Y316" s="6" t="e">
        <f>COUNTIFS(#REF!,"&lt;=1",#REF!,"&gt;=150",#REF!,"&lt;200",#REF!,$B316,#REF!,"&gt;=3")</f>
        <v>#REF!</v>
      </c>
      <c r="Z316" s="6" t="e">
        <f>COUNTIFS(#REF!,"&lt;=1",#REF!,"&gt;=150",#REF!,"&lt;200",#REF!,$B316,#REF!,"&gt;=3.5")</f>
        <v>#REF!</v>
      </c>
      <c r="AA316" s="15" t="e">
        <f>COUNTIFS(#REF!,"&lt;=1",#REF!,"&gt;=150",#REF!,"&lt;200",#REF!,$B316,#REF!,"&gt;=4")</f>
        <v>#REF!</v>
      </c>
      <c r="AC316" s="9" t="s">
        <v>56</v>
      </c>
      <c r="AD316" s="6"/>
      <c r="AE316" s="6" t="e">
        <f>COUNTIFS(#REF!,"&gt;=200",#REF!,$B316)</f>
        <v>#REF!</v>
      </c>
      <c r="AF316" s="6" t="e">
        <f>COUNTIFS(#REF!,"&lt;=1",#REF!,"&gt;=200",#REF!,$B316,#REF!,"&gt;=2.2")</f>
        <v>#REF!</v>
      </c>
      <c r="AG316" s="6" t="e">
        <f>COUNTIFS(#REF!,"&lt;=1",#REF!,"&gt;=200",#REF!,$B316,#REF!,"&gt;=2.5")</f>
        <v>#REF!</v>
      </c>
      <c r="AH316" s="6" t="e">
        <f>COUNTIFS(#REF!,"&lt;=1",#REF!,"&gt;=200",#REF!,$B316,#REF!,"&gt;=3")</f>
        <v>#REF!</v>
      </c>
      <c r="AI316" s="6" t="e">
        <f>COUNTIFS(#REF!,"&lt;=1",#REF!,"&gt;=200",#REF!,$B316,#REF!,"&gt;=3.5")</f>
        <v>#REF!</v>
      </c>
      <c r="AJ316" s="15" t="e">
        <f>COUNTIFS(#REF!,"&lt;=1",#REF!,"&gt;=200",#REF!,$B316,#REF!,"&gt;=4")</f>
        <v>#REF!</v>
      </c>
      <c r="AL316" s="9" t="s">
        <v>56</v>
      </c>
      <c r="AM316" s="6"/>
      <c r="AN316" s="6" t="e">
        <f>COUNTIFS(#REF!,"&gt;=50",#REF!,$B316)</f>
        <v>#REF!</v>
      </c>
      <c r="AO316" s="6" t="e">
        <f>COUNTIFS(#REF!,"&lt;=1",#REF!,"&gt;=50",#REF!,$B316,#REF!,"&gt;=2.2")</f>
        <v>#REF!</v>
      </c>
      <c r="AP316" s="6" t="e">
        <f>COUNTIFS(#REF!,"&lt;=1",#REF!,"&gt;=50",#REF!,$B316,#REF!,"&gt;=2.5")</f>
        <v>#REF!</v>
      </c>
      <c r="AQ316" s="6" t="e">
        <f>COUNTIFS(#REF!,"&lt;=1",#REF!,"&gt;=50",#REF!,$B316,#REF!,"&gt;=3")</f>
        <v>#REF!</v>
      </c>
      <c r="AR316" s="6" t="e">
        <f>COUNTIFS(#REF!,"&lt;=1",#REF!,"&gt;=50",#REF!,$B316,#REF!,"&gt;=3.5")</f>
        <v>#REF!</v>
      </c>
      <c r="AS316" s="15" t="e">
        <f>COUNTIFS(#REF!,"&lt;=1",#REF!,"&gt;=50",#REF!,$B316,#REF!,"&gt;=4")</f>
        <v>#REF!</v>
      </c>
    </row>
    <row r="317" spans="2:45" hidden="1" outlineLevel="1" x14ac:dyDescent="0.25">
      <c r="B317" s="9" t="s">
        <v>25</v>
      </c>
      <c r="C317" s="6"/>
      <c r="D317" s="6" t="e">
        <f>COUNTIFS(#REF!,"&lt;100",#REF!,"&gt;=50",#REF!,$B317)</f>
        <v>#REF!</v>
      </c>
      <c r="E317" s="6" t="e">
        <f>COUNTIFS(#REF!,"&lt;=1",#REF!,"&lt;100",#REF!,"&gt;=50",#REF!,$B317,#REF!,"&gt;=2.2")</f>
        <v>#REF!</v>
      </c>
      <c r="F317" s="6" t="e">
        <f>COUNTIFS(#REF!,"&lt;=1",#REF!,"&lt;100",#REF!,"&gt;=50",#REF!,$B317,#REF!,"&gt;=2.5")</f>
        <v>#REF!</v>
      </c>
      <c r="G317" s="6" t="e">
        <f>COUNTIFS(#REF!,"&lt;=1",#REF!,"&lt;100",#REF!,"&gt;=50",#REF!,$B317,#REF!,"&gt;=3")</f>
        <v>#REF!</v>
      </c>
      <c r="H317" s="6" t="e">
        <f>COUNTIFS(#REF!,"&lt;=1",#REF!,"&lt;100",#REF!,"&gt;=50",#REF!,$B317,#REF!,"&gt;=3.5")</f>
        <v>#REF!</v>
      </c>
      <c r="I317" s="15" t="e">
        <f>COUNTIFS(#REF!,"&lt;=1",#REF!,"&lt;100",#REF!,"&gt;=50",#REF!,$B317,#REF!,"&gt;=4")</f>
        <v>#REF!</v>
      </c>
      <c r="K317" s="9" t="s">
        <v>25</v>
      </c>
      <c r="L317" s="6"/>
      <c r="M317" s="6" t="e">
        <f>COUNTIFS(#REF!,"&gt;=100",#REF!,"&lt;150",#REF!,$B317)</f>
        <v>#REF!</v>
      </c>
      <c r="N317" s="6" t="e">
        <f>COUNTIFS(#REF!,"&lt;=1",#REF!,"&gt;=100",#REF!,"&lt;150",#REF!,$B317,#REF!,"&gt;=2.2")</f>
        <v>#REF!</v>
      </c>
      <c r="O317" s="6" t="e">
        <f>COUNTIFS(#REF!,"&lt;=1",#REF!,"&gt;=100",#REF!,"&lt;150",#REF!,$B317,#REF!,"&gt;=2.5")</f>
        <v>#REF!</v>
      </c>
      <c r="P317" s="6" t="e">
        <f>COUNTIFS(#REF!,"&lt;=1",#REF!,"&gt;=100",#REF!,"&lt;150",#REF!,$B317,#REF!,"&gt;=3")</f>
        <v>#REF!</v>
      </c>
      <c r="Q317" s="6" t="e">
        <f>COUNTIFS(#REF!,"&lt;=1",#REF!,"&gt;=100",#REF!,"&lt;150",#REF!,$B317,#REF!,"&gt;=3.5")</f>
        <v>#REF!</v>
      </c>
      <c r="R317" s="15" t="e">
        <f>COUNTIFS(#REF!,"&lt;=1",#REF!,"&gt;=100",#REF!,"&lt;150",#REF!,$B317,#REF!,"&gt;=4")</f>
        <v>#REF!</v>
      </c>
      <c r="T317" s="9" t="s">
        <v>25</v>
      </c>
      <c r="U317" s="6"/>
      <c r="V317" s="6" t="e">
        <f>COUNTIFS(#REF!,"&gt;=150",#REF!,"&lt;200",#REF!,$B317)</f>
        <v>#REF!</v>
      </c>
      <c r="W317" s="6" t="e">
        <f>COUNTIFS(#REF!,"&lt;=1",#REF!,"&gt;=150",#REF!,"&lt;200",#REF!,$B317,#REF!,"&gt;=2.2")</f>
        <v>#REF!</v>
      </c>
      <c r="X317" s="6" t="e">
        <f>COUNTIFS(#REF!,"&lt;=1",#REF!,"&gt;=150",#REF!,"&lt;200",#REF!,$B317,#REF!,"&gt;=2.5")</f>
        <v>#REF!</v>
      </c>
      <c r="Y317" s="6" t="e">
        <f>COUNTIFS(#REF!,"&lt;=1",#REF!,"&gt;=150",#REF!,"&lt;200",#REF!,$B317,#REF!,"&gt;=3")</f>
        <v>#REF!</v>
      </c>
      <c r="Z317" s="6" t="e">
        <f>COUNTIFS(#REF!,"&lt;=1",#REF!,"&gt;=150",#REF!,"&lt;200",#REF!,$B317,#REF!,"&gt;=3.5")</f>
        <v>#REF!</v>
      </c>
      <c r="AA317" s="15" t="e">
        <f>COUNTIFS(#REF!,"&lt;=1",#REF!,"&gt;=150",#REF!,"&lt;200",#REF!,$B317,#REF!,"&gt;=4")</f>
        <v>#REF!</v>
      </c>
      <c r="AC317" s="9" t="s">
        <v>25</v>
      </c>
      <c r="AD317" s="6"/>
      <c r="AE317" s="6" t="e">
        <f>COUNTIFS(#REF!,"&gt;=200",#REF!,$B317)</f>
        <v>#REF!</v>
      </c>
      <c r="AF317" s="6" t="e">
        <f>COUNTIFS(#REF!,"&lt;=1",#REF!,"&gt;=200",#REF!,$B317,#REF!,"&gt;=2.2")</f>
        <v>#REF!</v>
      </c>
      <c r="AG317" s="6" t="e">
        <f>COUNTIFS(#REF!,"&lt;=1",#REF!,"&gt;=200",#REF!,$B317,#REF!,"&gt;=2.5")</f>
        <v>#REF!</v>
      </c>
      <c r="AH317" s="6" t="e">
        <f>COUNTIFS(#REF!,"&lt;=1",#REF!,"&gt;=200",#REF!,$B317,#REF!,"&gt;=3")</f>
        <v>#REF!</v>
      </c>
      <c r="AI317" s="6" t="e">
        <f>COUNTIFS(#REF!,"&lt;=1",#REF!,"&gt;=200",#REF!,$B317,#REF!,"&gt;=3.5")</f>
        <v>#REF!</v>
      </c>
      <c r="AJ317" s="15" t="e">
        <f>COUNTIFS(#REF!,"&lt;=1",#REF!,"&gt;=200",#REF!,$B317,#REF!,"&gt;=4")</f>
        <v>#REF!</v>
      </c>
      <c r="AL317" s="9" t="s">
        <v>25</v>
      </c>
      <c r="AM317" s="6"/>
      <c r="AN317" s="6" t="e">
        <f>COUNTIFS(#REF!,"&gt;=50",#REF!,$B317)</f>
        <v>#REF!</v>
      </c>
      <c r="AO317" s="6" t="e">
        <f>COUNTIFS(#REF!,"&lt;=1",#REF!,"&gt;=50",#REF!,$B317,#REF!,"&gt;=2.2")</f>
        <v>#REF!</v>
      </c>
      <c r="AP317" s="6" t="e">
        <f>COUNTIFS(#REF!,"&lt;=1",#REF!,"&gt;=50",#REF!,$B317,#REF!,"&gt;=2.5")</f>
        <v>#REF!</v>
      </c>
      <c r="AQ317" s="6" t="e">
        <f>COUNTIFS(#REF!,"&lt;=1",#REF!,"&gt;=50",#REF!,$B317,#REF!,"&gt;=3")</f>
        <v>#REF!</v>
      </c>
      <c r="AR317" s="6" t="e">
        <f>COUNTIFS(#REF!,"&lt;=1",#REF!,"&gt;=50",#REF!,$B317,#REF!,"&gt;=3.5")</f>
        <v>#REF!</v>
      </c>
      <c r="AS317" s="15" t="e">
        <f>COUNTIFS(#REF!,"&lt;=1",#REF!,"&gt;=50",#REF!,$B317,#REF!,"&gt;=4")</f>
        <v>#REF!</v>
      </c>
    </row>
    <row r="318" spans="2:45" hidden="1" outlineLevel="1" x14ac:dyDescent="0.25">
      <c r="B318" s="9" t="s">
        <v>37</v>
      </c>
      <c r="C318" s="6"/>
      <c r="D318" s="6" t="e">
        <f>COUNTIFS(#REF!,"&lt;100",#REF!,"&gt;=50",#REF!,$B318)</f>
        <v>#REF!</v>
      </c>
      <c r="E318" s="6" t="e">
        <f>COUNTIFS(#REF!,"&lt;=1",#REF!,"&lt;100",#REF!,"&gt;=50",#REF!,$B318,#REF!,"&gt;=2.2")</f>
        <v>#REF!</v>
      </c>
      <c r="F318" s="6" t="e">
        <f>COUNTIFS(#REF!,"&lt;=1",#REF!,"&lt;100",#REF!,"&gt;=50",#REF!,$B318,#REF!,"&gt;=2.5")</f>
        <v>#REF!</v>
      </c>
      <c r="G318" s="6" t="e">
        <f>COUNTIFS(#REF!,"&lt;=1",#REF!,"&lt;100",#REF!,"&gt;=50",#REF!,$B318,#REF!,"&gt;=3")</f>
        <v>#REF!</v>
      </c>
      <c r="H318" s="6" t="e">
        <f>COUNTIFS(#REF!,"&lt;=1",#REF!,"&lt;100",#REF!,"&gt;=50",#REF!,$B318,#REF!,"&gt;=3.5")</f>
        <v>#REF!</v>
      </c>
      <c r="I318" s="15" t="e">
        <f>COUNTIFS(#REF!,"&lt;=1",#REF!,"&lt;100",#REF!,"&gt;=50",#REF!,$B318,#REF!,"&gt;=4")</f>
        <v>#REF!</v>
      </c>
      <c r="K318" s="9" t="s">
        <v>37</v>
      </c>
      <c r="L318" s="6"/>
      <c r="M318" s="6" t="e">
        <f>COUNTIFS(#REF!,"&gt;=100",#REF!,"&lt;150",#REF!,$B318)</f>
        <v>#REF!</v>
      </c>
      <c r="N318" s="6" t="e">
        <f>COUNTIFS(#REF!,"&lt;=1",#REF!,"&gt;=100",#REF!,"&lt;150",#REF!,$B318,#REF!,"&gt;=2.2")</f>
        <v>#REF!</v>
      </c>
      <c r="O318" s="6" t="e">
        <f>COUNTIFS(#REF!,"&lt;=1",#REF!,"&gt;=100",#REF!,"&lt;150",#REF!,$B318,#REF!,"&gt;=2.5")</f>
        <v>#REF!</v>
      </c>
      <c r="P318" s="6" t="e">
        <f>COUNTIFS(#REF!,"&lt;=1",#REF!,"&gt;=100",#REF!,"&lt;150",#REF!,$B318,#REF!,"&gt;=3")</f>
        <v>#REF!</v>
      </c>
      <c r="Q318" s="6" t="e">
        <f>COUNTIFS(#REF!,"&lt;=1",#REF!,"&gt;=100",#REF!,"&lt;150",#REF!,$B318,#REF!,"&gt;=3.5")</f>
        <v>#REF!</v>
      </c>
      <c r="R318" s="15" t="e">
        <f>COUNTIFS(#REF!,"&lt;=1",#REF!,"&gt;=100",#REF!,"&lt;150",#REF!,$B318,#REF!,"&gt;=4")</f>
        <v>#REF!</v>
      </c>
      <c r="T318" s="9" t="s">
        <v>37</v>
      </c>
      <c r="U318" s="6"/>
      <c r="V318" s="6" t="e">
        <f>COUNTIFS(#REF!,"&gt;=150",#REF!,"&lt;200",#REF!,$B318)</f>
        <v>#REF!</v>
      </c>
      <c r="W318" s="6" t="e">
        <f>COUNTIFS(#REF!,"&lt;=1",#REF!,"&gt;=150",#REF!,"&lt;200",#REF!,$B318,#REF!,"&gt;=2.2")</f>
        <v>#REF!</v>
      </c>
      <c r="X318" s="6" t="e">
        <f>COUNTIFS(#REF!,"&lt;=1",#REF!,"&gt;=150",#REF!,"&lt;200",#REF!,$B318,#REF!,"&gt;=2.5")</f>
        <v>#REF!</v>
      </c>
      <c r="Y318" s="6" t="e">
        <f>COUNTIFS(#REF!,"&lt;=1",#REF!,"&gt;=150",#REF!,"&lt;200",#REF!,$B318,#REF!,"&gt;=3")</f>
        <v>#REF!</v>
      </c>
      <c r="Z318" s="6" t="e">
        <f>COUNTIFS(#REF!,"&lt;=1",#REF!,"&gt;=150",#REF!,"&lt;200",#REF!,$B318,#REF!,"&gt;=3.5")</f>
        <v>#REF!</v>
      </c>
      <c r="AA318" s="15" t="e">
        <f>COUNTIFS(#REF!,"&lt;=1",#REF!,"&gt;=150",#REF!,"&lt;200",#REF!,$B318,#REF!,"&gt;=4")</f>
        <v>#REF!</v>
      </c>
      <c r="AC318" s="9" t="s">
        <v>37</v>
      </c>
      <c r="AD318" s="6"/>
      <c r="AE318" s="6" t="e">
        <f>COUNTIFS(#REF!,"&gt;=200",#REF!,$B318)</f>
        <v>#REF!</v>
      </c>
      <c r="AF318" s="6" t="e">
        <f>COUNTIFS(#REF!,"&lt;=1",#REF!,"&gt;=200",#REF!,$B318,#REF!,"&gt;=2.2")</f>
        <v>#REF!</v>
      </c>
      <c r="AG318" s="6" t="e">
        <f>COUNTIFS(#REF!,"&lt;=1",#REF!,"&gt;=200",#REF!,$B318,#REF!,"&gt;=2.5")</f>
        <v>#REF!</v>
      </c>
      <c r="AH318" s="6" t="e">
        <f>COUNTIFS(#REF!,"&lt;=1",#REF!,"&gt;=200",#REF!,$B318,#REF!,"&gt;=3")</f>
        <v>#REF!</v>
      </c>
      <c r="AI318" s="6" t="e">
        <f>COUNTIFS(#REF!,"&lt;=1",#REF!,"&gt;=200",#REF!,$B318,#REF!,"&gt;=3.5")</f>
        <v>#REF!</v>
      </c>
      <c r="AJ318" s="15" t="e">
        <f>COUNTIFS(#REF!,"&lt;=1",#REF!,"&gt;=200",#REF!,$B318,#REF!,"&gt;=4")</f>
        <v>#REF!</v>
      </c>
      <c r="AL318" s="9" t="s">
        <v>37</v>
      </c>
      <c r="AM318" s="6"/>
      <c r="AN318" s="6" t="e">
        <f>COUNTIFS(#REF!,"&gt;=50",#REF!,$B318)</f>
        <v>#REF!</v>
      </c>
      <c r="AO318" s="6" t="e">
        <f>COUNTIFS(#REF!,"&lt;=1",#REF!,"&gt;=50",#REF!,$B318,#REF!,"&gt;=2.2")</f>
        <v>#REF!</v>
      </c>
      <c r="AP318" s="6" t="e">
        <f>COUNTIFS(#REF!,"&lt;=1",#REF!,"&gt;=50",#REF!,$B318,#REF!,"&gt;=2.5")</f>
        <v>#REF!</v>
      </c>
      <c r="AQ318" s="6" t="e">
        <f>COUNTIFS(#REF!,"&lt;=1",#REF!,"&gt;=50",#REF!,$B318,#REF!,"&gt;=3")</f>
        <v>#REF!</v>
      </c>
      <c r="AR318" s="6" t="e">
        <f>COUNTIFS(#REF!,"&lt;=1",#REF!,"&gt;=50",#REF!,$B318,#REF!,"&gt;=3.5")</f>
        <v>#REF!</v>
      </c>
      <c r="AS318" s="15" t="e">
        <f>COUNTIFS(#REF!,"&lt;=1",#REF!,"&gt;=50",#REF!,$B318,#REF!,"&gt;=4")</f>
        <v>#REF!</v>
      </c>
    </row>
    <row r="319" spans="2:45" hidden="1" outlineLevel="1" x14ac:dyDescent="0.25">
      <c r="B319" s="9" t="s">
        <v>58</v>
      </c>
      <c r="C319" s="6"/>
      <c r="D319" s="6" t="e">
        <f>COUNTIFS(#REF!,"&lt;100",#REF!,"&gt;=50",#REF!,$B319)</f>
        <v>#REF!</v>
      </c>
      <c r="E319" s="6" t="e">
        <f>COUNTIFS(#REF!,"&lt;=1",#REF!,"&lt;100",#REF!,"&gt;=50",#REF!,$B319,#REF!,"&gt;=2.2")</f>
        <v>#REF!</v>
      </c>
      <c r="F319" s="6" t="e">
        <f>COUNTIFS(#REF!,"&lt;=1",#REF!,"&lt;100",#REF!,"&gt;=50",#REF!,$B319,#REF!,"&gt;=2.5")</f>
        <v>#REF!</v>
      </c>
      <c r="G319" s="6" t="e">
        <f>COUNTIFS(#REF!,"&lt;=1",#REF!,"&lt;100",#REF!,"&gt;=50",#REF!,$B319,#REF!,"&gt;=3")</f>
        <v>#REF!</v>
      </c>
      <c r="H319" s="6" t="e">
        <f>COUNTIFS(#REF!,"&lt;=1",#REF!,"&lt;100",#REF!,"&gt;=50",#REF!,$B319,#REF!,"&gt;=3.5")</f>
        <v>#REF!</v>
      </c>
      <c r="I319" s="15" t="e">
        <f>COUNTIFS(#REF!,"&lt;=1",#REF!,"&lt;100",#REF!,"&gt;=50",#REF!,$B319,#REF!,"&gt;=4")</f>
        <v>#REF!</v>
      </c>
      <c r="K319" s="9" t="s">
        <v>58</v>
      </c>
      <c r="L319" s="6"/>
      <c r="M319" s="6" t="e">
        <f>COUNTIFS(#REF!,"&gt;=100",#REF!,"&lt;150",#REF!,$B319)</f>
        <v>#REF!</v>
      </c>
      <c r="N319" s="6" t="e">
        <f>COUNTIFS(#REF!,"&lt;=1",#REF!,"&gt;=100",#REF!,"&lt;150",#REF!,$B319,#REF!,"&gt;=2.2")</f>
        <v>#REF!</v>
      </c>
      <c r="O319" s="6" t="e">
        <f>COUNTIFS(#REF!,"&lt;=1",#REF!,"&gt;=100",#REF!,"&lt;150",#REF!,$B319,#REF!,"&gt;=2.5")</f>
        <v>#REF!</v>
      </c>
      <c r="P319" s="6" t="e">
        <f>COUNTIFS(#REF!,"&lt;=1",#REF!,"&gt;=100",#REF!,"&lt;150",#REF!,$B319,#REF!,"&gt;=3")</f>
        <v>#REF!</v>
      </c>
      <c r="Q319" s="6" t="e">
        <f>COUNTIFS(#REF!,"&lt;=1",#REF!,"&gt;=100",#REF!,"&lt;150",#REF!,$B319,#REF!,"&gt;=3.5")</f>
        <v>#REF!</v>
      </c>
      <c r="R319" s="15" t="e">
        <f>COUNTIFS(#REF!,"&lt;=1",#REF!,"&gt;=100",#REF!,"&lt;150",#REF!,$B319,#REF!,"&gt;=4")</f>
        <v>#REF!</v>
      </c>
      <c r="T319" s="9" t="s">
        <v>58</v>
      </c>
      <c r="U319" s="6"/>
      <c r="V319" s="6" t="e">
        <f>COUNTIFS(#REF!,"&gt;=150",#REF!,"&lt;200",#REF!,$B319)</f>
        <v>#REF!</v>
      </c>
      <c r="W319" s="6" t="e">
        <f>COUNTIFS(#REF!,"&lt;=1",#REF!,"&gt;=150",#REF!,"&lt;200",#REF!,$B319,#REF!,"&gt;=2.2")</f>
        <v>#REF!</v>
      </c>
      <c r="X319" s="6" t="e">
        <f>COUNTIFS(#REF!,"&lt;=1",#REF!,"&gt;=150",#REF!,"&lt;200",#REF!,$B319,#REF!,"&gt;=2.5")</f>
        <v>#REF!</v>
      </c>
      <c r="Y319" s="6" t="e">
        <f>COUNTIFS(#REF!,"&lt;=1",#REF!,"&gt;=150",#REF!,"&lt;200",#REF!,$B319,#REF!,"&gt;=3")</f>
        <v>#REF!</v>
      </c>
      <c r="Z319" s="6" t="e">
        <f>COUNTIFS(#REF!,"&lt;=1",#REF!,"&gt;=150",#REF!,"&lt;200",#REF!,$B319,#REF!,"&gt;=3.5")</f>
        <v>#REF!</v>
      </c>
      <c r="AA319" s="15" t="e">
        <f>COUNTIFS(#REF!,"&lt;=1",#REF!,"&gt;=150",#REF!,"&lt;200",#REF!,$B319,#REF!,"&gt;=4")</f>
        <v>#REF!</v>
      </c>
      <c r="AC319" s="9" t="s">
        <v>58</v>
      </c>
      <c r="AD319" s="6"/>
      <c r="AE319" s="6" t="e">
        <f>COUNTIFS(#REF!,"&gt;=200",#REF!,$B319)</f>
        <v>#REF!</v>
      </c>
      <c r="AF319" s="6" t="e">
        <f>COUNTIFS(#REF!,"&lt;=1",#REF!,"&gt;=200",#REF!,$B319,#REF!,"&gt;=2.2")</f>
        <v>#REF!</v>
      </c>
      <c r="AG319" s="6" t="e">
        <f>COUNTIFS(#REF!,"&lt;=1",#REF!,"&gt;=200",#REF!,$B319,#REF!,"&gt;=2.5")</f>
        <v>#REF!</v>
      </c>
      <c r="AH319" s="6" t="e">
        <f>COUNTIFS(#REF!,"&lt;=1",#REF!,"&gt;=200",#REF!,$B319,#REF!,"&gt;=3")</f>
        <v>#REF!</v>
      </c>
      <c r="AI319" s="6" t="e">
        <f>COUNTIFS(#REF!,"&lt;=1",#REF!,"&gt;=200",#REF!,$B319,#REF!,"&gt;=3.5")</f>
        <v>#REF!</v>
      </c>
      <c r="AJ319" s="15" t="e">
        <f>COUNTIFS(#REF!,"&lt;=1",#REF!,"&gt;=200",#REF!,$B319,#REF!,"&gt;=4")</f>
        <v>#REF!</v>
      </c>
      <c r="AL319" s="9" t="s">
        <v>58</v>
      </c>
      <c r="AM319" s="6"/>
      <c r="AN319" s="6" t="e">
        <f>COUNTIFS(#REF!,"&gt;=50",#REF!,$B319)</f>
        <v>#REF!</v>
      </c>
      <c r="AO319" s="6" t="e">
        <f>COUNTIFS(#REF!,"&lt;=1",#REF!,"&gt;=50",#REF!,$B319,#REF!,"&gt;=2.2")</f>
        <v>#REF!</v>
      </c>
      <c r="AP319" s="6" t="e">
        <f>COUNTIFS(#REF!,"&lt;=1",#REF!,"&gt;=50",#REF!,$B319,#REF!,"&gt;=2.5")</f>
        <v>#REF!</v>
      </c>
      <c r="AQ319" s="6" t="e">
        <f>COUNTIFS(#REF!,"&lt;=1",#REF!,"&gt;=50",#REF!,$B319,#REF!,"&gt;=3")</f>
        <v>#REF!</v>
      </c>
      <c r="AR319" s="6" t="e">
        <f>COUNTIFS(#REF!,"&lt;=1",#REF!,"&gt;=50",#REF!,$B319,#REF!,"&gt;=3.5")</f>
        <v>#REF!</v>
      </c>
      <c r="AS319" s="15" t="e">
        <f>COUNTIFS(#REF!,"&lt;=1",#REF!,"&gt;=50",#REF!,$B319,#REF!,"&gt;=4")</f>
        <v>#REF!</v>
      </c>
    </row>
    <row r="320" spans="2:45" hidden="1" outlineLevel="1" x14ac:dyDescent="0.25">
      <c r="B320" s="9" t="s">
        <v>59</v>
      </c>
      <c r="C320" s="6"/>
      <c r="D320" s="6" t="e">
        <f>COUNTIFS(#REF!,"&lt;100",#REF!,"&gt;=50",#REF!,$B320)</f>
        <v>#REF!</v>
      </c>
      <c r="E320" s="6" t="e">
        <f>COUNTIFS(#REF!,"&lt;=1",#REF!,"&lt;100",#REF!,"&gt;=50",#REF!,$B320,#REF!,"&gt;=2.2")</f>
        <v>#REF!</v>
      </c>
      <c r="F320" s="6" t="e">
        <f>COUNTIFS(#REF!,"&lt;=1",#REF!,"&lt;100",#REF!,"&gt;=50",#REF!,$B320,#REF!,"&gt;=2.5")</f>
        <v>#REF!</v>
      </c>
      <c r="G320" s="6" t="e">
        <f>COUNTIFS(#REF!,"&lt;=1",#REF!,"&lt;100",#REF!,"&gt;=50",#REF!,$B320,#REF!,"&gt;=3")</f>
        <v>#REF!</v>
      </c>
      <c r="H320" s="6" t="e">
        <f>COUNTIFS(#REF!,"&lt;=1",#REF!,"&lt;100",#REF!,"&gt;=50",#REF!,$B320,#REF!,"&gt;=3.5")</f>
        <v>#REF!</v>
      </c>
      <c r="I320" s="15" t="e">
        <f>COUNTIFS(#REF!,"&lt;=1",#REF!,"&lt;100",#REF!,"&gt;=50",#REF!,$B320,#REF!,"&gt;=4")</f>
        <v>#REF!</v>
      </c>
      <c r="K320" s="9" t="s">
        <v>59</v>
      </c>
      <c r="L320" s="6"/>
      <c r="M320" s="6" t="e">
        <f>COUNTIFS(#REF!,"&gt;=100",#REF!,"&lt;150",#REF!,$B320)</f>
        <v>#REF!</v>
      </c>
      <c r="N320" s="6" t="e">
        <f>COUNTIFS(#REF!,"&lt;=1",#REF!,"&gt;=100",#REF!,"&lt;150",#REF!,$B320,#REF!,"&gt;=2.2")</f>
        <v>#REF!</v>
      </c>
      <c r="O320" s="6" t="e">
        <f>COUNTIFS(#REF!,"&lt;=1",#REF!,"&gt;=100",#REF!,"&lt;150",#REF!,$B320,#REF!,"&gt;=2.5")</f>
        <v>#REF!</v>
      </c>
      <c r="P320" s="6" t="e">
        <f>COUNTIFS(#REF!,"&lt;=1",#REF!,"&gt;=100",#REF!,"&lt;150",#REF!,$B320,#REF!,"&gt;=3")</f>
        <v>#REF!</v>
      </c>
      <c r="Q320" s="6" t="e">
        <f>COUNTIFS(#REF!,"&lt;=1",#REF!,"&gt;=100",#REF!,"&lt;150",#REF!,$B320,#REF!,"&gt;=3.5")</f>
        <v>#REF!</v>
      </c>
      <c r="R320" s="15" t="e">
        <f>COUNTIFS(#REF!,"&lt;=1",#REF!,"&gt;=100",#REF!,"&lt;150",#REF!,$B320,#REF!,"&gt;=4")</f>
        <v>#REF!</v>
      </c>
      <c r="T320" s="9" t="s">
        <v>59</v>
      </c>
      <c r="U320" s="6"/>
      <c r="V320" s="6" t="e">
        <f>COUNTIFS(#REF!,"&gt;=150",#REF!,"&lt;200",#REF!,$B320)</f>
        <v>#REF!</v>
      </c>
      <c r="W320" s="6" t="e">
        <f>COUNTIFS(#REF!,"&lt;=1",#REF!,"&gt;=150",#REF!,"&lt;200",#REF!,$B320,#REF!,"&gt;=2.2")</f>
        <v>#REF!</v>
      </c>
      <c r="X320" s="6" t="e">
        <f>COUNTIFS(#REF!,"&lt;=1",#REF!,"&gt;=150",#REF!,"&lt;200",#REF!,$B320,#REF!,"&gt;=2.5")</f>
        <v>#REF!</v>
      </c>
      <c r="Y320" s="6" t="e">
        <f>COUNTIFS(#REF!,"&lt;=1",#REF!,"&gt;=150",#REF!,"&lt;200",#REF!,$B320,#REF!,"&gt;=3")</f>
        <v>#REF!</v>
      </c>
      <c r="Z320" s="6" t="e">
        <f>COUNTIFS(#REF!,"&lt;=1",#REF!,"&gt;=150",#REF!,"&lt;200",#REF!,$B320,#REF!,"&gt;=3.5")</f>
        <v>#REF!</v>
      </c>
      <c r="AA320" s="15" t="e">
        <f>COUNTIFS(#REF!,"&lt;=1",#REF!,"&gt;=150",#REF!,"&lt;200",#REF!,$B320,#REF!,"&gt;=4")</f>
        <v>#REF!</v>
      </c>
      <c r="AC320" s="9" t="s">
        <v>59</v>
      </c>
      <c r="AD320" s="6"/>
      <c r="AE320" s="6" t="e">
        <f>COUNTIFS(#REF!,"&gt;=200",#REF!,$B320)</f>
        <v>#REF!</v>
      </c>
      <c r="AF320" s="6" t="e">
        <f>COUNTIFS(#REF!,"&lt;=1",#REF!,"&gt;=200",#REF!,$B320,#REF!,"&gt;=2.2")</f>
        <v>#REF!</v>
      </c>
      <c r="AG320" s="6" t="e">
        <f>COUNTIFS(#REF!,"&lt;=1",#REF!,"&gt;=200",#REF!,$B320,#REF!,"&gt;=2.5")</f>
        <v>#REF!</v>
      </c>
      <c r="AH320" s="6" t="e">
        <f>COUNTIFS(#REF!,"&lt;=1",#REF!,"&gt;=200",#REF!,$B320,#REF!,"&gt;=3")</f>
        <v>#REF!</v>
      </c>
      <c r="AI320" s="6" t="e">
        <f>COUNTIFS(#REF!,"&lt;=1",#REF!,"&gt;=200",#REF!,$B320,#REF!,"&gt;=3.5")</f>
        <v>#REF!</v>
      </c>
      <c r="AJ320" s="15" t="e">
        <f>COUNTIFS(#REF!,"&lt;=1",#REF!,"&gt;=200",#REF!,$B320,#REF!,"&gt;=4")</f>
        <v>#REF!</v>
      </c>
      <c r="AL320" s="9" t="s">
        <v>59</v>
      </c>
      <c r="AM320" s="6"/>
      <c r="AN320" s="6" t="e">
        <f>COUNTIFS(#REF!,"&gt;=50",#REF!,$B320)</f>
        <v>#REF!</v>
      </c>
      <c r="AO320" s="6" t="e">
        <f>COUNTIFS(#REF!,"&lt;=1",#REF!,"&gt;=50",#REF!,$B320,#REF!,"&gt;=2.2")</f>
        <v>#REF!</v>
      </c>
      <c r="AP320" s="6" t="e">
        <f>COUNTIFS(#REF!,"&lt;=1",#REF!,"&gt;=50",#REF!,$B320,#REF!,"&gt;=2.5")</f>
        <v>#REF!</v>
      </c>
      <c r="AQ320" s="6" t="e">
        <f>COUNTIFS(#REF!,"&lt;=1",#REF!,"&gt;=50",#REF!,$B320,#REF!,"&gt;=3")</f>
        <v>#REF!</v>
      </c>
      <c r="AR320" s="6" t="e">
        <f>COUNTIFS(#REF!,"&lt;=1",#REF!,"&gt;=50",#REF!,$B320,#REF!,"&gt;=3.5")</f>
        <v>#REF!</v>
      </c>
      <c r="AS320" s="15" t="e">
        <f>COUNTIFS(#REF!,"&lt;=1",#REF!,"&gt;=50",#REF!,$B320,#REF!,"&gt;=4")</f>
        <v>#REF!</v>
      </c>
    </row>
    <row r="321" spans="2:45" hidden="1" outlineLevel="1" x14ac:dyDescent="0.25">
      <c r="B321" s="9" t="s">
        <v>34</v>
      </c>
      <c r="C321" s="6"/>
      <c r="D321" s="6" t="e">
        <f>COUNTIFS(#REF!,"&lt;100",#REF!,"&gt;=50",#REF!,$B321)</f>
        <v>#REF!</v>
      </c>
      <c r="E321" s="6" t="e">
        <f>COUNTIFS(#REF!,"&lt;=1",#REF!,"&lt;100",#REF!,"&gt;=50",#REF!,$B321,#REF!,"&gt;=2.2")</f>
        <v>#REF!</v>
      </c>
      <c r="F321" s="6" t="e">
        <f>COUNTIFS(#REF!,"&lt;=1",#REF!,"&lt;100",#REF!,"&gt;=50",#REF!,$B321,#REF!,"&gt;=2.5")</f>
        <v>#REF!</v>
      </c>
      <c r="G321" s="6" t="e">
        <f>COUNTIFS(#REF!,"&lt;=1",#REF!,"&lt;100",#REF!,"&gt;=50",#REF!,$B321,#REF!,"&gt;=3")</f>
        <v>#REF!</v>
      </c>
      <c r="H321" s="6" t="e">
        <f>COUNTIFS(#REF!,"&lt;=1",#REF!,"&lt;100",#REF!,"&gt;=50",#REF!,$B321,#REF!,"&gt;=3.5")</f>
        <v>#REF!</v>
      </c>
      <c r="I321" s="15" t="e">
        <f>COUNTIFS(#REF!,"&lt;=1",#REF!,"&lt;100",#REF!,"&gt;=50",#REF!,$B321,#REF!,"&gt;=4")</f>
        <v>#REF!</v>
      </c>
      <c r="K321" s="9" t="s">
        <v>34</v>
      </c>
      <c r="L321" s="6"/>
      <c r="M321" s="6" t="e">
        <f>COUNTIFS(#REF!,"&gt;=100",#REF!,"&lt;150",#REF!,$B321)</f>
        <v>#REF!</v>
      </c>
      <c r="N321" s="6" t="e">
        <f>COUNTIFS(#REF!,"&lt;=1",#REF!,"&gt;=100",#REF!,"&lt;150",#REF!,$B321,#REF!,"&gt;=2.2")</f>
        <v>#REF!</v>
      </c>
      <c r="O321" s="6" t="e">
        <f>COUNTIFS(#REF!,"&lt;=1",#REF!,"&gt;=100",#REF!,"&lt;150",#REF!,$B321,#REF!,"&gt;=2.5")</f>
        <v>#REF!</v>
      </c>
      <c r="P321" s="6" t="e">
        <f>COUNTIFS(#REF!,"&lt;=1",#REF!,"&gt;=100",#REF!,"&lt;150",#REF!,$B321,#REF!,"&gt;=3")</f>
        <v>#REF!</v>
      </c>
      <c r="Q321" s="6" t="e">
        <f>COUNTIFS(#REF!,"&lt;=1",#REF!,"&gt;=100",#REF!,"&lt;150",#REF!,$B321,#REF!,"&gt;=3.5")</f>
        <v>#REF!</v>
      </c>
      <c r="R321" s="15" t="e">
        <f>COUNTIFS(#REF!,"&lt;=1",#REF!,"&gt;=100",#REF!,"&lt;150",#REF!,$B321,#REF!,"&gt;=4")</f>
        <v>#REF!</v>
      </c>
      <c r="T321" s="9" t="s">
        <v>34</v>
      </c>
      <c r="U321" s="6"/>
      <c r="V321" s="6" t="e">
        <f>COUNTIFS(#REF!,"&gt;=150",#REF!,"&lt;200",#REF!,$B321)</f>
        <v>#REF!</v>
      </c>
      <c r="W321" s="6" t="e">
        <f>COUNTIFS(#REF!,"&lt;=1",#REF!,"&gt;=150",#REF!,"&lt;200",#REF!,$B321,#REF!,"&gt;=2.2")</f>
        <v>#REF!</v>
      </c>
      <c r="X321" s="6" t="e">
        <f>COUNTIFS(#REF!,"&lt;=1",#REF!,"&gt;=150",#REF!,"&lt;200",#REF!,$B321,#REF!,"&gt;=2.5")</f>
        <v>#REF!</v>
      </c>
      <c r="Y321" s="6" t="e">
        <f>COUNTIFS(#REF!,"&lt;=1",#REF!,"&gt;=150",#REF!,"&lt;200",#REF!,$B321,#REF!,"&gt;=3")</f>
        <v>#REF!</v>
      </c>
      <c r="Z321" s="6" t="e">
        <f>COUNTIFS(#REF!,"&lt;=1",#REF!,"&gt;=150",#REF!,"&lt;200",#REF!,$B321,#REF!,"&gt;=3.5")</f>
        <v>#REF!</v>
      </c>
      <c r="AA321" s="15" t="e">
        <f>COUNTIFS(#REF!,"&lt;=1",#REF!,"&gt;=150",#REF!,"&lt;200",#REF!,$B321,#REF!,"&gt;=4")</f>
        <v>#REF!</v>
      </c>
      <c r="AC321" s="9" t="s">
        <v>34</v>
      </c>
      <c r="AD321" s="6"/>
      <c r="AE321" s="6" t="e">
        <f>COUNTIFS(#REF!,"&gt;=200",#REF!,$B321)</f>
        <v>#REF!</v>
      </c>
      <c r="AF321" s="6" t="e">
        <f>COUNTIFS(#REF!,"&lt;=1",#REF!,"&gt;=200",#REF!,$B321,#REF!,"&gt;=2.2")</f>
        <v>#REF!</v>
      </c>
      <c r="AG321" s="6" t="e">
        <f>COUNTIFS(#REF!,"&lt;=1",#REF!,"&gt;=200",#REF!,$B321,#REF!,"&gt;=2.5")</f>
        <v>#REF!</v>
      </c>
      <c r="AH321" s="6" t="e">
        <f>COUNTIFS(#REF!,"&lt;=1",#REF!,"&gt;=200",#REF!,$B321,#REF!,"&gt;=3")</f>
        <v>#REF!</v>
      </c>
      <c r="AI321" s="6" t="e">
        <f>COUNTIFS(#REF!,"&lt;=1",#REF!,"&gt;=200",#REF!,$B321,#REF!,"&gt;=3.5")</f>
        <v>#REF!</v>
      </c>
      <c r="AJ321" s="15" t="e">
        <f>COUNTIFS(#REF!,"&lt;=1",#REF!,"&gt;=200",#REF!,$B321,#REF!,"&gt;=4")</f>
        <v>#REF!</v>
      </c>
      <c r="AL321" s="9" t="s">
        <v>34</v>
      </c>
      <c r="AM321" s="6"/>
      <c r="AN321" s="6" t="e">
        <f>COUNTIFS(#REF!,"&gt;=50",#REF!,$B321)</f>
        <v>#REF!</v>
      </c>
      <c r="AO321" s="6" t="e">
        <f>COUNTIFS(#REF!,"&lt;=1",#REF!,"&gt;=50",#REF!,$B321,#REF!,"&gt;=2.2")</f>
        <v>#REF!</v>
      </c>
      <c r="AP321" s="6" t="e">
        <f>COUNTIFS(#REF!,"&lt;=1",#REF!,"&gt;=50",#REF!,$B321,#REF!,"&gt;=2.5")</f>
        <v>#REF!</v>
      </c>
      <c r="AQ321" s="6" t="e">
        <f>COUNTIFS(#REF!,"&lt;=1",#REF!,"&gt;=50",#REF!,$B321,#REF!,"&gt;=3")</f>
        <v>#REF!</v>
      </c>
      <c r="AR321" s="6" t="e">
        <f>COUNTIFS(#REF!,"&lt;=1",#REF!,"&gt;=50",#REF!,$B321,#REF!,"&gt;=3.5")</f>
        <v>#REF!</v>
      </c>
      <c r="AS321" s="15" t="e">
        <f>COUNTIFS(#REF!,"&lt;=1",#REF!,"&gt;=50",#REF!,$B321,#REF!,"&gt;=4")</f>
        <v>#REF!</v>
      </c>
    </row>
    <row r="322" spans="2:45" hidden="1" outlineLevel="1" x14ac:dyDescent="0.25">
      <c r="B322" s="9" t="s">
        <v>17</v>
      </c>
      <c r="C322" s="6"/>
      <c r="D322" s="6" t="e">
        <f>COUNTIFS(#REF!,"&lt;100",#REF!,"&gt;=50",#REF!,$B322)</f>
        <v>#REF!</v>
      </c>
      <c r="E322" s="6" t="e">
        <f>COUNTIFS(#REF!,"&lt;=1",#REF!,"&lt;100",#REF!,"&gt;=50",#REF!,$B322,#REF!,"&gt;=2.2")</f>
        <v>#REF!</v>
      </c>
      <c r="F322" s="6" t="e">
        <f>COUNTIFS(#REF!,"&lt;=1",#REF!,"&lt;100",#REF!,"&gt;=50",#REF!,$B322,#REF!,"&gt;=2.5")</f>
        <v>#REF!</v>
      </c>
      <c r="G322" s="6" t="e">
        <f>COUNTIFS(#REF!,"&lt;=1",#REF!,"&lt;100",#REF!,"&gt;=50",#REF!,$B322,#REF!,"&gt;=3")</f>
        <v>#REF!</v>
      </c>
      <c r="H322" s="6" t="e">
        <f>COUNTIFS(#REF!,"&lt;=1",#REF!,"&lt;100",#REF!,"&gt;=50",#REF!,$B322,#REF!,"&gt;=3.5")</f>
        <v>#REF!</v>
      </c>
      <c r="I322" s="15" t="e">
        <f>COUNTIFS(#REF!,"&lt;=1",#REF!,"&lt;100",#REF!,"&gt;=50",#REF!,$B322,#REF!,"&gt;=4")</f>
        <v>#REF!</v>
      </c>
      <c r="K322" s="9" t="s">
        <v>17</v>
      </c>
      <c r="L322" s="6"/>
      <c r="M322" s="6" t="e">
        <f>COUNTIFS(#REF!,"&gt;=100",#REF!,"&lt;150",#REF!,$B322)</f>
        <v>#REF!</v>
      </c>
      <c r="N322" s="6" t="e">
        <f>COUNTIFS(#REF!,"&lt;=1",#REF!,"&gt;=100",#REF!,"&lt;150",#REF!,$B322,#REF!,"&gt;=2.2")</f>
        <v>#REF!</v>
      </c>
      <c r="O322" s="6" t="e">
        <f>COUNTIFS(#REF!,"&lt;=1",#REF!,"&gt;=100",#REF!,"&lt;150",#REF!,$B322,#REF!,"&gt;=2.5")</f>
        <v>#REF!</v>
      </c>
      <c r="P322" s="6" t="e">
        <f>COUNTIFS(#REF!,"&lt;=1",#REF!,"&gt;=100",#REF!,"&lt;150",#REF!,$B322,#REF!,"&gt;=3")</f>
        <v>#REF!</v>
      </c>
      <c r="Q322" s="6" t="e">
        <f>COUNTIFS(#REF!,"&lt;=1",#REF!,"&gt;=100",#REF!,"&lt;150",#REF!,$B322,#REF!,"&gt;=3.5")</f>
        <v>#REF!</v>
      </c>
      <c r="R322" s="15" t="e">
        <f>COUNTIFS(#REF!,"&lt;=1",#REF!,"&gt;=100",#REF!,"&lt;150",#REF!,$B322,#REF!,"&gt;=4")</f>
        <v>#REF!</v>
      </c>
      <c r="T322" s="9" t="s">
        <v>17</v>
      </c>
      <c r="U322" s="6"/>
      <c r="V322" s="6" t="e">
        <f>COUNTIFS(#REF!,"&gt;=150",#REF!,"&lt;200",#REF!,$B322)</f>
        <v>#REF!</v>
      </c>
      <c r="W322" s="6" t="e">
        <f>COUNTIFS(#REF!,"&lt;=1",#REF!,"&gt;=150",#REF!,"&lt;200",#REF!,$B322,#REF!,"&gt;=2.2")</f>
        <v>#REF!</v>
      </c>
      <c r="X322" s="6" t="e">
        <f>COUNTIFS(#REF!,"&lt;=1",#REF!,"&gt;=150",#REF!,"&lt;200",#REF!,$B322,#REF!,"&gt;=2.5")</f>
        <v>#REF!</v>
      </c>
      <c r="Y322" s="6" t="e">
        <f>COUNTIFS(#REF!,"&lt;=1",#REF!,"&gt;=150",#REF!,"&lt;200",#REF!,$B322,#REF!,"&gt;=3")</f>
        <v>#REF!</v>
      </c>
      <c r="Z322" s="6" t="e">
        <f>COUNTIFS(#REF!,"&lt;=1",#REF!,"&gt;=150",#REF!,"&lt;200",#REF!,$B322,#REF!,"&gt;=3.5")</f>
        <v>#REF!</v>
      </c>
      <c r="AA322" s="15" t="e">
        <f>COUNTIFS(#REF!,"&lt;=1",#REF!,"&gt;=150",#REF!,"&lt;200",#REF!,$B322,#REF!,"&gt;=4")</f>
        <v>#REF!</v>
      </c>
      <c r="AC322" s="9" t="s">
        <v>17</v>
      </c>
      <c r="AD322" s="6"/>
      <c r="AE322" s="6" t="e">
        <f>COUNTIFS(#REF!,"&gt;=200",#REF!,$B322)</f>
        <v>#REF!</v>
      </c>
      <c r="AF322" s="6" t="e">
        <f>COUNTIFS(#REF!,"&lt;=1",#REF!,"&gt;=200",#REF!,$B322,#REF!,"&gt;=2.2")</f>
        <v>#REF!</v>
      </c>
      <c r="AG322" s="6" t="e">
        <f>COUNTIFS(#REF!,"&lt;=1",#REF!,"&gt;=200",#REF!,$B322,#REF!,"&gt;=2.5")</f>
        <v>#REF!</v>
      </c>
      <c r="AH322" s="6" t="e">
        <f>COUNTIFS(#REF!,"&lt;=1",#REF!,"&gt;=200",#REF!,$B322,#REF!,"&gt;=3")</f>
        <v>#REF!</v>
      </c>
      <c r="AI322" s="6" t="e">
        <f>COUNTIFS(#REF!,"&lt;=1",#REF!,"&gt;=200",#REF!,$B322,#REF!,"&gt;=3.5")</f>
        <v>#REF!</v>
      </c>
      <c r="AJ322" s="15" t="e">
        <f>COUNTIFS(#REF!,"&lt;=1",#REF!,"&gt;=200",#REF!,$B322,#REF!,"&gt;=4")</f>
        <v>#REF!</v>
      </c>
      <c r="AL322" s="9" t="s">
        <v>17</v>
      </c>
      <c r="AM322" s="6"/>
      <c r="AN322" s="6" t="e">
        <f>COUNTIFS(#REF!,"&gt;=50",#REF!,$B322)</f>
        <v>#REF!</v>
      </c>
      <c r="AO322" s="6" t="e">
        <f>COUNTIFS(#REF!,"&lt;=1",#REF!,"&gt;=50",#REF!,$B322,#REF!,"&gt;=2.2")</f>
        <v>#REF!</v>
      </c>
      <c r="AP322" s="6" t="e">
        <f>COUNTIFS(#REF!,"&lt;=1",#REF!,"&gt;=50",#REF!,$B322,#REF!,"&gt;=2.5")</f>
        <v>#REF!</v>
      </c>
      <c r="AQ322" s="6" t="e">
        <f>COUNTIFS(#REF!,"&lt;=1",#REF!,"&gt;=50",#REF!,$B322,#REF!,"&gt;=3")</f>
        <v>#REF!</v>
      </c>
      <c r="AR322" s="6" t="e">
        <f>COUNTIFS(#REF!,"&lt;=1",#REF!,"&gt;=50",#REF!,$B322,#REF!,"&gt;=3.5")</f>
        <v>#REF!</v>
      </c>
      <c r="AS322" s="15" t="e">
        <f>COUNTIFS(#REF!,"&lt;=1",#REF!,"&gt;=50",#REF!,$B322,#REF!,"&gt;=4")</f>
        <v>#REF!</v>
      </c>
    </row>
    <row r="323" spans="2:45" hidden="1" outlineLevel="1" x14ac:dyDescent="0.25">
      <c r="B323" s="9" t="s">
        <v>63</v>
      </c>
      <c r="C323" s="6"/>
      <c r="D323" s="6" t="e">
        <f>COUNTIFS(#REF!,"&lt;100",#REF!,"&gt;=50",#REF!,$B323)</f>
        <v>#REF!</v>
      </c>
      <c r="E323" s="6" t="e">
        <f>COUNTIFS(#REF!,"&lt;=1",#REF!,"&lt;100",#REF!,"&gt;=50",#REF!,$B323,#REF!,"&gt;=2.2")</f>
        <v>#REF!</v>
      </c>
      <c r="F323" s="6" t="e">
        <f>COUNTIFS(#REF!,"&lt;=1",#REF!,"&lt;100",#REF!,"&gt;=50",#REF!,$B323,#REF!,"&gt;=2.5")</f>
        <v>#REF!</v>
      </c>
      <c r="G323" s="6" t="e">
        <f>COUNTIFS(#REF!,"&lt;=1",#REF!,"&lt;100",#REF!,"&gt;=50",#REF!,$B323,#REF!,"&gt;=3")</f>
        <v>#REF!</v>
      </c>
      <c r="H323" s="6" t="e">
        <f>COUNTIFS(#REF!,"&lt;=1",#REF!,"&lt;100",#REF!,"&gt;=50",#REF!,$B323,#REF!,"&gt;=3.5")</f>
        <v>#REF!</v>
      </c>
      <c r="I323" s="15" t="e">
        <f>COUNTIFS(#REF!,"&lt;=1",#REF!,"&lt;100",#REF!,"&gt;=50",#REF!,$B323,#REF!,"&gt;=4")</f>
        <v>#REF!</v>
      </c>
      <c r="K323" s="9" t="s">
        <v>63</v>
      </c>
      <c r="L323" s="6"/>
      <c r="M323" s="6" t="e">
        <f>COUNTIFS(#REF!,"&gt;=100",#REF!,"&lt;150",#REF!,$B323)</f>
        <v>#REF!</v>
      </c>
      <c r="N323" s="6" t="e">
        <f>COUNTIFS(#REF!,"&lt;=1",#REF!,"&gt;=100",#REF!,"&lt;150",#REF!,$B323,#REF!,"&gt;=2.2")</f>
        <v>#REF!</v>
      </c>
      <c r="O323" s="6" t="e">
        <f>COUNTIFS(#REF!,"&lt;=1",#REF!,"&gt;=100",#REF!,"&lt;150",#REF!,$B323,#REF!,"&gt;=2.5")</f>
        <v>#REF!</v>
      </c>
      <c r="P323" s="6" t="e">
        <f>COUNTIFS(#REF!,"&lt;=1",#REF!,"&gt;=100",#REF!,"&lt;150",#REF!,$B323,#REF!,"&gt;=3")</f>
        <v>#REF!</v>
      </c>
      <c r="Q323" s="6" t="e">
        <f>COUNTIFS(#REF!,"&lt;=1",#REF!,"&gt;=100",#REF!,"&lt;150",#REF!,$B323,#REF!,"&gt;=3.5")</f>
        <v>#REF!</v>
      </c>
      <c r="R323" s="15" t="e">
        <f>COUNTIFS(#REF!,"&lt;=1",#REF!,"&gt;=100",#REF!,"&lt;150",#REF!,$B323,#REF!,"&gt;=4")</f>
        <v>#REF!</v>
      </c>
      <c r="T323" s="9" t="s">
        <v>63</v>
      </c>
      <c r="U323" s="6"/>
      <c r="V323" s="6" t="e">
        <f>COUNTIFS(#REF!,"&gt;=150",#REF!,"&lt;200",#REF!,$B323)</f>
        <v>#REF!</v>
      </c>
      <c r="W323" s="6" t="e">
        <f>COUNTIFS(#REF!,"&lt;=1",#REF!,"&gt;=150",#REF!,"&lt;200",#REF!,$B323,#REF!,"&gt;=2.2")</f>
        <v>#REF!</v>
      </c>
      <c r="X323" s="6" t="e">
        <f>COUNTIFS(#REF!,"&lt;=1",#REF!,"&gt;=150",#REF!,"&lt;200",#REF!,$B323,#REF!,"&gt;=2.5")</f>
        <v>#REF!</v>
      </c>
      <c r="Y323" s="6" t="e">
        <f>COUNTIFS(#REF!,"&lt;=1",#REF!,"&gt;=150",#REF!,"&lt;200",#REF!,$B323,#REF!,"&gt;=3")</f>
        <v>#REF!</v>
      </c>
      <c r="Z323" s="6" t="e">
        <f>COUNTIFS(#REF!,"&lt;=1",#REF!,"&gt;=150",#REF!,"&lt;200",#REF!,$B323,#REF!,"&gt;=3.5")</f>
        <v>#REF!</v>
      </c>
      <c r="AA323" s="15" t="e">
        <f>COUNTIFS(#REF!,"&lt;=1",#REF!,"&gt;=150",#REF!,"&lt;200",#REF!,$B323,#REF!,"&gt;=4")</f>
        <v>#REF!</v>
      </c>
      <c r="AC323" s="9" t="s">
        <v>63</v>
      </c>
      <c r="AD323" s="6"/>
      <c r="AE323" s="6" t="e">
        <f>COUNTIFS(#REF!,"&gt;=200",#REF!,$B323)</f>
        <v>#REF!</v>
      </c>
      <c r="AF323" s="6" t="e">
        <f>COUNTIFS(#REF!,"&lt;=1",#REF!,"&gt;=200",#REF!,$B323,#REF!,"&gt;=2.2")</f>
        <v>#REF!</v>
      </c>
      <c r="AG323" s="6" t="e">
        <f>COUNTIFS(#REF!,"&lt;=1",#REF!,"&gt;=200",#REF!,$B323,#REF!,"&gt;=2.5")</f>
        <v>#REF!</v>
      </c>
      <c r="AH323" s="6" t="e">
        <f>COUNTIFS(#REF!,"&lt;=1",#REF!,"&gt;=200",#REF!,$B323,#REF!,"&gt;=3")</f>
        <v>#REF!</v>
      </c>
      <c r="AI323" s="6" t="e">
        <f>COUNTIFS(#REF!,"&lt;=1",#REF!,"&gt;=200",#REF!,$B323,#REF!,"&gt;=3.5")</f>
        <v>#REF!</v>
      </c>
      <c r="AJ323" s="15" t="e">
        <f>COUNTIFS(#REF!,"&lt;=1",#REF!,"&gt;=200",#REF!,$B323,#REF!,"&gt;=4")</f>
        <v>#REF!</v>
      </c>
      <c r="AL323" s="9" t="s">
        <v>63</v>
      </c>
      <c r="AM323" s="6"/>
      <c r="AN323" s="6" t="e">
        <f>COUNTIFS(#REF!,"&gt;=50",#REF!,$B323)</f>
        <v>#REF!</v>
      </c>
      <c r="AO323" s="6" t="e">
        <f>COUNTIFS(#REF!,"&lt;=1",#REF!,"&gt;=50",#REF!,$B323,#REF!,"&gt;=2.2")</f>
        <v>#REF!</v>
      </c>
      <c r="AP323" s="6" t="e">
        <f>COUNTIFS(#REF!,"&lt;=1",#REF!,"&gt;=50",#REF!,$B323,#REF!,"&gt;=2.5")</f>
        <v>#REF!</v>
      </c>
      <c r="AQ323" s="6" t="e">
        <f>COUNTIFS(#REF!,"&lt;=1",#REF!,"&gt;=50",#REF!,$B323,#REF!,"&gt;=3")</f>
        <v>#REF!</v>
      </c>
      <c r="AR323" s="6" t="e">
        <f>COUNTIFS(#REF!,"&lt;=1",#REF!,"&gt;=50",#REF!,$B323,#REF!,"&gt;=3.5")</f>
        <v>#REF!</v>
      </c>
      <c r="AS323" s="15" t="e">
        <f>COUNTIFS(#REF!,"&lt;=1",#REF!,"&gt;=50",#REF!,$B323,#REF!,"&gt;=4")</f>
        <v>#REF!</v>
      </c>
    </row>
    <row r="324" spans="2:45" hidden="1" outlineLevel="1" x14ac:dyDescent="0.25">
      <c r="B324" s="9" t="s">
        <v>62</v>
      </c>
      <c r="C324" s="6"/>
      <c r="D324" s="6" t="e">
        <f>COUNTIFS(#REF!,"&lt;100",#REF!,"&gt;=50",#REF!,$B324)</f>
        <v>#REF!</v>
      </c>
      <c r="E324" s="6" t="e">
        <f>COUNTIFS(#REF!,"&lt;=1",#REF!,"&lt;100",#REF!,"&gt;=50",#REF!,$B324,#REF!,"&gt;=2.2")</f>
        <v>#REF!</v>
      </c>
      <c r="F324" s="6" t="e">
        <f>COUNTIFS(#REF!,"&lt;=1",#REF!,"&lt;100",#REF!,"&gt;=50",#REF!,$B324,#REF!,"&gt;=2.5")</f>
        <v>#REF!</v>
      </c>
      <c r="G324" s="6" t="e">
        <f>COUNTIFS(#REF!,"&lt;=1",#REF!,"&lt;100",#REF!,"&gt;=50",#REF!,$B324,#REF!,"&gt;=3")</f>
        <v>#REF!</v>
      </c>
      <c r="H324" s="6" t="e">
        <f>COUNTIFS(#REF!,"&lt;=1",#REF!,"&lt;100",#REF!,"&gt;=50",#REF!,$B324,#REF!,"&gt;=3.5")</f>
        <v>#REF!</v>
      </c>
      <c r="I324" s="15" t="e">
        <f>COUNTIFS(#REF!,"&lt;=1",#REF!,"&lt;100",#REF!,"&gt;=50",#REF!,$B324,#REF!,"&gt;=4")</f>
        <v>#REF!</v>
      </c>
      <c r="K324" s="9" t="s">
        <v>62</v>
      </c>
      <c r="L324" s="6"/>
      <c r="M324" s="6" t="e">
        <f>COUNTIFS(#REF!,"&gt;=100",#REF!,"&lt;150",#REF!,$B324)</f>
        <v>#REF!</v>
      </c>
      <c r="N324" s="6" t="e">
        <f>COUNTIFS(#REF!,"&lt;=1",#REF!,"&gt;=100",#REF!,"&lt;150",#REF!,$B324,#REF!,"&gt;=2.2")</f>
        <v>#REF!</v>
      </c>
      <c r="O324" s="6" t="e">
        <f>COUNTIFS(#REF!,"&lt;=1",#REF!,"&gt;=100",#REF!,"&lt;150",#REF!,$B324,#REF!,"&gt;=2.5")</f>
        <v>#REF!</v>
      </c>
      <c r="P324" s="6" t="e">
        <f>COUNTIFS(#REF!,"&lt;=1",#REF!,"&gt;=100",#REF!,"&lt;150",#REF!,$B324,#REF!,"&gt;=3")</f>
        <v>#REF!</v>
      </c>
      <c r="Q324" s="6" t="e">
        <f>COUNTIFS(#REF!,"&lt;=1",#REF!,"&gt;=100",#REF!,"&lt;150",#REF!,$B324,#REF!,"&gt;=3.5")</f>
        <v>#REF!</v>
      </c>
      <c r="R324" s="15" t="e">
        <f>COUNTIFS(#REF!,"&lt;=1",#REF!,"&gt;=100",#REF!,"&lt;150",#REF!,$B324,#REF!,"&gt;=4")</f>
        <v>#REF!</v>
      </c>
      <c r="T324" s="9" t="s">
        <v>62</v>
      </c>
      <c r="U324" s="6"/>
      <c r="V324" s="6" t="e">
        <f>COUNTIFS(#REF!,"&gt;=150",#REF!,"&lt;200",#REF!,$B324)</f>
        <v>#REF!</v>
      </c>
      <c r="W324" s="6" t="e">
        <f>COUNTIFS(#REF!,"&lt;=1",#REF!,"&gt;=150",#REF!,"&lt;200",#REF!,$B324,#REF!,"&gt;=2.2")</f>
        <v>#REF!</v>
      </c>
      <c r="X324" s="6" t="e">
        <f>COUNTIFS(#REF!,"&lt;=1",#REF!,"&gt;=150",#REF!,"&lt;200",#REF!,$B324,#REF!,"&gt;=2.5")</f>
        <v>#REF!</v>
      </c>
      <c r="Y324" s="6" t="e">
        <f>COUNTIFS(#REF!,"&lt;=1",#REF!,"&gt;=150",#REF!,"&lt;200",#REF!,$B324,#REF!,"&gt;=3")</f>
        <v>#REF!</v>
      </c>
      <c r="Z324" s="6" t="e">
        <f>COUNTIFS(#REF!,"&lt;=1",#REF!,"&gt;=150",#REF!,"&lt;200",#REF!,$B324,#REF!,"&gt;=3.5")</f>
        <v>#REF!</v>
      </c>
      <c r="AA324" s="15" t="e">
        <f>COUNTIFS(#REF!,"&lt;=1",#REF!,"&gt;=150",#REF!,"&lt;200",#REF!,$B324,#REF!,"&gt;=4")</f>
        <v>#REF!</v>
      </c>
      <c r="AC324" s="9" t="s">
        <v>62</v>
      </c>
      <c r="AD324" s="6"/>
      <c r="AE324" s="6" t="e">
        <f>COUNTIFS(#REF!,"&gt;=200",#REF!,$B324)</f>
        <v>#REF!</v>
      </c>
      <c r="AF324" s="6" t="e">
        <f>COUNTIFS(#REF!,"&lt;=1",#REF!,"&gt;=200",#REF!,$B324,#REF!,"&gt;=2.2")</f>
        <v>#REF!</v>
      </c>
      <c r="AG324" s="6" t="e">
        <f>COUNTIFS(#REF!,"&lt;=1",#REF!,"&gt;=200",#REF!,$B324,#REF!,"&gt;=2.5")</f>
        <v>#REF!</v>
      </c>
      <c r="AH324" s="6" t="e">
        <f>COUNTIFS(#REF!,"&lt;=1",#REF!,"&gt;=200",#REF!,$B324,#REF!,"&gt;=3")</f>
        <v>#REF!</v>
      </c>
      <c r="AI324" s="6" t="e">
        <f>COUNTIFS(#REF!,"&lt;=1",#REF!,"&gt;=200",#REF!,$B324,#REF!,"&gt;=3.5")</f>
        <v>#REF!</v>
      </c>
      <c r="AJ324" s="15" t="e">
        <f>COUNTIFS(#REF!,"&lt;=1",#REF!,"&gt;=200",#REF!,$B324,#REF!,"&gt;=4")</f>
        <v>#REF!</v>
      </c>
      <c r="AL324" s="9" t="s">
        <v>62</v>
      </c>
      <c r="AM324" s="6"/>
      <c r="AN324" s="6" t="e">
        <f>COUNTIFS(#REF!,"&gt;=50",#REF!,$B324)</f>
        <v>#REF!</v>
      </c>
      <c r="AO324" s="6" t="e">
        <f>COUNTIFS(#REF!,"&lt;=1",#REF!,"&gt;=50",#REF!,$B324,#REF!,"&gt;=2.2")</f>
        <v>#REF!</v>
      </c>
      <c r="AP324" s="6" t="e">
        <f>COUNTIFS(#REF!,"&lt;=1",#REF!,"&gt;=50",#REF!,$B324,#REF!,"&gt;=2.5")</f>
        <v>#REF!</v>
      </c>
      <c r="AQ324" s="6" t="e">
        <f>COUNTIFS(#REF!,"&lt;=1",#REF!,"&gt;=50",#REF!,$B324,#REF!,"&gt;=3")</f>
        <v>#REF!</v>
      </c>
      <c r="AR324" s="6" t="e">
        <f>COUNTIFS(#REF!,"&lt;=1",#REF!,"&gt;=50",#REF!,$B324,#REF!,"&gt;=3.5")</f>
        <v>#REF!</v>
      </c>
      <c r="AS324" s="15" t="e">
        <f>COUNTIFS(#REF!,"&lt;=1",#REF!,"&gt;=50",#REF!,$B324,#REF!,"&gt;=4")</f>
        <v>#REF!</v>
      </c>
    </row>
    <row r="325" spans="2:45" hidden="1" outlineLevel="1" x14ac:dyDescent="0.25">
      <c r="B325" s="9"/>
      <c r="C325" s="6"/>
      <c r="D325" s="6"/>
      <c r="E325" s="6"/>
      <c r="F325" s="6"/>
      <c r="G325" s="6"/>
      <c r="H325" s="6"/>
      <c r="I325" s="15"/>
      <c r="K325" s="9"/>
      <c r="L325" s="6"/>
      <c r="M325" s="6"/>
      <c r="N325" s="6"/>
      <c r="O325" s="6"/>
      <c r="P325" s="6"/>
      <c r="Q325" s="6"/>
      <c r="R325" s="15"/>
      <c r="T325" s="9"/>
      <c r="U325" s="6"/>
      <c r="V325" s="6"/>
      <c r="W325" s="6"/>
      <c r="X325" s="6"/>
      <c r="Y325" s="6"/>
      <c r="Z325" s="6"/>
      <c r="AA325" s="15"/>
      <c r="AC325" s="9"/>
      <c r="AD325" s="6"/>
      <c r="AE325" s="6"/>
      <c r="AF325" s="6"/>
      <c r="AG325" s="6"/>
      <c r="AH325" s="6"/>
      <c r="AI325" s="6"/>
      <c r="AJ325" s="15"/>
      <c r="AL325" s="9"/>
      <c r="AM325" s="6"/>
      <c r="AN325" s="6"/>
      <c r="AO325" s="6"/>
      <c r="AP325" s="6"/>
      <c r="AQ325" s="6"/>
      <c r="AR325" s="6"/>
      <c r="AS325" s="15"/>
    </row>
    <row r="326" spans="2:45" hidden="1" outlineLevel="1" x14ac:dyDescent="0.25">
      <c r="B326" s="9" t="s">
        <v>77</v>
      </c>
      <c r="C326" s="6" t="e">
        <f>ROUND(D327*100/39,0)</f>
        <v>#REF!</v>
      </c>
      <c r="D326" s="6" t="e">
        <f>COUNTIFS(#REF!,"&lt;100",#REF!,"&gt;=50",#REF!,$B326)</f>
        <v>#REF!</v>
      </c>
      <c r="E326" s="6" t="e">
        <f>COUNTIFS(#REF!,"&lt;100",#REF!,"&gt;=50",#REF!,$B326,#REF!,"&gt;=2.2")</f>
        <v>#REF!</v>
      </c>
      <c r="F326" s="6" t="e">
        <f>COUNTIFS(#REF!,"&lt;100",#REF!,"&gt;=50",#REF!,$B326,#REF!,"&gt;=2.5")</f>
        <v>#REF!</v>
      </c>
      <c r="G326" s="6" t="e">
        <f>COUNTIFS(#REF!,"&lt;100",#REF!,"&gt;=50",#REF!,$B326,#REF!,"&gt;=3")</f>
        <v>#REF!</v>
      </c>
      <c r="H326" s="6" t="e">
        <f>COUNTIFS(#REF!,"&lt;100",#REF!,"&gt;=50",#REF!,$B326,#REF!,"&gt;=3.5")</f>
        <v>#REF!</v>
      </c>
      <c r="I326" s="15" t="e">
        <f>COUNTIFS(#REF!,"&lt;100",#REF!,"&gt;=50",#REF!,$B326,#REF!,"&gt;=4")</f>
        <v>#REF!</v>
      </c>
      <c r="K326" s="9" t="s">
        <v>77</v>
      </c>
      <c r="L326" s="6" t="e">
        <f>ROUND(M327*100/39,0)</f>
        <v>#REF!</v>
      </c>
      <c r="M326" s="6" t="e">
        <f>COUNTIFS(#REF!,"&gt;=100",#REF!,"&lt;150",#REF!,$B326)</f>
        <v>#REF!</v>
      </c>
      <c r="N326" s="6" t="e">
        <f>COUNTIFS(#REF!,"&gt;=100",#REF!,"&lt;150",#REF!,$B326,#REF!,"&gt;=2.2")</f>
        <v>#REF!</v>
      </c>
      <c r="O326" s="6" t="e">
        <f>COUNTIFS(#REF!,"&gt;=100",#REF!,"&lt;150",#REF!,$B326,#REF!,"&gt;=2.5")</f>
        <v>#REF!</v>
      </c>
      <c r="P326" s="6" t="e">
        <f>COUNTIFS(#REF!,"&gt;=100",#REF!,"&lt;150",#REF!,$B326,#REF!,"&gt;=3")</f>
        <v>#REF!</v>
      </c>
      <c r="Q326" s="6" t="e">
        <f>COUNTIFS(#REF!,"&gt;=100",#REF!,"&lt;150",#REF!,$B326,#REF!,"&gt;=3.5")</f>
        <v>#REF!</v>
      </c>
      <c r="R326" s="15" t="e">
        <f>COUNTIFS(#REF!,"&gt;=100",#REF!,"&lt;150",#REF!,$B326,#REF!,"&gt;=4")</f>
        <v>#REF!</v>
      </c>
      <c r="T326" s="9" t="s">
        <v>77</v>
      </c>
      <c r="U326" s="6" t="e">
        <f>ROUND(V327*100/39,0)</f>
        <v>#REF!</v>
      </c>
      <c r="V326" s="6" t="e">
        <f>COUNTIFS(#REF!,"&gt;=100",#REF!,"&lt;=150",#REF!,$B326)</f>
        <v>#REF!</v>
      </c>
      <c r="W326" s="6" t="e">
        <f>COUNTIFS(#REF!,"&gt;=100",#REF!,"&lt;=150",#REF!,$B326,#REF!,"&gt;=2.2")</f>
        <v>#REF!</v>
      </c>
      <c r="X326" s="6" t="e">
        <f>COUNTIFS(#REF!,"&gt;=100",#REF!,"&lt;=150",#REF!,$B326,#REF!,"&gt;=2.5")</f>
        <v>#REF!</v>
      </c>
      <c r="Y326" s="6" t="e">
        <f>COUNTIFS(#REF!,"&gt;=100",#REF!,"&lt;=150",#REF!,$B326,#REF!,"&gt;=3")</f>
        <v>#REF!</v>
      </c>
      <c r="Z326" s="6" t="e">
        <f>COUNTIFS(#REF!,"&gt;=100",#REF!,"&lt;=150",#REF!,$B326,#REF!,"&gt;=3.5")</f>
        <v>#REF!</v>
      </c>
      <c r="AA326" s="15" t="e">
        <f>COUNTIFS(#REF!,"&gt;=100",#REF!,"&lt;=150",#REF!,$B326,#REF!,"&gt;=4")</f>
        <v>#REF!</v>
      </c>
      <c r="AC326" s="9" t="s">
        <v>77</v>
      </c>
      <c r="AD326" s="6" t="e">
        <f>ROUND(AE327*100/39,0)</f>
        <v>#REF!</v>
      </c>
      <c r="AE326" s="6" t="e">
        <f>COUNTIFS(#REF!,"&gt;=100",#REF!,"&lt;=150",#REF!,$B326)</f>
        <v>#REF!</v>
      </c>
      <c r="AF326" s="6" t="e">
        <f>COUNTIFS(#REF!,"&gt;=100",#REF!,"&lt;=150",#REF!,$B326,#REF!,"&gt;=2.2")</f>
        <v>#REF!</v>
      </c>
      <c r="AG326" s="6" t="e">
        <f>COUNTIFS(#REF!,"&gt;=100",#REF!,"&lt;=150",#REF!,$B326,#REF!,"&gt;=2.5")</f>
        <v>#REF!</v>
      </c>
      <c r="AH326" s="6" t="e">
        <f>COUNTIFS(#REF!,"&gt;=100",#REF!,"&lt;=150",#REF!,$B326,#REF!,"&gt;=3")</f>
        <v>#REF!</v>
      </c>
      <c r="AI326" s="6" t="e">
        <f>COUNTIFS(#REF!,"&gt;=100",#REF!,"&lt;=150",#REF!,$B326,#REF!,"&gt;=3.5")</f>
        <v>#REF!</v>
      </c>
      <c r="AJ326" s="15" t="e">
        <f>COUNTIFS(#REF!,"&gt;=100",#REF!,"&lt;=150",#REF!,$B326,#REF!,"&gt;=4")</f>
        <v>#REF!</v>
      </c>
      <c r="AL326" s="9" t="s">
        <v>77</v>
      </c>
      <c r="AM326" s="6" t="e">
        <f>ROUND(AN327*100/39,0)</f>
        <v>#REF!</v>
      </c>
      <c r="AN326" s="6" t="e">
        <f>COUNTIFS(#REF!,"&gt;=50",#REF!,$B326)</f>
        <v>#REF!</v>
      </c>
      <c r="AO326" s="6" t="e">
        <f>COUNTIFS(#REF!,"&gt;=50",#REF!,$B326,#REF!,"&gt;=2.2")</f>
        <v>#REF!</v>
      </c>
      <c r="AP326" s="6" t="e">
        <f>COUNTIFS(#REF!,"&gt;=50",#REF!,$B326,#REF!,"&gt;=2.5")</f>
        <v>#REF!</v>
      </c>
      <c r="AQ326" s="6" t="e">
        <f>COUNTIFS(#REF!,"&gt;=50",#REF!,$B326,#REF!,"&gt;=3")</f>
        <v>#REF!</v>
      </c>
      <c r="AR326" s="6" t="e">
        <f>COUNTIFS(#REF!,"&gt;=50",#REF!,$B326,#REF!,"&gt;=3.5")</f>
        <v>#REF!</v>
      </c>
      <c r="AS326" s="15" t="e">
        <f>COUNTIFS(#REF!,"&gt;=50",#REF!,$B326,#REF!,"&gt;=4")</f>
        <v>#REF!</v>
      </c>
    </row>
    <row r="327" spans="2:45" collapsed="1" x14ac:dyDescent="0.25">
      <c r="B327" s="8" t="s">
        <v>75</v>
      </c>
      <c r="C327" s="10" t="e">
        <f t="shared" ref="C327:I327" si="40">SUM(C268:C326)</f>
        <v>#REF!</v>
      </c>
      <c r="D327" s="10" t="e">
        <f t="shared" si="40"/>
        <v>#REF!</v>
      </c>
      <c r="E327" s="10" t="e">
        <f t="shared" si="40"/>
        <v>#REF!</v>
      </c>
      <c r="F327" s="10" t="e">
        <f t="shared" si="40"/>
        <v>#REF!</v>
      </c>
      <c r="G327" s="10" t="e">
        <f t="shared" si="40"/>
        <v>#REF!</v>
      </c>
      <c r="H327" s="10" t="e">
        <f t="shared" si="40"/>
        <v>#REF!</v>
      </c>
      <c r="I327" s="16" t="e">
        <f t="shared" si="40"/>
        <v>#REF!</v>
      </c>
      <c r="K327" s="8" t="s">
        <v>75</v>
      </c>
      <c r="L327" s="10" t="e">
        <f t="shared" ref="L327:R327" si="41">SUM(L268:L326)</f>
        <v>#REF!</v>
      </c>
      <c r="M327" s="10" t="e">
        <f t="shared" si="41"/>
        <v>#REF!</v>
      </c>
      <c r="N327" s="10" t="e">
        <f t="shared" si="41"/>
        <v>#REF!</v>
      </c>
      <c r="O327" s="10" t="e">
        <f t="shared" si="41"/>
        <v>#REF!</v>
      </c>
      <c r="P327" s="10" t="e">
        <f t="shared" si="41"/>
        <v>#REF!</v>
      </c>
      <c r="Q327" s="10" t="e">
        <f t="shared" si="41"/>
        <v>#REF!</v>
      </c>
      <c r="R327" s="16" t="e">
        <f t="shared" si="41"/>
        <v>#REF!</v>
      </c>
      <c r="T327" s="8" t="s">
        <v>75</v>
      </c>
      <c r="U327" s="10" t="e">
        <f t="shared" ref="U327:AA327" si="42">SUM(U268:U326)</f>
        <v>#REF!</v>
      </c>
      <c r="V327" s="10" t="e">
        <f t="shared" si="42"/>
        <v>#REF!</v>
      </c>
      <c r="W327" s="10" t="e">
        <f t="shared" si="42"/>
        <v>#REF!</v>
      </c>
      <c r="X327" s="10" t="e">
        <f t="shared" si="42"/>
        <v>#REF!</v>
      </c>
      <c r="Y327" s="10" t="e">
        <f t="shared" si="42"/>
        <v>#REF!</v>
      </c>
      <c r="Z327" s="10" t="e">
        <f t="shared" si="42"/>
        <v>#REF!</v>
      </c>
      <c r="AA327" s="16" t="e">
        <f t="shared" si="42"/>
        <v>#REF!</v>
      </c>
      <c r="AC327" s="8" t="s">
        <v>75</v>
      </c>
      <c r="AD327" s="10" t="e">
        <f t="shared" ref="AD327:AJ327" si="43">SUM(AD268:AD326)</f>
        <v>#REF!</v>
      </c>
      <c r="AE327" s="10" t="e">
        <f t="shared" si="43"/>
        <v>#REF!</v>
      </c>
      <c r="AF327" s="10" t="e">
        <f t="shared" si="43"/>
        <v>#REF!</v>
      </c>
      <c r="AG327" s="10" t="e">
        <f t="shared" si="43"/>
        <v>#REF!</v>
      </c>
      <c r="AH327" s="10" t="e">
        <f t="shared" si="43"/>
        <v>#REF!</v>
      </c>
      <c r="AI327" s="10" t="e">
        <f t="shared" si="43"/>
        <v>#REF!</v>
      </c>
      <c r="AJ327" s="16" t="e">
        <f t="shared" si="43"/>
        <v>#REF!</v>
      </c>
      <c r="AL327" s="8" t="s">
        <v>75</v>
      </c>
      <c r="AM327" s="10" t="e">
        <f t="shared" ref="AM327:AS327" si="44">SUM(AM268:AM326)</f>
        <v>#REF!</v>
      </c>
      <c r="AN327" s="10" t="e">
        <f t="shared" si="44"/>
        <v>#REF!</v>
      </c>
      <c r="AO327" s="10" t="e">
        <f t="shared" si="44"/>
        <v>#REF!</v>
      </c>
      <c r="AP327" s="10" t="e">
        <f t="shared" si="44"/>
        <v>#REF!</v>
      </c>
      <c r="AQ327" s="10" t="e">
        <f t="shared" si="44"/>
        <v>#REF!</v>
      </c>
      <c r="AR327" s="10" t="e">
        <f t="shared" si="44"/>
        <v>#REF!</v>
      </c>
      <c r="AS327" s="16" t="e">
        <f t="shared" si="44"/>
        <v>#REF!</v>
      </c>
    </row>
    <row r="328" spans="2:45" ht="14.5" x14ac:dyDescent="0.35">
      <c r="B328" s="9" t="s">
        <v>68</v>
      </c>
      <c r="C328" s="11"/>
      <c r="D328" s="12" t="e">
        <f>D327/C327</f>
        <v>#REF!</v>
      </c>
      <c r="E328" s="12" t="e">
        <f>E327/C327</f>
        <v>#REF!</v>
      </c>
      <c r="F328" s="23" t="e">
        <f>F327/C327</f>
        <v>#REF!</v>
      </c>
      <c r="G328" s="12" t="e">
        <f>G327/C327</f>
        <v>#REF!</v>
      </c>
      <c r="H328" s="12" t="e">
        <f>H327/C327</f>
        <v>#REF!</v>
      </c>
      <c r="I328" s="17" t="e">
        <f>I327/C327</f>
        <v>#REF!</v>
      </c>
      <c r="K328" s="9" t="s">
        <v>68</v>
      </c>
      <c r="L328" s="11"/>
      <c r="M328" s="12" t="e">
        <f>M327/L327</f>
        <v>#REF!</v>
      </c>
      <c r="N328" s="12" t="e">
        <f>N327/L327</f>
        <v>#REF!</v>
      </c>
      <c r="O328" s="23" t="e">
        <f>O327/L327</f>
        <v>#REF!</v>
      </c>
      <c r="P328" s="12" t="e">
        <f>P327/L327</f>
        <v>#REF!</v>
      </c>
      <c r="Q328" s="12" t="e">
        <f>Q327/L327</f>
        <v>#REF!</v>
      </c>
      <c r="R328" s="17" t="e">
        <f>R327/L327</f>
        <v>#REF!</v>
      </c>
      <c r="T328" s="9" t="s">
        <v>68</v>
      </c>
      <c r="U328" s="11"/>
      <c r="V328" s="12" t="e">
        <f>V327/U327</f>
        <v>#REF!</v>
      </c>
      <c r="W328" s="12" t="e">
        <f>W327/U327</f>
        <v>#REF!</v>
      </c>
      <c r="X328" s="23" t="e">
        <f>X327/U327</f>
        <v>#REF!</v>
      </c>
      <c r="Y328" s="12" t="e">
        <f>Y327/U327</f>
        <v>#REF!</v>
      </c>
      <c r="Z328" s="12" t="e">
        <f>Z327/U327</f>
        <v>#REF!</v>
      </c>
      <c r="AA328" s="17" t="e">
        <f>AA327/U327</f>
        <v>#REF!</v>
      </c>
      <c r="AC328" s="9" t="s">
        <v>68</v>
      </c>
      <c r="AD328" s="11"/>
      <c r="AE328" s="12" t="e">
        <f>AE327/AD327</f>
        <v>#REF!</v>
      </c>
      <c r="AF328" s="12" t="e">
        <f>AF327/AD327</f>
        <v>#REF!</v>
      </c>
      <c r="AG328" s="23" t="e">
        <f>AG327/AD327</f>
        <v>#REF!</v>
      </c>
      <c r="AH328" s="12" t="e">
        <f>AH327/AD327</f>
        <v>#REF!</v>
      </c>
      <c r="AI328" s="12" t="e">
        <f>AI327/AD327</f>
        <v>#REF!</v>
      </c>
      <c r="AJ328" s="17" t="e">
        <f>AJ327/AD327</f>
        <v>#REF!</v>
      </c>
      <c r="AL328" s="9" t="s">
        <v>68</v>
      </c>
      <c r="AM328" s="11"/>
      <c r="AN328" s="12" t="e">
        <f>AN327/AM327</f>
        <v>#REF!</v>
      </c>
      <c r="AO328" s="12" t="e">
        <f>AO327/AM327</f>
        <v>#REF!</v>
      </c>
      <c r="AP328" s="23" t="e">
        <f>AP327/AM327</f>
        <v>#REF!</v>
      </c>
      <c r="AQ328" s="12" t="e">
        <f>AQ327/AM327</f>
        <v>#REF!</v>
      </c>
      <c r="AR328" s="12" t="e">
        <f>AR327/AM327</f>
        <v>#REF!</v>
      </c>
      <c r="AS328" s="17" t="e">
        <f>AS327/AM327</f>
        <v>#REF!</v>
      </c>
    </row>
    <row r="329" spans="2:45" ht="15" thickBot="1" x14ac:dyDescent="0.4">
      <c r="B329" s="18" t="s">
        <v>76</v>
      </c>
      <c r="C329" s="19"/>
      <c r="D329" s="20">
        <f t="shared" ref="D329:I329" si="45">COUNTIF(D268:D324,"&gt;0")</f>
        <v>0</v>
      </c>
      <c r="E329" s="20">
        <f t="shared" si="45"/>
        <v>0</v>
      </c>
      <c r="F329" s="20">
        <f t="shared" si="45"/>
        <v>0</v>
      </c>
      <c r="G329" s="20">
        <f t="shared" si="45"/>
        <v>0</v>
      </c>
      <c r="H329" s="20">
        <f t="shared" si="45"/>
        <v>0</v>
      </c>
      <c r="I329" s="21">
        <f t="shared" si="45"/>
        <v>0</v>
      </c>
      <c r="K329" s="18" t="s">
        <v>76</v>
      </c>
      <c r="L329" s="19"/>
      <c r="M329" s="20">
        <f t="shared" ref="M329:R329" si="46">COUNTIF(M268:M324,"&gt;0")</f>
        <v>0</v>
      </c>
      <c r="N329" s="20">
        <f t="shared" si="46"/>
        <v>0</v>
      </c>
      <c r="O329" s="20">
        <f t="shared" si="46"/>
        <v>0</v>
      </c>
      <c r="P329" s="20">
        <f t="shared" si="46"/>
        <v>0</v>
      </c>
      <c r="Q329" s="20">
        <f t="shared" si="46"/>
        <v>0</v>
      </c>
      <c r="R329" s="21">
        <f t="shared" si="46"/>
        <v>0</v>
      </c>
      <c r="T329" s="18" t="s">
        <v>76</v>
      </c>
      <c r="U329" s="19"/>
      <c r="V329" s="20">
        <f t="shared" ref="V329:AA329" si="47">COUNTIF(V268:V324,"&gt;0")</f>
        <v>0</v>
      </c>
      <c r="W329" s="20">
        <f t="shared" si="47"/>
        <v>0</v>
      </c>
      <c r="X329" s="20">
        <f t="shared" si="47"/>
        <v>0</v>
      </c>
      <c r="Y329" s="20">
        <f t="shared" si="47"/>
        <v>0</v>
      </c>
      <c r="Z329" s="20">
        <f t="shared" si="47"/>
        <v>0</v>
      </c>
      <c r="AA329" s="21">
        <f t="shared" si="47"/>
        <v>0</v>
      </c>
      <c r="AC329" s="18" t="s">
        <v>76</v>
      </c>
      <c r="AD329" s="19"/>
      <c r="AE329" s="20">
        <f t="shared" ref="AE329:AJ329" si="48">COUNTIF(AE268:AE324,"&gt;0")</f>
        <v>0</v>
      </c>
      <c r="AF329" s="20">
        <f t="shared" si="48"/>
        <v>0</v>
      </c>
      <c r="AG329" s="20">
        <f t="shared" si="48"/>
        <v>0</v>
      </c>
      <c r="AH329" s="20">
        <f t="shared" si="48"/>
        <v>0</v>
      </c>
      <c r="AI329" s="20">
        <f t="shared" si="48"/>
        <v>0</v>
      </c>
      <c r="AJ329" s="21">
        <f t="shared" si="48"/>
        <v>0</v>
      </c>
      <c r="AL329" s="18" t="s">
        <v>76</v>
      </c>
      <c r="AM329" s="19"/>
      <c r="AN329" s="20">
        <f t="shared" ref="AN329:AS329" si="49">COUNTIF(AN268:AN324,"&gt;0")</f>
        <v>0</v>
      </c>
      <c r="AO329" s="20">
        <f t="shared" si="49"/>
        <v>0</v>
      </c>
      <c r="AP329" s="20">
        <f t="shared" si="49"/>
        <v>0</v>
      </c>
      <c r="AQ329" s="20">
        <f t="shared" si="49"/>
        <v>0</v>
      </c>
      <c r="AR329" s="20">
        <f t="shared" si="49"/>
        <v>0</v>
      </c>
      <c r="AS329" s="21">
        <f t="shared" si="49"/>
        <v>0</v>
      </c>
    </row>
    <row r="331" spans="2:45" ht="15" thickBot="1" x14ac:dyDescent="0.4">
      <c r="B331" s="3" t="s">
        <v>111</v>
      </c>
      <c r="C331" s="4"/>
      <c r="D331" s="4"/>
      <c r="E331" s="4"/>
      <c r="F331" s="4"/>
      <c r="G331" s="4"/>
      <c r="H331" s="4"/>
      <c r="I331" s="4"/>
      <c r="K331" s="3" t="str">
        <f>$B331</f>
        <v>Pollen CADR/W (Adjusted Proposal Levels)</v>
      </c>
      <c r="L331" s="4"/>
      <c r="M331" s="4"/>
      <c r="N331" s="4"/>
      <c r="O331" s="4"/>
      <c r="P331" s="4"/>
      <c r="Q331" s="4"/>
      <c r="R331" s="4"/>
      <c r="T331" s="3" t="str">
        <f>$B331</f>
        <v>Pollen CADR/W (Adjusted Proposal Levels)</v>
      </c>
      <c r="U331" s="4"/>
      <c r="V331" s="4"/>
      <c r="W331" s="4"/>
      <c r="X331" s="4"/>
      <c r="Y331" s="4"/>
      <c r="Z331" s="4"/>
      <c r="AA331" s="4"/>
      <c r="AC331" s="3" t="str">
        <f>$B331</f>
        <v>Pollen CADR/W (Adjusted Proposal Levels)</v>
      </c>
      <c r="AD331" s="4"/>
      <c r="AE331" s="4"/>
      <c r="AF331" s="4"/>
      <c r="AG331" s="4"/>
      <c r="AH331" s="4"/>
      <c r="AI331" s="4"/>
      <c r="AJ331" s="4"/>
      <c r="AL331" s="3" t="str">
        <f>$B331</f>
        <v>Pollen CADR/W (Adjusted Proposal Levels)</v>
      </c>
      <c r="AM331" s="4"/>
      <c r="AN331" s="4"/>
      <c r="AO331" s="4"/>
      <c r="AP331" s="4"/>
      <c r="AQ331" s="4"/>
      <c r="AR331" s="4"/>
      <c r="AS331" s="4"/>
    </row>
    <row r="332" spans="2:45" ht="14.5" x14ac:dyDescent="0.35">
      <c r="B332" s="143" t="s">
        <v>78</v>
      </c>
      <c r="C332" s="144"/>
      <c r="D332" s="144"/>
      <c r="E332" s="144"/>
      <c r="F332" s="144"/>
      <c r="G332" s="144"/>
      <c r="H332" s="144"/>
      <c r="I332" s="145"/>
      <c r="K332" s="143" t="s">
        <v>83</v>
      </c>
      <c r="L332" s="144"/>
      <c r="M332" s="144"/>
      <c r="N332" s="144"/>
      <c r="O332" s="144"/>
      <c r="P332" s="144"/>
      <c r="Q332" s="144"/>
      <c r="R332" s="145"/>
      <c r="T332" s="143" t="s">
        <v>84</v>
      </c>
      <c r="U332" s="144"/>
      <c r="V332" s="144"/>
      <c r="W332" s="144"/>
      <c r="X332" s="144"/>
      <c r="Y332" s="144"/>
      <c r="Z332" s="144"/>
      <c r="AA332" s="145"/>
      <c r="AC332" s="143" t="s">
        <v>85</v>
      </c>
      <c r="AD332" s="144"/>
      <c r="AE332" s="144"/>
      <c r="AF332" s="144"/>
      <c r="AG332" s="144"/>
      <c r="AH332" s="144"/>
      <c r="AI332" s="144"/>
      <c r="AJ332" s="145"/>
      <c r="AL332" s="143" t="s">
        <v>86</v>
      </c>
      <c r="AM332" s="144"/>
      <c r="AN332" s="144"/>
      <c r="AO332" s="144"/>
      <c r="AP332" s="144"/>
      <c r="AQ332" s="144"/>
      <c r="AR332" s="144"/>
      <c r="AS332" s="145"/>
    </row>
    <row r="333" spans="2:45" ht="50" x14ac:dyDescent="0.25">
      <c r="B333" s="5" t="s">
        <v>70</v>
      </c>
      <c r="C333" s="13" t="s">
        <v>73</v>
      </c>
      <c r="D333" s="13" t="s">
        <v>69</v>
      </c>
      <c r="E333" s="13" t="s">
        <v>72</v>
      </c>
      <c r="F333" s="22" t="s">
        <v>101</v>
      </c>
      <c r="G333" s="13" t="s">
        <v>102</v>
      </c>
      <c r="H333" s="13" t="s">
        <v>103</v>
      </c>
      <c r="I333" s="14" t="s">
        <v>104</v>
      </c>
      <c r="K333" s="5" t="s">
        <v>70</v>
      </c>
      <c r="L333" s="13" t="s">
        <v>73</v>
      </c>
      <c r="M333" s="13" t="s">
        <v>69</v>
      </c>
      <c r="N333" s="13" t="s">
        <v>105</v>
      </c>
      <c r="O333" s="22" t="s">
        <v>79</v>
      </c>
      <c r="P333" s="13" t="s">
        <v>106</v>
      </c>
      <c r="Q333" s="13" t="s">
        <v>107</v>
      </c>
      <c r="R333" s="14" t="s">
        <v>108</v>
      </c>
      <c r="T333" s="5" t="s">
        <v>70</v>
      </c>
      <c r="U333" s="13" t="s">
        <v>73</v>
      </c>
      <c r="V333" s="13" t="s">
        <v>69</v>
      </c>
      <c r="W333" s="13" t="s">
        <v>112</v>
      </c>
      <c r="X333" s="22" t="s">
        <v>113</v>
      </c>
      <c r="Y333" s="13" t="s">
        <v>114</v>
      </c>
      <c r="Z333" s="13" t="s">
        <v>81</v>
      </c>
      <c r="AA333" s="14" t="s">
        <v>82</v>
      </c>
      <c r="AC333" s="5" t="s">
        <v>70</v>
      </c>
      <c r="AD333" s="13" t="s">
        <v>73</v>
      </c>
      <c r="AE333" s="13" t="s">
        <v>69</v>
      </c>
      <c r="AF333" s="13" t="s">
        <v>115</v>
      </c>
      <c r="AG333" s="22" t="s">
        <v>116</v>
      </c>
      <c r="AH333" s="13" t="s">
        <v>117</v>
      </c>
      <c r="AI333" s="13" t="s">
        <v>118</v>
      </c>
      <c r="AJ333" s="14" t="s">
        <v>82</v>
      </c>
      <c r="AL333" s="5" t="s">
        <v>70</v>
      </c>
      <c r="AM333" s="13" t="s">
        <v>73</v>
      </c>
      <c r="AN333" s="13" t="s">
        <v>69</v>
      </c>
      <c r="AO333" s="13" t="s">
        <v>94</v>
      </c>
      <c r="AP333" s="22" t="s">
        <v>95</v>
      </c>
      <c r="AQ333" s="13" t="s">
        <v>96</v>
      </c>
      <c r="AR333" s="13" t="s">
        <v>97</v>
      </c>
      <c r="AS333" s="14" t="s">
        <v>98</v>
      </c>
    </row>
    <row r="334" spans="2:45" hidden="1" outlineLevel="1" x14ac:dyDescent="0.25">
      <c r="B334" s="9" t="s">
        <v>10</v>
      </c>
      <c r="C334" s="6"/>
      <c r="D334" s="6" t="e">
        <f>COUNTIFS(#REF!,"&lt;100",#REF!,"&gt;=50",#REF!,$B334)</f>
        <v>#REF!</v>
      </c>
      <c r="E334" s="6" t="e">
        <f>COUNTIFS(#REF!,"&lt;=1",#REF!,"&lt;100",#REF!,"&gt;=50",#REF!,$B334,#REF!,"&gt;=2.2")</f>
        <v>#REF!</v>
      </c>
      <c r="F334" s="6" t="e">
        <f>COUNTIFS(#REF!,"&lt;=1",#REF!,"&lt;100",#REF!,"&gt;=50",#REF!,$B334,#REF!,"&gt;=2.3")</f>
        <v>#REF!</v>
      </c>
      <c r="G334" s="6" t="e">
        <f>COUNTIFS(#REF!,"&lt;=1",#REF!,"&lt;100",#REF!,"&gt;=50",#REF!,$B334,#REF!,"&gt;=2.4")</f>
        <v>#REF!</v>
      </c>
      <c r="H334" s="6" t="e">
        <f>COUNTIFS(#REF!,"&lt;=1",#REF!,"&lt;100",#REF!,"&gt;=50",#REF!,$B334,#REF!,"&gt;=2.5")</f>
        <v>#REF!</v>
      </c>
      <c r="I334" s="15" t="e">
        <f>COUNTIFS(#REF!,"&lt;=1",#REF!,"&lt;100",#REF!,"&gt;=50",#REF!,$B334,#REF!,"&gt;=2.6")</f>
        <v>#REF!</v>
      </c>
      <c r="K334" s="9" t="s">
        <v>10</v>
      </c>
      <c r="L334" s="6"/>
      <c r="M334" s="6" t="e">
        <f>COUNTIFS(#REF!,"&gt;=100",#REF!,"&lt;150",#REF!,$B334)</f>
        <v>#REF!</v>
      </c>
      <c r="N334" s="6" t="e">
        <f>COUNTIFS(#REF!,"&lt;=1",#REF!,"&gt;=100",#REF!,"&lt;150",#REF!,$B334,#REF!,"&gt;=2.4")</f>
        <v>#REF!</v>
      </c>
      <c r="O334" s="6" t="e">
        <f>COUNTIFS(#REF!,"&lt;=1",#REF!,"&gt;=100",#REF!,"&lt;150",#REF!,$B334,#REF!,"&gt;=2.5")</f>
        <v>#REF!</v>
      </c>
      <c r="P334" s="6" t="e">
        <f>COUNTIFS(#REF!,"&lt;=1",#REF!,"&gt;=100",#REF!,"&lt;150",#REF!,$B334,#REF!,"&gt;=2.6")</f>
        <v>#REF!</v>
      </c>
      <c r="Q334" s="6" t="e">
        <f>COUNTIFS(#REF!,"&lt;=1",#REF!,"&gt;=100",#REF!,"&lt;150",#REF!,$B334,#REF!,"&gt;=3.0")</f>
        <v>#REF!</v>
      </c>
      <c r="R334" s="15" t="e">
        <f>COUNTIFS(#REF!,"&lt;=1",#REF!,"&gt;=100",#REF!,"&lt;150",#REF!,$B334,#REF!,"&gt;=3.5")</f>
        <v>#REF!</v>
      </c>
      <c r="T334" s="9" t="s">
        <v>10</v>
      </c>
      <c r="U334" s="6"/>
      <c r="V334" s="6" t="e">
        <f>COUNTIFS(#REF!,"&gt;=150",#REF!,"&lt;200",#REF!,$B334)</f>
        <v>#REF!</v>
      </c>
      <c r="W334" s="6" t="e">
        <f>COUNTIFS(#REF!,"&lt;=1",#REF!,"&gt;=150",#REF!,"&lt;200",#REF!,$B334,#REF!,"&gt;=2.8")</f>
        <v>#REF!</v>
      </c>
      <c r="X334" s="6" t="e">
        <f>COUNTIFS(#REF!,"&lt;=1",#REF!,"&gt;=150",#REF!,"&lt;200",#REF!,$B334,#REF!,"&gt;=3.0")</f>
        <v>#REF!</v>
      </c>
      <c r="Y334" s="6" t="e">
        <f>COUNTIFS(#REF!,"&lt;=1",#REF!,"&gt;=150",#REF!,"&lt;200",#REF!,$B334,#REF!,"&gt;=3.2")</f>
        <v>#REF!</v>
      </c>
      <c r="Z334" s="6" t="e">
        <f>COUNTIFS(#REF!,"&lt;=1",#REF!,"&gt;=150",#REF!,"&lt;200",#REF!,$B334,#REF!,"&gt;=3.5")</f>
        <v>#REF!</v>
      </c>
      <c r="AA334" s="15" t="e">
        <f>COUNTIFS(#REF!,"&lt;=1",#REF!,"&gt;=150",#REF!,"&lt;200",#REF!,$B334,#REF!,"&gt;=4")</f>
        <v>#REF!</v>
      </c>
      <c r="AC334" s="9" t="s">
        <v>10</v>
      </c>
      <c r="AD334" s="6"/>
      <c r="AE334" s="6" t="e">
        <f>COUNTIFS(#REF!,"&gt;=200",#REF!,$B334)</f>
        <v>#REF!</v>
      </c>
      <c r="AF334" s="6" t="e">
        <f>COUNTIFS(#REF!,"&lt;=1",#REF!,"&gt;=200",#REF!,$B334,#REF!,"&gt;=3")</f>
        <v>#REF!</v>
      </c>
      <c r="AG334" s="6" t="e">
        <f>COUNTIFS(#REF!,"&lt;=1",#REF!,"&gt;=200",#REF!,$B334,#REF!,"&gt;=3.2")</f>
        <v>#REF!</v>
      </c>
      <c r="AH334" s="6" t="e">
        <f>COUNTIFS(#REF!,"&lt;=1",#REF!,"&gt;=200",#REF!,$B334,#REF!,"&gt;=3.5")</f>
        <v>#REF!</v>
      </c>
      <c r="AI334" s="6" t="e">
        <f>COUNTIFS(#REF!,"&lt;=1",#REF!,"&gt;=200",#REF!,$B334,#REF!,"&gt;=3.8")</f>
        <v>#REF!</v>
      </c>
      <c r="AJ334" s="15" t="e">
        <f>COUNTIFS(#REF!,"&lt;=1",#REF!,"&gt;=200",#REF!,$B334,#REF!,"&gt;=4")</f>
        <v>#REF!</v>
      </c>
      <c r="AL334" s="9" t="s">
        <v>10</v>
      </c>
      <c r="AM334" s="6"/>
      <c r="AN334" s="6" t="e">
        <f>COUNTIFS(#REF!,"&gt;=50",#REF!,$B334)</f>
        <v>#REF!</v>
      </c>
      <c r="AO334" s="6" t="e">
        <f>COUNTIFS(#REF!,"&lt;=1",#REF!,"&gt;=50",#REF!,$B334,#REF!,"&gt;=2.2")</f>
        <v>#REF!</v>
      </c>
      <c r="AP334" s="6" t="e">
        <f>COUNTIFS(#REF!,"&lt;=1",#REF!,"&gt;=50",#REF!,$B334,#REF!,"&gt;=2.5")</f>
        <v>#REF!</v>
      </c>
      <c r="AQ334" s="6" t="e">
        <f>COUNTIFS(#REF!,"&lt;=1",#REF!,"&gt;=50",#REF!,$B334,#REF!,"&gt;=3")</f>
        <v>#REF!</v>
      </c>
      <c r="AR334" s="6" t="e">
        <f>COUNTIFS(#REF!,"&lt;=1",#REF!,"&gt;=50",#REF!,$B334,#REF!,"&gt;=3.5")</f>
        <v>#REF!</v>
      </c>
      <c r="AS334" s="15" t="e">
        <f>COUNTIFS(#REF!,"&lt;=1",#REF!,"&gt;=50",#REF!,$B334,#REF!,"&gt;=4")</f>
        <v>#REF!</v>
      </c>
    </row>
    <row r="335" spans="2:45" hidden="1" outlineLevel="1" x14ac:dyDescent="0.25">
      <c r="B335" s="9" t="s">
        <v>12</v>
      </c>
      <c r="C335" s="6"/>
      <c r="D335" s="6" t="e">
        <f>COUNTIFS(#REF!,"&lt;100",#REF!,"&gt;=50",#REF!,$B335)</f>
        <v>#REF!</v>
      </c>
      <c r="E335" s="6" t="e">
        <f>COUNTIFS(#REF!,"&lt;=1",#REF!,"&lt;100",#REF!,"&gt;=50",#REF!,$B335,#REF!,"&gt;=2.2")</f>
        <v>#REF!</v>
      </c>
      <c r="F335" s="6" t="e">
        <f>COUNTIFS(#REF!,"&lt;=1",#REF!,"&lt;100",#REF!,"&gt;=50",#REF!,$B335,#REF!,"&gt;=2.3")</f>
        <v>#REF!</v>
      </c>
      <c r="G335" s="6" t="e">
        <f>COUNTIFS(#REF!,"&lt;=1",#REF!,"&lt;100",#REF!,"&gt;=50",#REF!,$B335,#REF!,"&gt;=2.4")</f>
        <v>#REF!</v>
      </c>
      <c r="H335" s="6" t="e">
        <f>COUNTIFS(#REF!,"&lt;=1",#REF!,"&lt;100",#REF!,"&gt;=50",#REF!,$B335,#REF!,"&gt;=2.5")</f>
        <v>#REF!</v>
      </c>
      <c r="I335" s="15" t="e">
        <f>COUNTIFS(#REF!,"&lt;=1",#REF!,"&lt;100",#REF!,"&gt;=50",#REF!,$B335,#REF!,"&gt;=2.6")</f>
        <v>#REF!</v>
      </c>
      <c r="K335" s="9" t="s">
        <v>12</v>
      </c>
      <c r="L335" s="6"/>
      <c r="M335" s="6" t="e">
        <f>COUNTIFS(#REF!,"&gt;=100",#REF!,"&lt;150",#REF!,$B335)</f>
        <v>#REF!</v>
      </c>
      <c r="N335" s="6" t="e">
        <f>COUNTIFS(#REF!,"&lt;=1",#REF!,"&gt;=100",#REF!,"&lt;150",#REF!,$B335,#REF!,"&gt;=2.4")</f>
        <v>#REF!</v>
      </c>
      <c r="O335" s="6" t="e">
        <f>COUNTIFS(#REF!,"&lt;=1",#REF!,"&gt;=100",#REF!,"&lt;150",#REF!,$B335,#REF!,"&gt;=2.5")</f>
        <v>#REF!</v>
      </c>
      <c r="P335" s="6" t="e">
        <f>COUNTIFS(#REF!,"&lt;=1",#REF!,"&gt;=100",#REF!,"&lt;150",#REF!,$B335,#REF!,"&gt;=2.6")</f>
        <v>#REF!</v>
      </c>
      <c r="Q335" s="6" t="e">
        <f>COUNTIFS(#REF!,"&lt;=1",#REF!,"&gt;=100",#REF!,"&lt;150",#REF!,$B335,#REF!,"&gt;=3.0")</f>
        <v>#REF!</v>
      </c>
      <c r="R335" s="15" t="e">
        <f>COUNTIFS(#REF!,"&lt;=1",#REF!,"&gt;=100",#REF!,"&lt;150",#REF!,$B335,#REF!,"&gt;=3.5")</f>
        <v>#REF!</v>
      </c>
      <c r="T335" s="9" t="s">
        <v>12</v>
      </c>
      <c r="U335" s="6"/>
      <c r="V335" s="6" t="e">
        <f>COUNTIFS(#REF!,"&gt;=150",#REF!,"&lt;200",#REF!,$B335)</f>
        <v>#REF!</v>
      </c>
      <c r="W335" s="6" t="e">
        <f>COUNTIFS(#REF!,"&lt;=1",#REF!,"&gt;=150",#REF!,"&lt;200",#REF!,$B335,#REF!,"&gt;=2.8")</f>
        <v>#REF!</v>
      </c>
      <c r="X335" s="6" t="e">
        <f>COUNTIFS(#REF!,"&lt;=1",#REF!,"&gt;=150",#REF!,"&lt;200",#REF!,$B335,#REF!,"&gt;=3.0")</f>
        <v>#REF!</v>
      </c>
      <c r="Y335" s="6" t="e">
        <f>COUNTIFS(#REF!,"&lt;=1",#REF!,"&gt;=150",#REF!,"&lt;200",#REF!,$B335,#REF!,"&gt;=3.2")</f>
        <v>#REF!</v>
      </c>
      <c r="Z335" s="6" t="e">
        <f>COUNTIFS(#REF!,"&lt;=1",#REF!,"&gt;=150",#REF!,"&lt;200",#REF!,$B335,#REF!,"&gt;=3.5")</f>
        <v>#REF!</v>
      </c>
      <c r="AA335" s="15" t="e">
        <f>COUNTIFS(#REF!,"&lt;=1",#REF!,"&gt;=150",#REF!,"&lt;200",#REF!,$B335,#REF!,"&gt;=4")</f>
        <v>#REF!</v>
      </c>
      <c r="AC335" s="9" t="s">
        <v>12</v>
      </c>
      <c r="AD335" s="6"/>
      <c r="AE335" s="6" t="e">
        <f>COUNTIFS(#REF!,"&gt;=200",#REF!,$B335)</f>
        <v>#REF!</v>
      </c>
      <c r="AF335" s="6" t="e">
        <f>COUNTIFS(#REF!,"&lt;=1",#REF!,"&gt;=200",#REF!,$B335,#REF!,"&gt;=3")</f>
        <v>#REF!</v>
      </c>
      <c r="AG335" s="6" t="e">
        <f>COUNTIFS(#REF!,"&lt;=1",#REF!,"&gt;=200",#REF!,$B335,#REF!,"&gt;=3.2")</f>
        <v>#REF!</v>
      </c>
      <c r="AH335" s="6" t="e">
        <f>COUNTIFS(#REF!,"&lt;=1",#REF!,"&gt;=200",#REF!,$B335,#REF!,"&gt;=3.5")</f>
        <v>#REF!</v>
      </c>
      <c r="AI335" s="6" t="e">
        <f>COUNTIFS(#REF!,"&lt;=1",#REF!,"&gt;=200",#REF!,$B335,#REF!,"&gt;=3.8")</f>
        <v>#REF!</v>
      </c>
      <c r="AJ335" s="15" t="e">
        <f>COUNTIFS(#REF!,"&lt;=1",#REF!,"&gt;=200",#REF!,$B335,#REF!,"&gt;=4")</f>
        <v>#REF!</v>
      </c>
      <c r="AL335" s="9" t="s">
        <v>12</v>
      </c>
      <c r="AM335" s="6"/>
      <c r="AN335" s="6" t="e">
        <f>COUNTIFS(#REF!,"&gt;=50",#REF!,$B335)</f>
        <v>#REF!</v>
      </c>
      <c r="AO335" s="6" t="e">
        <f>COUNTIFS(#REF!,"&lt;=1",#REF!,"&gt;=50",#REF!,$B335,#REF!,"&gt;=2.2")</f>
        <v>#REF!</v>
      </c>
      <c r="AP335" s="6" t="e">
        <f>COUNTIFS(#REF!,"&lt;=1",#REF!,"&gt;=50",#REF!,$B335,#REF!,"&gt;=2.5")</f>
        <v>#REF!</v>
      </c>
      <c r="AQ335" s="6" t="e">
        <f>COUNTIFS(#REF!,"&lt;=1",#REF!,"&gt;=50",#REF!,$B335,#REF!,"&gt;=3")</f>
        <v>#REF!</v>
      </c>
      <c r="AR335" s="6" t="e">
        <f>COUNTIFS(#REF!,"&lt;=1",#REF!,"&gt;=50",#REF!,$B335,#REF!,"&gt;=3.5")</f>
        <v>#REF!</v>
      </c>
      <c r="AS335" s="15" t="e">
        <f>COUNTIFS(#REF!,"&lt;=1",#REF!,"&gt;=50",#REF!,$B335,#REF!,"&gt;=4")</f>
        <v>#REF!</v>
      </c>
    </row>
    <row r="336" spans="2:45" hidden="1" outlineLevel="1" x14ac:dyDescent="0.25">
      <c r="B336" s="9" t="s">
        <v>26</v>
      </c>
      <c r="C336" s="6"/>
      <c r="D336" s="6" t="e">
        <f>COUNTIFS(#REF!,"&lt;100",#REF!,"&gt;=50",#REF!,$B336)</f>
        <v>#REF!</v>
      </c>
      <c r="E336" s="6" t="e">
        <f>COUNTIFS(#REF!,"&lt;=1",#REF!,"&lt;100",#REF!,"&gt;=50",#REF!,$B336,#REF!,"&gt;=2.2")</f>
        <v>#REF!</v>
      </c>
      <c r="F336" s="6" t="e">
        <f>COUNTIFS(#REF!,"&lt;=1",#REF!,"&lt;100",#REF!,"&gt;=50",#REF!,$B336,#REF!,"&gt;=2.3")</f>
        <v>#REF!</v>
      </c>
      <c r="G336" s="6" t="e">
        <f>COUNTIFS(#REF!,"&lt;=1",#REF!,"&lt;100",#REF!,"&gt;=50",#REF!,$B336,#REF!,"&gt;=2.4")</f>
        <v>#REF!</v>
      </c>
      <c r="H336" s="6" t="e">
        <f>COUNTIFS(#REF!,"&lt;=1",#REF!,"&lt;100",#REF!,"&gt;=50",#REF!,$B336,#REF!,"&gt;=2.5")</f>
        <v>#REF!</v>
      </c>
      <c r="I336" s="15" t="e">
        <f>COUNTIFS(#REF!,"&lt;=1",#REF!,"&lt;100",#REF!,"&gt;=50",#REF!,$B336,#REF!,"&gt;=2.6")</f>
        <v>#REF!</v>
      </c>
      <c r="K336" s="9" t="s">
        <v>26</v>
      </c>
      <c r="L336" s="6"/>
      <c r="M336" s="6" t="e">
        <f>COUNTIFS(#REF!,"&gt;=100",#REF!,"&lt;150",#REF!,$B336)</f>
        <v>#REF!</v>
      </c>
      <c r="N336" s="6" t="e">
        <f>COUNTIFS(#REF!,"&lt;=1",#REF!,"&gt;=100",#REF!,"&lt;150",#REF!,$B336,#REF!,"&gt;=2.4")</f>
        <v>#REF!</v>
      </c>
      <c r="O336" s="6" t="e">
        <f>COUNTIFS(#REF!,"&lt;=1",#REF!,"&gt;=100",#REF!,"&lt;150",#REF!,$B336,#REF!,"&gt;=2.5")</f>
        <v>#REF!</v>
      </c>
      <c r="P336" s="6" t="e">
        <f>COUNTIFS(#REF!,"&lt;=1",#REF!,"&gt;=100",#REF!,"&lt;150",#REF!,$B336,#REF!,"&gt;=2.6")</f>
        <v>#REF!</v>
      </c>
      <c r="Q336" s="6" t="e">
        <f>COUNTIFS(#REF!,"&lt;=1",#REF!,"&gt;=100",#REF!,"&lt;150",#REF!,$B336,#REF!,"&gt;=3.0")</f>
        <v>#REF!</v>
      </c>
      <c r="R336" s="15" t="e">
        <f>COUNTIFS(#REF!,"&lt;=1",#REF!,"&gt;=100",#REF!,"&lt;150",#REF!,$B336,#REF!,"&gt;=3.5")</f>
        <v>#REF!</v>
      </c>
      <c r="T336" s="9" t="s">
        <v>26</v>
      </c>
      <c r="U336" s="6"/>
      <c r="V336" s="6" t="e">
        <f>COUNTIFS(#REF!,"&gt;=150",#REF!,"&lt;200",#REF!,$B336)</f>
        <v>#REF!</v>
      </c>
      <c r="W336" s="6" t="e">
        <f>COUNTIFS(#REF!,"&lt;=1",#REF!,"&gt;=150",#REF!,"&lt;200",#REF!,$B336,#REF!,"&gt;=2.8")</f>
        <v>#REF!</v>
      </c>
      <c r="X336" s="6" t="e">
        <f>COUNTIFS(#REF!,"&lt;=1",#REF!,"&gt;=150",#REF!,"&lt;200",#REF!,$B336,#REF!,"&gt;=3.0")</f>
        <v>#REF!</v>
      </c>
      <c r="Y336" s="6" t="e">
        <f>COUNTIFS(#REF!,"&lt;=1",#REF!,"&gt;=150",#REF!,"&lt;200",#REF!,$B336,#REF!,"&gt;=3.2")</f>
        <v>#REF!</v>
      </c>
      <c r="Z336" s="6" t="e">
        <f>COUNTIFS(#REF!,"&lt;=1",#REF!,"&gt;=150",#REF!,"&lt;200",#REF!,$B336,#REF!,"&gt;=3.5")</f>
        <v>#REF!</v>
      </c>
      <c r="AA336" s="15" t="e">
        <f>COUNTIFS(#REF!,"&lt;=1",#REF!,"&gt;=150",#REF!,"&lt;200",#REF!,$B336,#REF!,"&gt;=4")</f>
        <v>#REF!</v>
      </c>
      <c r="AC336" s="9" t="s">
        <v>26</v>
      </c>
      <c r="AD336" s="6"/>
      <c r="AE336" s="6" t="e">
        <f>COUNTIFS(#REF!,"&gt;=200",#REF!,$B336)</f>
        <v>#REF!</v>
      </c>
      <c r="AF336" s="6" t="e">
        <f>COUNTIFS(#REF!,"&lt;=1",#REF!,"&gt;=200",#REF!,$B336,#REF!,"&gt;=3")</f>
        <v>#REF!</v>
      </c>
      <c r="AG336" s="6" t="e">
        <f>COUNTIFS(#REF!,"&lt;=1",#REF!,"&gt;=200",#REF!,$B336,#REF!,"&gt;=3.2")</f>
        <v>#REF!</v>
      </c>
      <c r="AH336" s="6" t="e">
        <f>COUNTIFS(#REF!,"&lt;=1",#REF!,"&gt;=200",#REF!,$B336,#REF!,"&gt;=3.5")</f>
        <v>#REF!</v>
      </c>
      <c r="AI336" s="6" t="e">
        <f>COUNTIFS(#REF!,"&lt;=1",#REF!,"&gt;=200",#REF!,$B336,#REF!,"&gt;=3.8")</f>
        <v>#REF!</v>
      </c>
      <c r="AJ336" s="15" t="e">
        <f>COUNTIFS(#REF!,"&lt;=1",#REF!,"&gt;=200",#REF!,$B336,#REF!,"&gt;=4")</f>
        <v>#REF!</v>
      </c>
      <c r="AL336" s="9" t="s">
        <v>26</v>
      </c>
      <c r="AM336" s="6"/>
      <c r="AN336" s="6" t="e">
        <f>COUNTIFS(#REF!,"&gt;=50",#REF!,$B336)</f>
        <v>#REF!</v>
      </c>
      <c r="AO336" s="6" t="e">
        <f>COUNTIFS(#REF!,"&lt;=1",#REF!,"&gt;=50",#REF!,$B336,#REF!,"&gt;=2.2")</f>
        <v>#REF!</v>
      </c>
      <c r="AP336" s="6" t="e">
        <f>COUNTIFS(#REF!,"&lt;=1",#REF!,"&gt;=50",#REF!,$B336,#REF!,"&gt;=2.5")</f>
        <v>#REF!</v>
      </c>
      <c r="AQ336" s="6" t="e">
        <f>COUNTIFS(#REF!,"&lt;=1",#REF!,"&gt;=50",#REF!,$B336,#REF!,"&gt;=3")</f>
        <v>#REF!</v>
      </c>
      <c r="AR336" s="6" t="e">
        <f>COUNTIFS(#REF!,"&lt;=1",#REF!,"&gt;=50",#REF!,$B336,#REF!,"&gt;=3.5")</f>
        <v>#REF!</v>
      </c>
      <c r="AS336" s="15" t="e">
        <f>COUNTIFS(#REF!,"&lt;=1",#REF!,"&gt;=50",#REF!,$B336,#REF!,"&gt;=4")</f>
        <v>#REF!</v>
      </c>
    </row>
    <row r="337" spans="2:45" hidden="1" outlineLevel="1" x14ac:dyDescent="0.25">
      <c r="B337" s="9" t="s">
        <v>15</v>
      </c>
      <c r="C337" s="6"/>
      <c r="D337" s="6" t="e">
        <f>COUNTIFS(#REF!,"&lt;100",#REF!,"&gt;=50",#REF!,$B337)</f>
        <v>#REF!</v>
      </c>
      <c r="E337" s="6" t="e">
        <f>COUNTIFS(#REF!,"&lt;=1",#REF!,"&lt;100",#REF!,"&gt;=50",#REF!,$B337,#REF!,"&gt;=2.2")</f>
        <v>#REF!</v>
      </c>
      <c r="F337" s="6" t="e">
        <f>COUNTIFS(#REF!,"&lt;=1",#REF!,"&lt;100",#REF!,"&gt;=50",#REF!,$B337,#REF!,"&gt;=2.3")</f>
        <v>#REF!</v>
      </c>
      <c r="G337" s="6" t="e">
        <f>COUNTIFS(#REF!,"&lt;=1",#REF!,"&lt;100",#REF!,"&gt;=50",#REF!,$B337,#REF!,"&gt;=2.4")</f>
        <v>#REF!</v>
      </c>
      <c r="H337" s="6" t="e">
        <f>COUNTIFS(#REF!,"&lt;=1",#REF!,"&lt;100",#REF!,"&gt;=50",#REF!,$B337,#REF!,"&gt;=2.5")</f>
        <v>#REF!</v>
      </c>
      <c r="I337" s="15" t="e">
        <f>COUNTIFS(#REF!,"&lt;=1",#REF!,"&lt;100",#REF!,"&gt;=50",#REF!,$B337,#REF!,"&gt;=2.6")</f>
        <v>#REF!</v>
      </c>
      <c r="K337" s="9" t="s">
        <v>15</v>
      </c>
      <c r="L337" s="6"/>
      <c r="M337" s="6" t="e">
        <f>COUNTIFS(#REF!,"&gt;=100",#REF!,"&lt;150",#REF!,$B337)</f>
        <v>#REF!</v>
      </c>
      <c r="N337" s="6" t="e">
        <f>COUNTIFS(#REF!,"&lt;=1",#REF!,"&gt;=100",#REF!,"&lt;150",#REF!,$B337,#REF!,"&gt;=2.4")</f>
        <v>#REF!</v>
      </c>
      <c r="O337" s="6" t="e">
        <f>COUNTIFS(#REF!,"&lt;=1",#REF!,"&gt;=100",#REF!,"&lt;150",#REF!,$B337,#REF!,"&gt;=2.5")</f>
        <v>#REF!</v>
      </c>
      <c r="P337" s="6" t="e">
        <f>COUNTIFS(#REF!,"&lt;=1",#REF!,"&gt;=100",#REF!,"&lt;150",#REF!,$B337,#REF!,"&gt;=2.6")</f>
        <v>#REF!</v>
      </c>
      <c r="Q337" s="6" t="e">
        <f>COUNTIFS(#REF!,"&lt;=1",#REF!,"&gt;=100",#REF!,"&lt;150",#REF!,$B337,#REF!,"&gt;=3.0")</f>
        <v>#REF!</v>
      </c>
      <c r="R337" s="15" t="e">
        <f>COUNTIFS(#REF!,"&lt;=1",#REF!,"&gt;=100",#REF!,"&lt;150",#REF!,$B337,#REF!,"&gt;=3.5")</f>
        <v>#REF!</v>
      </c>
      <c r="T337" s="9" t="s">
        <v>15</v>
      </c>
      <c r="U337" s="6"/>
      <c r="V337" s="6" t="e">
        <f>COUNTIFS(#REF!,"&gt;=150",#REF!,"&lt;200",#REF!,$B337)</f>
        <v>#REF!</v>
      </c>
      <c r="W337" s="6" t="e">
        <f>COUNTIFS(#REF!,"&lt;=1",#REF!,"&gt;=150",#REF!,"&lt;200",#REF!,$B337,#REF!,"&gt;=2.8")</f>
        <v>#REF!</v>
      </c>
      <c r="X337" s="6" t="e">
        <f>COUNTIFS(#REF!,"&lt;=1",#REF!,"&gt;=150",#REF!,"&lt;200",#REF!,$B337,#REF!,"&gt;=3.0")</f>
        <v>#REF!</v>
      </c>
      <c r="Y337" s="6" t="e">
        <f>COUNTIFS(#REF!,"&lt;=1",#REF!,"&gt;=150",#REF!,"&lt;200",#REF!,$B337,#REF!,"&gt;=3.2")</f>
        <v>#REF!</v>
      </c>
      <c r="Z337" s="6" t="e">
        <f>COUNTIFS(#REF!,"&lt;=1",#REF!,"&gt;=150",#REF!,"&lt;200",#REF!,$B337,#REF!,"&gt;=3.5")</f>
        <v>#REF!</v>
      </c>
      <c r="AA337" s="15" t="e">
        <f>COUNTIFS(#REF!,"&lt;=1",#REF!,"&gt;=150",#REF!,"&lt;200",#REF!,$B337,#REF!,"&gt;=4")</f>
        <v>#REF!</v>
      </c>
      <c r="AC337" s="9" t="s">
        <v>15</v>
      </c>
      <c r="AD337" s="6"/>
      <c r="AE337" s="6" t="e">
        <f>COUNTIFS(#REF!,"&gt;=200",#REF!,$B337)</f>
        <v>#REF!</v>
      </c>
      <c r="AF337" s="6" t="e">
        <f>COUNTIFS(#REF!,"&lt;=1",#REF!,"&gt;=200",#REF!,$B337,#REF!,"&gt;=3")</f>
        <v>#REF!</v>
      </c>
      <c r="AG337" s="6" t="e">
        <f>COUNTIFS(#REF!,"&lt;=1",#REF!,"&gt;=200",#REF!,$B337,#REF!,"&gt;=3.2")</f>
        <v>#REF!</v>
      </c>
      <c r="AH337" s="6" t="e">
        <f>COUNTIFS(#REF!,"&lt;=1",#REF!,"&gt;=200",#REF!,$B337,#REF!,"&gt;=3.5")</f>
        <v>#REF!</v>
      </c>
      <c r="AI337" s="6" t="e">
        <f>COUNTIFS(#REF!,"&lt;=1",#REF!,"&gt;=200",#REF!,$B337,#REF!,"&gt;=3.8")</f>
        <v>#REF!</v>
      </c>
      <c r="AJ337" s="15" t="e">
        <f>COUNTIFS(#REF!,"&lt;=1",#REF!,"&gt;=200",#REF!,$B337,#REF!,"&gt;=4")</f>
        <v>#REF!</v>
      </c>
      <c r="AL337" s="9" t="s">
        <v>15</v>
      </c>
      <c r="AM337" s="6"/>
      <c r="AN337" s="6" t="e">
        <f>COUNTIFS(#REF!,"&gt;=50",#REF!,$B337)</f>
        <v>#REF!</v>
      </c>
      <c r="AO337" s="6" t="e">
        <f>COUNTIFS(#REF!,"&lt;=1",#REF!,"&gt;=50",#REF!,$B337,#REF!,"&gt;=2.2")</f>
        <v>#REF!</v>
      </c>
      <c r="AP337" s="6" t="e">
        <f>COUNTIFS(#REF!,"&lt;=1",#REF!,"&gt;=50",#REF!,$B337,#REF!,"&gt;=2.5")</f>
        <v>#REF!</v>
      </c>
      <c r="AQ337" s="6" t="e">
        <f>COUNTIFS(#REF!,"&lt;=1",#REF!,"&gt;=50",#REF!,$B337,#REF!,"&gt;=3")</f>
        <v>#REF!</v>
      </c>
      <c r="AR337" s="6" t="e">
        <f>COUNTIFS(#REF!,"&lt;=1",#REF!,"&gt;=50",#REF!,$B337,#REF!,"&gt;=3.5")</f>
        <v>#REF!</v>
      </c>
      <c r="AS337" s="15" t="e">
        <f>COUNTIFS(#REF!,"&lt;=1",#REF!,"&gt;=50",#REF!,$B337,#REF!,"&gt;=4")</f>
        <v>#REF!</v>
      </c>
    </row>
    <row r="338" spans="2:45" hidden="1" outlineLevel="1" x14ac:dyDescent="0.25">
      <c r="B338" s="9" t="s">
        <v>31</v>
      </c>
      <c r="C338" s="6"/>
      <c r="D338" s="6" t="e">
        <f>COUNTIFS(#REF!,"&lt;100",#REF!,"&gt;=50",#REF!,$B338)</f>
        <v>#REF!</v>
      </c>
      <c r="E338" s="6" t="e">
        <f>COUNTIFS(#REF!,"&lt;=1",#REF!,"&lt;100",#REF!,"&gt;=50",#REF!,$B338,#REF!,"&gt;=2.2")</f>
        <v>#REF!</v>
      </c>
      <c r="F338" s="6" t="e">
        <f>COUNTIFS(#REF!,"&lt;=1",#REF!,"&lt;100",#REF!,"&gt;=50",#REF!,$B338,#REF!,"&gt;=2.3")</f>
        <v>#REF!</v>
      </c>
      <c r="G338" s="6" t="e">
        <f>COUNTIFS(#REF!,"&lt;=1",#REF!,"&lt;100",#REF!,"&gt;=50",#REF!,$B338,#REF!,"&gt;=2.4")</f>
        <v>#REF!</v>
      </c>
      <c r="H338" s="6" t="e">
        <f>COUNTIFS(#REF!,"&lt;=1",#REF!,"&lt;100",#REF!,"&gt;=50",#REF!,$B338,#REF!,"&gt;=2.5")</f>
        <v>#REF!</v>
      </c>
      <c r="I338" s="15" t="e">
        <f>COUNTIFS(#REF!,"&lt;=1",#REF!,"&lt;100",#REF!,"&gt;=50",#REF!,$B338,#REF!,"&gt;=2.6")</f>
        <v>#REF!</v>
      </c>
      <c r="K338" s="9" t="s">
        <v>31</v>
      </c>
      <c r="L338" s="6"/>
      <c r="M338" s="6" t="e">
        <f>COUNTIFS(#REF!,"&gt;=100",#REF!,"&lt;150",#REF!,$B338)</f>
        <v>#REF!</v>
      </c>
      <c r="N338" s="6" t="e">
        <f>COUNTIFS(#REF!,"&lt;=1",#REF!,"&gt;=100",#REF!,"&lt;150",#REF!,$B338,#REF!,"&gt;=2.4")</f>
        <v>#REF!</v>
      </c>
      <c r="O338" s="6" t="e">
        <f>COUNTIFS(#REF!,"&lt;=1",#REF!,"&gt;=100",#REF!,"&lt;150",#REF!,$B338,#REF!,"&gt;=2.5")</f>
        <v>#REF!</v>
      </c>
      <c r="P338" s="6" t="e">
        <f>COUNTIFS(#REF!,"&lt;=1",#REF!,"&gt;=100",#REF!,"&lt;150",#REF!,$B338,#REF!,"&gt;=2.6")</f>
        <v>#REF!</v>
      </c>
      <c r="Q338" s="6" t="e">
        <f>COUNTIFS(#REF!,"&lt;=1",#REF!,"&gt;=100",#REF!,"&lt;150",#REF!,$B338,#REF!,"&gt;=3.0")</f>
        <v>#REF!</v>
      </c>
      <c r="R338" s="15" t="e">
        <f>COUNTIFS(#REF!,"&lt;=1",#REF!,"&gt;=100",#REF!,"&lt;150",#REF!,$B338,#REF!,"&gt;=3.5")</f>
        <v>#REF!</v>
      </c>
      <c r="T338" s="9" t="s">
        <v>31</v>
      </c>
      <c r="U338" s="6"/>
      <c r="V338" s="6" t="e">
        <f>COUNTIFS(#REF!,"&gt;=150",#REF!,"&lt;200",#REF!,$B338)</f>
        <v>#REF!</v>
      </c>
      <c r="W338" s="6" t="e">
        <f>COUNTIFS(#REF!,"&lt;=1",#REF!,"&gt;=150",#REF!,"&lt;200",#REF!,$B338,#REF!,"&gt;=2.8")</f>
        <v>#REF!</v>
      </c>
      <c r="X338" s="6" t="e">
        <f>COUNTIFS(#REF!,"&lt;=1",#REF!,"&gt;=150",#REF!,"&lt;200",#REF!,$B338,#REF!,"&gt;=3.0")</f>
        <v>#REF!</v>
      </c>
      <c r="Y338" s="6" t="e">
        <f>COUNTIFS(#REF!,"&lt;=1",#REF!,"&gt;=150",#REF!,"&lt;200",#REF!,$B338,#REF!,"&gt;=3.2")</f>
        <v>#REF!</v>
      </c>
      <c r="Z338" s="6" t="e">
        <f>COUNTIFS(#REF!,"&lt;=1",#REF!,"&gt;=150",#REF!,"&lt;200",#REF!,$B338,#REF!,"&gt;=3.5")</f>
        <v>#REF!</v>
      </c>
      <c r="AA338" s="15" t="e">
        <f>COUNTIFS(#REF!,"&lt;=1",#REF!,"&gt;=150",#REF!,"&lt;200",#REF!,$B338,#REF!,"&gt;=4")</f>
        <v>#REF!</v>
      </c>
      <c r="AC338" s="9" t="s">
        <v>31</v>
      </c>
      <c r="AD338" s="6"/>
      <c r="AE338" s="6" t="e">
        <f>COUNTIFS(#REF!,"&gt;=200",#REF!,$B338)</f>
        <v>#REF!</v>
      </c>
      <c r="AF338" s="6" t="e">
        <f>COUNTIFS(#REF!,"&lt;=1",#REF!,"&gt;=200",#REF!,$B338,#REF!,"&gt;=3")</f>
        <v>#REF!</v>
      </c>
      <c r="AG338" s="6" t="e">
        <f>COUNTIFS(#REF!,"&lt;=1",#REF!,"&gt;=200",#REF!,$B338,#REF!,"&gt;=3.2")</f>
        <v>#REF!</v>
      </c>
      <c r="AH338" s="6" t="e">
        <f>COUNTIFS(#REF!,"&lt;=1",#REF!,"&gt;=200",#REF!,$B338,#REF!,"&gt;=3.5")</f>
        <v>#REF!</v>
      </c>
      <c r="AI338" s="6" t="e">
        <f>COUNTIFS(#REF!,"&lt;=1",#REF!,"&gt;=200",#REF!,$B338,#REF!,"&gt;=3.8")</f>
        <v>#REF!</v>
      </c>
      <c r="AJ338" s="15" t="e">
        <f>COUNTIFS(#REF!,"&lt;=1",#REF!,"&gt;=200",#REF!,$B338,#REF!,"&gt;=4")</f>
        <v>#REF!</v>
      </c>
      <c r="AL338" s="9" t="s">
        <v>31</v>
      </c>
      <c r="AM338" s="6"/>
      <c r="AN338" s="6" t="e">
        <f>COUNTIFS(#REF!,"&gt;=50",#REF!,$B338)</f>
        <v>#REF!</v>
      </c>
      <c r="AO338" s="6" t="e">
        <f>COUNTIFS(#REF!,"&lt;=1",#REF!,"&gt;=50",#REF!,$B338,#REF!,"&gt;=2.2")</f>
        <v>#REF!</v>
      </c>
      <c r="AP338" s="6" t="e">
        <f>COUNTIFS(#REF!,"&lt;=1",#REF!,"&gt;=50",#REF!,$B338,#REF!,"&gt;=2.5")</f>
        <v>#REF!</v>
      </c>
      <c r="AQ338" s="6" t="e">
        <f>COUNTIFS(#REF!,"&lt;=1",#REF!,"&gt;=50",#REF!,$B338,#REF!,"&gt;=3")</f>
        <v>#REF!</v>
      </c>
      <c r="AR338" s="6" t="e">
        <f>COUNTIFS(#REF!,"&lt;=1",#REF!,"&gt;=50",#REF!,$B338,#REF!,"&gt;=3.5")</f>
        <v>#REF!</v>
      </c>
      <c r="AS338" s="15" t="e">
        <f>COUNTIFS(#REF!,"&lt;=1",#REF!,"&gt;=50",#REF!,$B338,#REF!,"&gt;=4")</f>
        <v>#REF!</v>
      </c>
    </row>
    <row r="339" spans="2:45" hidden="1" outlineLevel="1" x14ac:dyDescent="0.25">
      <c r="B339" s="9" t="s">
        <v>9</v>
      </c>
      <c r="C339" s="6"/>
      <c r="D339" s="6" t="e">
        <f>COUNTIFS(#REF!,"&lt;100",#REF!,"&gt;=50",#REF!,$B339)</f>
        <v>#REF!</v>
      </c>
      <c r="E339" s="6" t="e">
        <f>COUNTIFS(#REF!,"&lt;=1",#REF!,"&lt;100",#REF!,"&gt;=50",#REF!,$B339,#REF!,"&gt;=2.2")</f>
        <v>#REF!</v>
      </c>
      <c r="F339" s="6" t="e">
        <f>COUNTIFS(#REF!,"&lt;=1",#REF!,"&lt;100",#REF!,"&gt;=50",#REF!,$B339,#REF!,"&gt;=2.3")</f>
        <v>#REF!</v>
      </c>
      <c r="G339" s="6" t="e">
        <f>COUNTIFS(#REF!,"&lt;=1",#REF!,"&lt;100",#REF!,"&gt;=50",#REF!,$B339,#REF!,"&gt;=2.4")</f>
        <v>#REF!</v>
      </c>
      <c r="H339" s="6" t="e">
        <f>COUNTIFS(#REF!,"&lt;=1",#REF!,"&lt;100",#REF!,"&gt;=50",#REF!,$B339,#REF!,"&gt;=2.5")</f>
        <v>#REF!</v>
      </c>
      <c r="I339" s="15" t="e">
        <f>COUNTIFS(#REF!,"&lt;=1",#REF!,"&lt;100",#REF!,"&gt;=50",#REF!,$B339,#REF!,"&gt;=2.6")</f>
        <v>#REF!</v>
      </c>
      <c r="K339" s="9" t="s">
        <v>9</v>
      </c>
      <c r="L339" s="6"/>
      <c r="M339" s="6" t="e">
        <f>COUNTIFS(#REF!,"&gt;=100",#REF!,"&lt;150",#REF!,$B339)</f>
        <v>#REF!</v>
      </c>
      <c r="N339" s="6" t="e">
        <f>COUNTIFS(#REF!,"&lt;=1",#REF!,"&gt;=100",#REF!,"&lt;150",#REF!,$B339,#REF!,"&gt;=2.4")</f>
        <v>#REF!</v>
      </c>
      <c r="O339" s="6" t="e">
        <f>COUNTIFS(#REF!,"&lt;=1",#REF!,"&gt;=100",#REF!,"&lt;150",#REF!,$B339,#REF!,"&gt;=2.5")</f>
        <v>#REF!</v>
      </c>
      <c r="P339" s="6" t="e">
        <f>COUNTIFS(#REF!,"&lt;=1",#REF!,"&gt;=100",#REF!,"&lt;150",#REF!,$B339,#REF!,"&gt;=2.6")</f>
        <v>#REF!</v>
      </c>
      <c r="Q339" s="6" t="e">
        <f>COUNTIFS(#REF!,"&lt;=1",#REF!,"&gt;=100",#REF!,"&lt;150",#REF!,$B339,#REF!,"&gt;=3.0")</f>
        <v>#REF!</v>
      </c>
      <c r="R339" s="15" t="e">
        <f>COUNTIFS(#REF!,"&lt;=1",#REF!,"&gt;=100",#REF!,"&lt;150",#REF!,$B339,#REF!,"&gt;=3.5")</f>
        <v>#REF!</v>
      </c>
      <c r="T339" s="9" t="s">
        <v>9</v>
      </c>
      <c r="U339" s="6"/>
      <c r="V339" s="6" t="e">
        <f>COUNTIFS(#REF!,"&gt;=150",#REF!,"&lt;200",#REF!,$B339)</f>
        <v>#REF!</v>
      </c>
      <c r="W339" s="6" t="e">
        <f>COUNTIFS(#REF!,"&lt;=1",#REF!,"&gt;=150",#REF!,"&lt;200",#REF!,$B339,#REF!,"&gt;=2.8")</f>
        <v>#REF!</v>
      </c>
      <c r="X339" s="6" t="e">
        <f>COUNTIFS(#REF!,"&lt;=1",#REF!,"&gt;=150",#REF!,"&lt;200",#REF!,$B339,#REF!,"&gt;=3.0")</f>
        <v>#REF!</v>
      </c>
      <c r="Y339" s="6" t="e">
        <f>COUNTIFS(#REF!,"&lt;=1",#REF!,"&gt;=150",#REF!,"&lt;200",#REF!,$B339,#REF!,"&gt;=3.2")</f>
        <v>#REF!</v>
      </c>
      <c r="Z339" s="6" t="e">
        <f>COUNTIFS(#REF!,"&lt;=1",#REF!,"&gt;=150",#REF!,"&lt;200",#REF!,$B339,#REF!,"&gt;=3.5")</f>
        <v>#REF!</v>
      </c>
      <c r="AA339" s="15" t="e">
        <f>COUNTIFS(#REF!,"&lt;=1",#REF!,"&gt;=150",#REF!,"&lt;200",#REF!,$B339,#REF!,"&gt;=4")</f>
        <v>#REF!</v>
      </c>
      <c r="AC339" s="9" t="s">
        <v>9</v>
      </c>
      <c r="AD339" s="6"/>
      <c r="AE339" s="6" t="e">
        <f>COUNTIFS(#REF!,"&gt;=200",#REF!,$B339)</f>
        <v>#REF!</v>
      </c>
      <c r="AF339" s="6" t="e">
        <f>COUNTIFS(#REF!,"&lt;=1",#REF!,"&gt;=200",#REF!,$B339,#REF!,"&gt;=3")</f>
        <v>#REF!</v>
      </c>
      <c r="AG339" s="6" t="e">
        <f>COUNTIFS(#REF!,"&lt;=1",#REF!,"&gt;=200",#REF!,$B339,#REF!,"&gt;=3.2")</f>
        <v>#REF!</v>
      </c>
      <c r="AH339" s="6" t="e">
        <f>COUNTIFS(#REF!,"&lt;=1",#REF!,"&gt;=200",#REF!,$B339,#REF!,"&gt;=3.5")</f>
        <v>#REF!</v>
      </c>
      <c r="AI339" s="6" t="e">
        <f>COUNTIFS(#REF!,"&lt;=1",#REF!,"&gt;=200",#REF!,$B339,#REF!,"&gt;=3.8")</f>
        <v>#REF!</v>
      </c>
      <c r="AJ339" s="15" t="e">
        <f>COUNTIFS(#REF!,"&lt;=1",#REF!,"&gt;=200",#REF!,$B339,#REF!,"&gt;=4")</f>
        <v>#REF!</v>
      </c>
      <c r="AL339" s="9" t="s">
        <v>9</v>
      </c>
      <c r="AM339" s="6"/>
      <c r="AN339" s="6" t="e">
        <f>COUNTIFS(#REF!,"&gt;=50",#REF!,$B339)</f>
        <v>#REF!</v>
      </c>
      <c r="AO339" s="6" t="e">
        <f>COUNTIFS(#REF!,"&lt;=1",#REF!,"&gt;=50",#REF!,$B339,#REF!,"&gt;=2.2")</f>
        <v>#REF!</v>
      </c>
      <c r="AP339" s="6" t="e">
        <f>COUNTIFS(#REF!,"&lt;=1",#REF!,"&gt;=50",#REF!,$B339,#REF!,"&gt;=2.5")</f>
        <v>#REF!</v>
      </c>
      <c r="AQ339" s="6" t="e">
        <f>COUNTIFS(#REF!,"&lt;=1",#REF!,"&gt;=50",#REF!,$B339,#REF!,"&gt;=3")</f>
        <v>#REF!</v>
      </c>
      <c r="AR339" s="6" t="e">
        <f>COUNTIFS(#REF!,"&lt;=1",#REF!,"&gt;=50",#REF!,$B339,#REF!,"&gt;=3.5")</f>
        <v>#REF!</v>
      </c>
      <c r="AS339" s="15" t="e">
        <f>COUNTIFS(#REF!,"&lt;=1",#REF!,"&gt;=50",#REF!,$B339,#REF!,"&gt;=4")</f>
        <v>#REF!</v>
      </c>
    </row>
    <row r="340" spans="2:45" hidden="1" outlineLevel="1" x14ac:dyDescent="0.25">
      <c r="B340" s="9" t="s">
        <v>42</v>
      </c>
      <c r="C340" s="6"/>
      <c r="D340" s="6" t="e">
        <f>COUNTIFS(#REF!,"&lt;100",#REF!,"&gt;=50",#REF!,$B340)</f>
        <v>#REF!</v>
      </c>
      <c r="E340" s="6" t="e">
        <f>COUNTIFS(#REF!,"&lt;=1",#REF!,"&lt;100",#REF!,"&gt;=50",#REF!,$B340,#REF!,"&gt;=2.2")</f>
        <v>#REF!</v>
      </c>
      <c r="F340" s="6" t="e">
        <f>COUNTIFS(#REF!,"&lt;=1",#REF!,"&lt;100",#REF!,"&gt;=50",#REF!,$B340,#REF!,"&gt;=2.3")</f>
        <v>#REF!</v>
      </c>
      <c r="G340" s="6" t="e">
        <f>COUNTIFS(#REF!,"&lt;=1",#REF!,"&lt;100",#REF!,"&gt;=50",#REF!,$B340,#REF!,"&gt;=2.4")</f>
        <v>#REF!</v>
      </c>
      <c r="H340" s="6" t="e">
        <f>COUNTIFS(#REF!,"&lt;=1",#REF!,"&lt;100",#REF!,"&gt;=50",#REF!,$B340,#REF!,"&gt;=2.5")</f>
        <v>#REF!</v>
      </c>
      <c r="I340" s="15" t="e">
        <f>COUNTIFS(#REF!,"&lt;=1",#REF!,"&lt;100",#REF!,"&gt;=50",#REF!,$B340,#REF!,"&gt;=2.6")</f>
        <v>#REF!</v>
      </c>
      <c r="K340" s="9" t="s">
        <v>42</v>
      </c>
      <c r="L340" s="6"/>
      <c r="M340" s="6" t="e">
        <f>COUNTIFS(#REF!,"&gt;=100",#REF!,"&lt;150",#REF!,$B340)</f>
        <v>#REF!</v>
      </c>
      <c r="N340" s="6" t="e">
        <f>COUNTIFS(#REF!,"&lt;=1",#REF!,"&gt;=100",#REF!,"&lt;150",#REF!,$B340,#REF!,"&gt;=2.4")</f>
        <v>#REF!</v>
      </c>
      <c r="O340" s="6" t="e">
        <f>COUNTIFS(#REF!,"&lt;=1",#REF!,"&gt;=100",#REF!,"&lt;150",#REF!,$B340,#REF!,"&gt;=2.5")</f>
        <v>#REF!</v>
      </c>
      <c r="P340" s="6" t="e">
        <f>COUNTIFS(#REF!,"&lt;=1",#REF!,"&gt;=100",#REF!,"&lt;150",#REF!,$B340,#REF!,"&gt;=2.6")</f>
        <v>#REF!</v>
      </c>
      <c r="Q340" s="6" t="e">
        <f>COUNTIFS(#REF!,"&lt;=1",#REF!,"&gt;=100",#REF!,"&lt;150",#REF!,$B340,#REF!,"&gt;=3.0")</f>
        <v>#REF!</v>
      </c>
      <c r="R340" s="15" t="e">
        <f>COUNTIFS(#REF!,"&lt;=1",#REF!,"&gt;=100",#REF!,"&lt;150",#REF!,$B340,#REF!,"&gt;=3.5")</f>
        <v>#REF!</v>
      </c>
      <c r="T340" s="9" t="s">
        <v>42</v>
      </c>
      <c r="U340" s="6"/>
      <c r="V340" s="6" t="e">
        <f>COUNTIFS(#REF!,"&gt;=150",#REF!,"&lt;200",#REF!,$B340)</f>
        <v>#REF!</v>
      </c>
      <c r="W340" s="6" t="e">
        <f>COUNTIFS(#REF!,"&lt;=1",#REF!,"&gt;=150",#REF!,"&lt;200",#REF!,$B340,#REF!,"&gt;=2.8")</f>
        <v>#REF!</v>
      </c>
      <c r="X340" s="6" t="e">
        <f>COUNTIFS(#REF!,"&lt;=1",#REF!,"&gt;=150",#REF!,"&lt;200",#REF!,$B340,#REF!,"&gt;=3.0")</f>
        <v>#REF!</v>
      </c>
      <c r="Y340" s="6" t="e">
        <f>COUNTIFS(#REF!,"&lt;=1",#REF!,"&gt;=150",#REF!,"&lt;200",#REF!,$B340,#REF!,"&gt;=3.2")</f>
        <v>#REF!</v>
      </c>
      <c r="Z340" s="6" t="e">
        <f>COUNTIFS(#REF!,"&lt;=1",#REF!,"&gt;=150",#REF!,"&lt;200",#REF!,$B340,#REF!,"&gt;=3.5")</f>
        <v>#REF!</v>
      </c>
      <c r="AA340" s="15" t="e">
        <f>COUNTIFS(#REF!,"&lt;=1",#REF!,"&gt;=150",#REF!,"&lt;200",#REF!,$B340,#REF!,"&gt;=4")</f>
        <v>#REF!</v>
      </c>
      <c r="AC340" s="9" t="s">
        <v>42</v>
      </c>
      <c r="AD340" s="6"/>
      <c r="AE340" s="6" t="e">
        <f>COUNTIFS(#REF!,"&gt;=200",#REF!,$B340)</f>
        <v>#REF!</v>
      </c>
      <c r="AF340" s="6" t="e">
        <f>COUNTIFS(#REF!,"&lt;=1",#REF!,"&gt;=200",#REF!,$B340,#REF!,"&gt;=3")</f>
        <v>#REF!</v>
      </c>
      <c r="AG340" s="6" t="e">
        <f>COUNTIFS(#REF!,"&lt;=1",#REF!,"&gt;=200",#REF!,$B340,#REF!,"&gt;=3.2")</f>
        <v>#REF!</v>
      </c>
      <c r="AH340" s="6" t="e">
        <f>COUNTIFS(#REF!,"&lt;=1",#REF!,"&gt;=200",#REF!,$B340,#REF!,"&gt;=3.5")</f>
        <v>#REF!</v>
      </c>
      <c r="AI340" s="6" t="e">
        <f>COUNTIFS(#REF!,"&lt;=1",#REF!,"&gt;=200",#REF!,$B340,#REF!,"&gt;=3.8")</f>
        <v>#REF!</v>
      </c>
      <c r="AJ340" s="15" t="e">
        <f>COUNTIFS(#REF!,"&lt;=1",#REF!,"&gt;=200",#REF!,$B340,#REF!,"&gt;=4")</f>
        <v>#REF!</v>
      </c>
      <c r="AL340" s="9" t="s">
        <v>42</v>
      </c>
      <c r="AM340" s="6"/>
      <c r="AN340" s="6" t="e">
        <f>COUNTIFS(#REF!,"&gt;=50",#REF!,$B340)</f>
        <v>#REF!</v>
      </c>
      <c r="AO340" s="6" t="e">
        <f>COUNTIFS(#REF!,"&lt;=1",#REF!,"&gt;=50",#REF!,$B340,#REF!,"&gt;=2.2")</f>
        <v>#REF!</v>
      </c>
      <c r="AP340" s="6" t="e">
        <f>COUNTIFS(#REF!,"&lt;=1",#REF!,"&gt;=50",#REF!,$B340,#REF!,"&gt;=2.5")</f>
        <v>#REF!</v>
      </c>
      <c r="AQ340" s="6" t="e">
        <f>COUNTIFS(#REF!,"&lt;=1",#REF!,"&gt;=50",#REF!,$B340,#REF!,"&gt;=3")</f>
        <v>#REF!</v>
      </c>
      <c r="AR340" s="6" t="e">
        <f>COUNTIFS(#REF!,"&lt;=1",#REF!,"&gt;=50",#REF!,$B340,#REF!,"&gt;=3.5")</f>
        <v>#REF!</v>
      </c>
      <c r="AS340" s="15" t="e">
        <f>COUNTIFS(#REF!,"&lt;=1",#REF!,"&gt;=50",#REF!,$B340,#REF!,"&gt;=4")</f>
        <v>#REF!</v>
      </c>
    </row>
    <row r="341" spans="2:45" hidden="1" outlineLevel="1" x14ac:dyDescent="0.25">
      <c r="B341" s="9" t="s">
        <v>60</v>
      </c>
      <c r="C341" s="6"/>
      <c r="D341" s="6" t="e">
        <f>COUNTIFS(#REF!,"&lt;100",#REF!,"&gt;=50",#REF!,$B341)</f>
        <v>#REF!</v>
      </c>
      <c r="E341" s="6" t="e">
        <f>COUNTIFS(#REF!,"&lt;=1",#REF!,"&lt;100",#REF!,"&gt;=50",#REF!,$B341,#REF!,"&gt;=2.2")</f>
        <v>#REF!</v>
      </c>
      <c r="F341" s="6" t="e">
        <f>COUNTIFS(#REF!,"&lt;=1",#REF!,"&lt;100",#REF!,"&gt;=50",#REF!,$B341,#REF!,"&gt;=2.3")</f>
        <v>#REF!</v>
      </c>
      <c r="G341" s="6" t="e">
        <f>COUNTIFS(#REF!,"&lt;=1",#REF!,"&lt;100",#REF!,"&gt;=50",#REF!,$B341,#REF!,"&gt;=2.4")</f>
        <v>#REF!</v>
      </c>
      <c r="H341" s="6" t="e">
        <f>COUNTIFS(#REF!,"&lt;=1",#REF!,"&lt;100",#REF!,"&gt;=50",#REF!,$B341,#REF!,"&gt;=2.5")</f>
        <v>#REF!</v>
      </c>
      <c r="I341" s="15" t="e">
        <f>COUNTIFS(#REF!,"&lt;=1",#REF!,"&lt;100",#REF!,"&gt;=50",#REF!,$B341,#REF!,"&gt;=2.6")</f>
        <v>#REF!</v>
      </c>
      <c r="K341" s="9" t="s">
        <v>60</v>
      </c>
      <c r="L341" s="6"/>
      <c r="M341" s="6" t="e">
        <f>COUNTIFS(#REF!,"&gt;=100",#REF!,"&lt;150",#REF!,$B341)</f>
        <v>#REF!</v>
      </c>
      <c r="N341" s="6" t="e">
        <f>COUNTIFS(#REF!,"&lt;=1",#REF!,"&gt;=100",#REF!,"&lt;150",#REF!,$B341,#REF!,"&gt;=2.4")</f>
        <v>#REF!</v>
      </c>
      <c r="O341" s="6" t="e">
        <f>COUNTIFS(#REF!,"&lt;=1",#REF!,"&gt;=100",#REF!,"&lt;150",#REF!,$B341,#REF!,"&gt;=2.5")</f>
        <v>#REF!</v>
      </c>
      <c r="P341" s="6" t="e">
        <f>COUNTIFS(#REF!,"&lt;=1",#REF!,"&gt;=100",#REF!,"&lt;150",#REF!,$B341,#REF!,"&gt;=2.6")</f>
        <v>#REF!</v>
      </c>
      <c r="Q341" s="6" t="e">
        <f>COUNTIFS(#REF!,"&lt;=1",#REF!,"&gt;=100",#REF!,"&lt;150",#REF!,$B341,#REF!,"&gt;=3.0")</f>
        <v>#REF!</v>
      </c>
      <c r="R341" s="15" t="e">
        <f>COUNTIFS(#REF!,"&lt;=1",#REF!,"&gt;=100",#REF!,"&lt;150",#REF!,$B341,#REF!,"&gt;=3.5")</f>
        <v>#REF!</v>
      </c>
      <c r="T341" s="9" t="s">
        <v>60</v>
      </c>
      <c r="U341" s="6"/>
      <c r="V341" s="6" t="e">
        <f>COUNTIFS(#REF!,"&gt;=150",#REF!,"&lt;200",#REF!,$B341)</f>
        <v>#REF!</v>
      </c>
      <c r="W341" s="6" t="e">
        <f>COUNTIFS(#REF!,"&lt;=1",#REF!,"&gt;=150",#REF!,"&lt;200",#REF!,$B341,#REF!,"&gt;=2.8")</f>
        <v>#REF!</v>
      </c>
      <c r="X341" s="6" t="e">
        <f>COUNTIFS(#REF!,"&lt;=1",#REF!,"&gt;=150",#REF!,"&lt;200",#REF!,$B341,#REF!,"&gt;=3.0")</f>
        <v>#REF!</v>
      </c>
      <c r="Y341" s="6" t="e">
        <f>COUNTIFS(#REF!,"&lt;=1",#REF!,"&gt;=150",#REF!,"&lt;200",#REF!,$B341,#REF!,"&gt;=3.2")</f>
        <v>#REF!</v>
      </c>
      <c r="Z341" s="6" t="e">
        <f>COUNTIFS(#REF!,"&lt;=1",#REF!,"&gt;=150",#REF!,"&lt;200",#REF!,$B341,#REF!,"&gt;=3.5")</f>
        <v>#REF!</v>
      </c>
      <c r="AA341" s="15" t="e">
        <f>COUNTIFS(#REF!,"&lt;=1",#REF!,"&gt;=150",#REF!,"&lt;200",#REF!,$B341,#REF!,"&gt;=4")</f>
        <v>#REF!</v>
      </c>
      <c r="AC341" s="9" t="s">
        <v>60</v>
      </c>
      <c r="AD341" s="6"/>
      <c r="AE341" s="6" t="e">
        <f>COUNTIFS(#REF!,"&gt;=200",#REF!,$B341)</f>
        <v>#REF!</v>
      </c>
      <c r="AF341" s="6" t="e">
        <f>COUNTIFS(#REF!,"&lt;=1",#REF!,"&gt;=200",#REF!,$B341,#REF!,"&gt;=3")</f>
        <v>#REF!</v>
      </c>
      <c r="AG341" s="6" t="e">
        <f>COUNTIFS(#REF!,"&lt;=1",#REF!,"&gt;=200",#REF!,$B341,#REF!,"&gt;=3.2")</f>
        <v>#REF!</v>
      </c>
      <c r="AH341" s="6" t="e">
        <f>COUNTIFS(#REF!,"&lt;=1",#REF!,"&gt;=200",#REF!,$B341,#REF!,"&gt;=3.5")</f>
        <v>#REF!</v>
      </c>
      <c r="AI341" s="6" t="e">
        <f>COUNTIFS(#REF!,"&lt;=1",#REF!,"&gt;=200",#REF!,$B341,#REF!,"&gt;=3.8")</f>
        <v>#REF!</v>
      </c>
      <c r="AJ341" s="15" t="e">
        <f>COUNTIFS(#REF!,"&lt;=1",#REF!,"&gt;=200",#REF!,$B341,#REF!,"&gt;=4")</f>
        <v>#REF!</v>
      </c>
      <c r="AL341" s="9" t="s">
        <v>60</v>
      </c>
      <c r="AM341" s="6"/>
      <c r="AN341" s="6" t="e">
        <f>COUNTIFS(#REF!,"&gt;=50",#REF!,$B341)</f>
        <v>#REF!</v>
      </c>
      <c r="AO341" s="6" t="e">
        <f>COUNTIFS(#REF!,"&lt;=1",#REF!,"&gt;=50",#REF!,$B341,#REF!,"&gt;=2.2")</f>
        <v>#REF!</v>
      </c>
      <c r="AP341" s="6" t="e">
        <f>COUNTIFS(#REF!,"&lt;=1",#REF!,"&gt;=50",#REF!,$B341,#REF!,"&gt;=2.5")</f>
        <v>#REF!</v>
      </c>
      <c r="AQ341" s="6" t="e">
        <f>COUNTIFS(#REF!,"&lt;=1",#REF!,"&gt;=50",#REF!,$B341,#REF!,"&gt;=3")</f>
        <v>#REF!</v>
      </c>
      <c r="AR341" s="6" t="e">
        <f>COUNTIFS(#REF!,"&lt;=1",#REF!,"&gt;=50",#REF!,$B341,#REF!,"&gt;=3.5")</f>
        <v>#REF!</v>
      </c>
      <c r="AS341" s="15" t="e">
        <f>COUNTIFS(#REF!,"&lt;=1",#REF!,"&gt;=50",#REF!,$B341,#REF!,"&gt;=4")</f>
        <v>#REF!</v>
      </c>
    </row>
    <row r="342" spans="2:45" hidden="1" outlineLevel="1" x14ac:dyDescent="0.25">
      <c r="B342" s="9" t="s">
        <v>19</v>
      </c>
      <c r="C342" s="6"/>
      <c r="D342" s="6" t="e">
        <f>COUNTIFS(#REF!,"&lt;100",#REF!,"&gt;=50",#REF!,$B342)</f>
        <v>#REF!</v>
      </c>
      <c r="E342" s="6" t="e">
        <f>COUNTIFS(#REF!,"&lt;=1",#REF!,"&lt;100",#REF!,"&gt;=50",#REF!,$B342,#REF!,"&gt;=2.2")</f>
        <v>#REF!</v>
      </c>
      <c r="F342" s="6" t="e">
        <f>COUNTIFS(#REF!,"&lt;=1",#REF!,"&lt;100",#REF!,"&gt;=50",#REF!,$B342,#REF!,"&gt;=2.3")</f>
        <v>#REF!</v>
      </c>
      <c r="G342" s="6" t="e">
        <f>COUNTIFS(#REF!,"&lt;=1",#REF!,"&lt;100",#REF!,"&gt;=50",#REF!,$B342,#REF!,"&gt;=2.4")</f>
        <v>#REF!</v>
      </c>
      <c r="H342" s="6" t="e">
        <f>COUNTIFS(#REF!,"&lt;=1",#REF!,"&lt;100",#REF!,"&gt;=50",#REF!,$B342,#REF!,"&gt;=2.5")</f>
        <v>#REF!</v>
      </c>
      <c r="I342" s="15" t="e">
        <f>COUNTIFS(#REF!,"&lt;=1",#REF!,"&lt;100",#REF!,"&gt;=50",#REF!,$B342,#REF!,"&gt;=2.6")</f>
        <v>#REF!</v>
      </c>
      <c r="K342" s="9" t="s">
        <v>19</v>
      </c>
      <c r="L342" s="6"/>
      <c r="M342" s="6" t="e">
        <f>COUNTIFS(#REF!,"&gt;=100",#REF!,"&lt;150",#REF!,$B342)</f>
        <v>#REF!</v>
      </c>
      <c r="N342" s="6" t="e">
        <f>COUNTIFS(#REF!,"&lt;=1",#REF!,"&gt;=100",#REF!,"&lt;150",#REF!,$B342,#REF!,"&gt;=2.4")</f>
        <v>#REF!</v>
      </c>
      <c r="O342" s="6" t="e">
        <f>COUNTIFS(#REF!,"&lt;=1",#REF!,"&gt;=100",#REF!,"&lt;150",#REF!,$B342,#REF!,"&gt;=2.5")</f>
        <v>#REF!</v>
      </c>
      <c r="P342" s="6" t="e">
        <f>COUNTIFS(#REF!,"&lt;=1",#REF!,"&gt;=100",#REF!,"&lt;150",#REF!,$B342,#REF!,"&gt;=2.6")</f>
        <v>#REF!</v>
      </c>
      <c r="Q342" s="6" t="e">
        <f>COUNTIFS(#REF!,"&lt;=1",#REF!,"&gt;=100",#REF!,"&lt;150",#REF!,$B342,#REF!,"&gt;=3.0")</f>
        <v>#REF!</v>
      </c>
      <c r="R342" s="15" t="e">
        <f>COUNTIFS(#REF!,"&lt;=1",#REF!,"&gt;=100",#REF!,"&lt;150",#REF!,$B342,#REF!,"&gt;=3.5")</f>
        <v>#REF!</v>
      </c>
      <c r="T342" s="9" t="s">
        <v>19</v>
      </c>
      <c r="U342" s="6"/>
      <c r="V342" s="6" t="e">
        <f>COUNTIFS(#REF!,"&gt;=150",#REF!,"&lt;200",#REF!,$B342)</f>
        <v>#REF!</v>
      </c>
      <c r="W342" s="6" t="e">
        <f>COUNTIFS(#REF!,"&lt;=1",#REF!,"&gt;=150",#REF!,"&lt;200",#REF!,$B342,#REF!,"&gt;=2.8")</f>
        <v>#REF!</v>
      </c>
      <c r="X342" s="6" t="e">
        <f>COUNTIFS(#REF!,"&lt;=1",#REF!,"&gt;=150",#REF!,"&lt;200",#REF!,$B342,#REF!,"&gt;=3.0")</f>
        <v>#REF!</v>
      </c>
      <c r="Y342" s="6" t="e">
        <f>COUNTIFS(#REF!,"&lt;=1",#REF!,"&gt;=150",#REF!,"&lt;200",#REF!,$B342,#REF!,"&gt;=3.2")</f>
        <v>#REF!</v>
      </c>
      <c r="Z342" s="6" t="e">
        <f>COUNTIFS(#REF!,"&lt;=1",#REF!,"&gt;=150",#REF!,"&lt;200",#REF!,$B342,#REF!,"&gt;=3.5")</f>
        <v>#REF!</v>
      </c>
      <c r="AA342" s="15" t="e">
        <f>COUNTIFS(#REF!,"&lt;=1",#REF!,"&gt;=150",#REF!,"&lt;200",#REF!,$B342,#REF!,"&gt;=4")</f>
        <v>#REF!</v>
      </c>
      <c r="AC342" s="9" t="s">
        <v>19</v>
      </c>
      <c r="AD342" s="6"/>
      <c r="AE342" s="6" t="e">
        <f>COUNTIFS(#REF!,"&gt;=200",#REF!,$B342)</f>
        <v>#REF!</v>
      </c>
      <c r="AF342" s="6" t="e">
        <f>COUNTIFS(#REF!,"&lt;=1",#REF!,"&gt;=200",#REF!,$B342,#REF!,"&gt;=3")</f>
        <v>#REF!</v>
      </c>
      <c r="AG342" s="6" t="e">
        <f>COUNTIFS(#REF!,"&lt;=1",#REF!,"&gt;=200",#REF!,$B342,#REF!,"&gt;=3.2")</f>
        <v>#REF!</v>
      </c>
      <c r="AH342" s="6" t="e">
        <f>COUNTIFS(#REF!,"&lt;=1",#REF!,"&gt;=200",#REF!,$B342,#REF!,"&gt;=3.5")</f>
        <v>#REF!</v>
      </c>
      <c r="AI342" s="6" t="e">
        <f>COUNTIFS(#REF!,"&lt;=1",#REF!,"&gt;=200",#REF!,$B342,#REF!,"&gt;=3.8")</f>
        <v>#REF!</v>
      </c>
      <c r="AJ342" s="15" t="e">
        <f>COUNTIFS(#REF!,"&lt;=1",#REF!,"&gt;=200",#REF!,$B342,#REF!,"&gt;=4")</f>
        <v>#REF!</v>
      </c>
      <c r="AL342" s="9" t="s">
        <v>19</v>
      </c>
      <c r="AM342" s="6"/>
      <c r="AN342" s="6" t="e">
        <f>COUNTIFS(#REF!,"&gt;=50",#REF!,$B342)</f>
        <v>#REF!</v>
      </c>
      <c r="AO342" s="6" t="e">
        <f>COUNTIFS(#REF!,"&lt;=1",#REF!,"&gt;=50",#REF!,$B342,#REF!,"&gt;=2.2")</f>
        <v>#REF!</v>
      </c>
      <c r="AP342" s="6" t="e">
        <f>COUNTIFS(#REF!,"&lt;=1",#REF!,"&gt;=50",#REF!,$B342,#REF!,"&gt;=2.5")</f>
        <v>#REF!</v>
      </c>
      <c r="AQ342" s="6" t="e">
        <f>COUNTIFS(#REF!,"&lt;=1",#REF!,"&gt;=50",#REF!,$B342,#REF!,"&gt;=3")</f>
        <v>#REF!</v>
      </c>
      <c r="AR342" s="6" t="e">
        <f>COUNTIFS(#REF!,"&lt;=1",#REF!,"&gt;=50",#REF!,$B342,#REF!,"&gt;=3.5")</f>
        <v>#REF!</v>
      </c>
      <c r="AS342" s="15" t="e">
        <f>COUNTIFS(#REF!,"&lt;=1",#REF!,"&gt;=50",#REF!,$B342,#REF!,"&gt;=4")</f>
        <v>#REF!</v>
      </c>
    </row>
    <row r="343" spans="2:45" hidden="1" outlineLevel="1" x14ac:dyDescent="0.25">
      <c r="B343" s="9" t="s">
        <v>11</v>
      </c>
      <c r="C343" s="6"/>
      <c r="D343" s="6" t="e">
        <f>COUNTIFS(#REF!,"&lt;100",#REF!,"&gt;=50",#REF!,$B343)</f>
        <v>#REF!</v>
      </c>
      <c r="E343" s="6" t="e">
        <f>COUNTIFS(#REF!,"&lt;=1",#REF!,"&lt;100",#REF!,"&gt;=50",#REF!,$B343,#REF!,"&gt;=2.2")</f>
        <v>#REF!</v>
      </c>
      <c r="F343" s="6" t="e">
        <f>COUNTIFS(#REF!,"&lt;=1",#REF!,"&lt;100",#REF!,"&gt;=50",#REF!,$B343,#REF!,"&gt;=2.3")</f>
        <v>#REF!</v>
      </c>
      <c r="G343" s="6" t="e">
        <f>COUNTIFS(#REF!,"&lt;=1",#REF!,"&lt;100",#REF!,"&gt;=50",#REF!,$B343,#REF!,"&gt;=2.4")</f>
        <v>#REF!</v>
      </c>
      <c r="H343" s="6" t="e">
        <f>COUNTIFS(#REF!,"&lt;=1",#REF!,"&lt;100",#REF!,"&gt;=50",#REF!,$B343,#REF!,"&gt;=2.5")</f>
        <v>#REF!</v>
      </c>
      <c r="I343" s="15" t="e">
        <f>COUNTIFS(#REF!,"&lt;=1",#REF!,"&lt;100",#REF!,"&gt;=50",#REF!,$B343,#REF!,"&gt;=2.6")</f>
        <v>#REF!</v>
      </c>
      <c r="K343" s="9" t="s">
        <v>11</v>
      </c>
      <c r="L343" s="6"/>
      <c r="M343" s="6" t="e">
        <f>COUNTIFS(#REF!,"&gt;=100",#REF!,"&lt;150",#REF!,$B343)</f>
        <v>#REF!</v>
      </c>
      <c r="N343" s="6" t="e">
        <f>COUNTIFS(#REF!,"&lt;=1",#REF!,"&gt;=100",#REF!,"&lt;150",#REF!,$B343,#REF!,"&gt;=2.4")</f>
        <v>#REF!</v>
      </c>
      <c r="O343" s="6" t="e">
        <f>COUNTIFS(#REF!,"&lt;=1",#REF!,"&gt;=100",#REF!,"&lt;150",#REF!,$B343,#REF!,"&gt;=2.5")</f>
        <v>#REF!</v>
      </c>
      <c r="P343" s="6" t="e">
        <f>COUNTIFS(#REF!,"&lt;=1",#REF!,"&gt;=100",#REF!,"&lt;150",#REF!,$B343,#REF!,"&gt;=2.6")</f>
        <v>#REF!</v>
      </c>
      <c r="Q343" s="6" t="e">
        <f>COUNTIFS(#REF!,"&lt;=1",#REF!,"&gt;=100",#REF!,"&lt;150",#REF!,$B343,#REF!,"&gt;=3.0")</f>
        <v>#REF!</v>
      </c>
      <c r="R343" s="15" t="e">
        <f>COUNTIFS(#REF!,"&lt;=1",#REF!,"&gt;=100",#REF!,"&lt;150",#REF!,$B343,#REF!,"&gt;=3.5")</f>
        <v>#REF!</v>
      </c>
      <c r="T343" s="9" t="s">
        <v>11</v>
      </c>
      <c r="U343" s="6"/>
      <c r="V343" s="6" t="e">
        <f>COUNTIFS(#REF!,"&gt;=150",#REF!,"&lt;200",#REF!,$B343)</f>
        <v>#REF!</v>
      </c>
      <c r="W343" s="6" t="e">
        <f>COUNTIFS(#REF!,"&lt;=1",#REF!,"&gt;=150",#REF!,"&lt;200",#REF!,$B343,#REF!,"&gt;=2.8")</f>
        <v>#REF!</v>
      </c>
      <c r="X343" s="6" t="e">
        <f>COUNTIFS(#REF!,"&lt;=1",#REF!,"&gt;=150",#REF!,"&lt;200",#REF!,$B343,#REF!,"&gt;=3.0")</f>
        <v>#REF!</v>
      </c>
      <c r="Y343" s="6" t="e">
        <f>COUNTIFS(#REF!,"&lt;=1",#REF!,"&gt;=150",#REF!,"&lt;200",#REF!,$B343,#REF!,"&gt;=3.2")</f>
        <v>#REF!</v>
      </c>
      <c r="Z343" s="6" t="e">
        <f>COUNTIFS(#REF!,"&lt;=1",#REF!,"&gt;=150",#REF!,"&lt;200",#REF!,$B343,#REF!,"&gt;=3.5")</f>
        <v>#REF!</v>
      </c>
      <c r="AA343" s="15" t="e">
        <f>COUNTIFS(#REF!,"&lt;=1",#REF!,"&gt;=150",#REF!,"&lt;200",#REF!,$B343,#REF!,"&gt;=4")</f>
        <v>#REF!</v>
      </c>
      <c r="AC343" s="9" t="s">
        <v>11</v>
      </c>
      <c r="AD343" s="6"/>
      <c r="AE343" s="6" t="e">
        <f>COUNTIFS(#REF!,"&gt;=200",#REF!,$B343)</f>
        <v>#REF!</v>
      </c>
      <c r="AF343" s="6" t="e">
        <f>COUNTIFS(#REF!,"&lt;=1",#REF!,"&gt;=200",#REF!,$B343,#REF!,"&gt;=3")</f>
        <v>#REF!</v>
      </c>
      <c r="AG343" s="6" t="e">
        <f>COUNTIFS(#REF!,"&lt;=1",#REF!,"&gt;=200",#REF!,$B343,#REF!,"&gt;=3.2")</f>
        <v>#REF!</v>
      </c>
      <c r="AH343" s="6" t="e">
        <f>COUNTIFS(#REF!,"&lt;=1",#REF!,"&gt;=200",#REF!,$B343,#REF!,"&gt;=3.5")</f>
        <v>#REF!</v>
      </c>
      <c r="AI343" s="6" t="e">
        <f>COUNTIFS(#REF!,"&lt;=1",#REF!,"&gt;=200",#REF!,$B343,#REF!,"&gt;=3.8")</f>
        <v>#REF!</v>
      </c>
      <c r="AJ343" s="15" t="e">
        <f>COUNTIFS(#REF!,"&lt;=1",#REF!,"&gt;=200",#REF!,$B343,#REF!,"&gt;=4")</f>
        <v>#REF!</v>
      </c>
      <c r="AL343" s="9" t="s">
        <v>11</v>
      </c>
      <c r="AM343" s="6"/>
      <c r="AN343" s="6" t="e">
        <f>COUNTIFS(#REF!,"&gt;=50",#REF!,$B343)</f>
        <v>#REF!</v>
      </c>
      <c r="AO343" s="6" t="e">
        <f>COUNTIFS(#REF!,"&lt;=1",#REF!,"&gt;=50",#REF!,$B343,#REF!,"&gt;=2.2")</f>
        <v>#REF!</v>
      </c>
      <c r="AP343" s="6" t="e">
        <f>COUNTIFS(#REF!,"&lt;=1",#REF!,"&gt;=50",#REF!,$B343,#REF!,"&gt;=2.5")</f>
        <v>#REF!</v>
      </c>
      <c r="AQ343" s="6" t="e">
        <f>COUNTIFS(#REF!,"&lt;=1",#REF!,"&gt;=50",#REF!,$B343,#REF!,"&gt;=3")</f>
        <v>#REF!</v>
      </c>
      <c r="AR343" s="6" t="e">
        <f>COUNTIFS(#REF!,"&lt;=1",#REF!,"&gt;=50",#REF!,$B343,#REF!,"&gt;=3.5")</f>
        <v>#REF!</v>
      </c>
      <c r="AS343" s="15" t="e">
        <f>COUNTIFS(#REF!,"&lt;=1",#REF!,"&gt;=50",#REF!,$B343,#REF!,"&gt;=4")</f>
        <v>#REF!</v>
      </c>
    </row>
    <row r="344" spans="2:45" hidden="1" outlineLevel="1" x14ac:dyDescent="0.25">
      <c r="B344" s="9" t="s">
        <v>64</v>
      </c>
      <c r="C344" s="6"/>
      <c r="D344" s="6" t="e">
        <f>COUNTIFS(#REF!,"&lt;100",#REF!,"&gt;=50",#REF!,$B344)</f>
        <v>#REF!</v>
      </c>
      <c r="E344" s="6" t="e">
        <f>COUNTIFS(#REF!,"&lt;=1",#REF!,"&lt;100",#REF!,"&gt;=50",#REF!,$B344,#REF!,"&gt;=2.2")</f>
        <v>#REF!</v>
      </c>
      <c r="F344" s="6" t="e">
        <f>COUNTIFS(#REF!,"&lt;=1",#REF!,"&lt;100",#REF!,"&gt;=50",#REF!,$B344,#REF!,"&gt;=2.3")</f>
        <v>#REF!</v>
      </c>
      <c r="G344" s="6" t="e">
        <f>COUNTIFS(#REF!,"&lt;=1",#REF!,"&lt;100",#REF!,"&gt;=50",#REF!,$B344,#REF!,"&gt;=2.4")</f>
        <v>#REF!</v>
      </c>
      <c r="H344" s="6" t="e">
        <f>COUNTIFS(#REF!,"&lt;=1",#REF!,"&lt;100",#REF!,"&gt;=50",#REF!,$B344,#REF!,"&gt;=2.5")</f>
        <v>#REF!</v>
      </c>
      <c r="I344" s="15" t="e">
        <f>COUNTIFS(#REF!,"&lt;=1",#REF!,"&lt;100",#REF!,"&gt;=50",#REF!,$B344,#REF!,"&gt;=2.6")</f>
        <v>#REF!</v>
      </c>
      <c r="K344" s="9" t="s">
        <v>64</v>
      </c>
      <c r="L344" s="6"/>
      <c r="M344" s="6" t="e">
        <f>COUNTIFS(#REF!,"&gt;=100",#REF!,"&lt;150",#REF!,$B344)</f>
        <v>#REF!</v>
      </c>
      <c r="N344" s="6" t="e">
        <f>COUNTIFS(#REF!,"&lt;=1",#REF!,"&gt;=100",#REF!,"&lt;150",#REF!,$B344,#REF!,"&gt;=2.4")</f>
        <v>#REF!</v>
      </c>
      <c r="O344" s="6" t="e">
        <f>COUNTIFS(#REF!,"&lt;=1",#REF!,"&gt;=100",#REF!,"&lt;150",#REF!,$B344,#REF!,"&gt;=2.5")</f>
        <v>#REF!</v>
      </c>
      <c r="P344" s="6" t="e">
        <f>COUNTIFS(#REF!,"&lt;=1",#REF!,"&gt;=100",#REF!,"&lt;150",#REF!,$B344,#REF!,"&gt;=2.6")</f>
        <v>#REF!</v>
      </c>
      <c r="Q344" s="6" t="e">
        <f>COUNTIFS(#REF!,"&lt;=1",#REF!,"&gt;=100",#REF!,"&lt;150",#REF!,$B344,#REF!,"&gt;=3.0")</f>
        <v>#REF!</v>
      </c>
      <c r="R344" s="15" t="e">
        <f>COUNTIFS(#REF!,"&lt;=1",#REF!,"&gt;=100",#REF!,"&lt;150",#REF!,$B344,#REF!,"&gt;=3.5")</f>
        <v>#REF!</v>
      </c>
      <c r="T344" s="9" t="s">
        <v>64</v>
      </c>
      <c r="U344" s="6"/>
      <c r="V344" s="6" t="e">
        <f>COUNTIFS(#REF!,"&gt;=150",#REF!,"&lt;200",#REF!,$B344)</f>
        <v>#REF!</v>
      </c>
      <c r="W344" s="6" t="e">
        <f>COUNTIFS(#REF!,"&lt;=1",#REF!,"&gt;=150",#REF!,"&lt;200",#REF!,$B344,#REF!,"&gt;=2.8")</f>
        <v>#REF!</v>
      </c>
      <c r="X344" s="6" t="e">
        <f>COUNTIFS(#REF!,"&lt;=1",#REF!,"&gt;=150",#REF!,"&lt;200",#REF!,$B344,#REF!,"&gt;=3.0")</f>
        <v>#REF!</v>
      </c>
      <c r="Y344" s="6" t="e">
        <f>COUNTIFS(#REF!,"&lt;=1",#REF!,"&gt;=150",#REF!,"&lt;200",#REF!,$B344,#REF!,"&gt;=3.2")</f>
        <v>#REF!</v>
      </c>
      <c r="Z344" s="6" t="e">
        <f>COUNTIFS(#REF!,"&lt;=1",#REF!,"&gt;=150",#REF!,"&lt;200",#REF!,$B344,#REF!,"&gt;=3.5")</f>
        <v>#REF!</v>
      </c>
      <c r="AA344" s="15" t="e">
        <f>COUNTIFS(#REF!,"&lt;=1",#REF!,"&gt;=150",#REF!,"&lt;200",#REF!,$B344,#REF!,"&gt;=4")</f>
        <v>#REF!</v>
      </c>
      <c r="AC344" s="9" t="s">
        <v>64</v>
      </c>
      <c r="AD344" s="6"/>
      <c r="AE344" s="6" t="e">
        <f>COUNTIFS(#REF!,"&gt;=200",#REF!,$B344)</f>
        <v>#REF!</v>
      </c>
      <c r="AF344" s="6" t="e">
        <f>COUNTIFS(#REF!,"&lt;=1",#REF!,"&gt;=200",#REF!,$B344,#REF!,"&gt;=3")</f>
        <v>#REF!</v>
      </c>
      <c r="AG344" s="6" t="e">
        <f>COUNTIFS(#REF!,"&lt;=1",#REF!,"&gt;=200",#REF!,$B344,#REF!,"&gt;=3.2")</f>
        <v>#REF!</v>
      </c>
      <c r="AH344" s="6" t="e">
        <f>COUNTIFS(#REF!,"&lt;=1",#REF!,"&gt;=200",#REF!,$B344,#REF!,"&gt;=3.5")</f>
        <v>#REF!</v>
      </c>
      <c r="AI344" s="6" t="e">
        <f>COUNTIFS(#REF!,"&lt;=1",#REF!,"&gt;=200",#REF!,$B344,#REF!,"&gt;=3.8")</f>
        <v>#REF!</v>
      </c>
      <c r="AJ344" s="15" t="e">
        <f>COUNTIFS(#REF!,"&lt;=1",#REF!,"&gt;=200",#REF!,$B344,#REF!,"&gt;=4")</f>
        <v>#REF!</v>
      </c>
      <c r="AL344" s="9" t="s">
        <v>64</v>
      </c>
      <c r="AM344" s="6"/>
      <c r="AN344" s="6" t="e">
        <f>COUNTIFS(#REF!,"&gt;=50",#REF!,$B344)</f>
        <v>#REF!</v>
      </c>
      <c r="AO344" s="6" t="e">
        <f>COUNTIFS(#REF!,"&lt;=1",#REF!,"&gt;=50",#REF!,$B344,#REF!,"&gt;=2.2")</f>
        <v>#REF!</v>
      </c>
      <c r="AP344" s="6" t="e">
        <f>COUNTIFS(#REF!,"&lt;=1",#REF!,"&gt;=50",#REF!,$B344,#REF!,"&gt;=2.5")</f>
        <v>#REF!</v>
      </c>
      <c r="AQ344" s="6" t="e">
        <f>COUNTIFS(#REF!,"&lt;=1",#REF!,"&gt;=50",#REF!,$B344,#REF!,"&gt;=3")</f>
        <v>#REF!</v>
      </c>
      <c r="AR344" s="6" t="e">
        <f>COUNTIFS(#REF!,"&lt;=1",#REF!,"&gt;=50",#REF!,$B344,#REF!,"&gt;=3.5")</f>
        <v>#REF!</v>
      </c>
      <c r="AS344" s="15" t="e">
        <f>COUNTIFS(#REF!,"&lt;=1",#REF!,"&gt;=50",#REF!,$B344,#REF!,"&gt;=4")</f>
        <v>#REF!</v>
      </c>
    </row>
    <row r="345" spans="2:45" hidden="1" outlineLevel="1" x14ac:dyDescent="0.25">
      <c r="B345" s="9" t="s">
        <v>22</v>
      </c>
      <c r="C345" s="6"/>
      <c r="D345" s="6" t="e">
        <f>COUNTIFS(#REF!,"&lt;100",#REF!,"&gt;=50",#REF!,$B345)</f>
        <v>#REF!</v>
      </c>
      <c r="E345" s="6" t="e">
        <f>COUNTIFS(#REF!,"&lt;=1",#REF!,"&lt;100",#REF!,"&gt;=50",#REF!,$B345,#REF!,"&gt;=2.2")</f>
        <v>#REF!</v>
      </c>
      <c r="F345" s="6" t="e">
        <f>COUNTIFS(#REF!,"&lt;=1",#REF!,"&lt;100",#REF!,"&gt;=50",#REF!,$B345,#REF!,"&gt;=2.3")</f>
        <v>#REF!</v>
      </c>
      <c r="G345" s="6" t="e">
        <f>COUNTIFS(#REF!,"&lt;=1",#REF!,"&lt;100",#REF!,"&gt;=50",#REF!,$B345,#REF!,"&gt;=2.4")</f>
        <v>#REF!</v>
      </c>
      <c r="H345" s="6" t="e">
        <f>COUNTIFS(#REF!,"&lt;=1",#REF!,"&lt;100",#REF!,"&gt;=50",#REF!,$B345,#REF!,"&gt;=2.5")</f>
        <v>#REF!</v>
      </c>
      <c r="I345" s="15" t="e">
        <f>COUNTIFS(#REF!,"&lt;=1",#REF!,"&lt;100",#REF!,"&gt;=50",#REF!,$B345,#REF!,"&gt;=2.6")</f>
        <v>#REF!</v>
      </c>
      <c r="K345" s="9" t="s">
        <v>22</v>
      </c>
      <c r="L345" s="6"/>
      <c r="M345" s="6" t="e">
        <f>COUNTIFS(#REF!,"&gt;=100",#REF!,"&lt;150",#REF!,$B345)</f>
        <v>#REF!</v>
      </c>
      <c r="N345" s="6" t="e">
        <f>COUNTIFS(#REF!,"&lt;=1",#REF!,"&gt;=100",#REF!,"&lt;150",#REF!,$B345,#REF!,"&gt;=2.4")</f>
        <v>#REF!</v>
      </c>
      <c r="O345" s="6" t="e">
        <f>COUNTIFS(#REF!,"&lt;=1",#REF!,"&gt;=100",#REF!,"&lt;150",#REF!,$B345,#REF!,"&gt;=2.5")</f>
        <v>#REF!</v>
      </c>
      <c r="P345" s="6" t="e">
        <f>COUNTIFS(#REF!,"&lt;=1",#REF!,"&gt;=100",#REF!,"&lt;150",#REF!,$B345,#REF!,"&gt;=2.6")</f>
        <v>#REF!</v>
      </c>
      <c r="Q345" s="6" t="e">
        <f>COUNTIFS(#REF!,"&lt;=1",#REF!,"&gt;=100",#REF!,"&lt;150",#REF!,$B345,#REF!,"&gt;=3.0")</f>
        <v>#REF!</v>
      </c>
      <c r="R345" s="15" t="e">
        <f>COUNTIFS(#REF!,"&lt;=1",#REF!,"&gt;=100",#REF!,"&lt;150",#REF!,$B345,#REF!,"&gt;=3.5")</f>
        <v>#REF!</v>
      </c>
      <c r="T345" s="9" t="s">
        <v>22</v>
      </c>
      <c r="U345" s="6"/>
      <c r="V345" s="6" t="e">
        <f>COUNTIFS(#REF!,"&gt;=150",#REF!,"&lt;200",#REF!,$B345)</f>
        <v>#REF!</v>
      </c>
      <c r="W345" s="6" t="e">
        <f>COUNTIFS(#REF!,"&lt;=1",#REF!,"&gt;=150",#REF!,"&lt;200",#REF!,$B345,#REF!,"&gt;=2.8")</f>
        <v>#REF!</v>
      </c>
      <c r="X345" s="6" t="e">
        <f>COUNTIFS(#REF!,"&lt;=1",#REF!,"&gt;=150",#REF!,"&lt;200",#REF!,$B345,#REF!,"&gt;=3.0")</f>
        <v>#REF!</v>
      </c>
      <c r="Y345" s="6" t="e">
        <f>COUNTIFS(#REF!,"&lt;=1",#REF!,"&gt;=150",#REF!,"&lt;200",#REF!,$B345,#REF!,"&gt;=3.2")</f>
        <v>#REF!</v>
      </c>
      <c r="Z345" s="6" t="e">
        <f>COUNTIFS(#REF!,"&lt;=1",#REF!,"&gt;=150",#REF!,"&lt;200",#REF!,$B345,#REF!,"&gt;=3.5")</f>
        <v>#REF!</v>
      </c>
      <c r="AA345" s="15" t="e">
        <f>COUNTIFS(#REF!,"&lt;=1",#REF!,"&gt;=150",#REF!,"&lt;200",#REF!,$B345,#REF!,"&gt;=4")</f>
        <v>#REF!</v>
      </c>
      <c r="AC345" s="9" t="s">
        <v>22</v>
      </c>
      <c r="AD345" s="6"/>
      <c r="AE345" s="6" t="e">
        <f>COUNTIFS(#REF!,"&gt;=200",#REF!,$B345)</f>
        <v>#REF!</v>
      </c>
      <c r="AF345" s="6" t="e">
        <f>COUNTIFS(#REF!,"&lt;=1",#REF!,"&gt;=200",#REF!,$B345,#REF!,"&gt;=3")</f>
        <v>#REF!</v>
      </c>
      <c r="AG345" s="6" t="e">
        <f>COUNTIFS(#REF!,"&lt;=1",#REF!,"&gt;=200",#REF!,$B345,#REF!,"&gt;=3.2")</f>
        <v>#REF!</v>
      </c>
      <c r="AH345" s="6" t="e">
        <f>COUNTIFS(#REF!,"&lt;=1",#REF!,"&gt;=200",#REF!,$B345,#REF!,"&gt;=3.5")</f>
        <v>#REF!</v>
      </c>
      <c r="AI345" s="6" t="e">
        <f>COUNTIFS(#REF!,"&lt;=1",#REF!,"&gt;=200",#REF!,$B345,#REF!,"&gt;=3.8")</f>
        <v>#REF!</v>
      </c>
      <c r="AJ345" s="15" t="e">
        <f>COUNTIFS(#REF!,"&lt;=1",#REF!,"&gt;=200",#REF!,$B345,#REF!,"&gt;=4")</f>
        <v>#REF!</v>
      </c>
      <c r="AL345" s="9" t="s">
        <v>22</v>
      </c>
      <c r="AM345" s="6"/>
      <c r="AN345" s="6" t="e">
        <f>COUNTIFS(#REF!,"&gt;=50",#REF!,$B345)</f>
        <v>#REF!</v>
      </c>
      <c r="AO345" s="6" t="e">
        <f>COUNTIFS(#REF!,"&lt;=1",#REF!,"&gt;=50",#REF!,$B345,#REF!,"&gt;=2.2")</f>
        <v>#REF!</v>
      </c>
      <c r="AP345" s="6" t="e">
        <f>COUNTIFS(#REF!,"&lt;=1",#REF!,"&gt;=50",#REF!,$B345,#REF!,"&gt;=2.5")</f>
        <v>#REF!</v>
      </c>
      <c r="AQ345" s="6" t="e">
        <f>COUNTIFS(#REF!,"&lt;=1",#REF!,"&gt;=50",#REF!,$B345,#REF!,"&gt;=3")</f>
        <v>#REF!</v>
      </c>
      <c r="AR345" s="6" t="e">
        <f>COUNTIFS(#REF!,"&lt;=1",#REF!,"&gt;=50",#REF!,$B345,#REF!,"&gt;=3.5")</f>
        <v>#REF!</v>
      </c>
      <c r="AS345" s="15" t="e">
        <f>COUNTIFS(#REF!,"&lt;=1",#REF!,"&gt;=50",#REF!,$B345,#REF!,"&gt;=4")</f>
        <v>#REF!</v>
      </c>
    </row>
    <row r="346" spans="2:45" hidden="1" outlineLevel="1" x14ac:dyDescent="0.25">
      <c r="B346" s="9" t="s">
        <v>23</v>
      </c>
      <c r="C346" s="6"/>
      <c r="D346" s="6" t="e">
        <f>COUNTIFS(#REF!,"&lt;100",#REF!,"&gt;=50",#REF!,$B346)</f>
        <v>#REF!</v>
      </c>
      <c r="E346" s="6" t="e">
        <f>COUNTIFS(#REF!,"&lt;=1",#REF!,"&lt;100",#REF!,"&gt;=50",#REF!,$B346,#REF!,"&gt;=2.2")</f>
        <v>#REF!</v>
      </c>
      <c r="F346" s="6" t="e">
        <f>COUNTIFS(#REF!,"&lt;=1",#REF!,"&lt;100",#REF!,"&gt;=50",#REF!,$B346,#REF!,"&gt;=2.3")</f>
        <v>#REF!</v>
      </c>
      <c r="G346" s="6" t="e">
        <f>COUNTIFS(#REF!,"&lt;=1",#REF!,"&lt;100",#REF!,"&gt;=50",#REF!,$B346,#REF!,"&gt;=2.4")</f>
        <v>#REF!</v>
      </c>
      <c r="H346" s="6" t="e">
        <f>COUNTIFS(#REF!,"&lt;=1",#REF!,"&lt;100",#REF!,"&gt;=50",#REF!,$B346,#REF!,"&gt;=2.5")</f>
        <v>#REF!</v>
      </c>
      <c r="I346" s="15" t="e">
        <f>COUNTIFS(#REF!,"&lt;=1",#REF!,"&lt;100",#REF!,"&gt;=50",#REF!,$B346,#REF!,"&gt;=2.6")</f>
        <v>#REF!</v>
      </c>
      <c r="K346" s="9" t="s">
        <v>23</v>
      </c>
      <c r="L346" s="6"/>
      <c r="M346" s="6" t="e">
        <f>COUNTIFS(#REF!,"&gt;=100",#REF!,"&lt;150",#REF!,$B346)</f>
        <v>#REF!</v>
      </c>
      <c r="N346" s="6" t="e">
        <f>COUNTIFS(#REF!,"&lt;=1",#REF!,"&gt;=100",#REF!,"&lt;150",#REF!,$B346,#REF!,"&gt;=2.4")</f>
        <v>#REF!</v>
      </c>
      <c r="O346" s="6" t="e">
        <f>COUNTIFS(#REF!,"&lt;=1",#REF!,"&gt;=100",#REF!,"&lt;150",#REF!,$B346,#REF!,"&gt;=2.5")</f>
        <v>#REF!</v>
      </c>
      <c r="P346" s="6" t="e">
        <f>COUNTIFS(#REF!,"&lt;=1",#REF!,"&gt;=100",#REF!,"&lt;150",#REF!,$B346,#REF!,"&gt;=2.6")</f>
        <v>#REF!</v>
      </c>
      <c r="Q346" s="6" t="e">
        <f>COUNTIFS(#REF!,"&lt;=1",#REF!,"&gt;=100",#REF!,"&lt;150",#REF!,$B346,#REF!,"&gt;=3.0")</f>
        <v>#REF!</v>
      </c>
      <c r="R346" s="15" t="e">
        <f>COUNTIFS(#REF!,"&lt;=1",#REF!,"&gt;=100",#REF!,"&lt;150",#REF!,$B346,#REF!,"&gt;=3.5")</f>
        <v>#REF!</v>
      </c>
      <c r="T346" s="9" t="s">
        <v>23</v>
      </c>
      <c r="U346" s="6"/>
      <c r="V346" s="6" t="e">
        <f>COUNTIFS(#REF!,"&gt;=150",#REF!,"&lt;200",#REF!,$B346)</f>
        <v>#REF!</v>
      </c>
      <c r="W346" s="6" t="e">
        <f>COUNTIFS(#REF!,"&lt;=1",#REF!,"&gt;=150",#REF!,"&lt;200",#REF!,$B346,#REF!,"&gt;=2.8")</f>
        <v>#REF!</v>
      </c>
      <c r="X346" s="6" t="e">
        <f>COUNTIFS(#REF!,"&lt;=1",#REF!,"&gt;=150",#REF!,"&lt;200",#REF!,$B346,#REF!,"&gt;=3.0")</f>
        <v>#REF!</v>
      </c>
      <c r="Y346" s="6" t="e">
        <f>COUNTIFS(#REF!,"&lt;=1",#REF!,"&gt;=150",#REF!,"&lt;200",#REF!,$B346,#REF!,"&gt;=3.2")</f>
        <v>#REF!</v>
      </c>
      <c r="Z346" s="6" t="e">
        <f>COUNTIFS(#REF!,"&lt;=1",#REF!,"&gt;=150",#REF!,"&lt;200",#REF!,$B346,#REF!,"&gt;=3.5")</f>
        <v>#REF!</v>
      </c>
      <c r="AA346" s="15" t="e">
        <f>COUNTIFS(#REF!,"&lt;=1",#REF!,"&gt;=150",#REF!,"&lt;200",#REF!,$B346,#REF!,"&gt;=4")</f>
        <v>#REF!</v>
      </c>
      <c r="AC346" s="9" t="s">
        <v>23</v>
      </c>
      <c r="AD346" s="6"/>
      <c r="AE346" s="6" t="e">
        <f>COUNTIFS(#REF!,"&gt;=200",#REF!,$B346)</f>
        <v>#REF!</v>
      </c>
      <c r="AF346" s="6" t="e">
        <f>COUNTIFS(#REF!,"&lt;=1",#REF!,"&gt;=200",#REF!,$B346,#REF!,"&gt;=3")</f>
        <v>#REF!</v>
      </c>
      <c r="AG346" s="6" t="e">
        <f>COUNTIFS(#REF!,"&lt;=1",#REF!,"&gt;=200",#REF!,$B346,#REF!,"&gt;=3.2")</f>
        <v>#REF!</v>
      </c>
      <c r="AH346" s="6" t="e">
        <f>COUNTIFS(#REF!,"&lt;=1",#REF!,"&gt;=200",#REF!,$B346,#REF!,"&gt;=3.5")</f>
        <v>#REF!</v>
      </c>
      <c r="AI346" s="6" t="e">
        <f>COUNTIFS(#REF!,"&lt;=1",#REF!,"&gt;=200",#REF!,$B346,#REF!,"&gt;=3.8")</f>
        <v>#REF!</v>
      </c>
      <c r="AJ346" s="15" t="e">
        <f>COUNTIFS(#REF!,"&lt;=1",#REF!,"&gt;=200",#REF!,$B346,#REF!,"&gt;=4")</f>
        <v>#REF!</v>
      </c>
      <c r="AL346" s="9" t="s">
        <v>23</v>
      </c>
      <c r="AM346" s="6"/>
      <c r="AN346" s="6" t="e">
        <f>COUNTIFS(#REF!,"&gt;=50",#REF!,$B346)</f>
        <v>#REF!</v>
      </c>
      <c r="AO346" s="6" t="e">
        <f>COUNTIFS(#REF!,"&lt;=1",#REF!,"&gt;=50",#REF!,$B346,#REF!,"&gt;=2.2")</f>
        <v>#REF!</v>
      </c>
      <c r="AP346" s="6" t="e">
        <f>COUNTIFS(#REF!,"&lt;=1",#REF!,"&gt;=50",#REF!,$B346,#REF!,"&gt;=2.5")</f>
        <v>#REF!</v>
      </c>
      <c r="AQ346" s="6" t="e">
        <f>COUNTIFS(#REF!,"&lt;=1",#REF!,"&gt;=50",#REF!,$B346,#REF!,"&gt;=3")</f>
        <v>#REF!</v>
      </c>
      <c r="AR346" s="6" t="e">
        <f>COUNTIFS(#REF!,"&lt;=1",#REF!,"&gt;=50",#REF!,$B346,#REF!,"&gt;=3.5")</f>
        <v>#REF!</v>
      </c>
      <c r="AS346" s="15" t="e">
        <f>COUNTIFS(#REF!,"&lt;=1",#REF!,"&gt;=50",#REF!,$B346,#REF!,"&gt;=4")</f>
        <v>#REF!</v>
      </c>
    </row>
    <row r="347" spans="2:45" hidden="1" outlineLevel="1" x14ac:dyDescent="0.25">
      <c r="B347" s="9" t="s">
        <v>27</v>
      </c>
      <c r="C347" s="6"/>
      <c r="D347" s="6" t="e">
        <f>COUNTIFS(#REF!,"&lt;100",#REF!,"&gt;=50",#REF!,$B347)</f>
        <v>#REF!</v>
      </c>
      <c r="E347" s="6" t="e">
        <f>COUNTIFS(#REF!,"&lt;=1",#REF!,"&lt;100",#REF!,"&gt;=50",#REF!,$B347,#REF!,"&gt;=2.2")</f>
        <v>#REF!</v>
      </c>
      <c r="F347" s="6" t="e">
        <f>COUNTIFS(#REF!,"&lt;=1",#REF!,"&lt;100",#REF!,"&gt;=50",#REF!,$B347,#REF!,"&gt;=2.3")</f>
        <v>#REF!</v>
      </c>
      <c r="G347" s="6" t="e">
        <f>COUNTIFS(#REF!,"&lt;=1",#REF!,"&lt;100",#REF!,"&gt;=50",#REF!,$B347,#REF!,"&gt;=2.4")</f>
        <v>#REF!</v>
      </c>
      <c r="H347" s="6" t="e">
        <f>COUNTIFS(#REF!,"&lt;=1",#REF!,"&lt;100",#REF!,"&gt;=50",#REF!,$B347,#REF!,"&gt;=2.5")</f>
        <v>#REF!</v>
      </c>
      <c r="I347" s="15" t="e">
        <f>COUNTIFS(#REF!,"&lt;=1",#REF!,"&lt;100",#REF!,"&gt;=50",#REF!,$B347,#REF!,"&gt;=2.6")</f>
        <v>#REF!</v>
      </c>
      <c r="K347" s="9" t="s">
        <v>27</v>
      </c>
      <c r="L347" s="6"/>
      <c r="M347" s="6" t="e">
        <f>COUNTIFS(#REF!,"&gt;=100",#REF!,"&lt;150",#REF!,$B347)</f>
        <v>#REF!</v>
      </c>
      <c r="N347" s="6" t="e">
        <f>COUNTIFS(#REF!,"&lt;=1",#REF!,"&gt;=100",#REF!,"&lt;150",#REF!,$B347,#REF!,"&gt;=2.4")</f>
        <v>#REF!</v>
      </c>
      <c r="O347" s="6" t="e">
        <f>COUNTIFS(#REF!,"&lt;=1",#REF!,"&gt;=100",#REF!,"&lt;150",#REF!,$B347,#REF!,"&gt;=2.5")</f>
        <v>#REF!</v>
      </c>
      <c r="P347" s="6" t="e">
        <f>COUNTIFS(#REF!,"&lt;=1",#REF!,"&gt;=100",#REF!,"&lt;150",#REF!,$B347,#REF!,"&gt;=2.6")</f>
        <v>#REF!</v>
      </c>
      <c r="Q347" s="6" t="e">
        <f>COUNTIFS(#REF!,"&lt;=1",#REF!,"&gt;=100",#REF!,"&lt;150",#REF!,$B347,#REF!,"&gt;=3.0")</f>
        <v>#REF!</v>
      </c>
      <c r="R347" s="15" t="e">
        <f>COUNTIFS(#REF!,"&lt;=1",#REF!,"&gt;=100",#REF!,"&lt;150",#REF!,$B347,#REF!,"&gt;=3.5")</f>
        <v>#REF!</v>
      </c>
      <c r="T347" s="9" t="s">
        <v>27</v>
      </c>
      <c r="U347" s="6"/>
      <c r="V347" s="6" t="e">
        <f>COUNTIFS(#REF!,"&gt;=150",#REF!,"&lt;200",#REF!,$B347)</f>
        <v>#REF!</v>
      </c>
      <c r="W347" s="6" t="e">
        <f>COUNTIFS(#REF!,"&lt;=1",#REF!,"&gt;=150",#REF!,"&lt;200",#REF!,$B347,#REF!,"&gt;=2.8")</f>
        <v>#REF!</v>
      </c>
      <c r="X347" s="6" t="e">
        <f>COUNTIFS(#REF!,"&lt;=1",#REF!,"&gt;=150",#REF!,"&lt;200",#REF!,$B347,#REF!,"&gt;=3.0")</f>
        <v>#REF!</v>
      </c>
      <c r="Y347" s="6" t="e">
        <f>COUNTIFS(#REF!,"&lt;=1",#REF!,"&gt;=150",#REF!,"&lt;200",#REF!,$B347,#REF!,"&gt;=3.2")</f>
        <v>#REF!</v>
      </c>
      <c r="Z347" s="6" t="e">
        <f>COUNTIFS(#REF!,"&lt;=1",#REF!,"&gt;=150",#REF!,"&lt;200",#REF!,$B347,#REF!,"&gt;=3.5")</f>
        <v>#REF!</v>
      </c>
      <c r="AA347" s="15" t="e">
        <f>COUNTIFS(#REF!,"&lt;=1",#REF!,"&gt;=150",#REF!,"&lt;200",#REF!,$B347,#REF!,"&gt;=4")</f>
        <v>#REF!</v>
      </c>
      <c r="AC347" s="9" t="s">
        <v>27</v>
      </c>
      <c r="AD347" s="6"/>
      <c r="AE347" s="6" t="e">
        <f>COUNTIFS(#REF!,"&gt;=200",#REF!,$B347)</f>
        <v>#REF!</v>
      </c>
      <c r="AF347" s="6" t="e">
        <f>COUNTIFS(#REF!,"&lt;=1",#REF!,"&gt;=200",#REF!,$B347,#REF!,"&gt;=3")</f>
        <v>#REF!</v>
      </c>
      <c r="AG347" s="6" t="e">
        <f>COUNTIFS(#REF!,"&lt;=1",#REF!,"&gt;=200",#REF!,$B347,#REF!,"&gt;=3.2")</f>
        <v>#REF!</v>
      </c>
      <c r="AH347" s="6" t="e">
        <f>COUNTIFS(#REF!,"&lt;=1",#REF!,"&gt;=200",#REF!,$B347,#REF!,"&gt;=3.5")</f>
        <v>#REF!</v>
      </c>
      <c r="AI347" s="6" t="e">
        <f>COUNTIFS(#REF!,"&lt;=1",#REF!,"&gt;=200",#REF!,$B347,#REF!,"&gt;=3.8")</f>
        <v>#REF!</v>
      </c>
      <c r="AJ347" s="15" t="e">
        <f>COUNTIFS(#REF!,"&lt;=1",#REF!,"&gt;=200",#REF!,$B347,#REF!,"&gt;=4")</f>
        <v>#REF!</v>
      </c>
      <c r="AL347" s="9" t="s">
        <v>27</v>
      </c>
      <c r="AM347" s="6"/>
      <c r="AN347" s="6" t="e">
        <f>COUNTIFS(#REF!,"&gt;=50",#REF!,$B347)</f>
        <v>#REF!</v>
      </c>
      <c r="AO347" s="6" t="e">
        <f>COUNTIFS(#REF!,"&lt;=1",#REF!,"&gt;=50",#REF!,$B347,#REF!,"&gt;=2.2")</f>
        <v>#REF!</v>
      </c>
      <c r="AP347" s="6" t="e">
        <f>COUNTIFS(#REF!,"&lt;=1",#REF!,"&gt;=50",#REF!,$B347,#REF!,"&gt;=2.5")</f>
        <v>#REF!</v>
      </c>
      <c r="AQ347" s="6" t="e">
        <f>COUNTIFS(#REF!,"&lt;=1",#REF!,"&gt;=50",#REF!,$B347,#REF!,"&gt;=3")</f>
        <v>#REF!</v>
      </c>
      <c r="AR347" s="6" t="e">
        <f>COUNTIFS(#REF!,"&lt;=1",#REF!,"&gt;=50",#REF!,$B347,#REF!,"&gt;=3.5")</f>
        <v>#REF!</v>
      </c>
      <c r="AS347" s="15" t="e">
        <f>COUNTIFS(#REF!,"&lt;=1",#REF!,"&gt;=50",#REF!,$B347,#REF!,"&gt;=4")</f>
        <v>#REF!</v>
      </c>
    </row>
    <row r="348" spans="2:45" hidden="1" outlineLevel="1" x14ac:dyDescent="0.25">
      <c r="B348" s="9" t="s">
        <v>28</v>
      </c>
      <c r="C348" s="6"/>
      <c r="D348" s="6" t="e">
        <f>COUNTIFS(#REF!,"&lt;100",#REF!,"&gt;=50",#REF!,$B348)</f>
        <v>#REF!</v>
      </c>
      <c r="E348" s="6" t="e">
        <f>COUNTIFS(#REF!,"&lt;=1",#REF!,"&lt;100",#REF!,"&gt;=50",#REF!,$B348,#REF!,"&gt;=2.2")</f>
        <v>#REF!</v>
      </c>
      <c r="F348" s="6" t="e">
        <f>COUNTIFS(#REF!,"&lt;=1",#REF!,"&lt;100",#REF!,"&gt;=50",#REF!,$B348,#REF!,"&gt;=2.3")</f>
        <v>#REF!</v>
      </c>
      <c r="G348" s="6" t="e">
        <f>COUNTIFS(#REF!,"&lt;=1",#REF!,"&lt;100",#REF!,"&gt;=50",#REF!,$B348,#REF!,"&gt;=2.4")</f>
        <v>#REF!</v>
      </c>
      <c r="H348" s="6" t="e">
        <f>COUNTIFS(#REF!,"&lt;=1",#REF!,"&lt;100",#REF!,"&gt;=50",#REF!,$B348,#REF!,"&gt;=2.5")</f>
        <v>#REF!</v>
      </c>
      <c r="I348" s="15" t="e">
        <f>COUNTIFS(#REF!,"&lt;=1",#REF!,"&lt;100",#REF!,"&gt;=50",#REF!,$B348,#REF!,"&gt;=2.6")</f>
        <v>#REF!</v>
      </c>
      <c r="K348" s="9" t="s">
        <v>28</v>
      </c>
      <c r="L348" s="6"/>
      <c r="M348" s="6" t="e">
        <f>COUNTIFS(#REF!,"&gt;=100",#REF!,"&lt;150",#REF!,$B348)</f>
        <v>#REF!</v>
      </c>
      <c r="N348" s="6" t="e">
        <f>COUNTIFS(#REF!,"&lt;=1",#REF!,"&gt;=100",#REF!,"&lt;150",#REF!,$B348,#REF!,"&gt;=2.4")</f>
        <v>#REF!</v>
      </c>
      <c r="O348" s="6" t="e">
        <f>COUNTIFS(#REF!,"&lt;=1",#REF!,"&gt;=100",#REF!,"&lt;150",#REF!,$B348,#REF!,"&gt;=2.5")</f>
        <v>#REF!</v>
      </c>
      <c r="P348" s="6" t="e">
        <f>COUNTIFS(#REF!,"&lt;=1",#REF!,"&gt;=100",#REF!,"&lt;150",#REF!,$B348,#REF!,"&gt;=2.6")</f>
        <v>#REF!</v>
      </c>
      <c r="Q348" s="6" t="e">
        <f>COUNTIFS(#REF!,"&lt;=1",#REF!,"&gt;=100",#REF!,"&lt;150",#REF!,$B348,#REF!,"&gt;=3.0")</f>
        <v>#REF!</v>
      </c>
      <c r="R348" s="15" t="e">
        <f>COUNTIFS(#REF!,"&lt;=1",#REF!,"&gt;=100",#REF!,"&lt;150",#REF!,$B348,#REF!,"&gt;=3.5")</f>
        <v>#REF!</v>
      </c>
      <c r="T348" s="9" t="s">
        <v>28</v>
      </c>
      <c r="U348" s="6"/>
      <c r="V348" s="6" t="e">
        <f>COUNTIFS(#REF!,"&gt;=150",#REF!,"&lt;200",#REF!,$B348)</f>
        <v>#REF!</v>
      </c>
      <c r="W348" s="6" t="e">
        <f>COUNTIFS(#REF!,"&lt;=1",#REF!,"&gt;=150",#REF!,"&lt;200",#REF!,$B348,#REF!,"&gt;=2.8")</f>
        <v>#REF!</v>
      </c>
      <c r="X348" s="6" t="e">
        <f>COUNTIFS(#REF!,"&lt;=1",#REF!,"&gt;=150",#REF!,"&lt;200",#REF!,$B348,#REF!,"&gt;=3.0")</f>
        <v>#REF!</v>
      </c>
      <c r="Y348" s="6" t="e">
        <f>COUNTIFS(#REF!,"&lt;=1",#REF!,"&gt;=150",#REF!,"&lt;200",#REF!,$B348,#REF!,"&gt;=3.2")</f>
        <v>#REF!</v>
      </c>
      <c r="Z348" s="6" t="e">
        <f>COUNTIFS(#REF!,"&lt;=1",#REF!,"&gt;=150",#REF!,"&lt;200",#REF!,$B348,#REF!,"&gt;=3.5")</f>
        <v>#REF!</v>
      </c>
      <c r="AA348" s="15" t="e">
        <f>COUNTIFS(#REF!,"&lt;=1",#REF!,"&gt;=150",#REF!,"&lt;200",#REF!,$B348,#REF!,"&gt;=4")</f>
        <v>#REF!</v>
      </c>
      <c r="AC348" s="9" t="s">
        <v>28</v>
      </c>
      <c r="AD348" s="6"/>
      <c r="AE348" s="6" t="e">
        <f>COUNTIFS(#REF!,"&gt;=200",#REF!,$B348)</f>
        <v>#REF!</v>
      </c>
      <c r="AF348" s="6" t="e">
        <f>COUNTIFS(#REF!,"&lt;=1",#REF!,"&gt;=200",#REF!,$B348,#REF!,"&gt;=3")</f>
        <v>#REF!</v>
      </c>
      <c r="AG348" s="6" t="e">
        <f>COUNTIFS(#REF!,"&lt;=1",#REF!,"&gt;=200",#REF!,$B348,#REF!,"&gt;=3.2")</f>
        <v>#REF!</v>
      </c>
      <c r="AH348" s="6" t="e">
        <f>COUNTIFS(#REF!,"&lt;=1",#REF!,"&gt;=200",#REF!,$B348,#REF!,"&gt;=3.5")</f>
        <v>#REF!</v>
      </c>
      <c r="AI348" s="6" t="e">
        <f>COUNTIFS(#REF!,"&lt;=1",#REF!,"&gt;=200",#REF!,$B348,#REF!,"&gt;=3.8")</f>
        <v>#REF!</v>
      </c>
      <c r="AJ348" s="15" t="e">
        <f>COUNTIFS(#REF!,"&lt;=1",#REF!,"&gt;=200",#REF!,$B348,#REF!,"&gt;=4")</f>
        <v>#REF!</v>
      </c>
      <c r="AL348" s="9" t="s">
        <v>28</v>
      </c>
      <c r="AM348" s="6"/>
      <c r="AN348" s="6" t="e">
        <f>COUNTIFS(#REF!,"&gt;=50",#REF!,$B348)</f>
        <v>#REF!</v>
      </c>
      <c r="AO348" s="6" t="e">
        <f>COUNTIFS(#REF!,"&lt;=1",#REF!,"&gt;=50",#REF!,$B348,#REF!,"&gt;=2.2")</f>
        <v>#REF!</v>
      </c>
      <c r="AP348" s="6" t="e">
        <f>COUNTIFS(#REF!,"&lt;=1",#REF!,"&gt;=50",#REF!,$B348,#REF!,"&gt;=2.5")</f>
        <v>#REF!</v>
      </c>
      <c r="AQ348" s="6" t="e">
        <f>COUNTIFS(#REF!,"&lt;=1",#REF!,"&gt;=50",#REF!,$B348,#REF!,"&gt;=3")</f>
        <v>#REF!</v>
      </c>
      <c r="AR348" s="6" t="e">
        <f>COUNTIFS(#REF!,"&lt;=1",#REF!,"&gt;=50",#REF!,$B348,#REF!,"&gt;=3.5")</f>
        <v>#REF!</v>
      </c>
      <c r="AS348" s="15" t="e">
        <f>COUNTIFS(#REF!,"&lt;=1",#REF!,"&gt;=50",#REF!,$B348,#REF!,"&gt;=4")</f>
        <v>#REF!</v>
      </c>
    </row>
    <row r="349" spans="2:45" hidden="1" outlineLevel="1" x14ac:dyDescent="0.25">
      <c r="B349" s="9" t="s">
        <v>29</v>
      </c>
      <c r="C349" s="6"/>
      <c r="D349" s="6" t="e">
        <f>COUNTIFS(#REF!,"&lt;100",#REF!,"&gt;=50",#REF!,$B349)</f>
        <v>#REF!</v>
      </c>
      <c r="E349" s="6" t="e">
        <f>COUNTIFS(#REF!,"&lt;=1",#REF!,"&lt;100",#REF!,"&gt;=50",#REF!,$B349,#REF!,"&gt;=2.2")</f>
        <v>#REF!</v>
      </c>
      <c r="F349" s="6" t="e">
        <f>COUNTIFS(#REF!,"&lt;=1",#REF!,"&lt;100",#REF!,"&gt;=50",#REF!,$B349,#REF!,"&gt;=2.3")</f>
        <v>#REF!</v>
      </c>
      <c r="G349" s="6" t="e">
        <f>COUNTIFS(#REF!,"&lt;=1",#REF!,"&lt;100",#REF!,"&gt;=50",#REF!,$B349,#REF!,"&gt;=2.4")</f>
        <v>#REF!</v>
      </c>
      <c r="H349" s="6" t="e">
        <f>COUNTIFS(#REF!,"&lt;=1",#REF!,"&lt;100",#REF!,"&gt;=50",#REF!,$B349,#REF!,"&gt;=2.5")</f>
        <v>#REF!</v>
      </c>
      <c r="I349" s="15" t="e">
        <f>COUNTIFS(#REF!,"&lt;=1",#REF!,"&lt;100",#REF!,"&gt;=50",#REF!,$B349,#REF!,"&gt;=2.6")</f>
        <v>#REF!</v>
      </c>
      <c r="K349" s="9" t="s">
        <v>29</v>
      </c>
      <c r="L349" s="6"/>
      <c r="M349" s="6" t="e">
        <f>COUNTIFS(#REF!,"&gt;=100",#REF!,"&lt;150",#REF!,$B349)</f>
        <v>#REF!</v>
      </c>
      <c r="N349" s="6" t="e">
        <f>COUNTIFS(#REF!,"&lt;=1",#REF!,"&gt;=100",#REF!,"&lt;150",#REF!,$B349,#REF!,"&gt;=2.4")</f>
        <v>#REF!</v>
      </c>
      <c r="O349" s="6" t="e">
        <f>COUNTIFS(#REF!,"&lt;=1",#REF!,"&gt;=100",#REF!,"&lt;150",#REF!,$B349,#REF!,"&gt;=2.5")</f>
        <v>#REF!</v>
      </c>
      <c r="P349" s="6" t="e">
        <f>COUNTIFS(#REF!,"&lt;=1",#REF!,"&gt;=100",#REF!,"&lt;150",#REF!,$B349,#REF!,"&gt;=2.6")</f>
        <v>#REF!</v>
      </c>
      <c r="Q349" s="6" t="e">
        <f>COUNTIFS(#REF!,"&lt;=1",#REF!,"&gt;=100",#REF!,"&lt;150",#REF!,$B349,#REF!,"&gt;=3.0")</f>
        <v>#REF!</v>
      </c>
      <c r="R349" s="15" t="e">
        <f>COUNTIFS(#REF!,"&lt;=1",#REF!,"&gt;=100",#REF!,"&lt;150",#REF!,$B349,#REF!,"&gt;=3.5")</f>
        <v>#REF!</v>
      </c>
      <c r="T349" s="9" t="s">
        <v>29</v>
      </c>
      <c r="U349" s="6"/>
      <c r="V349" s="6" t="e">
        <f>COUNTIFS(#REF!,"&gt;=150",#REF!,"&lt;200",#REF!,$B349)</f>
        <v>#REF!</v>
      </c>
      <c r="W349" s="6" t="e">
        <f>COUNTIFS(#REF!,"&lt;=1",#REF!,"&gt;=150",#REF!,"&lt;200",#REF!,$B349,#REF!,"&gt;=2.8")</f>
        <v>#REF!</v>
      </c>
      <c r="X349" s="6" t="e">
        <f>COUNTIFS(#REF!,"&lt;=1",#REF!,"&gt;=150",#REF!,"&lt;200",#REF!,$B349,#REF!,"&gt;=3.0")</f>
        <v>#REF!</v>
      </c>
      <c r="Y349" s="6" t="e">
        <f>COUNTIFS(#REF!,"&lt;=1",#REF!,"&gt;=150",#REF!,"&lt;200",#REF!,$B349,#REF!,"&gt;=3.2")</f>
        <v>#REF!</v>
      </c>
      <c r="Z349" s="6" t="e">
        <f>COUNTIFS(#REF!,"&lt;=1",#REF!,"&gt;=150",#REF!,"&lt;200",#REF!,$B349,#REF!,"&gt;=3.5")</f>
        <v>#REF!</v>
      </c>
      <c r="AA349" s="15" t="e">
        <f>COUNTIFS(#REF!,"&lt;=1",#REF!,"&gt;=150",#REF!,"&lt;200",#REF!,$B349,#REF!,"&gt;=4")</f>
        <v>#REF!</v>
      </c>
      <c r="AC349" s="9" t="s">
        <v>29</v>
      </c>
      <c r="AD349" s="6"/>
      <c r="AE349" s="6" t="e">
        <f>COUNTIFS(#REF!,"&gt;=200",#REF!,$B349)</f>
        <v>#REF!</v>
      </c>
      <c r="AF349" s="6" t="e">
        <f>COUNTIFS(#REF!,"&lt;=1",#REF!,"&gt;=200",#REF!,$B349,#REF!,"&gt;=3")</f>
        <v>#REF!</v>
      </c>
      <c r="AG349" s="6" t="e">
        <f>COUNTIFS(#REF!,"&lt;=1",#REF!,"&gt;=200",#REF!,$B349,#REF!,"&gt;=3.2")</f>
        <v>#REF!</v>
      </c>
      <c r="AH349" s="6" t="e">
        <f>COUNTIFS(#REF!,"&lt;=1",#REF!,"&gt;=200",#REF!,$B349,#REF!,"&gt;=3.5")</f>
        <v>#REF!</v>
      </c>
      <c r="AI349" s="6" t="e">
        <f>COUNTIFS(#REF!,"&lt;=1",#REF!,"&gt;=200",#REF!,$B349,#REF!,"&gt;=3.8")</f>
        <v>#REF!</v>
      </c>
      <c r="AJ349" s="15" t="e">
        <f>COUNTIFS(#REF!,"&lt;=1",#REF!,"&gt;=200",#REF!,$B349,#REF!,"&gt;=4")</f>
        <v>#REF!</v>
      </c>
      <c r="AL349" s="9" t="s">
        <v>29</v>
      </c>
      <c r="AM349" s="6"/>
      <c r="AN349" s="6" t="e">
        <f>COUNTIFS(#REF!,"&gt;=50",#REF!,$B349)</f>
        <v>#REF!</v>
      </c>
      <c r="AO349" s="6" t="e">
        <f>COUNTIFS(#REF!,"&lt;=1",#REF!,"&gt;=50",#REF!,$B349,#REF!,"&gt;=2.2")</f>
        <v>#REF!</v>
      </c>
      <c r="AP349" s="6" t="e">
        <f>COUNTIFS(#REF!,"&lt;=1",#REF!,"&gt;=50",#REF!,$B349,#REF!,"&gt;=2.5")</f>
        <v>#REF!</v>
      </c>
      <c r="AQ349" s="6" t="e">
        <f>COUNTIFS(#REF!,"&lt;=1",#REF!,"&gt;=50",#REF!,$B349,#REF!,"&gt;=3")</f>
        <v>#REF!</v>
      </c>
      <c r="AR349" s="6" t="e">
        <f>COUNTIFS(#REF!,"&lt;=1",#REF!,"&gt;=50",#REF!,$B349,#REF!,"&gt;=3.5")</f>
        <v>#REF!</v>
      </c>
      <c r="AS349" s="15" t="e">
        <f>COUNTIFS(#REF!,"&lt;=1",#REF!,"&gt;=50",#REF!,$B349,#REF!,"&gt;=4")</f>
        <v>#REF!</v>
      </c>
    </row>
    <row r="350" spans="2:45" hidden="1" outlineLevel="1" x14ac:dyDescent="0.25">
      <c r="B350" s="9" t="s">
        <v>32</v>
      </c>
      <c r="C350" s="6"/>
      <c r="D350" s="6" t="e">
        <f>COUNTIFS(#REF!,"&lt;100",#REF!,"&gt;=50",#REF!,$B350)</f>
        <v>#REF!</v>
      </c>
      <c r="E350" s="6" t="e">
        <f>COUNTIFS(#REF!,"&lt;=1",#REF!,"&lt;100",#REF!,"&gt;=50",#REF!,$B350,#REF!,"&gt;=2.2")</f>
        <v>#REF!</v>
      </c>
      <c r="F350" s="6" t="e">
        <f>COUNTIFS(#REF!,"&lt;=1",#REF!,"&lt;100",#REF!,"&gt;=50",#REF!,$B350,#REF!,"&gt;=2.3")</f>
        <v>#REF!</v>
      </c>
      <c r="G350" s="6" t="e">
        <f>COUNTIFS(#REF!,"&lt;=1",#REF!,"&lt;100",#REF!,"&gt;=50",#REF!,$B350,#REF!,"&gt;=2.4")</f>
        <v>#REF!</v>
      </c>
      <c r="H350" s="6" t="e">
        <f>COUNTIFS(#REF!,"&lt;=1",#REF!,"&lt;100",#REF!,"&gt;=50",#REF!,$B350,#REF!,"&gt;=2.5")</f>
        <v>#REF!</v>
      </c>
      <c r="I350" s="15" t="e">
        <f>COUNTIFS(#REF!,"&lt;=1",#REF!,"&lt;100",#REF!,"&gt;=50",#REF!,$B350,#REF!,"&gt;=2.6")</f>
        <v>#REF!</v>
      </c>
      <c r="K350" s="9" t="s">
        <v>32</v>
      </c>
      <c r="L350" s="6"/>
      <c r="M350" s="6" t="e">
        <f>COUNTIFS(#REF!,"&gt;=100",#REF!,"&lt;150",#REF!,$B350)</f>
        <v>#REF!</v>
      </c>
      <c r="N350" s="6" t="e">
        <f>COUNTIFS(#REF!,"&lt;=1",#REF!,"&gt;=100",#REF!,"&lt;150",#REF!,$B350,#REF!,"&gt;=2.4")</f>
        <v>#REF!</v>
      </c>
      <c r="O350" s="6" t="e">
        <f>COUNTIFS(#REF!,"&lt;=1",#REF!,"&gt;=100",#REF!,"&lt;150",#REF!,$B350,#REF!,"&gt;=2.5")</f>
        <v>#REF!</v>
      </c>
      <c r="P350" s="6" t="e">
        <f>COUNTIFS(#REF!,"&lt;=1",#REF!,"&gt;=100",#REF!,"&lt;150",#REF!,$B350,#REF!,"&gt;=2.6")</f>
        <v>#REF!</v>
      </c>
      <c r="Q350" s="6" t="e">
        <f>COUNTIFS(#REF!,"&lt;=1",#REF!,"&gt;=100",#REF!,"&lt;150",#REF!,$B350,#REF!,"&gt;=3.0")</f>
        <v>#REF!</v>
      </c>
      <c r="R350" s="15" t="e">
        <f>COUNTIFS(#REF!,"&lt;=1",#REF!,"&gt;=100",#REF!,"&lt;150",#REF!,$B350,#REF!,"&gt;=3.5")</f>
        <v>#REF!</v>
      </c>
      <c r="T350" s="9" t="s">
        <v>32</v>
      </c>
      <c r="U350" s="6"/>
      <c r="V350" s="6" t="e">
        <f>COUNTIFS(#REF!,"&gt;=150",#REF!,"&lt;200",#REF!,$B350)</f>
        <v>#REF!</v>
      </c>
      <c r="W350" s="6" t="e">
        <f>COUNTIFS(#REF!,"&lt;=1",#REF!,"&gt;=150",#REF!,"&lt;200",#REF!,$B350,#REF!,"&gt;=2.8")</f>
        <v>#REF!</v>
      </c>
      <c r="X350" s="6" t="e">
        <f>COUNTIFS(#REF!,"&lt;=1",#REF!,"&gt;=150",#REF!,"&lt;200",#REF!,$B350,#REF!,"&gt;=3.0")</f>
        <v>#REF!</v>
      </c>
      <c r="Y350" s="6" t="e">
        <f>COUNTIFS(#REF!,"&lt;=1",#REF!,"&gt;=150",#REF!,"&lt;200",#REF!,$B350,#REF!,"&gt;=3.2")</f>
        <v>#REF!</v>
      </c>
      <c r="Z350" s="6" t="e">
        <f>COUNTIFS(#REF!,"&lt;=1",#REF!,"&gt;=150",#REF!,"&lt;200",#REF!,$B350,#REF!,"&gt;=3.5")</f>
        <v>#REF!</v>
      </c>
      <c r="AA350" s="15" t="e">
        <f>COUNTIFS(#REF!,"&lt;=1",#REF!,"&gt;=150",#REF!,"&lt;200",#REF!,$B350,#REF!,"&gt;=4")</f>
        <v>#REF!</v>
      </c>
      <c r="AC350" s="9" t="s">
        <v>32</v>
      </c>
      <c r="AD350" s="6"/>
      <c r="AE350" s="6" t="e">
        <f>COUNTIFS(#REF!,"&gt;=200",#REF!,$B350)</f>
        <v>#REF!</v>
      </c>
      <c r="AF350" s="6" t="e">
        <f>COUNTIFS(#REF!,"&lt;=1",#REF!,"&gt;=200",#REF!,$B350,#REF!,"&gt;=3")</f>
        <v>#REF!</v>
      </c>
      <c r="AG350" s="6" t="e">
        <f>COUNTIFS(#REF!,"&lt;=1",#REF!,"&gt;=200",#REF!,$B350,#REF!,"&gt;=3.2")</f>
        <v>#REF!</v>
      </c>
      <c r="AH350" s="6" t="e">
        <f>COUNTIFS(#REF!,"&lt;=1",#REF!,"&gt;=200",#REF!,$B350,#REF!,"&gt;=3.5")</f>
        <v>#REF!</v>
      </c>
      <c r="AI350" s="6" t="e">
        <f>COUNTIFS(#REF!,"&lt;=1",#REF!,"&gt;=200",#REF!,$B350,#REF!,"&gt;=3.8")</f>
        <v>#REF!</v>
      </c>
      <c r="AJ350" s="15" t="e">
        <f>COUNTIFS(#REF!,"&lt;=1",#REF!,"&gt;=200",#REF!,$B350,#REF!,"&gt;=4")</f>
        <v>#REF!</v>
      </c>
      <c r="AL350" s="9" t="s">
        <v>32</v>
      </c>
      <c r="AM350" s="6"/>
      <c r="AN350" s="6" t="e">
        <f>COUNTIFS(#REF!,"&gt;=50",#REF!,$B350)</f>
        <v>#REF!</v>
      </c>
      <c r="AO350" s="6" t="e">
        <f>COUNTIFS(#REF!,"&lt;=1",#REF!,"&gt;=50",#REF!,$B350,#REF!,"&gt;=2.2")</f>
        <v>#REF!</v>
      </c>
      <c r="AP350" s="6" t="e">
        <f>COUNTIFS(#REF!,"&lt;=1",#REF!,"&gt;=50",#REF!,$B350,#REF!,"&gt;=2.5")</f>
        <v>#REF!</v>
      </c>
      <c r="AQ350" s="6" t="e">
        <f>COUNTIFS(#REF!,"&lt;=1",#REF!,"&gt;=50",#REF!,$B350,#REF!,"&gt;=3")</f>
        <v>#REF!</v>
      </c>
      <c r="AR350" s="6" t="e">
        <f>COUNTIFS(#REF!,"&lt;=1",#REF!,"&gt;=50",#REF!,$B350,#REF!,"&gt;=3.5")</f>
        <v>#REF!</v>
      </c>
      <c r="AS350" s="15" t="e">
        <f>COUNTIFS(#REF!,"&lt;=1",#REF!,"&gt;=50",#REF!,$B350,#REF!,"&gt;=4")</f>
        <v>#REF!</v>
      </c>
    </row>
    <row r="351" spans="2:45" hidden="1" outlineLevel="1" x14ac:dyDescent="0.25">
      <c r="B351" s="9" t="s">
        <v>44</v>
      </c>
      <c r="C351" s="6"/>
      <c r="D351" s="6" t="e">
        <f>COUNTIFS(#REF!,"&lt;100",#REF!,"&gt;=50",#REF!,$B351)</f>
        <v>#REF!</v>
      </c>
      <c r="E351" s="6" t="e">
        <f>COUNTIFS(#REF!,"&lt;=1",#REF!,"&lt;100",#REF!,"&gt;=50",#REF!,$B351,#REF!,"&gt;=2.2")</f>
        <v>#REF!</v>
      </c>
      <c r="F351" s="6" t="e">
        <f>COUNTIFS(#REF!,"&lt;=1",#REF!,"&lt;100",#REF!,"&gt;=50",#REF!,$B351,#REF!,"&gt;=2.3")</f>
        <v>#REF!</v>
      </c>
      <c r="G351" s="6" t="e">
        <f>COUNTIFS(#REF!,"&lt;=1",#REF!,"&lt;100",#REF!,"&gt;=50",#REF!,$B351,#REF!,"&gt;=2.4")</f>
        <v>#REF!</v>
      </c>
      <c r="H351" s="6" t="e">
        <f>COUNTIFS(#REF!,"&lt;=1",#REF!,"&lt;100",#REF!,"&gt;=50",#REF!,$B351,#REF!,"&gt;=2.5")</f>
        <v>#REF!</v>
      </c>
      <c r="I351" s="15" t="e">
        <f>COUNTIFS(#REF!,"&lt;=1",#REF!,"&lt;100",#REF!,"&gt;=50",#REF!,$B351,#REF!,"&gt;=2.6")</f>
        <v>#REF!</v>
      </c>
      <c r="K351" s="9" t="s">
        <v>44</v>
      </c>
      <c r="L351" s="6"/>
      <c r="M351" s="6" t="e">
        <f>COUNTIFS(#REF!,"&gt;=100",#REF!,"&lt;150",#REF!,$B351)</f>
        <v>#REF!</v>
      </c>
      <c r="N351" s="6" t="e">
        <f>COUNTIFS(#REF!,"&lt;=1",#REF!,"&gt;=100",#REF!,"&lt;150",#REF!,$B351,#REF!,"&gt;=2.4")</f>
        <v>#REF!</v>
      </c>
      <c r="O351" s="6" t="e">
        <f>COUNTIFS(#REF!,"&lt;=1",#REF!,"&gt;=100",#REF!,"&lt;150",#REF!,$B351,#REF!,"&gt;=2.5")</f>
        <v>#REF!</v>
      </c>
      <c r="P351" s="6" t="e">
        <f>COUNTIFS(#REF!,"&lt;=1",#REF!,"&gt;=100",#REF!,"&lt;150",#REF!,$B351,#REF!,"&gt;=2.6")</f>
        <v>#REF!</v>
      </c>
      <c r="Q351" s="6" t="e">
        <f>COUNTIFS(#REF!,"&lt;=1",#REF!,"&gt;=100",#REF!,"&lt;150",#REF!,$B351,#REF!,"&gt;=3.0")</f>
        <v>#REF!</v>
      </c>
      <c r="R351" s="15" t="e">
        <f>COUNTIFS(#REF!,"&lt;=1",#REF!,"&gt;=100",#REF!,"&lt;150",#REF!,$B351,#REF!,"&gt;=3.5")</f>
        <v>#REF!</v>
      </c>
      <c r="T351" s="9" t="s">
        <v>44</v>
      </c>
      <c r="U351" s="6"/>
      <c r="V351" s="6" t="e">
        <f>COUNTIFS(#REF!,"&gt;=150",#REF!,"&lt;200",#REF!,$B351)</f>
        <v>#REF!</v>
      </c>
      <c r="W351" s="6" t="e">
        <f>COUNTIFS(#REF!,"&lt;=1",#REF!,"&gt;=150",#REF!,"&lt;200",#REF!,$B351,#REF!,"&gt;=2.8")</f>
        <v>#REF!</v>
      </c>
      <c r="X351" s="6" t="e">
        <f>COUNTIFS(#REF!,"&lt;=1",#REF!,"&gt;=150",#REF!,"&lt;200",#REF!,$B351,#REF!,"&gt;=3.0")</f>
        <v>#REF!</v>
      </c>
      <c r="Y351" s="6" t="e">
        <f>COUNTIFS(#REF!,"&lt;=1",#REF!,"&gt;=150",#REF!,"&lt;200",#REF!,$B351,#REF!,"&gt;=3.2")</f>
        <v>#REF!</v>
      </c>
      <c r="Z351" s="6" t="e">
        <f>COUNTIFS(#REF!,"&lt;=1",#REF!,"&gt;=150",#REF!,"&lt;200",#REF!,$B351,#REF!,"&gt;=3.5")</f>
        <v>#REF!</v>
      </c>
      <c r="AA351" s="15" t="e">
        <f>COUNTIFS(#REF!,"&lt;=1",#REF!,"&gt;=150",#REF!,"&lt;200",#REF!,$B351,#REF!,"&gt;=4")</f>
        <v>#REF!</v>
      </c>
      <c r="AC351" s="9" t="s">
        <v>44</v>
      </c>
      <c r="AD351" s="6"/>
      <c r="AE351" s="6" t="e">
        <f>COUNTIFS(#REF!,"&gt;=200",#REF!,$B351)</f>
        <v>#REF!</v>
      </c>
      <c r="AF351" s="6" t="e">
        <f>COUNTIFS(#REF!,"&lt;=1",#REF!,"&gt;=200",#REF!,$B351,#REF!,"&gt;=3")</f>
        <v>#REF!</v>
      </c>
      <c r="AG351" s="6" t="e">
        <f>COUNTIFS(#REF!,"&lt;=1",#REF!,"&gt;=200",#REF!,$B351,#REF!,"&gt;=3.2")</f>
        <v>#REF!</v>
      </c>
      <c r="AH351" s="6" t="e">
        <f>COUNTIFS(#REF!,"&lt;=1",#REF!,"&gt;=200",#REF!,$B351,#REF!,"&gt;=3.5")</f>
        <v>#REF!</v>
      </c>
      <c r="AI351" s="6" t="e">
        <f>COUNTIFS(#REF!,"&lt;=1",#REF!,"&gt;=200",#REF!,$B351,#REF!,"&gt;=3.8")</f>
        <v>#REF!</v>
      </c>
      <c r="AJ351" s="15" t="e">
        <f>COUNTIFS(#REF!,"&lt;=1",#REF!,"&gt;=200",#REF!,$B351,#REF!,"&gt;=4")</f>
        <v>#REF!</v>
      </c>
      <c r="AL351" s="9" t="s">
        <v>44</v>
      </c>
      <c r="AM351" s="6"/>
      <c r="AN351" s="6" t="e">
        <f>COUNTIFS(#REF!,"&gt;=50",#REF!,$B351)</f>
        <v>#REF!</v>
      </c>
      <c r="AO351" s="6" t="e">
        <f>COUNTIFS(#REF!,"&lt;=1",#REF!,"&gt;=50",#REF!,$B351,#REF!,"&gt;=2.2")</f>
        <v>#REF!</v>
      </c>
      <c r="AP351" s="6" t="e">
        <f>COUNTIFS(#REF!,"&lt;=1",#REF!,"&gt;=50",#REF!,$B351,#REF!,"&gt;=2.5")</f>
        <v>#REF!</v>
      </c>
      <c r="AQ351" s="6" t="e">
        <f>COUNTIFS(#REF!,"&lt;=1",#REF!,"&gt;=50",#REF!,$B351,#REF!,"&gt;=3")</f>
        <v>#REF!</v>
      </c>
      <c r="AR351" s="6" t="e">
        <f>COUNTIFS(#REF!,"&lt;=1",#REF!,"&gt;=50",#REF!,$B351,#REF!,"&gt;=3.5")</f>
        <v>#REF!</v>
      </c>
      <c r="AS351" s="15" t="e">
        <f>COUNTIFS(#REF!,"&lt;=1",#REF!,"&gt;=50",#REF!,$B351,#REF!,"&gt;=4")</f>
        <v>#REF!</v>
      </c>
    </row>
    <row r="352" spans="2:45" hidden="1" outlineLevel="1" x14ac:dyDescent="0.25">
      <c r="B352" s="9" t="s">
        <v>35</v>
      </c>
      <c r="C352" s="6"/>
      <c r="D352" s="6" t="e">
        <f>COUNTIFS(#REF!,"&lt;100",#REF!,"&gt;=50",#REF!,$B352)</f>
        <v>#REF!</v>
      </c>
      <c r="E352" s="6" t="e">
        <f>COUNTIFS(#REF!,"&lt;=1",#REF!,"&lt;100",#REF!,"&gt;=50",#REF!,$B352,#REF!,"&gt;=2.2")</f>
        <v>#REF!</v>
      </c>
      <c r="F352" s="6" t="e">
        <f>COUNTIFS(#REF!,"&lt;=1",#REF!,"&lt;100",#REF!,"&gt;=50",#REF!,$B352,#REF!,"&gt;=2.3")</f>
        <v>#REF!</v>
      </c>
      <c r="G352" s="6" t="e">
        <f>COUNTIFS(#REF!,"&lt;=1",#REF!,"&lt;100",#REF!,"&gt;=50",#REF!,$B352,#REF!,"&gt;=2.4")</f>
        <v>#REF!</v>
      </c>
      <c r="H352" s="6" t="e">
        <f>COUNTIFS(#REF!,"&lt;=1",#REF!,"&lt;100",#REF!,"&gt;=50",#REF!,$B352,#REF!,"&gt;=2.5")</f>
        <v>#REF!</v>
      </c>
      <c r="I352" s="15" t="e">
        <f>COUNTIFS(#REF!,"&lt;=1",#REF!,"&lt;100",#REF!,"&gt;=50",#REF!,$B352,#REF!,"&gt;=2.6")</f>
        <v>#REF!</v>
      </c>
      <c r="K352" s="9" t="s">
        <v>35</v>
      </c>
      <c r="L352" s="6"/>
      <c r="M352" s="6" t="e">
        <f>COUNTIFS(#REF!,"&gt;=100",#REF!,"&lt;150",#REF!,$B352)</f>
        <v>#REF!</v>
      </c>
      <c r="N352" s="6" t="e">
        <f>COUNTIFS(#REF!,"&lt;=1",#REF!,"&gt;=100",#REF!,"&lt;150",#REF!,$B352,#REF!,"&gt;=2.4")</f>
        <v>#REF!</v>
      </c>
      <c r="O352" s="6" t="e">
        <f>COUNTIFS(#REF!,"&lt;=1",#REF!,"&gt;=100",#REF!,"&lt;150",#REF!,$B352,#REF!,"&gt;=2.5")</f>
        <v>#REF!</v>
      </c>
      <c r="P352" s="6" t="e">
        <f>COUNTIFS(#REF!,"&lt;=1",#REF!,"&gt;=100",#REF!,"&lt;150",#REF!,$B352,#REF!,"&gt;=2.6")</f>
        <v>#REF!</v>
      </c>
      <c r="Q352" s="6" t="e">
        <f>COUNTIFS(#REF!,"&lt;=1",#REF!,"&gt;=100",#REF!,"&lt;150",#REF!,$B352,#REF!,"&gt;=3.0")</f>
        <v>#REF!</v>
      </c>
      <c r="R352" s="15" t="e">
        <f>COUNTIFS(#REF!,"&lt;=1",#REF!,"&gt;=100",#REF!,"&lt;150",#REF!,$B352,#REF!,"&gt;=3.5")</f>
        <v>#REF!</v>
      </c>
      <c r="T352" s="9" t="s">
        <v>35</v>
      </c>
      <c r="U352" s="6"/>
      <c r="V352" s="6" t="e">
        <f>COUNTIFS(#REF!,"&gt;=150",#REF!,"&lt;200",#REF!,$B352)</f>
        <v>#REF!</v>
      </c>
      <c r="W352" s="6" t="e">
        <f>COUNTIFS(#REF!,"&lt;=1",#REF!,"&gt;=150",#REF!,"&lt;200",#REF!,$B352,#REF!,"&gt;=2.8")</f>
        <v>#REF!</v>
      </c>
      <c r="X352" s="6" t="e">
        <f>COUNTIFS(#REF!,"&lt;=1",#REF!,"&gt;=150",#REF!,"&lt;200",#REF!,$B352,#REF!,"&gt;=3.0")</f>
        <v>#REF!</v>
      </c>
      <c r="Y352" s="6" t="e">
        <f>COUNTIFS(#REF!,"&lt;=1",#REF!,"&gt;=150",#REF!,"&lt;200",#REF!,$B352,#REF!,"&gt;=3.2")</f>
        <v>#REF!</v>
      </c>
      <c r="Z352" s="6" t="e">
        <f>COUNTIFS(#REF!,"&lt;=1",#REF!,"&gt;=150",#REF!,"&lt;200",#REF!,$B352,#REF!,"&gt;=3.5")</f>
        <v>#REF!</v>
      </c>
      <c r="AA352" s="15" t="e">
        <f>COUNTIFS(#REF!,"&lt;=1",#REF!,"&gt;=150",#REF!,"&lt;200",#REF!,$B352,#REF!,"&gt;=4")</f>
        <v>#REF!</v>
      </c>
      <c r="AC352" s="9" t="s">
        <v>35</v>
      </c>
      <c r="AD352" s="6"/>
      <c r="AE352" s="6" t="e">
        <f>COUNTIFS(#REF!,"&gt;=200",#REF!,$B352)</f>
        <v>#REF!</v>
      </c>
      <c r="AF352" s="6" t="e">
        <f>COUNTIFS(#REF!,"&lt;=1",#REF!,"&gt;=200",#REF!,$B352,#REF!,"&gt;=3")</f>
        <v>#REF!</v>
      </c>
      <c r="AG352" s="6" t="e">
        <f>COUNTIFS(#REF!,"&lt;=1",#REF!,"&gt;=200",#REF!,$B352,#REF!,"&gt;=3.2")</f>
        <v>#REF!</v>
      </c>
      <c r="AH352" s="6" t="e">
        <f>COUNTIFS(#REF!,"&lt;=1",#REF!,"&gt;=200",#REF!,$B352,#REF!,"&gt;=3.5")</f>
        <v>#REF!</v>
      </c>
      <c r="AI352" s="6" t="e">
        <f>COUNTIFS(#REF!,"&lt;=1",#REF!,"&gt;=200",#REF!,$B352,#REF!,"&gt;=3.8")</f>
        <v>#REF!</v>
      </c>
      <c r="AJ352" s="15" t="e">
        <f>COUNTIFS(#REF!,"&lt;=1",#REF!,"&gt;=200",#REF!,$B352,#REF!,"&gt;=4")</f>
        <v>#REF!</v>
      </c>
      <c r="AL352" s="9" t="s">
        <v>35</v>
      </c>
      <c r="AM352" s="6"/>
      <c r="AN352" s="6" t="e">
        <f>COUNTIFS(#REF!,"&gt;=50",#REF!,$B352)</f>
        <v>#REF!</v>
      </c>
      <c r="AO352" s="6" t="e">
        <f>COUNTIFS(#REF!,"&lt;=1",#REF!,"&gt;=50",#REF!,$B352,#REF!,"&gt;=2.2")</f>
        <v>#REF!</v>
      </c>
      <c r="AP352" s="6" t="e">
        <f>COUNTIFS(#REF!,"&lt;=1",#REF!,"&gt;=50",#REF!,$B352,#REF!,"&gt;=2.5")</f>
        <v>#REF!</v>
      </c>
      <c r="AQ352" s="6" t="e">
        <f>COUNTIFS(#REF!,"&lt;=1",#REF!,"&gt;=50",#REF!,$B352,#REF!,"&gt;=3")</f>
        <v>#REF!</v>
      </c>
      <c r="AR352" s="6" t="e">
        <f>COUNTIFS(#REF!,"&lt;=1",#REF!,"&gt;=50",#REF!,$B352,#REF!,"&gt;=3.5")</f>
        <v>#REF!</v>
      </c>
      <c r="AS352" s="15" t="e">
        <f>COUNTIFS(#REF!,"&lt;=1",#REF!,"&gt;=50",#REF!,$B352,#REF!,"&gt;=4")</f>
        <v>#REF!</v>
      </c>
    </row>
    <row r="353" spans="2:45" hidden="1" outlineLevel="1" x14ac:dyDescent="0.25">
      <c r="B353" s="9" t="s">
        <v>8</v>
      </c>
      <c r="C353" s="6"/>
      <c r="D353" s="6" t="e">
        <f>COUNTIFS(#REF!,"&lt;100",#REF!,"&gt;=50",#REF!,$B353)</f>
        <v>#REF!</v>
      </c>
      <c r="E353" s="6" t="e">
        <f>COUNTIFS(#REF!,"&lt;=1",#REF!,"&lt;100",#REF!,"&gt;=50",#REF!,$B353,#REF!,"&gt;=2.2")</f>
        <v>#REF!</v>
      </c>
      <c r="F353" s="6" t="e">
        <f>COUNTIFS(#REF!,"&lt;=1",#REF!,"&lt;100",#REF!,"&gt;=50",#REF!,$B353,#REF!,"&gt;=2.3")</f>
        <v>#REF!</v>
      </c>
      <c r="G353" s="6" t="e">
        <f>COUNTIFS(#REF!,"&lt;=1",#REF!,"&lt;100",#REF!,"&gt;=50",#REF!,$B353,#REF!,"&gt;=2.4")</f>
        <v>#REF!</v>
      </c>
      <c r="H353" s="6" t="e">
        <f>COUNTIFS(#REF!,"&lt;=1",#REF!,"&lt;100",#REF!,"&gt;=50",#REF!,$B353,#REF!,"&gt;=2.5")</f>
        <v>#REF!</v>
      </c>
      <c r="I353" s="15" t="e">
        <f>COUNTIFS(#REF!,"&lt;=1",#REF!,"&lt;100",#REF!,"&gt;=50",#REF!,$B353,#REF!,"&gt;=2.6")</f>
        <v>#REF!</v>
      </c>
      <c r="K353" s="9" t="s">
        <v>8</v>
      </c>
      <c r="L353" s="6"/>
      <c r="M353" s="6" t="e">
        <f>COUNTIFS(#REF!,"&gt;=100",#REF!,"&lt;150",#REF!,$B353)</f>
        <v>#REF!</v>
      </c>
      <c r="N353" s="6" t="e">
        <f>COUNTIFS(#REF!,"&lt;=1",#REF!,"&gt;=100",#REF!,"&lt;150",#REF!,$B353,#REF!,"&gt;=2.4")</f>
        <v>#REF!</v>
      </c>
      <c r="O353" s="6" t="e">
        <f>COUNTIFS(#REF!,"&lt;=1",#REF!,"&gt;=100",#REF!,"&lt;150",#REF!,$B353,#REF!,"&gt;=2.5")</f>
        <v>#REF!</v>
      </c>
      <c r="P353" s="6" t="e">
        <f>COUNTIFS(#REF!,"&lt;=1",#REF!,"&gt;=100",#REF!,"&lt;150",#REF!,$B353,#REF!,"&gt;=2.6")</f>
        <v>#REF!</v>
      </c>
      <c r="Q353" s="6" t="e">
        <f>COUNTIFS(#REF!,"&lt;=1",#REF!,"&gt;=100",#REF!,"&lt;150",#REF!,$B353,#REF!,"&gt;=3.0")</f>
        <v>#REF!</v>
      </c>
      <c r="R353" s="15" t="e">
        <f>COUNTIFS(#REF!,"&lt;=1",#REF!,"&gt;=100",#REF!,"&lt;150",#REF!,$B353,#REF!,"&gt;=3.5")</f>
        <v>#REF!</v>
      </c>
      <c r="T353" s="9" t="s">
        <v>8</v>
      </c>
      <c r="U353" s="6"/>
      <c r="V353" s="6" t="e">
        <f>COUNTIFS(#REF!,"&gt;=150",#REF!,"&lt;200",#REF!,$B353)</f>
        <v>#REF!</v>
      </c>
      <c r="W353" s="6" t="e">
        <f>COUNTIFS(#REF!,"&lt;=1",#REF!,"&gt;=150",#REF!,"&lt;200",#REF!,$B353,#REF!,"&gt;=2.8")</f>
        <v>#REF!</v>
      </c>
      <c r="X353" s="6" t="e">
        <f>COUNTIFS(#REF!,"&lt;=1",#REF!,"&gt;=150",#REF!,"&lt;200",#REF!,$B353,#REF!,"&gt;=3.0")</f>
        <v>#REF!</v>
      </c>
      <c r="Y353" s="6" t="e">
        <f>COUNTIFS(#REF!,"&lt;=1",#REF!,"&gt;=150",#REF!,"&lt;200",#REF!,$B353,#REF!,"&gt;=3.2")</f>
        <v>#REF!</v>
      </c>
      <c r="Z353" s="6" t="e">
        <f>COUNTIFS(#REF!,"&lt;=1",#REF!,"&gt;=150",#REF!,"&lt;200",#REF!,$B353,#REF!,"&gt;=3.5")</f>
        <v>#REF!</v>
      </c>
      <c r="AA353" s="15" t="e">
        <f>COUNTIFS(#REF!,"&lt;=1",#REF!,"&gt;=150",#REF!,"&lt;200",#REF!,$B353,#REF!,"&gt;=4")</f>
        <v>#REF!</v>
      </c>
      <c r="AC353" s="9" t="s">
        <v>8</v>
      </c>
      <c r="AD353" s="6"/>
      <c r="AE353" s="6" t="e">
        <f>COUNTIFS(#REF!,"&gt;=200",#REF!,$B353)</f>
        <v>#REF!</v>
      </c>
      <c r="AF353" s="6" t="e">
        <f>COUNTIFS(#REF!,"&lt;=1",#REF!,"&gt;=200",#REF!,$B353,#REF!,"&gt;=3")</f>
        <v>#REF!</v>
      </c>
      <c r="AG353" s="6" t="e">
        <f>COUNTIFS(#REF!,"&lt;=1",#REF!,"&gt;=200",#REF!,$B353,#REF!,"&gt;=3.2")</f>
        <v>#REF!</v>
      </c>
      <c r="AH353" s="6" t="e">
        <f>COUNTIFS(#REF!,"&lt;=1",#REF!,"&gt;=200",#REF!,$B353,#REF!,"&gt;=3.5")</f>
        <v>#REF!</v>
      </c>
      <c r="AI353" s="6" t="e">
        <f>COUNTIFS(#REF!,"&lt;=1",#REF!,"&gt;=200",#REF!,$B353,#REF!,"&gt;=3.8")</f>
        <v>#REF!</v>
      </c>
      <c r="AJ353" s="15" t="e">
        <f>COUNTIFS(#REF!,"&lt;=1",#REF!,"&gt;=200",#REF!,$B353,#REF!,"&gt;=4")</f>
        <v>#REF!</v>
      </c>
      <c r="AL353" s="9" t="s">
        <v>8</v>
      </c>
      <c r="AM353" s="6"/>
      <c r="AN353" s="6" t="e">
        <f>COUNTIFS(#REF!,"&gt;=50",#REF!,$B353)</f>
        <v>#REF!</v>
      </c>
      <c r="AO353" s="6" t="e">
        <f>COUNTIFS(#REF!,"&lt;=1",#REF!,"&gt;=50",#REF!,$B353,#REF!,"&gt;=2.2")</f>
        <v>#REF!</v>
      </c>
      <c r="AP353" s="6" t="e">
        <f>COUNTIFS(#REF!,"&lt;=1",#REF!,"&gt;=50",#REF!,$B353,#REF!,"&gt;=2.5")</f>
        <v>#REF!</v>
      </c>
      <c r="AQ353" s="6" t="e">
        <f>COUNTIFS(#REF!,"&lt;=1",#REF!,"&gt;=50",#REF!,$B353,#REF!,"&gt;=3")</f>
        <v>#REF!</v>
      </c>
      <c r="AR353" s="6" t="e">
        <f>COUNTIFS(#REF!,"&lt;=1",#REF!,"&gt;=50",#REF!,$B353,#REF!,"&gt;=3.5")</f>
        <v>#REF!</v>
      </c>
      <c r="AS353" s="15" t="e">
        <f>COUNTIFS(#REF!,"&lt;=1",#REF!,"&gt;=50",#REF!,$B353,#REF!,"&gt;=4")</f>
        <v>#REF!</v>
      </c>
    </row>
    <row r="354" spans="2:45" hidden="1" outlineLevel="1" x14ac:dyDescent="0.25">
      <c r="B354" s="9" t="s">
        <v>36</v>
      </c>
      <c r="C354" s="6"/>
      <c r="D354" s="6" t="e">
        <f>COUNTIFS(#REF!,"&lt;100",#REF!,"&gt;=50",#REF!,$B354)</f>
        <v>#REF!</v>
      </c>
      <c r="E354" s="6" t="e">
        <f>COUNTIFS(#REF!,"&lt;=1",#REF!,"&lt;100",#REF!,"&gt;=50",#REF!,$B354,#REF!,"&gt;=2.2")</f>
        <v>#REF!</v>
      </c>
      <c r="F354" s="6" t="e">
        <f>COUNTIFS(#REF!,"&lt;=1",#REF!,"&lt;100",#REF!,"&gt;=50",#REF!,$B354,#REF!,"&gt;=2.3")</f>
        <v>#REF!</v>
      </c>
      <c r="G354" s="6" t="e">
        <f>COUNTIFS(#REF!,"&lt;=1",#REF!,"&lt;100",#REF!,"&gt;=50",#REF!,$B354,#REF!,"&gt;=2.4")</f>
        <v>#REF!</v>
      </c>
      <c r="H354" s="6" t="e">
        <f>COUNTIFS(#REF!,"&lt;=1",#REF!,"&lt;100",#REF!,"&gt;=50",#REF!,$B354,#REF!,"&gt;=2.5")</f>
        <v>#REF!</v>
      </c>
      <c r="I354" s="15" t="e">
        <f>COUNTIFS(#REF!,"&lt;=1",#REF!,"&lt;100",#REF!,"&gt;=50",#REF!,$B354,#REF!,"&gt;=2.6")</f>
        <v>#REF!</v>
      </c>
      <c r="K354" s="9" t="s">
        <v>36</v>
      </c>
      <c r="L354" s="6"/>
      <c r="M354" s="6" t="e">
        <f>COUNTIFS(#REF!,"&gt;=100",#REF!,"&lt;150",#REF!,$B354)</f>
        <v>#REF!</v>
      </c>
      <c r="N354" s="6" t="e">
        <f>COUNTIFS(#REF!,"&lt;=1",#REF!,"&gt;=100",#REF!,"&lt;150",#REF!,$B354,#REF!,"&gt;=2.4")</f>
        <v>#REF!</v>
      </c>
      <c r="O354" s="6" t="e">
        <f>COUNTIFS(#REF!,"&lt;=1",#REF!,"&gt;=100",#REF!,"&lt;150",#REF!,$B354,#REF!,"&gt;=2.5")</f>
        <v>#REF!</v>
      </c>
      <c r="P354" s="6" t="e">
        <f>COUNTIFS(#REF!,"&lt;=1",#REF!,"&gt;=100",#REF!,"&lt;150",#REF!,$B354,#REF!,"&gt;=2.6")</f>
        <v>#REF!</v>
      </c>
      <c r="Q354" s="6" t="e">
        <f>COUNTIFS(#REF!,"&lt;=1",#REF!,"&gt;=100",#REF!,"&lt;150",#REF!,$B354,#REF!,"&gt;=3.0")</f>
        <v>#REF!</v>
      </c>
      <c r="R354" s="15" t="e">
        <f>COUNTIFS(#REF!,"&lt;=1",#REF!,"&gt;=100",#REF!,"&lt;150",#REF!,$B354,#REF!,"&gt;=3.5")</f>
        <v>#REF!</v>
      </c>
      <c r="T354" s="9" t="s">
        <v>36</v>
      </c>
      <c r="U354" s="6"/>
      <c r="V354" s="6" t="e">
        <f>COUNTIFS(#REF!,"&gt;=150",#REF!,"&lt;200",#REF!,$B354)</f>
        <v>#REF!</v>
      </c>
      <c r="W354" s="6" t="e">
        <f>COUNTIFS(#REF!,"&lt;=1",#REF!,"&gt;=150",#REF!,"&lt;200",#REF!,$B354,#REF!,"&gt;=2.8")</f>
        <v>#REF!</v>
      </c>
      <c r="X354" s="6" t="e">
        <f>COUNTIFS(#REF!,"&lt;=1",#REF!,"&gt;=150",#REF!,"&lt;200",#REF!,$B354,#REF!,"&gt;=3.0")</f>
        <v>#REF!</v>
      </c>
      <c r="Y354" s="6" t="e">
        <f>COUNTIFS(#REF!,"&lt;=1",#REF!,"&gt;=150",#REF!,"&lt;200",#REF!,$B354,#REF!,"&gt;=3.2")</f>
        <v>#REF!</v>
      </c>
      <c r="Z354" s="6" t="e">
        <f>COUNTIFS(#REF!,"&lt;=1",#REF!,"&gt;=150",#REF!,"&lt;200",#REF!,$B354,#REF!,"&gt;=3.5")</f>
        <v>#REF!</v>
      </c>
      <c r="AA354" s="15" t="e">
        <f>COUNTIFS(#REF!,"&lt;=1",#REF!,"&gt;=150",#REF!,"&lt;200",#REF!,$B354,#REF!,"&gt;=4")</f>
        <v>#REF!</v>
      </c>
      <c r="AC354" s="9" t="s">
        <v>36</v>
      </c>
      <c r="AD354" s="6"/>
      <c r="AE354" s="6" t="e">
        <f>COUNTIFS(#REF!,"&gt;=200",#REF!,$B354)</f>
        <v>#REF!</v>
      </c>
      <c r="AF354" s="6" t="e">
        <f>COUNTIFS(#REF!,"&lt;=1",#REF!,"&gt;=200",#REF!,$B354,#REF!,"&gt;=3")</f>
        <v>#REF!</v>
      </c>
      <c r="AG354" s="6" t="e">
        <f>COUNTIFS(#REF!,"&lt;=1",#REF!,"&gt;=200",#REF!,$B354,#REF!,"&gt;=3.2")</f>
        <v>#REF!</v>
      </c>
      <c r="AH354" s="6" t="e">
        <f>COUNTIFS(#REF!,"&lt;=1",#REF!,"&gt;=200",#REF!,$B354,#REF!,"&gt;=3.5")</f>
        <v>#REF!</v>
      </c>
      <c r="AI354" s="6" t="e">
        <f>COUNTIFS(#REF!,"&lt;=1",#REF!,"&gt;=200",#REF!,$B354,#REF!,"&gt;=3.8")</f>
        <v>#REF!</v>
      </c>
      <c r="AJ354" s="15" t="e">
        <f>COUNTIFS(#REF!,"&lt;=1",#REF!,"&gt;=200",#REF!,$B354,#REF!,"&gt;=4")</f>
        <v>#REF!</v>
      </c>
      <c r="AL354" s="9" t="s">
        <v>36</v>
      </c>
      <c r="AM354" s="6"/>
      <c r="AN354" s="6" t="e">
        <f>COUNTIFS(#REF!,"&gt;=50",#REF!,$B354)</f>
        <v>#REF!</v>
      </c>
      <c r="AO354" s="6" t="e">
        <f>COUNTIFS(#REF!,"&lt;=1",#REF!,"&gt;=50",#REF!,$B354,#REF!,"&gt;=2.2")</f>
        <v>#REF!</v>
      </c>
      <c r="AP354" s="6" t="e">
        <f>COUNTIFS(#REF!,"&lt;=1",#REF!,"&gt;=50",#REF!,$B354,#REF!,"&gt;=2.5")</f>
        <v>#REF!</v>
      </c>
      <c r="AQ354" s="6" t="e">
        <f>COUNTIFS(#REF!,"&lt;=1",#REF!,"&gt;=50",#REF!,$B354,#REF!,"&gt;=3")</f>
        <v>#REF!</v>
      </c>
      <c r="AR354" s="6" t="e">
        <f>COUNTIFS(#REF!,"&lt;=1",#REF!,"&gt;=50",#REF!,$B354,#REF!,"&gt;=3.5")</f>
        <v>#REF!</v>
      </c>
      <c r="AS354" s="15" t="e">
        <f>COUNTIFS(#REF!,"&lt;=1",#REF!,"&gt;=50",#REF!,$B354,#REF!,"&gt;=4")</f>
        <v>#REF!</v>
      </c>
    </row>
    <row r="355" spans="2:45" hidden="1" outlineLevel="1" x14ac:dyDescent="0.25">
      <c r="B355" s="9" t="s">
        <v>30</v>
      </c>
      <c r="C355" s="6"/>
      <c r="D355" s="6" t="e">
        <f>COUNTIFS(#REF!,"&lt;100",#REF!,"&gt;=50",#REF!,$B355)</f>
        <v>#REF!</v>
      </c>
      <c r="E355" s="6" t="e">
        <f>COUNTIFS(#REF!,"&lt;=1",#REF!,"&lt;100",#REF!,"&gt;=50",#REF!,$B355,#REF!,"&gt;=2.2")</f>
        <v>#REF!</v>
      </c>
      <c r="F355" s="6" t="e">
        <f>COUNTIFS(#REF!,"&lt;=1",#REF!,"&lt;100",#REF!,"&gt;=50",#REF!,$B355,#REF!,"&gt;=2.3")</f>
        <v>#REF!</v>
      </c>
      <c r="G355" s="6" t="e">
        <f>COUNTIFS(#REF!,"&lt;=1",#REF!,"&lt;100",#REF!,"&gt;=50",#REF!,$B355,#REF!,"&gt;=2.4")</f>
        <v>#REF!</v>
      </c>
      <c r="H355" s="6" t="e">
        <f>COUNTIFS(#REF!,"&lt;=1",#REF!,"&lt;100",#REF!,"&gt;=50",#REF!,$B355,#REF!,"&gt;=2.5")</f>
        <v>#REF!</v>
      </c>
      <c r="I355" s="15" t="e">
        <f>COUNTIFS(#REF!,"&lt;=1",#REF!,"&lt;100",#REF!,"&gt;=50",#REF!,$B355,#REF!,"&gt;=2.6")</f>
        <v>#REF!</v>
      </c>
      <c r="K355" s="9" t="s">
        <v>30</v>
      </c>
      <c r="L355" s="6"/>
      <c r="M355" s="6" t="e">
        <f>COUNTIFS(#REF!,"&gt;=100",#REF!,"&lt;150",#REF!,$B355)</f>
        <v>#REF!</v>
      </c>
      <c r="N355" s="6" t="e">
        <f>COUNTIFS(#REF!,"&lt;=1",#REF!,"&gt;=100",#REF!,"&lt;150",#REF!,$B355,#REF!,"&gt;=2.4")</f>
        <v>#REF!</v>
      </c>
      <c r="O355" s="6" t="e">
        <f>COUNTIFS(#REF!,"&lt;=1",#REF!,"&gt;=100",#REF!,"&lt;150",#REF!,$B355,#REF!,"&gt;=2.5")</f>
        <v>#REF!</v>
      </c>
      <c r="P355" s="6" t="e">
        <f>COUNTIFS(#REF!,"&lt;=1",#REF!,"&gt;=100",#REF!,"&lt;150",#REF!,$B355,#REF!,"&gt;=2.6")</f>
        <v>#REF!</v>
      </c>
      <c r="Q355" s="6" t="e">
        <f>COUNTIFS(#REF!,"&lt;=1",#REF!,"&gt;=100",#REF!,"&lt;150",#REF!,$B355,#REF!,"&gt;=3.0")</f>
        <v>#REF!</v>
      </c>
      <c r="R355" s="15" t="e">
        <f>COUNTIFS(#REF!,"&lt;=1",#REF!,"&gt;=100",#REF!,"&lt;150",#REF!,$B355,#REF!,"&gt;=3.5")</f>
        <v>#REF!</v>
      </c>
      <c r="T355" s="9" t="s">
        <v>30</v>
      </c>
      <c r="U355" s="6"/>
      <c r="V355" s="6" t="e">
        <f>COUNTIFS(#REF!,"&gt;=150",#REF!,"&lt;200",#REF!,$B355)</f>
        <v>#REF!</v>
      </c>
      <c r="W355" s="6" t="e">
        <f>COUNTIFS(#REF!,"&lt;=1",#REF!,"&gt;=150",#REF!,"&lt;200",#REF!,$B355,#REF!,"&gt;=2.8")</f>
        <v>#REF!</v>
      </c>
      <c r="X355" s="6" t="e">
        <f>COUNTIFS(#REF!,"&lt;=1",#REF!,"&gt;=150",#REF!,"&lt;200",#REF!,$B355,#REF!,"&gt;=3.0")</f>
        <v>#REF!</v>
      </c>
      <c r="Y355" s="6" t="e">
        <f>COUNTIFS(#REF!,"&lt;=1",#REF!,"&gt;=150",#REF!,"&lt;200",#REF!,$B355,#REF!,"&gt;=3.2")</f>
        <v>#REF!</v>
      </c>
      <c r="Z355" s="6" t="e">
        <f>COUNTIFS(#REF!,"&lt;=1",#REF!,"&gt;=150",#REF!,"&lt;200",#REF!,$B355,#REF!,"&gt;=3.5")</f>
        <v>#REF!</v>
      </c>
      <c r="AA355" s="15" t="e">
        <f>COUNTIFS(#REF!,"&lt;=1",#REF!,"&gt;=150",#REF!,"&lt;200",#REF!,$B355,#REF!,"&gt;=4")</f>
        <v>#REF!</v>
      </c>
      <c r="AC355" s="9" t="s">
        <v>30</v>
      </c>
      <c r="AD355" s="6"/>
      <c r="AE355" s="6" t="e">
        <f>COUNTIFS(#REF!,"&gt;=200",#REF!,$B355)</f>
        <v>#REF!</v>
      </c>
      <c r="AF355" s="6" t="e">
        <f>COUNTIFS(#REF!,"&lt;=1",#REF!,"&gt;=200",#REF!,$B355,#REF!,"&gt;=3")</f>
        <v>#REF!</v>
      </c>
      <c r="AG355" s="6" t="e">
        <f>COUNTIFS(#REF!,"&lt;=1",#REF!,"&gt;=200",#REF!,$B355,#REF!,"&gt;=3.2")</f>
        <v>#REF!</v>
      </c>
      <c r="AH355" s="6" t="e">
        <f>COUNTIFS(#REF!,"&lt;=1",#REF!,"&gt;=200",#REF!,$B355,#REF!,"&gt;=3.5")</f>
        <v>#REF!</v>
      </c>
      <c r="AI355" s="6" t="e">
        <f>COUNTIFS(#REF!,"&lt;=1",#REF!,"&gt;=200",#REF!,$B355,#REF!,"&gt;=3.8")</f>
        <v>#REF!</v>
      </c>
      <c r="AJ355" s="15" t="e">
        <f>COUNTIFS(#REF!,"&lt;=1",#REF!,"&gt;=200",#REF!,$B355,#REF!,"&gt;=4")</f>
        <v>#REF!</v>
      </c>
      <c r="AL355" s="9" t="s">
        <v>30</v>
      </c>
      <c r="AM355" s="6"/>
      <c r="AN355" s="6" t="e">
        <f>COUNTIFS(#REF!,"&gt;=50",#REF!,$B355)</f>
        <v>#REF!</v>
      </c>
      <c r="AO355" s="6" t="e">
        <f>COUNTIFS(#REF!,"&lt;=1",#REF!,"&gt;=50",#REF!,$B355,#REF!,"&gt;=2.2")</f>
        <v>#REF!</v>
      </c>
      <c r="AP355" s="6" t="e">
        <f>COUNTIFS(#REF!,"&lt;=1",#REF!,"&gt;=50",#REF!,$B355,#REF!,"&gt;=2.5")</f>
        <v>#REF!</v>
      </c>
      <c r="AQ355" s="6" t="e">
        <f>COUNTIFS(#REF!,"&lt;=1",#REF!,"&gt;=50",#REF!,$B355,#REF!,"&gt;=3")</f>
        <v>#REF!</v>
      </c>
      <c r="AR355" s="6" t="e">
        <f>COUNTIFS(#REF!,"&lt;=1",#REF!,"&gt;=50",#REF!,$B355,#REF!,"&gt;=3.5")</f>
        <v>#REF!</v>
      </c>
      <c r="AS355" s="15" t="e">
        <f>COUNTIFS(#REF!,"&lt;=1",#REF!,"&gt;=50",#REF!,$B355,#REF!,"&gt;=4")</f>
        <v>#REF!</v>
      </c>
    </row>
    <row r="356" spans="2:45" hidden="1" outlineLevel="1" x14ac:dyDescent="0.25">
      <c r="B356" s="9" t="s">
        <v>38</v>
      </c>
      <c r="C356" s="6"/>
      <c r="D356" s="6" t="e">
        <f>COUNTIFS(#REF!,"&lt;100",#REF!,"&gt;=50",#REF!,$B356)</f>
        <v>#REF!</v>
      </c>
      <c r="E356" s="6" t="e">
        <f>COUNTIFS(#REF!,"&lt;=1",#REF!,"&lt;100",#REF!,"&gt;=50",#REF!,$B356,#REF!,"&gt;=2.2")</f>
        <v>#REF!</v>
      </c>
      <c r="F356" s="6" t="e">
        <f>COUNTIFS(#REF!,"&lt;=1",#REF!,"&lt;100",#REF!,"&gt;=50",#REF!,$B356,#REF!,"&gt;=2.3")</f>
        <v>#REF!</v>
      </c>
      <c r="G356" s="6" t="e">
        <f>COUNTIFS(#REF!,"&lt;=1",#REF!,"&lt;100",#REF!,"&gt;=50",#REF!,$B356,#REF!,"&gt;=2.4")</f>
        <v>#REF!</v>
      </c>
      <c r="H356" s="6" t="e">
        <f>COUNTIFS(#REF!,"&lt;=1",#REF!,"&lt;100",#REF!,"&gt;=50",#REF!,$B356,#REF!,"&gt;=2.5")</f>
        <v>#REF!</v>
      </c>
      <c r="I356" s="15" t="e">
        <f>COUNTIFS(#REF!,"&lt;=1",#REF!,"&lt;100",#REF!,"&gt;=50",#REF!,$B356,#REF!,"&gt;=2.6")</f>
        <v>#REF!</v>
      </c>
      <c r="K356" s="9" t="s">
        <v>38</v>
      </c>
      <c r="L356" s="6"/>
      <c r="M356" s="6" t="e">
        <f>COUNTIFS(#REF!,"&gt;=100",#REF!,"&lt;150",#REF!,$B356)</f>
        <v>#REF!</v>
      </c>
      <c r="N356" s="6" t="e">
        <f>COUNTIFS(#REF!,"&lt;=1",#REF!,"&gt;=100",#REF!,"&lt;150",#REF!,$B356,#REF!,"&gt;=2.4")</f>
        <v>#REF!</v>
      </c>
      <c r="O356" s="6" t="e">
        <f>COUNTIFS(#REF!,"&lt;=1",#REF!,"&gt;=100",#REF!,"&lt;150",#REF!,$B356,#REF!,"&gt;=2.5")</f>
        <v>#REF!</v>
      </c>
      <c r="P356" s="6" t="e">
        <f>COUNTIFS(#REF!,"&lt;=1",#REF!,"&gt;=100",#REF!,"&lt;150",#REF!,$B356,#REF!,"&gt;=2.6")</f>
        <v>#REF!</v>
      </c>
      <c r="Q356" s="6" t="e">
        <f>COUNTIFS(#REF!,"&lt;=1",#REF!,"&gt;=100",#REF!,"&lt;150",#REF!,$B356,#REF!,"&gt;=3.0")</f>
        <v>#REF!</v>
      </c>
      <c r="R356" s="15" t="e">
        <f>COUNTIFS(#REF!,"&lt;=1",#REF!,"&gt;=100",#REF!,"&lt;150",#REF!,$B356,#REF!,"&gt;=3.5")</f>
        <v>#REF!</v>
      </c>
      <c r="T356" s="9" t="s">
        <v>38</v>
      </c>
      <c r="U356" s="6"/>
      <c r="V356" s="6" t="e">
        <f>COUNTIFS(#REF!,"&gt;=150",#REF!,"&lt;200",#REF!,$B356)</f>
        <v>#REF!</v>
      </c>
      <c r="W356" s="6" t="e">
        <f>COUNTIFS(#REF!,"&lt;=1",#REF!,"&gt;=150",#REF!,"&lt;200",#REF!,$B356,#REF!,"&gt;=2.8")</f>
        <v>#REF!</v>
      </c>
      <c r="X356" s="6" t="e">
        <f>COUNTIFS(#REF!,"&lt;=1",#REF!,"&gt;=150",#REF!,"&lt;200",#REF!,$B356,#REF!,"&gt;=3.0")</f>
        <v>#REF!</v>
      </c>
      <c r="Y356" s="6" t="e">
        <f>COUNTIFS(#REF!,"&lt;=1",#REF!,"&gt;=150",#REF!,"&lt;200",#REF!,$B356,#REF!,"&gt;=3.2")</f>
        <v>#REF!</v>
      </c>
      <c r="Z356" s="6" t="e">
        <f>COUNTIFS(#REF!,"&lt;=1",#REF!,"&gt;=150",#REF!,"&lt;200",#REF!,$B356,#REF!,"&gt;=3.5")</f>
        <v>#REF!</v>
      </c>
      <c r="AA356" s="15" t="e">
        <f>COUNTIFS(#REF!,"&lt;=1",#REF!,"&gt;=150",#REF!,"&lt;200",#REF!,$B356,#REF!,"&gt;=4")</f>
        <v>#REF!</v>
      </c>
      <c r="AC356" s="9" t="s">
        <v>38</v>
      </c>
      <c r="AD356" s="6"/>
      <c r="AE356" s="6" t="e">
        <f>COUNTIFS(#REF!,"&gt;=200",#REF!,$B356)</f>
        <v>#REF!</v>
      </c>
      <c r="AF356" s="6" t="e">
        <f>COUNTIFS(#REF!,"&lt;=1",#REF!,"&gt;=200",#REF!,$B356,#REF!,"&gt;=3")</f>
        <v>#REF!</v>
      </c>
      <c r="AG356" s="6" t="e">
        <f>COUNTIFS(#REF!,"&lt;=1",#REF!,"&gt;=200",#REF!,$B356,#REF!,"&gt;=3.2")</f>
        <v>#REF!</v>
      </c>
      <c r="AH356" s="6" t="e">
        <f>COUNTIFS(#REF!,"&lt;=1",#REF!,"&gt;=200",#REF!,$B356,#REF!,"&gt;=3.5")</f>
        <v>#REF!</v>
      </c>
      <c r="AI356" s="6" t="e">
        <f>COUNTIFS(#REF!,"&lt;=1",#REF!,"&gt;=200",#REF!,$B356,#REF!,"&gt;=3.8")</f>
        <v>#REF!</v>
      </c>
      <c r="AJ356" s="15" t="e">
        <f>COUNTIFS(#REF!,"&lt;=1",#REF!,"&gt;=200",#REF!,$B356,#REF!,"&gt;=4")</f>
        <v>#REF!</v>
      </c>
      <c r="AL356" s="9" t="s">
        <v>38</v>
      </c>
      <c r="AM356" s="6"/>
      <c r="AN356" s="6" t="e">
        <f>COUNTIFS(#REF!,"&gt;=50",#REF!,$B356)</f>
        <v>#REF!</v>
      </c>
      <c r="AO356" s="6" t="e">
        <f>COUNTIFS(#REF!,"&lt;=1",#REF!,"&gt;=50",#REF!,$B356,#REF!,"&gt;=2.2")</f>
        <v>#REF!</v>
      </c>
      <c r="AP356" s="6" t="e">
        <f>COUNTIFS(#REF!,"&lt;=1",#REF!,"&gt;=50",#REF!,$B356,#REF!,"&gt;=2.5")</f>
        <v>#REF!</v>
      </c>
      <c r="AQ356" s="6" t="e">
        <f>COUNTIFS(#REF!,"&lt;=1",#REF!,"&gt;=50",#REF!,$B356,#REF!,"&gt;=3")</f>
        <v>#REF!</v>
      </c>
      <c r="AR356" s="6" t="e">
        <f>COUNTIFS(#REF!,"&lt;=1",#REF!,"&gt;=50",#REF!,$B356,#REF!,"&gt;=3.5")</f>
        <v>#REF!</v>
      </c>
      <c r="AS356" s="15" t="e">
        <f>COUNTIFS(#REF!,"&lt;=1",#REF!,"&gt;=50",#REF!,$B356,#REF!,"&gt;=4")</f>
        <v>#REF!</v>
      </c>
    </row>
    <row r="357" spans="2:45" hidden="1" outlineLevel="1" x14ac:dyDescent="0.25">
      <c r="B357" s="9" t="s">
        <v>61</v>
      </c>
      <c r="C357" s="6"/>
      <c r="D357" s="6" t="e">
        <f>COUNTIFS(#REF!,"&lt;100",#REF!,"&gt;=50",#REF!,$B357)</f>
        <v>#REF!</v>
      </c>
      <c r="E357" s="6" t="e">
        <f>COUNTIFS(#REF!,"&lt;=1",#REF!,"&lt;100",#REF!,"&gt;=50",#REF!,$B357,#REF!,"&gt;=2.2")</f>
        <v>#REF!</v>
      </c>
      <c r="F357" s="6" t="e">
        <f>COUNTIFS(#REF!,"&lt;=1",#REF!,"&lt;100",#REF!,"&gt;=50",#REF!,$B357,#REF!,"&gt;=2.3")</f>
        <v>#REF!</v>
      </c>
      <c r="G357" s="6" t="e">
        <f>COUNTIFS(#REF!,"&lt;=1",#REF!,"&lt;100",#REF!,"&gt;=50",#REF!,$B357,#REF!,"&gt;=2.4")</f>
        <v>#REF!</v>
      </c>
      <c r="H357" s="6" t="e">
        <f>COUNTIFS(#REF!,"&lt;=1",#REF!,"&lt;100",#REF!,"&gt;=50",#REF!,$B357,#REF!,"&gt;=2.5")</f>
        <v>#REF!</v>
      </c>
      <c r="I357" s="15" t="e">
        <f>COUNTIFS(#REF!,"&lt;=1",#REF!,"&lt;100",#REF!,"&gt;=50",#REF!,$B357,#REF!,"&gt;=2.6")</f>
        <v>#REF!</v>
      </c>
      <c r="K357" s="9" t="s">
        <v>61</v>
      </c>
      <c r="L357" s="6"/>
      <c r="M357" s="6" t="e">
        <f>COUNTIFS(#REF!,"&gt;=100",#REF!,"&lt;150",#REF!,$B357)</f>
        <v>#REF!</v>
      </c>
      <c r="N357" s="6" t="e">
        <f>COUNTIFS(#REF!,"&lt;=1",#REF!,"&gt;=100",#REF!,"&lt;150",#REF!,$B357,#REF!,"&gt;=2.4")</f>
        <v>#REF!</v>
      </c>
      <c r="O357" s="6" t="e">
        <f>COUNTIFS(#REF!,"&lt;=1",#REF!,"&gt;=100",#REF!,"&lt;150",#REF!,$B357,#REF!,"&gt;=2.5")</f>
        <v>#REF!</v>
      </c>
      <c r="P357" s="6" t="e">
        <f>COUNTIFS(#REF!,"&lt;=1",#REF!,"&gt;=100",#REF!,"&lt;150",#REF!,$B357,#REF!,"&gt;=2.6")</f>
        <v>#REF!</v>
      </c>
      <c r="Q357" s="6" t="e">
        <f>COUNTIFS(#REF!,"&lt;=1",#REF!,"&gt;=100",#REF!,"&lt;150",#REF!,$B357,#REF!,"&gt;=3.0")</f>
        <v>#REF!</v>
      </c>
      <c r="R357" s="15" t="e">
        <f>COUNTIFS(#REF!,"&lt;=1",#REF!,"&gt;=100",#REF!,"&lt;150",#REF!,$B357,#REF!,"&gt;=3.5")</f>
        <v>#REF!</v>
      </c>
      <c r="T357" s="9" t="s">
        <v>61</v>
      </c>
      <c r="U357" s="6"/>
      <c r="V357" s="6" t="e">
        <f>COUNTIFS(#REF!,"&gt;=150",#REF!,"&lt;200",#REF!,$B357)</f>
        <v>#REF!</v>
      </c>
      <c r="W357" s="6" t="e">
        <f>COUNTIFS(#REF!,"&lt;=1",#REF!,"&gt;=150",#REF!,"&lt;200",#REF!,$B357,#REF!,"&gt;=2.8")</f>
        <v>#REF!</v>
      </c>
      <c r="X357" s="6" t="e">
        <f>COUNTIFS(#REF!,"&lt;=1",#REF!,"&gt;=150",#REF!,"&lt;200",#REF!,$B357,#REF!,"&gt;=3.0")</f>
        <v>#REF!</v>
      </c>
      <c r="Y357" s="6" t="e">
        <f>COUNTIFS(#REF!,"&lt;=1",#REF!,"&gt;=150",#REF!,"&lt;200",#REF!,$B357,#REF!,"&gt;=3.2")</f>
        <v>#REF!</v>
      </c>
      <c r="Z357" s="6" t="e">
        <f>COUNTIFS(#REF!,"&lt;=1",#REF!,"&gt;=150",#REF!,"&lt;200",#REF!,$B357,#REF!,"&gt;=3.5")</f>
        <v>#REF!</v>
      </c>
      <c r="AA357" s="15" t="e">
        <f>COUNTIFS(#REF!,"&lt;=1",#REF!,"&gt;=150",#REF!,"&lt;200",#REF!,$B357,#REF!,"&gt;=4")</f>
        <v>#REF!</v>
      </c>
      <c r="AC357" s="9" t="s">
        <v>61</v>
      </c>
      <c r="AD357" s="6"/>
      <c r="AE357" s="6" t="e">
        <f>COUNTIFS(#REF!,"&gt;=200",#REF!,$B357)</f>
        <v>#REF!</v>
      </c>
      <c r="AF357" s="6" t="e">
        <f>COUNTIFS(#REF!,"&lt;=1",#REF!,"&gt;=200",#REF!,$B357,#REF!,"&gt;=3")</f>
        <v>#REF!</v>
      </c>
      <c r="AG357" s="6" t="e">
        <f>COUNTIFS(#REF!,"&lt;=1",#REF!,"&gt;=200",#REF!,$B357,#REF!,"&gt;=3.2")</f>
        <v>#REF!</v>
      </c>
      <c r="AH357" s="6" t="e">
        <f>COUNTIFS(#REF!,"&lt;=1",#REF!,"&gt;=200",#REF!,$B357,#REF!,"&gt;=3.5")</f>
        <v>#REF!</v>
      </c>
      <c r="AI357" s="6" t="e">
        <f>COUNTIFS(#REF!,"&lt;=1",#REF!,"&gt;=200",#REF!,$B357,#REF!,"&gt;=3.8")</f>
        <v>#REF!</v>
      </c>
      <c r="AJ357" s="15" t="e">
        <f>COUNTIFS(#REF!,"&lt;=1",#REF!,"&gt;=200",#REF!,$B357,#REF!,"&gt;=4")</f>
        <v>#REF!</v>
      </c>
      <c r="AL357" s="9" t="s">
        <v>61</v>
      </c>
      <c r="AM357" s="6"/>
      <c r="AN357" s="6" t="e">
        <f>COUNTIFS(#REF!,"&gt;=50",#REF!,$B357)</f>
        <v>#REF!</v>
      </c>
      <c r="AO357" s="6" t="e">
        <f>COUNTIFS(#REF!,"&lt;=1",#REF!,"&gt;=50",#REF!,$B357,#REF!,"&gt;=2.2")</f>
        <v>#REF!</v>
      </c>
      <c r="AP357" s="6" t="e">
        <f>COUNTIFS(#REF!,"&lt;=1",#REF!,"&gt;=50",#REF!,$B357,#REF!,"&gt;=2.5")</f>
        <v>#REF!</v>
      </c>
      <c r="AQ357" s="6" t="e">
        <f>COUNTIFS(#REF!,"&lt;=1",#REF!,"&gt;=50",#REF!,$B357,#REF!,"&gt;=3")</f>
        <v>#REF!</v>
      </c>
      <c r="AR357" s="6" t="e">
        <f>COUNTIFS(#REF!,"&lt;=1",#REF!,"&gt;=50",#REF!,$B357,#REF!,"&gt;=3.5")</f>
        <v>#REF!</v>
      </c>
      <c r="AS357" s="15" t="e">
        <f>COUNTIFS(#REF!,"&lt;=1",#REF!,"&gt;=50",#REF!,$B357,#REF!,"&gt;=4")</f>
        <v>#REF!</v>
      </c>
    </row>
    <row r="358" spans="2:45" hidden="1" outlineLevel="1" x14ac:dyDescent="0.25">
      <c r="B358" s="9" t="s">
        <v>40</v>
      </c>
      <c r="C358" s="6"/>
      <c r="D358" s="6" t="e">
        <f>COUNTIFS(#REF!,"&lt;100",#REF!,"&gt;=50",#REF!,$B358)</f>
        <v>#REF!</v>
      </c>
      <c r="E358" s="6" t="e">
        <f>COUNTIFS(#REF!,"&lt;=1",#REF!,"&lt;100",#REF!,"&gt;=50",#REF!,$B358,#REF!,"&gt;=2.2")</f>
        <v>#REF!</v>
      </c>
      <c r="F358" s="6" t="e">
        <f>COUNTIFS(#REF!,"&lt;=1",#REF!,"&lt;100",#REF!,"&gt;=50",#REF!,$B358,#REF!,"&gt;=2.3")</f>
        <v>#REF!</v>
      </c>
      <c r="G358" s="6" t="e">
        <f>COUNTIFS(#REF!,"&lt;=1",#REF!,"&lt;100",#REF!,"&gt;=50",#REF!,$B358,#REF!,"&gt;=2.4")</f>
        <v>#REF!</v>
      </c>
      <c r="H358" s="6" t="e">
        <f>COUNTIFS(#REF!,"&lt;=1",#REF!,"&lt;100",#REF!,"&gt;=50",#REF!,$B358,#REF!,"&gt;=2.5")</f>
        <v>#REF!</v>
      </c>
      <c r="I358" s="15" t="e">
        <f>COUNTIFS(#REF!,"&lt;=1",#REF!,"&lt;100",#REF!,"&gt;=50",#REF!,$B358,#REF!,"&gt;=2.6")</f>
        <v>#REF!</v>
      </c>
      <c r="K358" s="9" t="s">
        <v>40</v>
      </c>
      <c r="L358" s="6"/>
      <c r="M358" s="6" t="e">
        <f>COUNTIFS(#REF!,"&gt;=100",#REF!,"&lt;150",#REF!,$B358)</f>
        <v>#REF!</v>
      </c>
      <c r="N358" s="6" t="e">
        <f>COUNTIFS(#REF!,"&lt;=1",#REF!,"&gt;=100",#REF!,"&lt;150",#REF!,$B358,#REF!,"&gt;=2.4")</f>
        <v>#REF!</v>
      </c>
      <c r="O358" s="6" t="e">
        <f>COUNTIFS(#REF!,"&lt;=1",#REF!,"&gt;=100",#REF!,"&lt;150",#REF!,$B358,#REF!,"&gt;=2.5")</f>
        <v>#REF!</v>
      </c>
      <c r="P358" s="6" t="e">
        <f>COUNTIFS(#REF!,"&lt;=1",#REF!,"&gt;=100",#REF!,"&lt;150",#REF!,$B358,#REF!,"&gt;=2.6")</f>
        <v>#REF!</v>
      </c>
      <c r="Q358" s="6" t="e">
        <f>COUNTIFS(#REF!,"&lt;=1",#REF!,"&gt;=100",#REF!,"&lt;150",#REF!,$B358,#REF!,"&gt;=3.0")</f>
        <v>#REF!</v>
      </c>
      <c r="R358" s="15" t="e">
        <f>COUNTIFS(#REF!,"&lt;=1",#REF!,"&gt;=100",#REF!,"&lt;150",#REF!,$B358,#REF!,"&gt;=3.5")</f>
        <v>#REF!</v>
      </c>
      <c r="T358" s="9" t="s">
        <v>40</v>
      </c>
      <c r="U358" s="6"/>
      <c r="V358" s="6" t="e">
        <f>COUNTIFS(#REF!,"&gt;=150",#REF!,"&lt;200",#REF!,$B358)</f>
        <v>#REF!</v>
      </c>
      <c r="W358" s="6" t="e">
        <f>COUNTIFS(#REF!,"&lt;=1",#REF!,"&gt;=150",#REF!,"&lt;200",#REF!,$B358,#REF!,"&gt;=2.8")</f>
        <v>#REF!</v>
      </c>
      <c r="X358" s="6" t="e">
        <f>COUNTIFS(#REF!,"&lt;=1",#REF!,"&gt;=150",#REF!,"&lt;200",#REF!,$B358,#REF!,"&gt;=3.0")</f>
        <v>#REF!</v>
      </c>
      <c r="Y358" s="6" t="e">
        <f>COUNTIFS(#REF!,"&lt;=1",#REF!,"&gt;=150",#REF!,"&lt;200",#REF!,$B358,#REF!,"&gt;=3.2")</f>
        <v>#REF!</v>
      </c>
      <c r="Z358" s="6" t="e">
        <f>COUNTIFS(#REF!,"&lt;=1",#REF!,"&gt;=150",#REF!,"&lt;200",#REF!,$B358,#REF!,"&gt;=3.5")</f>
        <v>#REF!</v>
      </c>
      <c r="AA358" s="15" t="e">
        <f>COUNTIFS(#REF!,"&lt;=1",#REF!,"&gt;=150",#REF!,"&lt;200",#REF!,$B358,#REF!,"&gt;=4")</f>
        <v>#REF!</v>
      </c>
      <c r="AC358" s="9" t="s">
        <v>40</v>
      </c>
      <c r="AD358" s="6"/>
      <c r="AE358" s="6" t="e">
        <f>COUNTIFS(#REF!,"&gt;=200",#REF!,$B358)</f>
        <v>#REF!</v>
      </c>
      <c r="AF358" s="6" t="e">
        <f>COUNTIFS(#REF!,"&lt;=1",#REF!,"&gt;=200",#REF!,$B358,#REF!,"&gt;=3")</f>
        <v>#REF!</v>
      </c>
      <c r="AG358" s="6" t="e">
        <f>COUNTIFS(#REF!,"&lt;=1",#REF!,"&gt;=200",#REF!,$B358,#REF!,"&gt;=3.2")</f>
        <v>#REF!</v>
      </c>
      <c r="AH358" s="6" t="e">
        <f>COUNTIFS(#REF!,"&lt;=1",#REF!,"&gt;=200",#REF!,$B358,#REF!,"&gt;=3.5")</f>
        <v>#REF!</v>
      </c>
      <c r="AI358" s="6" t="e">
        <f>COUNTIFS(#REF!,"&lt;=1",#REF!,"&gt;=200",#REF!,$B358,#REF!,"&gt;=3.8")</f>
        <v>#REF!</v>
      </c>
      <c r="AJ358" s="15" t="e">
        <f>COUNTIFS(#REF!,"&lt;=1",#REF!,"&gt;=200",#REF!,$B358,#REF!,"&gt;=4")</f>
        <v>#REF!</v>
      </c>
      <c r="AL358" s="9" t="s">
        <v>40</v>
      </c>
      <c r="AM358" s="6"/>
      <c r="AN358" s="6" t="e">
        <f>COUNTIFS(#REF!,"&gt;=50",#REF!,$B358)</f>
        <v>#REF!</v>
      </c>
      <c r="AO358" s="6" t="e">
        <f>COUNTIFS(#REF!,"&lt;=1",#REF!,"&gt;=50",#REF!,$B358,#REF!,"&gt;=2.2")</f>
        <v>#REF!</v>
      </c>
      <c r="AP358" s="6" t="e">
        <f>COUNTIFS(#REF!,"&lt;=1",#REF!,"&gt;=50",#REF!,$B358,#REF!,"&gt;=2.5")</f>
        <v>#REF!</v>
      </c>
      <c r="AQ358" s="6" t="e">
        <f>COUNTIFS(#REF!,"&lt;=1",#REF!,"&gt;=50",#REF!,$B358,#REF!,"&gt;=3")</f>
        <v>#REF!</v>
      </c>
      <c r="AR358" s="6" t="e">
        <f>COUNTIFS(#REF!,"&lt;=1",#REF!,"&gt;=50",#REF!,$B358,#REF!,"&gt;=3.5")</f>
        <v>#REF!</v>
      </c>
      <c r="AS358" s="15" t="e">
        <f>COUNTIFS(#REF!,"&lt;=1",#REF!,"&gt;=50",#REF!,$B358,#REF!,"&gt;=4")</f>
        <v>#REF!</v>
      </c>
    </row>
    <row r="359" spans="2:45" hidden="1" outlineLevel="1" x14ac:dyDescent="0.25">
      <c r="B359" s="9" t="s">
        <v>41</v>
      </c>
      <c r="C359" s="6"/>
      <c r="D359" s="6" t="e">
        <f>COUNTIFS(#REF!,"&lt;100",#REF!,"&gt;=50",#REF!,$B359)</f>
        <v>#REF!</v>
      </c>
      <c r="E359" s="6" t="e">
        <f>COUNTIFS(#REF!,"&lt;=1",#REF!,"&lt;100",#REF!,"&gt;=50",#REF!,$B359,#REF!,"&gt;=2.2")</f>
        <v>#REF!</v>
      </c>
      <c r="F359" s="6" t="e">
        <f>COUNTIFS(#REF!,"&lt;=1",#REF!,"&lt;100",#REF!,"&gt;=50",#REF!,$B359,#REF!,"&gt;=2.3")</f>
        <v>#REF!</v>
      </c>
      <c r="G359" s="6" t="e">
        <f>COUNTIFS(#REF!,"&lt;=1",#REF!,"&lt;100",#REF!,"&gt;=50",#REF!,$B359,#REF!,"&gt;=2.4")</f>
        <v>#REF!</v>
      </c>
      <c r="H359" s="6" t="e">
        <f>COUNTIFS(#REF!,"&lt;=1",#REF!,"&lt;100",#REF!,"&gt;=50",#REF!,$B359,#REF!,"&gt;=2.5")</f>
        <v>#REF!</v>
      </c>
      <c r="I359" s="15" t="e">
        <f>COUNTIFS(#REF!,"&lt;=1",#REF!,"&lt;100",#REF!,"&gt;=50",#REF!,$B359,#REF!,"&gt;=2.6")</f>
        <v>#REF!</v>
      </c>
      <c r="K359" s="9" t="s">
        <v>41</v>
      </c>
      <c r="L359" s="6"/>
      <c r="M359" s="6" t="e">
        <f>COUNTIFS(#REF!,"&gt;=100",#REF!,"&lt;150",#REF!,$B359)</f>
        <v>#REF!</v>
      </c>
      <c r="N359" s="6" t="e">
        <f>COUNTIFS(#REF!,"&lt;=1",#REF!,"&gt;=100",#REF!,"&lt;150",#REF!,$B359,#REF!,"&gt;=2.4")</f>
        <v>#REF!</v>
      </c>
      <c r="O359" s="6" t="e">
        <f>COUNTIFS(#REF!,"&lt;=1",#REF!,"&gt;=100",#REF!,"&lt;150",#REF!,$B359,#REF!,"&gt;=2.5")</f>
        <v>#REF!</v>
      </c>
      <c r="P359" s="6" t="e">
        <f>COUNTIFS(#REF!,"&lt;=1",#REF!,"&gt;=100",#REF!,"&lt;150",#REF!,$B359,#REF!,"&gt;=2.6")</f>
        <v>#REF!</v>
      </c>
      <c r="Q359" s="6" t="e">
        <f>COUNTIFS(#REF!,"&lt;=1",#REF!,"&gt;=100",#REF!,"&lt;150",#REF!,$B359,#REF!,"&gt;=3.0")</f>
        <v>#REF!</v>
      </c>
      <c r="R359" s="15" t="e">
        <f>COUNTIFS(#REF!,"&lt;=1",#REF!,"&gt;=100",#REF!,"&lt;150",#REF!,$B359,#REF!,"&gt;=3.5")</f>
        <v>#REF!</v>
      </c>
      <c r="T359" s="9" t="s">
        <v>41</v>
      </c>
      <c r="U359" s="6"/>
      <c r="V359" s="6" t="e">
        <f>COUNTIFS(#REF!,"&gt;=150",#REF!,"&lt;200",#REF!,$B359)</f>
        <v>#REF!</v>
      </c>
      <c r="W359" s="6" t="e">
        <f>COUNTIFS(#REF!,"&lt;=1",#REF!,"&gt;=150",#REF!,"&lt;200",#REF!,$B359,#REF!,"&gt;=2.8")</f>
        <v>#REF!</v>
      </c>
      <c r="X359" s="6" t="e">
        <f>COUNTIFS(#REF!,"&lt;=1",#REF!,"&gt;=150",#REF!,"&lt;200",#REF!,$B359,#REF!,"&gt;=3.0")</f>
        <v>#REF!</v>
      </c>
      <c r="Y359" s="6" t="e">
        <f>COUNTIFS(#REF!,"&lt;=1",#REF!,"&gt;=150",#REF!,"&lt;200",#REF!,$B359,#REF!,"&gt;=3.2")</f>
        <v>#REF!</v>
      </c>
      <c r="Z359" s="6" t="e">
        <f>COUNTIFS(#REF!,"&lt;=1",#REF!,"&gt;=150",#REF!,"&lt;200",#REF!,$B359,#REF!,"&gt;=3.5")</f>
        <v>#REF!</v>
      </c>
      <c r="AA359" s="15" t="e">
        <f>COUNTIFS(#REF!,"&lt;=1",#REF!,"&gt;=150",#REF!,"&lt;200",#REF!,$B359,#REF!,"&gt;=4")</f>
        <v>#REF!</v>
      </c>
      <c r="AC359" s="9" t="s">
        <v>41</v>
      </c>
      <c r="AD359" s="6"/>
      <c r="AE359" s="6" t="e">
        <f>COUNTIFS(#REF!,"&gt;=200",#REF!,$B359)</f>
        <v>#REF!</v>
      </c>
      <c r="AF359" s="6" t="e">
        <f>COUNTIFS(#REF!,"&lt;=1",#REF!,"&gt;=200",#REF!,$B359,#REF!,"&gt;=3")</f>
        <v>#REF!</v>
      </c>
      <c r="AG359" s="6" t="e">
        <f>COUNTIFS(#REF!,"&lt;=1",#REF!,"&gt;=200",#REF!,$B359,#REF!,"&gt;=3.2")</f>
        <v>#REF!</v>
      </c>
      <c r="AH359" s="6" t="e">
        <f>COUNTIFS(#REF!,"&lt;=1",#REF!,"&gt;=200",#REF!,$B359,#REF!,"&gt;=3.5")</f>
        <v>#REF!</v>
      </c>
      <c r="AI359" s="6" t="e">
        <f>COUNTIFS(#REF!,"&lt;=1",#REF!,"&gt;=200",#REF!,$B359,#REF!,"&gt;=3.8")</f>
        <v>#REF!</v>
      </c>
      <c r="AJ359" s="15" t="e">
        <f>COUNTIFS(#REF!,"&lt;=1",#REF!,"&gt;=200",#REF!,$B359,#REF!,"&gt;=4")</f>
        <v>#REF!</v>
      </c>
      <c r="AL359" s="9" t="s">
        <v>41</v>
      </c>
      <c r="AM359" s="6"/>
      <c r="AN359" s="6" t="e">
        <f>COUNTIFS(#REF!,"&gt;=50",#REF!,$B359)</f>
        <v>#REF!</v>
      </c>
      <c r="AO359" s="6" t="e">
        <f>COUNTIFS(#REF!,"&lt;=1",#REF!,"&gt;=50",#REF!,$B359,#REF!,"&gt;=2.2")</f>
        <v>#REF!</v>
      </c>
      <c r="AP359" s="6" t="e">
        <f>COUNTIFS(#REF!,"&lt;=1",#REF!,"&gt;=50",#REF!,$B359,#REF!,"&gt;=2.5")</f>
        <v>#REF!</v>
      </c>
      <c r="AQ359" s="6" t="e">
        <f>COUNTIFS(#REF!,"&lt;=1",#REF!,"&gt;=50",#REF!,$B359,#REF!,"&gt;=3")</f>
        <v>#REF!</v>
      </c>
      <c r="AR359" s="6" t="e">
        <f>COUNTIFS(#REF!,"&lt;=1",#REF!,"&gt;=50",#REF!,$B359,#REF!,"&gt;=3.5")</f>
        <v>#REF!</v>
      </c>
      <c r="AS359" s="15" t="e">
        <f>COUNTIFS(#REF!,"&lt;=1",#REF!,"&gt;=50",#REF!,$B359,#REF!,"&gt;=4")</f>
        <v>#REF!</v>
      </c>
    </row>
    <row r="360" spans="2:45" hidden="1" outlineLevel="1" x14ac:dyDescent="0.25">
      <c r="B360" s="9" t="s">
        <v>45</v>
      </c>
      <c r="C360" s="6"/>
      <c r="D360" s="6" t="e">
        <f>COUNTIFS(#REF!,"&lt;100",#REF!,"&gt;=50",#REF!,$B360)</f>
        <v>#REF!</v>
      </c>
      <c r="E360" s="6" t="e">
        <f>COUNTIFS(#REF!,"&lt;=1",#REF!,"&lt;100",#REF!,"&gt;=50",#REF!,$B360,#REF!,"&gt;=2.2")</f>
        <v>#REF!</v>
      </c>
      <c r="F360" s="6" t="e">
        <f>COUNTIFS(#REF!,"&lt;=1",#REF!,"&lt;100",#REF!,"&gt;=50",#REF!,$B360,#REF!,"&gt;=2.3")</f>
        <v>#REF!</v>
      </c>
      <c r="G360" s="6" t="e">
        <f>COUNTIFS(#REF!,"&lt;=1",#REF!,"&lt;100",#REF!,"&gt;=50",#REF!,$B360,#REF!,"&gt;=2.4")</f>
        <v>#REF!</v>
      </c>
      <c r="H360" s="6" t="e">
        <f>COUNTIFS(#REF!,"&lt;=1",#REF!,"&lt;100",#REF!,"&gt;=50",#REF!,$B360,#REF!,"&gt;=2.5")</f>
        <v>#REF!</v>
      </c>
      <c r="I360" s="15" t="e">
        <f>COUNTIFS(#REF!,"&lt;=1",#REF!,"&lt;100",#REF!,"&gt;=50",#REF!,$B360,#REF!,"&gt;=2.6")</f>
        <v>#REF!</v>
      </c>
      <c r="K360" s="9" t="s">
        <v>45</v>
      </c>
      <c r="L360" s="6"/>
      <c r="M360" s="6" t="e">
        <f>COUNTIFS(#REF!,"&gt;=100",#REF!,"&lt;150",#REF!,$B360)</f>
        <v>#REF!</v>
      </c>
      <c r="N360" s="6" t="e">
        <f>COUNTIFS(#REF!,"&lt;=1",#REF!,"&gt;=100",#REF!,"&lt;150",#REF!,$B360,#REF!,"&gt;=2.4")</f>
        <v>#REF!</v>
      </c>
      <c r="O360" s="6" t="e">
        <f>COUNTIFS(#REF!,"&lt;=1",#REF!,"&gt;=100",#REF!,"&lt;150",#REF!,$B360,#REF!,"&gt;=2.5")</f>
        <v>#REF!</v>
      </c>
      <c r="P360" s="6" t="e">
        <f>COUNTIFS(#REF!,"&lt;=1",#REF!,"&gt;=100",#REF!,"&lt;150",#REF!,$B360,#REF!,"&gt;=2.6")</f>
        <v>#REF!</v>
      </c>
      <c r="Q360" s="6" t="e">
        <f>COUNTIFS(#REF!,"&lt;=1",#REF!,"&gt;=100",#REF!,"&lt;150",#REF!,$B360,#REF!,"&gt;=3.0")</f>
        <v>#REF!</v>
      </c>
      <c r="R360" s="15" t="e">
        <f>COUNTIFS(#REF!,"&lt;=1",#REF!,"&gt;=100",#REF!,"&lt;150",#REF!,$B360,#REF!,"&gt;=3.5")</f>
        <v>#REF!</v>
      </c>
      <c r="T360" s="9" t="s">
        <v>45</v>
      </c>
      <c r="U360" s="6"/>
      <c r="V360" s="6" t="e">
        <f>COUNTIFS(#REF!,"&gt;=150",#REF!,"&lt;200",#REF!,$B360)</f>
        <v>#REF!</v>
      </c>
      <c r="W360" s="6" t="e">
        <f>COUNTIFS(#REF!,"&lt;=1",#REF!,"&gt;=150",#REF!,"&lt;200",#REF!,$B360,#REF!,"&gt;=2.8")</f>
        <v>#REF!</v>
      </c>
      <c r="X360" s="6" t="e">
        <f>COUNTIFS(#REF!,"&lt;=1",#REF!,"&gt;=150",#REF!,"&lt;200",#REF!,$B360,#REF!,"&gt;=3.0")</f>
        <v>#REF!</v>
      </c>
      <c r="Y360" s="6" t="e">
        <f>COUNTIFS(#REF!,"&lt;=1",#REF!,"&gt;=150",#REF!,"&lt;200",#REF!,$B360,#REF!,"&gt;=3.2")</f>
        <v>#REF!</v>
      </c>
      <c r="Z360" s="6" t="e">
        <f>COUNTIFS(#REF!,"&lt;=1",#REF!,"&gt;=150",#REF!,"&lt;200",#REF!,$B360,#REF!,"&gt;=3.5")</f>
        <v>#REF!</v>
      </c>
      <c r="AA360" s="15" t="e">
        <f>COUNTIFS(#REF!,"&lt;=1",#REF!,"&gt;=150",#REF!,"&lt;200",#REF!,$B360,#REF!,"&gt;=4")</f>
        <v>#REF!</v>
      </c>
      <c r="AC360" s="9" t="s">
        <v>45</v>
      </c>
      <c r="AD360" s="6"/>
      <c r="AE360" s="6" t="e">
        <f>COUNTIFS(#REF!,"&gt;=200",#REF!,$B360)</f>
        <v>#REF!</v>
      </c>
      <c r="AF360" s="6" t="e">
        <f>COUNTIFS(#REF!,"&lt;=1",#REF!,"&gt;=200",#REF!,$B360,#REF!,"&gt;=3")</f>
        <v>#REF!</v>
      </c>
      <c r="AG360" s="6" t="e">
        <f>COUNTIFS(#REF!,"&lt;=1",#REF!,"&gt;=200",#REF!,$B360,#REF!,"&gt;=3.2")</f>
        <v>#REF!</v>
      </c>
      <c r="AH360" s="6" t="e">
        <f>COUNTIFS(#REF!,"&lt;=1",#REF!,"&gt;=200",#REF!,$B360,#REF!,"&gt;=3.5")</f>
        <v>#REF!</v>
      </c>
      <c r="AI360" s="6" t="e">
        <f>COUNTIFS(#REF!,"&lt;=1",#REF!,"&gt;=200",#REF!,$B360,#REF!,"&gt;=3.8")</f>
        <v>#REF!</v>
      </c>
      <c r="AJ360" s="15" t="e">
        <f>COUNTIFS(#REF!,"&lt;=1",#REF!,"&gt;=200",#REF!,$B360,#REF!,"&gt;=4")</f>
        <v>#REF!</v>
      </c>
      <c r="AL360" s="9" t="s">
        <v>45</v>
      </c>
      <c r="AM360" s="6"/>
      <c r="AN360" s="6" t="e">
        <f>COUNTIFS(#REF!,"&gt;=50",#REF!,$B360)</f>
        <v>#REF!</v>
      </c>
      <c r="AO360" s="6" t="e">
        <f>COUNTIFS(#REF!,"&lt;=1",#REF!,"&gt;=50",#REF!,$B360,#REF!,"&gt;=2.2")</f>
        <v>#REF!</v>
      </c>
      <c r="AP360" s="6" t="e">
        <f>COUNTIFS(#REF!,"&lt;=1",#REF!,"&gt;=50",#REF!,$B360,#REF!,"&gt;=2.5")</f>
        <v>#REF!</v>
      </c>
      <c r="AQ360" s="6" t="e">
        <f>COUNTIFS(#REF!,"&lt;=1",#REF!,"&gt;=50",#REF!,$B360,#REF!,"&gt;=3")</f>
        <v>#REF!</v>
      </c>
      <c r="AR360" s="6" t="e">
        <f>COUNTIFS(#REF!,"&lt;=1",#REF!,"&gt;=50",#REF!,$B360,#REF!,"&gt;=3.5")</f>
        <v>#REF!</v>
      </c>
      <c r="AS360" s="15" t="e">
        <f>COUNTIFS(#REF!,"&lt;=1",#REF!,"&gt;=50",#REF!,$B360,#REF!,"&gt;=4")</f>
        <v>#REF!</v>
      </c>
    </row>
    <row r="361" spans="2:45" hidden="1" outlineLevel="1" x14ac:dyDescent="0.25">
      <c r="B361" s="9" t="s">
        <v>52</v>
      </c>
      <c r="C361" s="6"/>
      <c r="D361" s="6" t="e">
        <f>COUNTIFS(#REF!,"&lt;100",#REF!,"&gt;=50",#REF!,$B361)</f>
        <v>#REF!</v>
      </c>
      <c r="E361" s="6" t="e">
        <f>COUNTIFS(#REF!,"&lt;=1",#REF!,"&lt;100",#REF!,"&gt;=50",#REF!,$B361,#REF!,"&gt;=2.2")</f>
        <v>#REF!</v>
      </c>
      <c r="F361" s="6" t="e">
        <f>COUNTIFS(#REF!,"&lt;=1",#REF!,"&lt;100",#REF!,"&gt;=50",#REF!,$B361,#REF!,"&gt;=2.3")</f>
        <v>#REF!</v>
      </c>
      <c r="G361" s="6" t="e">
        <f>COUNTIFS(#REF!,"&lt;=1",#REF!,"&lt;100",#REF!,"&gt;=50",#REF!,$B361,#REF!,"&gt;=2.4")</f>
        <v>#REF!</v>
      </c>
      <c r="H361" s="6" t="e">
        <f>COUNTIFS(#REF!,"&lt;=1",#REF!,"&lt;100",#REF!,"&gt;=50",#REF!,$B361,#REF!,"&gt;=2.5")</f>
        <v>#REF!</v>
      </c>
      <c r="I361" s="15" t="e">
        <f>COUNTIFS(#REF!,"&lt;=1",#REF!,"&lt;100",#REF!,"&gt;=50",#REF!,$B361,#REF!,"&gt;=2.6")</f>
        <v>#REF!</v>
      </c>
      <c r="K361" s="9" t="s">
        <v>52</v>
      </c>
      <c r="L361" s="6"/>
      <c r="M361" s="6" t="e">
        <f>COUNTIFS(#REF!,"&gt;=100",#REF!,"&lt;150",#REF!,$B361)</f>
        <v>#REF!</v>
      </c>
      <c r="N361" s="6" t="e">
        <f>COUNTIFS(#REF!,"&lt;=1",#REF!,"&gt;=100",#REF!,"&lt;150",#REF!,$B361,#REF!,"&gt;=2.4")</f>
        <v>#REF!</v>
      </c>
      <c r="O361" s="6" t="e">
        <f>COUNTIFS(#REF!,"&lt;=1",#REF!,"&gt;=100",#REF!,"&lt;150",#REF!,$B361,#REF!,"&gt;=2.5")</f>
        <v>#REF!</v>
      </c>
      <c r="P361" s="6" t="e">
        <f>COUNTIFS(#REF!,"&lt;=1",#REF!,"&gt;=100",#REF!,"&lt;150",#REF!,$B361,#REF!,"&gt;=2.6")</f>
        <v>#REF!</v>
      </c>
      <c r="Q361" s="6" t="e">
        <f>COUNTIFS(#REF!,"&lt;=1",#REF!,"&gt;=100",#REF!,"&lt;150",#REF!,$B361,#REF!,"&gt;=3.0")</f>
        <v>#REF!</v>
      </c>
      <c r="R361" s="15" t="e">
        <f>COUNTIFS(#REF!,"&lt;=1",#REF!,"&gt;=100",#REF!,"&lt;150",#REF!,$B361,#REF!,"&gt;=3.5")</f>
        <v>#REF!</v>
      </c>
      <c r="T361" s="9" t="s">
        <v>52</v>
      </c>
      <c r="U361" s="6"/>
      <c r="V361" s="6" t="e">
        <f>COUNTIFS(#REF!,"&gt;=150",#REF!,"&lt;200",#REF!,$B361)</f>
        <v>#REF!</v>
      </c>
      <c r="W361" s="6" t="e">
        <f>COUNTIFS(#REF!,"&lt;=1",#REF!,"&gt;=150",#REF!,"&lt;200",#REF!,$B361,#REF!,"&gt;=2.8")</f>
        <v>#REF!</v>
      </c>
      <c r="X361" s="6" t="e">
        <f>COUNTIFS(#REF!,"&lt;=1",#REF!,"&gt;=150",#REF!,"&lt;200",#REF!,$B361,#REF!,"&gt;=3.0")</f>
        <v>#REF!</v>
      </c>
      <c r="Y361" s="6" t="e">
        <f>COUNTIFS(#REF!,"&lt;=1",#REF!,"&gt;=150",#REF!,"&lt;200",#REF!,$B361,#REF!,"&gt;=3.2")</f>
        <v>#REF!</v>
      </c>
      <c r="Z361" s="6" t="e">
        <f>COUNTIFS(#REF!,"&lt;=1",#REF!,"&gt;=150",#REF!,"&lt;200",#REF!,$B361,#REF!,"&gt;=3.5")</f>
        <v>#REF!</v>
      </c>
      <c r="AA361" s="15" t="e">
        <f>COUNTIFS(#REF!,"&lt;=1",#REF!,"&gt;=150",#REF!,"&lt;200",#REF!,$B361,#REF!,"&gt;=4")</f>
        <v>#REF!</v>
      </c>
      <c r="AC361" s="9" t="s">
        <v>52</v>
      </c>
      <c r="AD361" s="6"/>
      <c r="AE361" s="6" t="e">
        <f>COUNTIFS(#REF!,"&gt;=200",#REF!,$B361)</f>
        <v>#REF!</v>
      </c>
      <c r="AF361" s="6" t="e">
        <f>COUNTIFS(#REF!,"&lt;=1",#REF!,"&gt;=200",#REF!,$B361,#REF!,"&gt;=3")</f>
        <v>#REF!</v>
      </c>
      <c r="AG361" s="6" t="e">
        <f>COUNTIFS(#REF!,"&lt;=1",#REF!,"&gt;=200",#REF!,$B361,#REF!,"&gt;=3.2")</f>
        <v>#REF!</v>
      </c>
      <c r="AH361" s="6" t="e">
        <f>COUNTIFS(#REF!,"&lt;=1",#REF!,"&gt;=200",#REF!,$B361,#REF!,"&gt;=3.5")</f>
        <v>#REF!</v>
      </c>
      <c r="AI361" s="6" t="e">
        <f>COUNTIFS(#REF!,"&lt;=1",#REF!,"&gt;=200",#REF!,$B361,#REF!,"&gt;=3.8")</f>
        <v>#REF!</v>
      </c>
      <c r="AJ361" s="15" t="e">
        <f>COUNTIFS(#REF!,"&lt;=1",#REF!,"&gt;=200",#REF!,$B361,#REF!,"&gt;=4")</f>
        <v>#REF!</v>
      </c>
      <c r="AL361" s="9" t="s">
        <v>52</v>
      </c>
      <c r="AM361" s="6"/>
      <c r="AN361" s="6" t="e">
        <f>COUNTIFS(#REF!,"&gt;=50",#REF!,$B361)</f>
        <v>#REF!</v>
      </c>
      <c r="AO361" s="6" t="e">
        <f>COUNTIFS(#REF!,"&lt;=1",#REF!,"&gt;=50",#REF!,$B361,#REF!,"&gt;=2.2")</f>
        <v>#REF!</v>
      </c>
      <c r="AP361" s="6" t="e">
        <f>COUNTIFS(#REF!,"&lt;=1",#REF!,"&gt;=50",#REF!,$B361,#REF!,"&gt;=2.5")</f>
        <v>#REF!</v>
      </c>
      <c r="AQ361" s="6" t="e">
        <f>COUNTIFS(#REF!,"&lt;=1",#REF!,"&gt;=50",#REF!,$B361,#REF!,"&gt;=3")</f>
        <v>#REF!</v>
      </c>
      <c r="AR361" s="6" t="e">
        <f>COUNTIFS(#REF!,"&lt;=1",#REF!,"&gt;=50",#REF!,$B361,#REF!,"&gt;=3.5")</f>
        <v>#REF!</v>
      </c>
      <c r="AS361" s="15" t="e">
        <f>COUNTIFS(#REF!,"&lt;=1",#REF!,"&gt;=50",#REF!,$B361,#REF!,"&gt;=4")</f>
        <v>#REF!</v>
      </c>
    </row>
    <row r="362" spans="2:45" hidden="1" outlineLevel="1" x14ac:dyDescent="0.25">
      <c r="B362" s="9" t="s">
        <v>51</v>
      </c>
      <c r="C362" s="6"/>
      <c r="D362" s="6" t="e">
        <f>COUNTIFS(#REF!,"&lt;100",#REF!,"&gt;=50",#REF!,$B362)</f>
        <v>#REF!</v>
      </c>
      <c r="E362" s="6" t="e">
        <f>COUNTIFS(#REF!,"&lt;=1",#REF!,"&lt;100",#REF!,"&gt;=50",#REF!,$B362,#REF!,"&gt;=2.2")</f>
        <v>#REF!</v>
      </c>
      <c r="F362" s="6" t="e">
        <f>COUNTIFS(#REF!,"&lt;=1",#REF!,"&lt;100",#REF!,"&gt;=50",#REF!,$B362,#REF!,"&gt;=2.3")</f>
        <v>#REF!</v>
      </c>
      <c r="G362" s="6" t="e">
        <f>COUNTIFS(#REF!,"&lt;=1",#REF!,"&lt;100",#REF!,"&gt;=50",#REF!,$B362,#REF!,"&gt;=2.4")</f>
        <v>#REF!</v>
      </c>
      <c r="H362" s="6" t="e">
        <f>COUNTIFS(#REF!,"&lt;=1",#REF!,"&lt;100",#REF!,"&gt;=50",#REF!,$B362,#REF!,"&gt;=2.5")</f>
        <v>#REF!</v>
      </c>
      <c r="I362" s="15" t="e">
        <f>COUNTIFS(#REF!,"&lt;=1",#REF!,"&lt;100",#REF!,"&gt;=50",#REF!,$B362,#REF!,"&gt;=2.6")</f>
        <v>#REF!</v>
      </c>
      <c r="K362" s="9" t="s">
        <v>51</v>
      </c>
      <c r="L362" s="6"/>
      <c r="M362" s="6" t="e">
        <f>COUNTIFS(#REF!,"&gt;=100",#REF!,"&lt;150",#REF!,$B362)</f>
        <v>#REF!</v>
      </c>
      <c r="N362" s="6" t="e">
        <f>COUNTIFS(#REF!,"&lt;=1",#REF!,"&gt;=100",#REF!,"&lt;150",#REF!,$B362,#REF!,"&gt;=2.4")</f>
        <v>#REF!</v>
      </c>
      <c r="O362" s="6" t="e">
        <f>COUNTIFS(#REF!,"&lt;=1",#REF!,"&gt;=100",#REF!,"&lt;150",#REF!,$B362,#REF!,"&gt;=2.5")</f>
        <v>#REF!</v>
      </c>
      <c r="P362" s="6" t="e">
        <f>COUNTIFS(#REF!,"&lt;=1",#REF!,"&gt;=100",#REF!,"&lt;150",#REF!,$B362,#REF!,"&gt;=2.6")</f>
        <v>#REF!</v>
      </c>
      <c r="Q362" s="6" t="e">
        <f>COUNTIFS(#REF!,"&lt;=1",#REF!,"&gt;=100",#REF!,"&lt;150",#REF!,$B362,#REF!,"&gt;=3.0")</f>
        <v>#REF!</v>
      </c>
      <c r="R362" s="15" t="e">
        <f>COUNTIFS(#REF!,"&lt;=1",#REF!,"&gt;=100",#REF!,"&lt;150",#REF!,$B362,#REF!,"&gt;=3.5")</f>
        <v>#REF!</v>
      </c>
      <c r="T362" s="9" t="s">
        <v>51</v>
      </c>
      <c r="U362" s="6"/>
      <c r="V362" s="6" t="e">
        <f>COUNTIFS(#REF!,"&gt;=150",#REF!,"&lt;200",#REF!,$B362)</f>
        <v>#REF!</v>
      </c>
      <c r="W362" s="6" t="e">
        <f>COUNTIFS(#REF!,"&lt;=1",#REF!,"&gt;=150",#REF!,"&lt;200",#REF!,$B362,#REF!,"&gt;=2.8")</f>
        <v>#REF!</v>
      </c>
      <c r="X362" s="6" t="e">
        <f>COUNTIFS(#REF!,"&lt;=1",#REF!,"&gt;=150",#REF!,"&lt;200",#REF!,$B362,#REF!,"&gt;=3.0")</f>
        <v>#REF!</v>
      </c>
      <c r="Y362" s="6" t="e">
        <f>COUNTIFS(#REF!,"&lt;=1",#REF!,"&gt;=150",#REF!,"&lt;200",#REF!,$B362,#REF!,"&gt;=3.2")</f>
        <v>#REF!</v>
      </c>
      <c r="Z362" s="6" t="e">
        <f>COUNTIFS(#REF!,"&lt;=1",#REF!,"&gt;=150",#REF!,"&lt;200",#REF!,$B362,#REF!,"&gt;=3.5")</f>
        <v>#REF!</v>
      </c>
      <c r="AA362" s="15" t="e">
        <f>COUNTIFS(#REF!,"&lt;=1",#REF!,"&gt;=150",#REF!,"&lt;200",#REF!,$B362,#REF!,"&gt;=4")</f>
        <v>#REF!</v>
      </c>
      <c r="AC362" s="9" t="s">
        <v>51</v>
      </c>
      <c r="AD362" s="6"/>
      <c r="AE362" s="6" t="e">
        <f>COUNTIFS(#REF!,"&gt;=200",#REF!,$B362)</f>
        <v>#REF!</v>
      </c>
      <c r="AF362" s="6" t="e">
        <f>COUNTIFS(#REF!,"&lt;=1",#REF!,"&gt;=200",#REF!,$B362,#REF!,"&gt;=3")</f>
        <v>#REF!</v>
      </c>
      <c r="AG362" s="6" t="e">
        <f>COUNTIFS(#REF!,"&lt;=1",#REF!,"&gt;=200",#REF!,$B362,#REF!,"&gt;=3.2")</f>
        <v>#REF!</v>
      </c>
      <c r="AH362" s="6" t="e">
        <f>COUNTIFS(#REF!,"&lt;=1",#REF!,"&gt;=200",#REF!,$B362,#REF!,"&gt;=3.5")</f>
        <v>#REF!</v>
      </c>
      <c r="AI362" s="6" t="e">
        <f>COUNTIFS(#REF!,"&lt;=1",#REF!,"&gt;=200",#REF!,$B362,#REF!,"&gt;=3.8")</f>
        <v>#REF!</v>
      </c>
      <c r="AJ362" s="15" t="e">
        <f>COUNTIFS(#REF!,"&lt;=1",#REF!,"&gt;=200",#REF!,$B362,#REF!,"&gt;=4")</f>
        <v>#REF!</v>
      </c>
      <c r="AL362" s="9" t="s">
        <v>51</v>
      </c>
      <c r="AM362" s="6"/>
      <c r="AN362" s="6" t="e">
        <f>COUNTIFS(#REF!,"&gt;=50",#REF!,$B362)</f>
        <v>#REF!</v>
      </c>
      <c r="AO362" s="6" t="e">
        <f>COUNTIFS(#REF!,"&lt;=1",#REF!,"&gt;=50",#REF!,$B362,#REF!,"&gt;=2.2")</f>
        <v>#REF!</v>
      </c>
      <c r="AP362" s="6" t="e">
        <f>COUNTIFS(#REF!,"&lt;=1",#REF!,"&gt;=50",#REF!,$B362,#REF!,"&gt;=2.5")</f>
        <v>#REF!</v>
      </c>
      <c r="AQ362" s="6" t="e">
        <f>COUNTIFS(#REF!,"&lt;=1",#REF!,"&gt;=50",#REF!,$B362,#REF!,"&gt;=3")</f>
        <v>#REF!</v>
      </c>
      <c r="AR362" s="6" t="e">
        <f>COUNTIFS(#REF!,"&lt;=1",#REF!,"&gt;=50",#REF!,$B362,#REF!,"&gt;=3.5")</f>
        <v>#REF!</v>
      </c>
      <c r="AS362" s="15" t="e">
        <f>COUNTIFS(#REF!,"&lt;=1",#REF!,"&gt;=50",#REF!,$B362,#REF!,"&gt;=4")</f>
        <v>#REF!</v>
      </c>
    </row>
    <row r="363" spans="2:45" hidden="1" outlineLevel="1" x14ac:dyDescent="0.25">
      <c r="B363" s="9" t="s">
        <v>39</v>
      </c>
      <c r="C363" s="6"/>
      <c r="D363" s="6" t="e">
        <f>COUNTIFS(#REF!,"&lt;100",#REF!,"&gt;=50",#REF!,$B363)</f>
        <v>#REF!</v>
      </c>
      <c r="E363" s="6" t="e">
        <f>COUNTIFS(#REF!,"&lt;=1",#REF!,"&lt;100",#REF!,"&gt;=50",#REF!,$B363,#REF!,"&gt;=2.2")</f>
        <v>#REF!</v>
      </c>
      <c r="F363" s="6" t="e">
        <f>COUNTIFS(#REF!,"&lt;=1",#REF!,"&lt;100",#REF!,"&gt;=50",#REF!,$B363,#REF!,"&gt;=2.3")</f>
        <v>#REF!</v>
      </c>
      <c r="G363" s="6" t="e">
        <f>COUNTIFS(#REF!,"&lt;=1",#REF!,"&lt;100",#REF!,"&gt;=50",#REF!,$B363,#REF!,"&gt;=2.4")</f>
        <v>#REF!</v>
      </c>
      <c r="H363" s="6" t="e">
        <f>COUNTIFS(#REF!,"&lt;=1",#REF!,"&lt;100",#REF!,"&gt;=50",#REF!,$B363,#REF!,"&gt;=2.5")</f>
        <v>#REF!</v>
      </c>
      <c r="I363" s="15" t="e">
        <f>COUNTIFS(#REF!,"&lt;=1",#REF!,"&lt;100",#REF!,"&gt;=50",#REF!,$B363,#REF!,"&gt;=2.6")</f>
        <v>#REF!</v>
      </c>
      <c r="K363" s="9" t="s">
        <v>39</v>
      </c>
      <c r="L363" s="6"/>
      <c r="M363" s="6" t="e">
        <f>COUNTIFS(#REF!,"&gt;=100",#REF!,"&lt;150",#REF!,$B363)</f>
        <v>#REF!</v>
      </c>
      <c r="N363" s="6" t="e">
        <f>COUNTIFS(#REF!,"&lt;=1",#REF!,"&gt;=100",#REF!,"&lt;150",#REF!,$B363,#REF!,"&gt;=2.4")</f>
        <v>#REF!</v>
      </c>
      <c r="O363" s="6" t="e">
        <f>COUNTIFS(#REF!,"&lt;=1",#REF!,"&gt;=100",#REF!,"&lt;150",#REF!,$B363,#REF!,"&gt;=2.5")</f>
        <v>#REF!</v>
      </c>
      <c r="P363" s="6" t="e">
        <f>COUNTIFS(#REF!,"&lt;=1",#REF!,"&gt;=100",#REF!,"&lt;150",#REF!,$B363,#REF!,"&gt;=2.6")</f>
        <v>#REF!</v>
      </c>
      <c r="Q363" s="6" t="e">
        <f>COUNTIFS(#REF!,"&lt;=1",#REF!,"&gt;=100",#REF!,"&lt;150",#REF!,$B363,#REF!,"&gt;=3.0")</f>
        <v>#REF!</v>
      </c>
      <c r="R363" s="15" t="e">
        <f>COUNTIFS(#REF!,"&lt;=1",#REF!,"&gt;=100",#REF!,"&lt;150",#REF!,$B363,#REF!,"&gt;=3.5")</f>
        <v>#REF!</v>
      </c>
      <c r="T363" s="9" t="s">
        <v>39</v>
      </c>
      <c r="U363" s="6"/>
      <c r="V363" s="6" t="e">
        <f>COUNTIFS(#REF!,"&gt;=150",#REF!,"&lt;200",#REF!,$B363)</f>
        <v>#REF!</v>
      </c>
      <c r="W363" s="6" t="e">
        <f>COUNTIFS(#REF!,"&lt;=1",#REF!,"&gt;=150",#REF!,"&lt;200",#REF!,$B363,#REF!,"&gt;=2.8")</f>
        <v>#REF!</v>
      </c>
      <c r="X363" s="6" t="e">
        <f>COUNTIFS(#REF!,"&lt;=1",#REF!,"&gt;=150",#REF!,"&lt;200",#REF!,$B363,#REF!,"&gt;=3.0")</f>
        <v>#REF!</v>
      </c>
      <c r="Y363" s="6" t="e">
        <f>COUNTIFS(#REF!,"&lt;=1",#REF!,"&gt;=150",#REF!,"&lt;200",#REF!,$B363,#REF!,"&gt;=3.2")</f>
        <v>#REF!</v>
      </c>
      <c r="Z363" s="6" t="e">
        <f>COUNTIFS(#REF!,"&lt;=1",#REF!,"&gt;=150",#REF!,"&lt;200",#REF!,$B363,#REF!,"&gt;=3.5")</f>
        <v>#REF!</v>
      </c>
      <c r="AA363" s="15" t="e">
        <f>COUNTIFS(#REF!,"&lt;=1",#REF!,"&gt;=150",#REF!,"&lt;200",#REF!,$B363,#REF!,"&gt;=4")</f>
        <v>#REF!</v>
      </c>
      <c r="AC363" s="9" t="s">
        <v>39</v>
      </c>
      <c r="AD363" s="6"/>
      <c r="AE363" s="6" t="e">
        <f>COUNTIFS(#REF!,"&gt;=200",#REF!,$B363)</f>
        <v>#REF!</v>
      </c>
      <c r="AF363" s="6" t="e">
        <f>COUNTIFS(#REF!,"&lt;=1",#REF!,"&gt;=200",#REF!,$B363,#REF!,"&gt;=3")</f>
        <v>#REF!</v>
      </c>
      <c r="AG363" s="6" t="e">
        <f>COUNTIFS(#REF!,"&lt;=1",#REF!,"&gt;=200",#REF!,$B363,#REF!,"&gt;=3.2")</f>
        <v>#REF!</v>
      </c>
      <c r="AH363" s="6" t="e">
        <f>COUNTIFS(#REF!,"&lt;=1",#REF!,"&gt;=200",#REF!,$B363,#REF!,"&gt;=3.5")</f>
        <v>#REF!</v>
      </c>
      <c r="AI363" s="6" t="e">
        <f>COUNTIFS(#REF!,"&lt;=1",#REF!,"&gt;=200",#REF!,$B363,#REF!,"&gt;=3.8")</f>
        <v>#REF!</v>
      </c>
      <c r="AJ363" s="15" t="e">
        <f>COUNTIFS(#REF!,"&lt;=1",#REF!,"&gt;=200",#REF!,$B363,#REF!,"&gt;=4")</f>
        <v>#REF!</v>
      </c>
      <c r="AL363" s="9" t="s">
        <v>39</v>
      </c>
      <c r="AM363" s="6"/>
      <c r="AN363" s="6" t="e">
        <f>COUNTIFS(#REF!,"&gt;=50",#REF!,$B363)</f>
        <v>#REF!</v>
      </c>
      <c r="AO363" s="6" t="e">
        <f>COUNTIFS(#REF!,"&lt;=1",#REF!,"&gt;=50",#REF!,$B363,#REF!,"&gt;=2.2")</f>
        <v>#REF!</v>
      </c>
      <c r="AP363" s="6" t="e">
        <f>COUNTIFS(#REF!,"&lt;=1",#REF!,"&gt;=50",#REF!,$B363,#REF!,"&gt;=2.5")</f>
        <v>#REF!</v>
      </c>
      <c r="AQ363" s="6" t="e">
        <f>COUNTIFS(#REF!,"&lt;=1",#REF!,"&gt;=50",#REF!,$B363,#REF!,"&gt;=3")</f>
        <v>#REF!</v>
      </c>
      <c r="AR363" s="6" t="e">
        <f>COUNTIFS(#REF!,"&lt;=1",#REF!,"&gt;=50",#REF!,$B363,#REF!,"&gt;=3.5")</f>
        <v>#REF!</v>
      </c>
      <c r="AS363" s="15" t="e">
        <f>COUNTIFS(#REF!,"&lt;=1",#REF!,"&gt;=50",#REF!,$B363,#REF!,"&gt;=4")</f>
        <v>#REF!</v>
      </c>
    </row>
    <row r="364" spans="2:45" hidden="1" outlineLevel="1" x14ac:dyDescent="0.25">
      <c r="B364" s="9" t="s">
        <v>47</v>
      </c>
      <c r="C364" s="6"/>
      <c r="D364" s="6" t="e">
        <f>COUNTIFS(#REF!,"&lt;100",#REF!,"&gt;=50",#REF!,$B364)</f>
        <v>#REF!</v>
      </c>
      <c r="E364" s="6" t="e">
        <f>COUNTIFS(#REF!,"&lt;=1",#REF!,"&lt;100",#REF!,"&gt;=50",#REF!,$B364,#REF!,"&gt;=2.2")</f>
        <v>#REF!</v>
      </c>
      <c r="F364" s="6" t="e">
        <f>COUNTIFS(#REF!,"&lt;=1",#REF!,"&lt;100",#REF!,"&gt;=50",#REF!,$B364,#REF!,"&gt;=2.3")</f>
        <v>#REF!</v>
      </c>
      <c r="G364" s="6" t="e">
        <f>COUNTIFS(#REF!,"&lt;=1",#REF!,"&lt;100",#REF!,"&gt;=50",#REF!,$B364,#REF!,"&gt;=2.4")</f>
        <v>#REF!</v>
      </c>
      <c r="H364" s="6" t="e">
        <f>COUNTIFS(#REF!,"&lt;=1",#REF!,"&lt;100",#REF!,"&gt;=50",#REF!,$B364,#REF!,"&gt;=2.5")</f>
        <v>#REF!</v>
      </c>
      <c r="I364" s="15" t="e">
        <f>COUNTIFS(#REF!,"&lt;=1",#REF!,"&lt;100",#REF!,"&gt;=50",#REF!,$B364,#REF!,"&gt;=2.6")</f>
        <v>#REF!</v>
      </c>
      <c r="K364" s="9" t="s">
        <v>47</v>
      </c>
      <c r="L364" s="6"/>
      <c r="M364" s="6" t="e">
        <f>COUNTIFS(#REF!,"&gt;=100",#REF!,"&lt;150",#REF!,$B364)</f>
        <v>#REF!</v>
      </c>
      <c r="N364" s="6" t="e">
        <f>COUNTIFS(#REF!,"&lt;=1",#REF!,"&gt;=100",#REF!,"&lt;150",#REF!,$B364,#REF!,"&gt;=2.4")</f>
        <v>#REF!</v>
      </c>
      <c r="O364" s="6" t="e">
        <f>COUNTIFS(#REF!,"&lt;=1",#REF!,"&gt;=100",#REF!,"&lt;150",#REF!,$B364,#REF!,"&gt;=2.5")</f>
        <v>#REF!</v>
      </c>
      <c r="P364" s="6" t="e">
        <f>COUNTIFS(#REF!,"&lt;=1",#REF!,"&gt;=100",#REF!,"&lt;150",#REF!,$B364,#REF!,"&gt;=2.6")</f>
        <v>#REF!</v>
      </c>
      <c r="Q364" s="6" t="e">
        <f>COUNTIFS(#REF!,"&lt;=1",#REF!,"&gt;=100",#REF!,"&lt;150",#REF!,$B364,#REF!,"&gt;=3.0")</f>
        <v>#REF!</v>
      </c>
      <c r="R364" s="15" t="e">
        <f>COUNTIFS(#REF!,"&lt;=1",#REF!,"&gt;=100",#REF!,"&lt;150",#REF!,$B364,#REF!,"&gt;=3.5")</f>
        <v>#REF!</v>
      </c>
      <c r="T364" s="9" t="s">
        <v>47</v>
      </c>
      <c r="U364" s="6"/>
      <c r="V364" s="6" t="e">
        <f>COUNTIFS(#REF!,"&gt;=150",#REF!,"&lt;200",#REF!,$B364)</f>
        <v>#REF!</v>
      </c>
      <c r="W364" s="6" t="e">
        <f>COUNTIFS(#REF!,"&lt;=1",#REF!,"&gt;=150",#REF!,"&lt;200",#REF!,$B364,#REF!,"&gt;=2.8")</f>
        <v>#REF!</v>
      </c>
      <c r="X364" s="6" t="e">
        <f>COUNTIFS(#REF!,"&lt;=1",#REF!,"&gt;=150",#REF!,"&lt;200",#REF!,$B364,#REF!,"&gt;=3.0")</f>
        <v>#REF!</v>
      </c>
      <c r="Y364" s="6" t="e">
        <f>COUNTIFS(#REF!,"&lt;=1",#REF!,"&gt;=150",#REF!,"&lt;200",#REF!,$B364,#REF!,"&gt;=3.2")</f>
        <v>#REF!</v>
      </c>
      <c r="Z364" s="6" t="e">
        <f>COUNTIFS(#REF!,"&lt;=1",#REF!,"&gt;=150",#REF!,"&lt;200",#REF!,$B364,#REF!,"&gt;=3.5")</f>
        <v>#REF!</v>
      </c>
      <c r="AA364" s="15" t="e">
        <f>COUNTIFS(#REF!,"&lt;=1",#REF!,"&gt;=150",#REF!,"&lt;200",#REF!,$B364,#REF!,"&gt;=4")</f>
        <v>#REF!</v>
      </c>
      <c r="AC364" s="9" t="s">
        <v>47</v>
      </c>
      <c r="AD364" s="6"/>
      <c r="AE364" s="6" t="e">
        <f>COUNTIFS(#REF!,"&gt;=200",#REF!,$B364)</f>
        <v>#REF!</v>
      </c>
      <c r="AF364" s="6" t="e">
        <f>COUNTIFS(#REF!,"&lt;=1",#REF!,"&gt;=200",#REF!,$B364,#REF!,"&gt;=3")</f>
        <v>#REF!</v>
      </c>
      <c r="AG364" s="6" t="e">
        <f>COUNTIFS(#REF!,"&lt;=1",#REF!,"&gt;=200",#REF!,$B364,#REF!,"&gt;=3.2")</f>
        <v>#REF!</v>
      </c>
      <c r="AH364" s="6" t="e">
        <f>COUNTIFS(#REF!,"&lt;=1",#REF!,"&gt;=200",#REF!,$B364,#REF!,"&gt;=3.5")</f>
        <v>#REF!</v>
      </c>
      <c r="AI364" s="6" t="e">
        <f>COUNTIFS(#REF!,"&lt;=1",#REF!,"&gt;=200",#REF!,$B364,#REF!,"&gt;=3.8")</f>
        <v>#REF!</v>
      </c>
      <c r="AJ364" s="15" t="e">
        <f>COUNTIFS(#REF!,"&lt;=1",#REF!,"&gt;=200",#REF!,$B364,#REF!,"&gt;=4")</f>
        <v>#REF!</v>
      </c>
      <c r="AL364" s="9" t="s">
        <v>47</v>
      </c>
      <c r="AM364" s="6"/>
      <c r="AN364" s="6" t="e">
        <f>COUNTIFS(#REF!,"&gt;=50",#REF!,$B364)</f>
        <v>#REF!</v>
      </c>
      <c r="AO364" s="6" t="e">
        <f>COUNTIFS(#REF!,"&lt;=1",#REF!,"&gt;=50",#REF!,$B364,#REF!,"&gt;=2.2")</f>
        <v>#REF!</v>
      </c>
      <c r="AP364" s="6" t="e">
        <f>COUNTIFS(#REF!,"&lt;=1",#REF!,"&gt;=50",#REF!,$B364,#REF!,"&gt;=2.5")</f>
        <v>#REF!</v>
      </c>
      <c r="AQ364" s="6" t="e">
        <f>COUNTIFS(#REF!,"&lt;=1",#REF!,"&gt;=50",#REF!,$B364,#REF!,"&gt;=3")</f>
        <v>#REF!</v>
      </c>
      <c r="AR364" s="6" t="e">
        <f>COUNTIFS(#REF!,"&lt;=1",#REF!,"&gt;=50",#REF!,$B364,#REF!,"&gt;=3.5")</f>
        <v>#REF!</v>
      </c>
      <c r="AS364" s="15" t="e">
        <f>COUNTIFS(#REF!,"&lt;=1",#REF!,"&gt;=50",#REF!,$B364,#REF!,"&gt;=4")</f>
        <v>#REF!</v>
      </c>
    </row>
    <row r="365" spans="2:45" hidden="1" outlineLevel="1" x14ac:dyDescent="0.25">
      <c r="B365" s="9" t="s">
        <v>48</v>
      </c>
      <c r="C365" s="6"/>
      <c r="D365" s="6" t="e">
        <f>COUNTIFS(#REF!,"&lt;100",#REF!,"&gt;=50",#REF!,$B365)</f>
        <v>#REF!</v>
      </c>
      <c r="E365" s="6" t="e">
        <f>COUNTIFS(#REF!,"&lt;=1",#REF!,"&lt;100",#REF!,"&gt;=50",#REF!,$B365,#REF!,"&gt;=2.2")</f>
        <v>#REF!</v>
      </c>
      <c r="F365" s="6" t="e">
        <f>COUNTIFS(#REF!,"&lt;=1",#REF!,"&lt;100",#REF!,"&gt;=50",#REF!,$B365,#REF!,"&gt;=2.3")</f>
        <v>#REF!</v>
      </c>
      <c r="G365" s="6" t="e">
        <f>COUNTIFS(#REF!,"&lt;=1",#REF!,"&lt;100",#REF!,"&gt;=50",#REF!,$B365,#REF!,"&gt;=2.4")</f>
        <v>#REF!</v>
      </c>
      <c r="H365" s="6" t="e">
        <f>COUNTIFS(#REF!,"&lt;=1",#REF!,"&lt;100",#REF!,"&gt;=50",#REF!,$B365,#REF!,"&gt;=2.5")</f>
        <v>#REF!</v>
      </c>
      <c r="I365" s="15" t="e">
        <f>COUNTIFS(#REF!,"&lt;=1",#REF!,"&lt;100",#REF!,"&gt;=50",#REF!,$B365,#REF!,"&gt;=2.6")</f>
        <v>#REF!</v>
      </c>
      <c r="K365" s="9" t="s">
        <v>48</v>
      </c>
      <c r="L365" s="6"/>
      <c r="M365" s="6" t="e">
        <f>COUNTIFS(#REF!,"&gt;=100",#REF!,"&lt;150",#REF!,$B365)</f>
        <v>#REF!</v>
      </c>
      <c r="N365" s="6" t="e">
        <f>COUNTIFS(#REF!,"&lt;=1",#REF!,"&gt;=100",#REF!,"&lt;150",#REF!,$B365,#REF!,"&gt;=2.4")</f>
        <v>#REF!</v>
      </c>
      <c r="O365" s="6" t="e">
        <f>COUNTIFS(#REF!,"&lt;=1",#REF!,"&gt;=100",#REF!,"&lt;150",#REF!,$B365,#REF!,"&gt;=2.5")</f>
        <v>#REF!</v>
      </c>
      <c r="P365" s="6" t="e">
        <f>COUNTIFS(#REF!,"&lt;=1",#REF!,"&gt;=100",#REF!,"&lt;150",#REF!,$B365,#REF!,"&gt;=2.6")</f>
        <v>#REF!</v>
      </c>
      <c r="Q365" s="6" t="e">
        <f>COUNTIFS(#REF!,"&lt;=1",#REF!,"&gt;=100",#REF!,"&lt;150",#REF!,$B365,#REF!,"&gt;=3.0")</f>
        <v>#REF!</v>
      </c>
      <c r="R365" s="15" t="e">
        <f>COUNTIFS(#REF!,"&lt;=1",#REF!,"&gt;=100",#REF!,"&lt;150",#REF!,$B365,#REF!,"&gt;=3.5")</f>
        <v>#REF!</v>
      </c>
      <c r="T365" s="9" t="s">
        <v>48</v>
      </c>
      <c r="U365" s="6"/>
      <c r="V365" s="6" t="e">
        <f>COUNTIFS(#REF!,"&gt;=150",#REF!,"&lt;200",#REF!,$B365)</f>
        <v>#REF!</v>
      </c>
      <c r="W365" s="6" t="e">
        <f>COUNTIFS(#REF!,"&lt;=1",#REF!,"&gt;=150",#REF!,"&lt;200",#REF!,$B365,#REF!,"&gt;=2.8")</f>
        <v>#REF!</v>
      </c>
      <c r="X365" s="6" t="e">
        <f>COUNTIFS(#REF!,"&lt;=1",#REF!,"&gt;=150",#REF!,"&lt;200",#REF!,$B365,#REF!,"&gt;=3.0")</f>
        <v>#REF!</v>
      </c>
      <c r="Y365" s="6" t="e">
        <f>COUNTIFS(#REF!,"&lt;=1",#REF!,"&gt;=150",#REF!,"&lt;200",#REF!,$B365,#REF!,"&gt;=3.2")</f>
        <v>#REF!</v>
      </c>
      <c r="Z365" s="6" t="e">
        <f>COUNTIFS(#REF!,"&lt;=1",#REF!,"&gt;=150",#REF!,"&lt;200",#REF!,$B365,#REF!,"&gt;=3.5")</f>
        <v>#REF!</v>
      </c>
      <c r="AA365" s="15" t="e">
        <f>COUNTIFS(#REF!,"&lt;=1",#REF!,"&gt;=150",#REF!,"&lt;200",#REF!,$B365,#REF!,"&gt;=4")</f>
        <v>#REF!</v>
      </c>
      <c r="AC365" s="9" t="s">
        <v>48</v>
      </c>
      <c r="AD365" s="6"/>
      <c r="AE365" s="6" t="e">
        <f>COUNTIFS(#REF!,"&gt;=200",#REF!,$B365)</f>
        <v>#REF!</v>
      </c>
      <c r="AF365" s="6" t="e">
        <f>COUNTIFS(#REF!,"&lt;=1",#REF!,"&gt;=200",#REF!,$B365,#REF!,"&gt;=3")</f>
        <v>#REF!</v>
      </c>
      <c r="AG365" s="6" t="e">
        <f>COUNTIFS(#REF!,"&lt;=1",#REF!,"&gt;=200",#REF!,$B365,#REF!,"&gt;=3.2")</f>
        <v>#REF!</v>
      </c>
      <c r="AH365" s="6" t="e">
        <f>COUNTIFS(#REF!,"&lt;=1",#REF!,"&gt;=200",#REF!,$B365,#REF!,"&gt;=3.5")</f>
        <v>#REF!</v>
      </c>
      <c r="AI365" s="6" t="e">
        <f>COUNTIFS(#REF!,"&lt;=1",#REF!,"&gt;=200",#REF!,$B365,#REF!,"&gt;=3.8")</f>
        <v>#REF!</v>
      </c>
      <c r="AJ365" s="15" t="e">
        <f>COUNTIFS(#REF!,"&lt;=1",#REF!,"&gt;=200",#REF!,$B365,#REF!,"&gt;=4")</f>
        <v>#REF!</v>
      </c>
      <c r="AL365" s="9" t="s">
        <v>48</v>
      </c>
      <c r="AM365" s="6"/>
      <c r="AN365" s="6" t="e">
        <f>COUNTIFS(#REF!,"&gt;=50",#REF!,$B365)</f>
        <v>#REF!</v>
      </c>
      <c r="AO365" s="6" t="e">
        <f>COUNTIFS(#REF!,"&lt;=1",#REF!,"&gt;=50",#REF!,$B365,#REF!,"&gt;=2.2")</f>
        <v>#REF!</v>
      </c>
      <c r="AP365" s="6" t="e">
        <f>COUNTIFS(#REF!,"&lt;=1",#REF!,"&gt;=50",#REF!,$B365,#REF!,"&gt;=2.5")</f>
        <v>#REF!</v>
      </c>
      <c r="AQ365" s="6" t="e">
        <f>COUNTIFS(#REF!,"&lt;=1",#REF!,"&gt;=50",#REF!,$B365,#REF!,"&gt;=3")</f>
        <v>#REF!</v>
      </c>
      <c r="AR365" s="6" t="e">
        <f>COUNTIFS(#REF!,"&lt;=1",#REF!,"&gt;=50",#REF!,$B365,#REF!,"&gt;=3.5")</f>
        <v>#REF!</v>
      </c>
      <c r="AS365" s="15" t="e">
        <f>COUNTIFS(#REF!,"&lt;=1",#REF!,"&gt;=50",#REF!,$B365,#REF!,"&gt;=4")</f>
        <v>#REF!</v>
      </c>
    </row>
    <row r="366" spans="2:45" hidden="1" outlineLevel="1" x14ac:dyDescent="0.25">
      <c r="B366" s="9" t="s">
        <v>33</v>
      </c>
      <c r="C366" s="6"/>
      <c r="D366" s="6" t="e">
        <f>COUNTIFS(#REF!,"&lt;100",#REF!,"&gt;=50",#REF!,$B366)</f>
        <v>#REF!</v>
      </c>
      <c r="E366" s="6" t="e">
        <f>COUNTIFS(#REF!,"&lt;=1",#REF!,"&lt;100",#REF!,"&gt;=50",#REF!,$B366,#REF!,"&gt;=2.2")</f>
        <v>#REF!</v>
      </c>
      <c r="F366" s="6" t="e">
        <f>COUNTIFS(#REF!,"&lt;=1",#REF!,"&lt;100",#REF!,"&gt;=50",#REF!,$B366,#REF!,"&gt;=2.3")</f>
        <v>#REF!</v>
      </c>
      <c r="G366" s="6" t="e">
        <f>COUNTIFS(#REF!,"&lt;=1",#REF!,"&lt;100",#REF!,"&gt;=50",#REF!,$B366,#REF!,"&gt;=2.4")</f>
        <v>#REF!</v>
      </c>
      <c r="H366" s="6" t="e">
        <f>COUNTIFS(#REF!,"&lt;=1",#REF!,"&lt;100",#REF!,"&gt;=50",#REF!,$B366,#REF!,"&gt;=2.5")</f>
        <v>#REF!</v>
      </c>
      <c r="I366" s="15" t="e">
        <f>COUNTIFS(#REF!,"&lt;=1",#REF!,"&lt;100",#REF!,"&gt;=50",#REF!,$B366,#REF!,"&gt;=2.6")</f>
        <v>#REF!</v>
      </c>
      <c r="K366" s="9" t="s">
        <v>33</v>
      </c>
      <c r="L366" s="6"/>
      <c r="M366" s="6" t="e">
        <f>COUNTIFS(#REF!,"&gt;=100",#REF!,"&lt;150",#REF!,$B366)</f>
        <v>#REF!</v>
      </c>
      <c r="N366" s="6" t="e">
        <f>COUNTIFS(#REF!,"&lt;=1",#REF!,"&gt;=100",#REF!,"&lt;150",#REF!,$B366,#REF!,"&gt;=2.4")</f>
        <v>#REF!</v>
      </c>
      <c r="O366" s="6" t="e">
        <f>COUNTIFS(#REF!,"&lt;=1",#REF!,"&gt;=100",#REF!,"&lt;150",#REF!,$B366,#REF!,"&gt;=2.5")</f>
        <v>#REF!</v>
      </c>
      <c r="P366" s="6" t="e">
        <f>COUNTIFS(#REF!,"&lt;=1",#REF!,"&gt;=100",#REF!,"&lt;150",#REF!,$B366,#REF!,"&gt;=2.6")</f>
        <v>#REF!</v>
      </c>
      <c r="Q366" s="6" t="e">
        <f>COUNTIFS(#REF!,"&lt;=1",#REF!,"&gt;=100",#REF!,"&lt;150",#REF!,$B366,#REF!,"&gt;=3.0")</f>
        <v>#REF!</v>
      </c>
      <c r="R366" s="15" t="e">
        <f>COUNTIFS(#REF!,"&lt;=1",#REF!,"&gt;=100",#REF!,"&lt;150",#REF!,$B366,#REF!,"&gt;=3.5")</f>
        <v>#REF!</v>
      </c>
      <c r="T366" s="9" t="s">
        <v>33</v>
      </c>
      <c r="U366" s="6"/>
      <c r="V366" s="6" t="e">
        <f>COUNTIFS(#REF!,"&gt;=150",#REF!,"&lt;200",#REF!,$B366)</f>
        <v>#REF!</v>
      </c>
      <c r="W366" s="6" t="e">
        <f>COUNTIFS(#REF!,"&lt;=1",#REF!,"&gt;=150",#REF!,"&lt;200",#REF!,$B366,#REF!,"&gt;=2.8")</f>
        <v>#REF!</v>
      </c>
      <c r="X366" s="6" t="e">
        <f>COUNTIFS(#REF!,"&lt;=1",#REF!,"&gt;=150",#REF!,"&lt;200",#REF!,$B366,#REF!,"&gt;=3.0")</f>
        <v>#REF!</v>
      </c>
      <c r="Y366" s="6" t="e">
        <f>COUNTIFS(#REF!,"&lt;=1",#REF!,"&gt;=150",#REF!,"&lt;200",#REF!,$B366,#REF!,"&gt;=3.2")</f>
        <v>#REF!</v>
      </c>
      <c r="Z366" s="6" t="e">
        <f>COUNTIFS(#REF!,"&lt;=1",#REF!,"&gt;=150",#REF!,"&lt;200",#REF!,$B366,#REF!,"&gt;=3.5")</f>
        <v>#REF!</v>
      </c>
      <c r="AA366" s="15" t="e">
        <f>COUNTIFS(#REF!,"&lt;=1",#REF!,"&gt;=150",#REF!,"&lt;200",#REF!,$B366,#REF!,"&gt;=4")</f>
        <v>#REF!</v>
      </c>
      <c r="AC366" s="9" t="s">
        <v>33</v>
      </c>
      <c r="AD366" s="6"/>
      <c r="AE366" s="6" t="e">
        <f>COUNTIFS(#REF!,"&gt;=200",#REF!,$B366)</f>
        <v>#REF!</v>
      </c>
      <c r="AF366" s="6" t="e">
        <f>COUNTIFS(#REF!,"&lt;=1",#REF!,"&gt;=200",#REF!,$B366,#REF!,"&gt;=3")</f>
        <v>#REF!</v>
      </c>
      <c r="AG366" s="6" t="e">
        <f>COUNTIFS(#REF!,"&lt;=1",#REF!,"&gt;=200",#REF!,$B366,#REF!,"&gt;=3.2")</f>
        <v>#REF!</v>
      </c>
      <c r="AH366" s="6" t="e">
        <f>COUNTIFS(#REF!,"&lt;=1",#REF!,"&gt;=200",#REF!,$B366,#REF!,"&gt;=3.5")</f>
        <v>#REF!</v>
      </c>
      <c r="AI366" s="6" t="e">
        <f>COUNTIFS(#REF!,"&lt;=1",#REF!,"&gt;=200",#REF!,$B366,#REF!,"&gt;=3.8")</f>
        <v>#REF!</v>
      </c>
      <c r="AJ366" s="15" t="e">
        <f>COUNTIFS(#REF!,"&lt;=1",#REF!,"&gt;=200",#REF!,$B366,#REF!,"&gt;=4")</f>
        <v>#REF!</v>
      </c>
      <c r="AL366" s="9" t="s">
        <v>33</v>
      </c>
      <c r="AM366" s="6"/>
      <c r="AN366" s="6" t="e">
        <f>COUNTIFS(#REF!,"&gt;=50",#REF!,$B366)</f>
        <v>#REF!</v>
      </c>
      <c r="AO366" s="6" t="e">
        <f>COUNTIFS(#REF!,"&lt;=1",#REF!,"&gt;=50",#REF!,$B366,#REF!,"&gt;=2.2")</f>
        <v>#REF!</v>
      </c>
      <c r="AP366" s="6" t="e">
        <f>COUNTIFS(#REF!,"&lt;=1",#REF!,"&gt;=50",#REF!,$B366,#REF!,"&gt;=2.5")</f>
        <v>#REF!</v>
      </c>
      <c r="AQ366" s="6" t="e">
        <f>COUNTIFS(#REF!,"&lt;=1",#REF!,"&gt;=50",#REF!,$B366,#REF!,"&gt;=3")</f>
        <v>#REF!</v>
      </c>
      <c r="AR366" s="6" t="e">
        <f>COUNTIFS(#REF!,"&lt;=1",#REF!,"&gt;=50",#REF!,$B366,#REF!,"&gt;=3.5")</f>
        <v>#REF!</v>
      </c>
      <c r="AS366" s="15" t="e">
        <f>COUNTIFS(#REF!,"&lt;=1",#REF!,"&gt;=50",#REF!,$B366,#REF!,"&gt;=4")</f>
        <v>#REF!</v>
      </c>
    </row>
    <row r="367" spans="2:45" hidden="1" outlineLevel="1" x14ac:dyDescent="0.25">
      <c r="B367" s="9" t="s">
        <v>43</v>
      </c>
      <c r="C367" s="6"/>
      <c r="D367" s="6" t="e">
        <f>COUNTIFS(#REF!,"&lt;100",#REF!,"&gt;=50",#REF!,$B367)</f>
        <v>#REF!</v>
      </c>
      <c r="E367" s="6" t="e">
        <f>COUNTIFS(#REF!,"&lt;=1",#REF!,"&lt;100",#REF!,"&gt;=50",#REF!,$B367,#REF!,"&gt;=2.2")</f>
        <v>#REF!</v>
      </c>
      <c r="F367" s="6" t="e">
        <f>COUNTIFS(#REF!,"&lt;=1",#REF!,"&lt;100",#REF!,"&gt;=50",#REF!,$B367,#REF!,"&gt;=2.3")</f>
        <v>#REF!</v>
      </c>
      <c r="G367" s="6" t="e">
        <f>COUNTIFS(#REF!,"&lt;=1",#REF!,"&lt;100",#REF!,"&gt;=50",#REF!,$B367,#REF!,"&gt;=2.4")</f>
        <v>#REF!</v>
      </c>
      <c r="H367" s="6" t="e">
        <f>COUNTIFS(#REF!,"&lt;=1",#REF!,"&lt;100",#REF!,"&gt;=50",#REF!,$B367,#REF!,"&gt;=2.5")</f>
        <v>#REF!</v>
      </c>
      <c r="I367" s="15" t="e">
        <f>COUNTIFS(#REF!,"&lt;=1",#REF!,"&lt;100",#REF!,"&gt;=50",#REF!,$B367,#REF!,"&gt;=2.6")</f>
        <v>#REF!</v>
      </c>
      <c r="K367" s="9" t="s">
        <v>43</v>
      </c>
      <c r="L367" s="6"/>
      <c r="M367" s="6" t="e">
        <f>COUNTIFS(#REF!,"&gt;=100",#REF!,"&lt;150",#REF!,$B367)</f>
        <v>#REF!</v>
      </c>
      <c r="N367" s="6" t="e">
        <f>COUNTIFS(#REF!,"&lt;=1",#REF!,"&gt;=100",#REF!,"&lt;150",#REF!,$B367,#REF!,"&gt;=2.4")</f>
        <v>#REF!</v>
      </c>
      <c r="O367" s="6" t="e">
        <f>COUNTIFS(#REF!,"&lt;=1",#REF!,"&gt;=100",#REF!,"&lt;150",#REF!,$B367,#REF!,"&gt;=2.5")</f>
        <v>#REF!</v>
      </c>
      <c r="P367" s="6" t="e">
        <f>COUNTIFS(#REF!,"&lt;=1",#REF!,"&gt;=100",#REF!,"&lt;150",#REF!,$B367,#REF!,"&gt;=2.6")</f>
        <v>#REF!</v>
      </c>
      <c r="Q367" s="6" t="e">
        <f>COUNTIFS(#REF!,"&lt;=1",#REF!,"&gt;=100",#REF!,"&lt;150",#REF!,$B367,#REF!,"&gt;=3.0")</f>
        <v>#REF!</v>
      </c>
      <c r="R367" s="15" t="e">
        <f>COUNTIFS(#REF!,"&lt;=1",#REF!,"&gt;=100",#REF!,"&lt;150",#REF!,$B367,#REF!,"&gt;=3.5")</f>
        <v>#REF!</v>
      </c>
      <c r="T367" s="9" t="s">
        <v>43</v>
      </c>
      <c r="U367" s="6"/>
      <c r="V367" s="6" t="e">
        <f>COUNTIFS(#REF!,"&gt;=150",#REF!,"&lt;200",#REF!,$B367)</f>
        <v>#REF!</v>
      </c>
      <c r="W367" s="6" t="e">
        <f>COUNTIFS(#REF!,"&lt;=1",#REF!,"&gt;=150",#REF!,"&lt;200",#REF!,$B367,#REF!,"&gt;=2.8")</f>
        <v>#REF!</v>
      </c>
      <c r="X367" s="6" t="e">
        <f>COUNTIFS(#REF!,"&lt;=1",#REF!,"&gt;=150",#REF!,"&lt;200",#REF!,$B367,#REF!,"&gt;=3.0")</f>
        <v>#REF!</v>
      </c>
      <c r="Y367" s="6" t="e">
        <f>COUNTIFS(#REF!,"&lt;=1",#REF!,"&gt;=150",#REF!,"&lt;200",#REF!,$B367,#REF!,"&gt;=3.2")</f>
        <v>#REF!</v>
      </c>
      <c r="Z367" s="6" t="e">
        <f>COUNTIFS(#REF!,"&lt;=1",#REF!,"&gt;=150",#REF!,"&lt;200",#REF!,$B367,#REF!,"&gt;=3.5")</f>
        <v>#REF!</v>
      </c>
      <c r="AA367" s="15" t="e">
        <f>COUNTIFS(#REF!,"&lt;=1",#REF!,"&gt;=150",#REF!,"&lt;200",#REF!,$B367,#REF!,"&gt;=4")</f>
        <v>#REF!</v>
      </c>
      <c r="AC367" s="9" t="s">
        <v>43</v>
      </c>
      <c r="AD367" s="6"/>
      <c r="AE367" s="6" t="e">
        <f>COUNTIFS(#REF!,"&gt;=200",#REF!,$B367)</f>
        <v>#REF!</v>
      </c>
      <c r="AF367" s="6" t="e">
        <f>COUNTIFS(#REF!,"&lt;=1",#REF!,"&gt;=200",#REF!,$B367,#REF!,"&gt;=3")</f>
        <v>#REF!</v>
      </c>
      <c r="AG367" s="6" t="e">
        <f>COUNTIFS(#REF!,"&lt;=1",#REF!,"&gt;=200",#REF!,$B367,#REF!,"&gt;=3.2")</f>
        <v>#REF!</v>
      </c>
      <c r="AH367" s="6" t="e">
        <f>COUNTIFS(#REF!,"&lt;=1",#REF!,"&gt;=200",#REF!,$B367,#REF!,"&gt;=3.5")</f>
        <v>#REF!</v>
      </c>
      <c r="AI367" s="6" t="e">
        <f>COUNTIFS(#REF!,"&lt;=1",#REF!,"&gt;=200",#REF!,$B367,#REF!,"&gt;=3.8")</f>
        <v>#REF!</v>
      </c>
      <c r="AJ367" s="15" t="e">
        <f>COUNTIFS(#REF!,"&lt;=1",#REF!,"&gt;=200",#REF!,$B367,#REF!,"&gt;=4")</f>
        <v>#REF!</v>
      </c>
      <c r="AL367" s="9" t="s">
        <v>43</v>
      </c>
      <c r="AM367" s="6"/>
      <c r="AN367" s="6" t="e">
        <f>COUNTIFS(#REF!,"&gt;=50",#REF!,$B367)</f>
        <v>#REF!</v>
      </c>
      <c r="AO367" s="6" t="e">
        <f>COUNTIFS(#REF!,"&lt;=1",#REF!,"&gt;=50",#REF!,$B367,#REF!,"&gt;=2.2")</f>
        <v>#REF!</v>
      </c>
      <c r="AP367" s="6" t="e">
        <f>COUNTIFS(#REF!,"&lt;=1",#REF!,"&gt;=50",#REF!,$B367,#REF!,"&gt;=2.5")</f>
        <v>#REF!</v>
      </c>
      <c r="AQ367" s="6" t="e">
        <f>COUNTIFS(#REF!,"&lt;=1",#REF!,"&gt;=50",#REF!,$B367,#REF!,"&gt;=3")</f>
        <v>#REF!</v>
      </c>
      <c r="AR367" s="6" t="e">
        <f>COUNTIFS(#REF!,"&lt;=1",#REF!,"&gt;=50",#REF!,$B367,#REF!,"&gt;=3.5")</f>
        <v>#REF!</v>
      </c>
      <c r="AS367" s="15" t="e">
        <f>COUNTIFS(#REF!,"&lt;=1",#REF!,"&gt;=50",#REF!,$B367,#REF!,"&gt;=4")</f>
        <v>#REF!</v>
      </c>
    </row>
    <row r="368" spans="2:45" hidden="1" outlineLevel="1" x14ac:dyDescent="0.25">
      <c r="B368" s="9" t="s">
        <v>46</v>
      </c>
      <c r="C368" s="6"/>
      <c r="D368" s="6" t="e">
        <f>COUNTIFS(#REF!,"&lt;100",#REF!,"&gt;=50",#REF!,$B368)</f>
        <v>#REF!</v>
      </c>
      <c r="E368" s="6" t="e">
        <f>COUNTIFS(#REF!,"&lt;=1",#REF!,"&lt;100",#REF!,"&gt;=50",#REF!,$B368,#REF!,"&gt;=2.2")</f>
        <v>#REF!</v>
      </c>
      <c r="F368" s="6" t="e">
        <f>COUNTIFS(#REF!,"&lt;=1",#REF!,"&lt;100",#REF!,"&gt;=50",#REF!,$B368,#REF!,"&gt;=2.3")</f>
        <v>#REF!</v>
      </c>
      <c r="G368" s="6" t="e">
        <f>COUNTIFS(#REF!,"&lt;=1",#REF!,"&lt;100",#REF!,"&gt;=50",#REF!,$B368,#REF!,"&gt;=2.4")</f>
        <v>#REF!</v>
      </c>
      <c r="H368" s="6" t="e">
        <f>COUNTIFS(#REF!,"&lt;=1",#REF!,"&lt;100",#REF!,"&gt;=50",#REF!,$B368,#REF!,"&gt;=2.5")</f>
        <v>#REF!</v>
      </c>
      <c r="I368" s="15" t="e">
        <f>COUNTIFS(#REF!,"&lt;=1",#REF!,"&lt;100",#REF!,"&gt;=50",#REF!,$B368,#REF!,"&gt;=2.6")</f>
        <v>#REF!</v>
      </c>
      <c r="K368" s="9" t="s">
        <v>46</v>
      </c>
      <c r="L368" s="6"/>
      <c r="M368" s="6" t="e">
        <f>COUNTIFS(#REF!,"&gt;=100",#REF!,"&lt;150",#REF!,$B368)</f>
        <v>#REF!</v>
      </c>
      <c r="N368" s="6" t="e">
        <f>COUNTIFS(#REF!,"&lt;=1",#REF!,"&gt;=100",#REF!,"&lt;150",#REF!,$B368,#REF!,"&gt;=2.4")</f>
        <v>#REF!</v>
      </c>
      <c r="O368" s="6" t="e">
        <f>COUNTIFS(#REF!,"&lt;=1",#REF!,"&gt;=100",#REF!,"&lt;150",#REF!,$B368,#REF!,"&gt;=2.5")</f>
        <v>#REF!</v>
      </c>
      <c r="P368" s="6" t="e">
        <f>COUNTIFS(#REF!,"&lt;=1",#REF!,"&gt;=100",#REF!,"&lt;150",#REF!,$B368,#REF!,"&gt;=2.6")</f>
        <v>#REF!</v>
      </c>
      <c r="Q368" s="6" t="e">
        <f>COUNTIFS(#REF!,"&lt;=1",#REF!,"&gt;=100",#REF!,"&lt;150",#REF!,$B368,#REF!,"&gt;=3.0")</f>
        <v>#REF!</v>
      </c>
      <c r="R368" s="15" t="e">
        <f>COUNTIFS(#REF!,"&lt;=1",#REF!,"&gt;=100",#REF!,"&lt;150",#REF!,$B368,#REF!,"&gt;=3.5")</f>
        <v>#REF!</v>
      </c>
      <c r="T368" s="9" t="s">
        <v>46</v>
      </c>
      <c r="U368" s="6"/>
      <c r="V368" s="6" t="e">
        <f>COUNTIFS(#REF!,"&gt;=150",#REF!,"&lt;200",#REF!,$B368)</f>
        <v>#REF!</v>
      </c>
      <c r="W368" s="6" t="e">
        <f>COUNTIFS(#REF!,"&lt;=1",#REF!,"&gt;=150",#REF!,"&lt;200",#REF!,$B368,#REF!,"&gt;=2.8")</f>
        <v>#REF!</v>
      </c>
      <c r="X368" s="6" t="e">
        <f>COUNTIFS(#REF!,"&lt;=1",#REF!,"&gt;=150",#REF!,"&lt;200",#REF!,$B368,#REF!,"&gt;=3.0")</f>
        <v>#REF!</v>
      </c>
      <c r="Y368" s="6" t="e">
        <f>COUNTIFS(#REF!,"&lt;=1",#REF!,"&gt;=150",#REF!,"&lt;200",#REF!,$B368,#REF!,"&gt;=3.2")</f>
        <v>#REF!</v>
      </c>
      <c r="Z368" s="6" t="e">
        <f>COUNTIFS(#REF!,"&lt;=1",#REF!,"&gt;=150",#REF!,"&lt;200",#REF!,$B368,#REF!,"&gt;=3.5")</f>
        <v>#REF!</v>
      </c>
      <c r="AA368" s="15" t="e">
        <f>COUNTIFS(#REF!,"&lt;=1",#REF!,"&gt;=150",#REF!,"&lt;200",#REF!,$B368,#REF!,"&gt;=4")</f>
        <v>#REF!</v>
      </c>
      <c r="AC368" s="9" t="s">
        <v>46</v>
      </c>
      <c r="AD368" s="6"/>
      <c r="AE368" s="6" t="e">
        <f>COUNTIFS(#REF!,"&gt;=200",#REF!,$B368)</f>
        <v>#REF!</v>
      </c>
      <c r="AF368" s="6" t="e">
        <f>COUNTIFS(#REF!,"&lt;=1",#REF!,"&gt;=200",#REF!,$B368,#REF!,"&gt;=3")</f>
        <v>#REF!</v>
      </c>
      <c r="AG368" s="6" t="e">
        <f>COUNTIFS(#REF!,"&lt;=1",#REF!,"&gt;=200",#REF!,$B368,#REF!,"&gt;=3.2")</f>
        <v>#REF!</v>
      </c>
      <c r="AH368" s="6" t="e">
        <f>COUNTIFS(#REF!,"&lt;=1",#REF!,"&gt;=200",#REF!,$B368,#REF!,"&gt;=3.5")</f>
        <v>#REF!</v>
      </c>
      <c r="AI368" s="6" t="e">
        <f>COUNTIFS(#REF!,"&lt;=1",#REF!,"&gt;=200",#REF!,$B368,#REF!,"&gt;=3.8")</f>
        <v>#REF!</v>
      </c>
      <c r="AJ368" s="15" t="e">
        <f>COUNTIFS(#REF!,"&lt;=1",#REF!,"&gt;=200",#REF!,$B368,#REF!,"&gt;=4")</f>
        <v>#REF!</v>
      </c>
      <c r="AL368" s="9" t="s">
        <v>46</v>
      </c>
      <c r="AM368" s="6"/>
      <c r="AN368" s="6" t="e">
        <f>COUNTIFS(#REF!,"&gt;=50",#REF!,$B368)</f>
        <v>#REF!</v>
      </c>
      <c r="AO368" s="6" t="e">
        <f>COUNTIFS(#REF!,"&lt;=1",#REF!,"&gt;=50",#REF!,$B368,#REF!,"&gt;=2.2")</f>
        <v>#REF!</v>
      </c>
      <c r="AP368" s="6" t="e">
        <f>COUNTIFS(#REF!,"&lt;=1",#REF!,"&gt;=50",#REF!,$B368,#REF!,"&gt;=2.5")</f>
        <v>#REF!</v>
      </c>
      <c r="AQ368" s="6" t="e">
        <f>COUNTIFS(#REF!,"&lt;=1",#REF!,"&gt;=50",#REF!,$B368,#REF!,"&gt;=3")</f>
        <v>#REF!</v>
      </c>
      <c r="AR368" s="6" t="e">
        <f>COUNTIFS(#REF!,"&lt;=1",#REF!,"&gt;=50",#REF!,$B368,#REF!,"&gt;=3.5")</f>
        <v>#REF!</v>
      </c>
      <c r="AS368" s="15" t="e">
        <f>COUNTIFS(#REF!,"&lt;=1",#REF!,"&gt;=50",#REF!,$B368,#REF!,"&gt;=4")</f>
        <v>#REF!</v>
      </c>
    </row>
    <row r="369" spans="2:45" hidden="1" outlineLevel="1" x14ac:dyDescent="0.25">
      <c r="B369" s="9" t="s">
        <v>53</v>
      </c>
      <c r="C369" s="6"/>
      <c r="D369" s="6" t="e">
        <f>COUNTIFS(#REF!,"&lt;100",#REF!,"&gt;=50",#REF!,$B369)</f>
        <v>#REF!</v>
      </c>
      <c r="E369" s="6" t="e">
        <f>COUNTIFS(#REF!,"&lt;=1",#REF!,"&lt;100",#REF!,"&gt;=50",#REF!,$B369,#REF!,"&gt;=2.2")</f>
        <v>#REF!</v>
      </c>
      <c r="F369" s="6" t="e">
        <f>COUNTIFS(#REF!,"&lt;=1",#REF!,"&lt;100",#REF!,"&gt;=50",#REF!,$B369,#REF!,"&gt;=2.3")</f>
        <v>#REF!</v>
      </c>
      <c r="G369" s="6" t="e">
        <f>COUNTIFS(#REF!,"&lt;=1",#REF!,"&lt;100",#REF!,"&gt;=50",#REF!,$B369,#REF!,"&gt;=2.4")</f>
        <v>#REF!</v>
      </c>
      <c r="H369" s="6" t="e">
        <f>COUNTIFS(#REF!,"&lt;=1",#REF!,"&lt;100",#REF!,"&gt;=50",#REF!,$B369,#REF!,"&gt;=2.5")</f>
        <v>#REF!</v>
      </c>
      <c r="I369" s="15" t="e">
        <f>COUNTIFS(#REF!,"&lt;=1",#REF!,"&lt;100",#REF!,"&gt;=50",#REF!,$B369,#REF!,"&gt;=2.6")</f>
        <v>#REF!</v>
      </c>
      <c r="K369" s="9" t="s">
        <v>53</v>
      </c>
      <c r="L369" s="6"/>
      <c r="M369" s="6" t="e">
        <f>COUNTIFS(#REF!,"&gt;=100",#REF!,"&lt;150",#REF!,$B369)</f>
        <v>#REF!</v>
      </c>
      <c r="N369" s="6" t="e">
        <f>COUNTIFS(#REF!,"&lt;=1",#REF!,"&gt;=100",#REF!,"&lt;150",#REF!,$B369,#REF!,"&gt;=2.4")</f>
        <v>#REF!</v>
      </c>
      <c r="O369" s="6" t="e">
        <f>COUNTIFS(#REF!,"&lt;=1",#REF!,"&gt;=100",#REF!,"&lt;150",#REF!,$B369,#REF!,"&gt;=2.5")</f>
        <v>#REF!</v>
      </c>
      <c r="P369" s="6" t="e">
        <f>COUNTIFS(#REF!,"&lt;=1",#REF!,"&gt;=100",#REF!,"&lt;150",#REF!,$B369,#REF!,"&gt;=2.6")</f>
        <v>#REF!</v>
      </c>
      <c r="Q369" s="6" t="e">
        <f>COUNTIFS(#REF!,"&lt;=1",#REF!,"&gt;=100",#REF!,"&lt;150",#REF!,$B369,#REF!,"&gt;=3.0")</f>
        <v>#REF!</v>
      </c>
      <c r="R369" s="15" t="e">
        <f>COUNTIFS(#REF!,"&lt;=1",#REF!,"&gt;=100",#REF!,"&lt;150",#REF!,$B369,#REF!,"&gt;=3.5")</f>
        <v>#REF!</v>
      </c>
      <c r="T369" s="9" t="s">
        <v>53</v>
      </c>
      <c r="U369" s="6"/>
      <c r="V369" s="6" t="e">
        <f>COUNTIFS(#REF!,"&gt;=150",#REF!,"&lt;200",#REF!,$B369)</f>
        <v>#REF!</v>
      </c>
      <c r="W369" s="6" t="e">
        <f>COUNTIFS(#REF!,"&lt;=1",#REF!,"&gt;=150",#REF!,"&lt;200",#REF!,$B369,#REF!,"&gt;=2.8")</f>
        <v>#REF!</v>
      </c>
      <c r="X369" s="6" t="e">
        <f>COUNTIFS(#REF!,"&lt;=1",#REF!,"&gt;=150",#REF!,"&lt;200",#REF!,$B369,#REF!,"&gt;=3.0")</f>
        <v>#REF!</v>
      </c>
      <c r="Y369" s="6" t="e">
        <f>COUNTIFS(#REF!,"&lt;=1",#REF!,"&gt;=150",#REF!,"&lt;200",#REF!,$B369,#REF!,"&gt;=3.2")</f>
        <v>#REF!</v>
      </c>
      <c r="Z369" s="6" t="e">
        <f>COUNTIFS(#REF!,"&lt;=1",#REF!,"&gt;=150",#REF!,"&lt;200",#REF!,$B369,#REF!,"&gt;=3.5")</f>
        <v>#REF!</v>
      </c>
      <c r="AA369" s="15" t="e">
        <f>COUNTIFS(#REF!,"&lt;=1",#REF!,"&gt;=150",#REF!,"&lt;200",#REF!,$B369,#REF!,"&gt;=4")</f>
        <v>#REF!</v>
      </c>
      <c r="AC369" s="9" t="s">
        <v>53</v>
      </c>
      <c r="AD369" s="6"/>
      <c r="AE369" s="6" t="e">
        <f>COUNTIFS(#REF!,"&gt;=200",#REF!,$B369)</f>
        <v>#REF!</v>
      </c>
      <c r="AF369" s="6" t="e">
        <f>COUNTIFS(#REF!,"&lt;=1",#REF!,"&gt;=200",#REF!,$B369,#REF!,"&gt;=3")</f>
        <v>#REF!</v>
      </c>
      <c r="AG369" s="6" t="e">
        <f>COUNTIFS(#REF!,"&lt;=1",#REF!,"&gt;=200",#REF!,$B369,#REF!,"&gt;=3.2")</f>
        <v>#REF!</v>
      </c>
      <c r="AH369" s="6" t="e">
        <f>COUNTIFS(#REF!,"&lt;=1",#REF!,"&gt;=200",#REF!,$B369,#REF!,"&gt;=3.5")</f>
        <v>#REF!</v>
      </c>
      <c r="AI369" s="6" t="e">
        <f>COUNTIFS(#REF!,"&lt;=1",#REF!,"&gt;=200",#REF!,$B369,#REF!,"&gt;=3.8")</f>
        <v>#REF!</v>
      </c>
      <c r="AJ369" s="15" t="e">
        <f>COUNTIFS(#REF!,"&lt;=1",#REF!,"&gt;=200",#REF!,$B369,#REF!,"&gt;=4")</f>
        <v>#REF!</v>
      </c>
      <c r="AL369" s="9" t="s">
        <v>53</v>
      </c>
      <c r="AM369" s="6"/>
      <c r="AN369" s="6" t="e">
        <f>COUNTIFS(#REF!,"&gt;=50",#REF!,$B369)</f>
        <v>#REF!</v>
      </c>
      <c r="AO369" s="6" t="e">
        <f>COUNTIFS(#REF!,"&lt;=1",#REF!,"&gt;=50",#REF!,$B369,#REF!,"&gt;=2.2")</f>
        <v>#REF!</v>
      </c>
      <c r="AP369" s="6" t="e">
        <f>COUNTIFS(#REF!,"&lt;=1",#REF!,"&gt;=50",#REF!,$B369,#REF!,"&gt;=2.5")</f>
        <v>#REF!</v>
      </c>
      <c r="AQ369" s="6" t="e">
        <f>COUNTIFS(#REF!,"&lt;=1",#REF!,"&gt;=50",#REF!,$B369,#REF!,"&gt;=3")</f>
        <v>#REF!</v>
      </c>
      <c r="AR369" s="6" t="e">
        <f>COUNTIFS(#REF!,"&lt;=1",#REF!,"&gt;=50",#REF!,$B369,#REF!,"&gt;=3.5")</f>
        <v>#REF!</v>
      </c>
      <c r="AS369" s="15" t="e">
        <f>COUNTIFS(#REF!,"&lt;=1",#REF!,"&gt;=50",#REF!,$B369,#REF!,"&gt;=4")</f>
        <v>#REF!</v>
      </c>
    </row>
    <row r="370" spans="2:45" hidden="1" outlineLevel="1" x14ac:dyDescent="0.25">
      <c r="B370" s="9" t="s">
        <v>49</v>
      </c>
      <c r="C370" s="6"/>
      <c r="D370" s="6" t="e">
        <f>COUNTIFS(#REF!,"&lt;100",#REF!,"&gt;=50",#REF!,$B370)</f>
        <v>#REF!</v>
      </c>
      <c r="E370" s="6" t="e">
        <f>COUNTIFS(#REF!,"&lt;=1",#REF!,"&lt;100",#REF!,"&gt;=50",#REF!,$B370,#REF!,"&gt;=2.2")</f>
        <v>#REF!</v>
      </c>
      <c r="F370" s="6" t="e">
        <f>COUNTIFS(#REF!,"&lt;=1",#REF!,"&lt;100",#REF!,"&gt;=50",#REF!,$B370,#REF!,"&gt;=2.3")</f>
        <v>#REF!</v>
      </c>
      <c r="G370" s="6" t="e">
        <f>COUNTIFS(#REF!,"&lt;=1",#REF!,"&lt;100",#REF!,"&gt;=50",#REF!,$B370,#REF!,"&gt;=2.4")</f>
        <v>#REF!</v>
      </c>
      <c r="H370" s="6" t="e">
        <f>COUNTIFS(#REF!,"&lt;=1",#REF!,"&lt;100",#REF!,"&gt;=50",#REF!,$B370,#REF!,"&gt;=2.5")</f>
        <v>#REF!</v>
      </c>
      <c r="I370" s="15" t="e">
        <f>COUNTIFS(#REF!,"&lt;=1",#REF!,"&lt;100",#REF!,"&gt;=50",#REF!,$B370,#REF!,"&gt;=2.6")</f>
        <v>#REF!</v>
      </c>
      <c r="K370" s="9" t="s">
        <v>49</v>
      </c>
      <c r="L370" s="6"/>
      <c r="M370" s="6" t="e">
        <f>COUNTIFS(#REF!,"&gt;=100",#REF!,"&lt;150",#REF!,$B370)</f>
        <v>#REF!</v>
      </c>
      <c r="N370" s="6" t="e">
        <f>COUNTIFS(#REF!,"&lt;=1",#REF!,"&gt;=100",#REF!,"&lt;150",#REF!,$B370,#REF!,"&gt;=2.4")</f>
        <v>#REF!</v>
      </c>
      <c r="O370" s="6" t="e">
        <f>COUNTIFS(#REF!,"&lt;=1",#REF!,"&gt;=100",#REF!,"&lt;150",#REF!,$B370,#REF!,"&gt;=2.5")</f>
        <v>#REF!</v>
      </c>
      <c r="P370" s="6" t="e">
        <f>COUNTIFS(#REF!,"&lt;=1",#REF!,"&gt;=100",#REF!,"&lt;150",#REF!,$B370,#REF!,"&gt;=2.6")</f>
        <v>#REF!</v>
      </c>
      <c r="Q370" s="6" t="e">
        <f>COUNTIFS(#REF!,"&lt;=1",#REF!,"&gt;=100",#REF!,"&lt;150",#REF!,$B370,#REF!,"&gt;=3.0")</f>
        <v>#REF!</v>
      </c>
      <c r="R370" s="15" t="e">
        <f>COUNTIFS(#REF!,"&lt;=1",#REF!,"&gt;=100",#REF!,"&lt;150",#REF!,$B370,#REF!,"&gt;=3.5")</f>
        <v>#REF!</v>
      </c>
      <c r="T370" s="9" t="s">
        <v>49</v>
      </c>
      <c r="U370" s="6"/>
      <c r="V370" s="6" t="e">
        <f>COUNTIFS(#REF!,"&gt;=150",#REF!,"&lt;200",#REF!,$B370)</f>
        <v>#REF!</v>
      </c>
      <c r="W370" s="6" t="e">
        <f>COUNTIFS(#REF!,"&lt;=1",#REF!,"&gt;=150",#REF!,"&lt;200",#REF!,$B370,#REF!,"&gt;=2.8")</f>
        <v>#REF!</v>
      </c>
      <c r="X370" s="6" t="e">
        <f>COUNTIFS(#REF!,"&lt;=1",#REF!,"&gt;=150",#REF!,"&lt;200",#REF!,$B370,#REF!,"&gt;=3.0")</f>
        <v>#REF!</v>
      </c>
      <c r="Y370" s="6" t="e">
        <f>COUNTIFS(#REF!,"&lt;=1",#REF!,"&gt;=150",#REF!,"&lt;200",#REF!,$B370,#REF!,"&gt;=3.2")</f>
        <v>#REF!</v>
      </c>
      <c r="Z370" s="6" t="e">
        <f>COUNTIFS(#REF!,"&lt;=1",#REF!,"&gt;=150",#REF!,"&lt;200",#REF!,$B370,#REF!,"&gt;=3.5")</f>
        <v>#REF!</v>
      </c>
      <c r="AA370" s="15" t="e">
        <f>COUNTIFS(#REF!,"&lt;=1",#REF!,"&gt;=150",#REF!,"&lt;200",#REF!,$B370,#REF!,"&gt;=4")</f>
        <v>#REF!</v>
      </c>
      <c r="AC370" s="9" t="s">
        <v>49</v>
      </c>
      <c r="AD370" s="6"/>
      <c r="AE370" s="6" t="e">
        <f>COUNTIFS(#REF!,"&gt;=200",#REF!,$B370)</f>
        <v>#REF!</v>
      </c>
      <c r="AF370" s="6" t="e">
        <f>COUNTIFS(#REF!,"&lt;=1",#REF!,"&gt;=200",#REF!,$B370,#REF!,"&gt;=3")</f>
        <v>#REF!</v>
      </c>
      <c r="AG370" s="6" t="e">
        <f>COUNTIFS(#REF!,"&lt;=1",#REF!,"&gt;=200",#REF!,$B370,#REF!,"&gt;=3.2")</f>
        <v>#REF!</v>
      </c>
      <c r="AH370" s="6" t="e">
        <f>COUNTIFS(#REF!,"&lt;=1",#REF!,"&gt;=200",#REF!,$B370,#REF!,"&gt;=3.5")</f>
        <v>#REF!</v>
      </c>
      <c r="AI370" s="6" t="e">
        <f>COUNTIFS(#REF!,"&lt;=1",#REF!,"&gt;=200",#REF!,$B370,#REF!,"&gt;=3.8")</f>
        <v>#REF!</v>
      </c>
      <c r="AJ370" s="15" t="e">
        <f>COUNTIFS(#REF!,"&lt;=1",#REF!,"&gt;=200",#REF!,$B370,#REF!,"&gt;=4")</f>
        <v>#REF!</v>
      </c>
      <c r="AL370" s="9" t="s">
        <v>49</v>
      </c>
      <c r="AM370" s="6"/>
      <c r="AN370" s="6" t="e">
        <f>COUNTIFS(#REF!,"&gt;=50",#REF!,$B370)</f>
        <v>#REF!</v>
      </c>
      <c r="AO370" s="6" t="e">
        <f>COUNTIFS(#REF!,"&lt;=1",#REF!,"&gt;=50",#REF!,$B370,#REF!,"&gt;=2.2")</f>
        <v>#REF!</v>
      </c>
      <c r="AP370" s="6" t="e">
        <f>COUNTIFS(#REF!,"&lt;=1",#REF!,"&gt;=50",#REF!,$B370,#REF!,"&gt;=2.5")</f>
        <v>#REF!</v>
      </c>
      <c r="AQ370" s="6" t="e">
        <f>COUNTIFS(#REF!,"&lt;=1",#REF!,"&gt;=50",#REF!,$B370,#REF!,"&gt;=3")</f>
        <v>#REF!</v>
      </c>
      <c r="AR370" s="6" t="e">
        <f>COUNTIFS(#REF!,"&lt;=1",#REF!,"&gt;=50",#REF!,$B370,#REF!,"&gt;=3.5")</f>
        <v>#REF!</v>
      </c>
      <c r="AS370" s="15" t="e">
        <f>COUNTIFS(#REF!,"&lt;=1",#REF!,"&gt;=50",#REF!,$B370,#REF!,"&gt;=4")</f>
        <v>#REF!</v>
      </c>
    </row>
    <row r="371" spans="2:45" hidden="1" outlineLevel="1" x14ac:dyDescent="0.25">
      <c r="B371" s="9" t="s">
        <v>50</v>
      </c>
      <c r="C371" s="6"/>
      <c r="D371" s="6" t="e">
        <f>COUNTIFS(#REF!,"&lt;100",#REF!,"&gt;=50",#REF!,$B371)</f>
        <v>#REF!</v>
      </c>
      <c r="E371" s="6" t="e">
        <f>COUNTIFS(#REF!,"&lt;=1",#REF!,"&lt;100",#REF!,"&gt;=50",#REF!,$B371,#REF!,"&gt;=2.2")</f>
        <v>#REF!</v>
      </c>
      <c r="F371" s="6" t="e">
        <f>COUNTIFS(#REF!,"&lt;=1",#REF!,"&lt;100",#REF!,"&gt;=50",#REF!,$B371,#REF!,"&gt;=2.3")</f>
        <v>#REF!</v>
      </c>
      <c r="G371" s="6" t="e">
        <f>COUNTIFS(#REF!,"&lt;=1",#REF!,"&lt;100",#REF!,"&gt;=50",#REF!,$B371,#REF!,"&gt;=2.4")</f>
        <v>#REF!</v>
      </c>
      <c r="H371" s="6" t="e">
        <f>COUNTIFS(#REF!,"&lt;=1",#REF!,"&lt;100",#REF!,"&gt;=50",#REF!,$B371,#REF!,"&gt;=2.5")</f>
        <v>#REF!</v>
      </c>
      <c r="I371" s="15" t="e">
        <f>COUNTIFS(#REF!,"&lt;=1",#REF!,"&lt;100",#REF!,"&gt;=50",#REF!,$B371,#REF!,"&gt;=2.6")</f>
        <v>#REF!</v>
      </c>
      <c r="K371" s="9" t="s">
        <v>50</v>
      </c>
      <c r="L371" s="6"/>
      <c r="M371" s="6" t="e">
        <f>COUNTIFS(#REF!,"&gt;=100",#REF!,"&lt;150",#REF!,$B371)</f>
        <v>#REF!</v>
      </c>
      <c r="N371" s="6" t="e">
        <f>COUNTIFS(#REF!,"&lt;=1",#REF!,"&gt;=100",#REF!,"&lt;150",#REF!,$B371,#REF!,"&gt;=2.4")</f>
        <v>#REF!</v>
      </c>
      <c r="O371" s="6" t="e">
        <f>COUNTIFS(#REF!,"&lt;=1",#REF!,"&gt;=100",#REF!,"&lt;150",#REF!,$B371,#REF!,"&gt;=2.5")</f>
        <v>#REF!</v>
      </c>
      <c r="P371" s="6" t="e">
        <f>COUNTIFS(#REF!,"&lt;=1",#REF!,"&gt;=100",#REF!,"&lt;150",#REF!,$B371,#REF!,"&gt;=2.6")</f>
        <v>#REF!</v>
      </c>
      <c r="Q371" s="6" t="e">
        <f>COUNTIFS(#REF!,"&lt;=1",#REF!,"&gt;=100",#REF!,"&lt;150",#REF!,$B371,#REF!,"&gt;=3.0")</f>
        <v>#REF!</v>
      </c>
      <c r="R371" s="15" t="e">
        <f>COUNTIFS(#REF!,"&lt;=1",#REF!,"&gt;=100",#REF!,"&lt;150",#REF!,$B371,#REF!,"&gt;=3.5")</f>
        <v>#REF!</v>
      </c>
      <c r="T371" s="9" t="s">
        <v>50</v>
      </c>
      <c r="U371" s="6"/>
      <c r="V371" s="6" t="e">
        <f>COUNTIFS(#REF!,"&gt;=150",#REF!,"&lt;200",#REF!,$B371)</f>
        <v>#REF!</v>
      </c>
      <c r="W371" s="6" t="e">
        <f>COUNTIFS(#REF!,"&lt;=1",#REF!,"&gt;=150",#REF!,"&lt;200",#REF!,$B371,#REF!,"&gt;=2.8")</f>
        <v>#REF!</v>
      </c>
      <c r="X371" s="6" t="e">
        <f>COUNTIFS(#REF!,"&lt;=1",#REF!,"&gt;=150",#REF!,"&lt;200",#REF!,$B371,#REF!,"&gt;=3.0")</f>
        <v>#REF!</v>
      </c>
      <c r="Y371" s="6" t="e">
        <f>COUNTIFS(#REF!,"&lt;=1",#REF!,"&gt;=150",#REF!,"&lt;200",#REF!,$B371,#REF!,"&gt;=3.2")</f>
        <v>#REF!</v>
      </c>
      <c r="Z371" s="6" t="e">
        <f>COUNTIFS(#REF!,"&lt;=1",#REF!,"&gt;=150",#REF!,"&lt;200",#REF!,$B371,#REF!,"&gt;=3.5")</f>
        <v>#REF!</v>
      </c>
      <c r="AA371" s="15" t="e">
        <f>COUNTIFS(#REF!,"&lt;=1",#REF!,"&gt;=150",#REF!,"&lt;200",#REF!,$B371,#REF!,"&gt;=4")</f>
        <v>#REF!</v>
      </c>
      <c r="AC371" s="9" t="s">
        <v>50</v>
      </c>
      <c r="AD371" s="6"/>
      <c r="AE371" s="6" t="e">
        <f>COUNTIFS(#REF!,"&gt;=200",#REF!,$B371)</f>
        <v>#REF!</v>
      </c>
      <c r="AF371" s="6" t="e">
        <f>COUNTIFS(#REF!,"&lt;=1",#REF!,"&gt;=200",#REF!,$B371,#REF!,"&gt;=3")</f>
        <v>#REF!</v>
      </c>
      <c r="AG371" s="6" t="e">
        <f>COUNTIFS(#REF!,"&lt;=1",#REF!,"&gt;=200",#REF!,$B371,#REF!,"&gt;=3.2")</f>
        <v>#REF!</v>
      </c>
      <c r="AH371" s="6" t="e">
        <f>COUNTIFS(#REF!,"&lt;=1",#REF!,"&gt;=200",#REF!,$B371,#REF!,"&gt;=3.5")</f>
        <v>#REF!</v>
      </c>
      <c r="AI371" s="6" t="e">
        <f>COUNTIFS(#REF!,"&lt;=1",#REF!,"&gt;=200",#REF!,$B371,#REF!,"&gt;=3.8")</f>
        <v>#REF!</v>
      </c>
      <c r="AJ371" s="15" t="e">
        <f>COUNTIFS(#REF!,"&lt;=1",#REF!,"&gt;=200",#REF!,$B371,#REF!,"&gt;=4")</f>
        <v>#REF!</v>
      </c>
      <c r="AL371" s="9" t="s">
        <v>50</v>
      </c>
      <c r="AM371" s="6"/>
      <c r="AN371" s="6" t="e">
        <f>COUNTIFS(#REF!,"&gt;=50",#REF!,$B371)</f>
        <v>#REF!</v>
      </c>
      <c r="AO371" s="6" t="e">
        <f>COUNTIFS(#REF!,"&lt;=1",#REF!,"&gt;=50",#REF!,$B371,#REF!,"&gt;=2.2")</f>
        <v>#REF!</v>
      </c>
      <c r="AP371" s="6" t="e">
        <f>COUNTIFS(#REF!,"&lt;=1",#REF!,"&gt;=50",#REF!,$B371,#REF!,"&gt;=2.5")</f>
        <v>#REF!</v>
      </c>
      <c r="AQ371" s="6" t="e">
        <f>COUNTIFS(#REF!,"&lt;=1",#REF!,"&gt;=50",#REF!,$B371,#REF!,"&gt;=3")</f>
        <v>#REF!</v>
      </c>
      <c r="AR371" s="6" t="e">
        <f>COUNTIFS(#REF!,"&lt;=1",#REF!,"&gt;=50",#REF!,$B371,#REF!,"&gt;=3.5")</f>
        <v>#REF!</v>
      </c>
      <c r="AS371" s="15" t="e">
        <f>COUNTIFS(#REF!,"&lt;=1",#REF!,"&gt;=50",#REF!,$B371,#REF!,"&gt;=4")</f>
        <v>#REF!</v>
      </c>
    </row>
    <row r="372" spans="2:45" hidden="1" outlineLevel="1" x14ac:dyDescent="0.25">
      <c r="B372" s="9" t="s">
        <v>18</v>
      </c>
      <c r="C372" s="6"/>
      <c r="D372" s="6" t="e">
        <f>COUNTIFS(#REF!,"&lt;100",#REF!,"&gt;=50",#REF!,$B372)</f>
        <v>#REF!</v>
      </c>
      <c r="E372" s="6" t="e">
        <f>COUNTIFS(#REF!,"&lt;=1",#REF!,"&lt;100",#REF!,"&gt;=50",#REF!,$B372,#REF!,"&gt;=2.2")</f>
        <v>#REF!</v>
      </c>
      <c r="F372" s="6" t="e">
        <f>COUNTIFS(#REF!,"&lt;=1",#REF!,"&lt;100",#REF!,"&gt;=50",#REF!,$B372,#REF!,"&gt;=2.3")</f>
        <v>#REF!</v>
      </c>
      <c r="G372" s="6" t="e">
        <f>COUNTIFS(#REF!,"&lt;=1",#REF!,"&lt;100",#REF!,"&gt;=50",#REF!,$B372,#REF!,"&gt;=2.4")</f>
        <v>#REF!</v>
      </c>
      <c r="H372" s="6" t="e">
        <f>COUNTIFS(#REF!,"&lt;=1",#REF!,"&lt;100",#REF!,"&gt;=50",#REF!,$B372,#REF!,"&gt;=2.5")</f>
        <v>#REF!</v>
      </c>
      <c r="I372" s="15" t="e">
        <f>COUNTIFS(#REF!,"&lt;=1",#REF!,"&lt;100",#REF!,"&gt;=50",#REF!,$B372,#REF!,"&gt;=2.6")</f>
        <v>#REF!</v>
      </c>
      <c r="K372" s="9" t="s">
        <v>18</v>
      </c>
      <c r="L372" s="6"/>
      <c r="M372" s="6" t="e">
        <f>COUNTIFS(#REF!,"&gt;=100",#REF!,"&lt;150",#REF!,$B372)</f>
        <v>#REF!</v>
      </c>
      <c r="N372" s="6" t="e">
        <f>COUNTIFS(#REF!,"&lt;=1",#REF!,"&gt;=100",#REF!,"&lt;150",#REF!,$B372,#REF!,"&gt;=2.4")</f>
        <v>#REF!</v>
      </c>
      <c r="O372" s="6" t="e">
        <f>COUNTIFS(#REF!,"&lt;=1",#REF!,"&gt;=100",#REF!,"&lt;150",#REF!,$B372,#REF!,"&gt;=2.5")</f>
        <v>#REF!</v>
      </c>
      <c r="P372" s="6" t="e">
        <f>COUNTIFS(#REF!,"&lt;=1",#REF!,"&gt;=100",#REF!,"&lt;150",#REF!,$B372,#REF!,"&gt;=2.6")</f>
        <v>#REF!</v>
      </c>
      <c r="Q372" s="6" t="e">
        <f>COUNTIFS(#REF!,"&lt;=1",#REF!,"&gt;=100",#REF!,"&lt;150",#REF!,$B372,#REF!,"&gt;=3.0")</f>
        <v>#REF!</v>
      </c>
      <c r="R372" s="15" t="e">
        <f>COUNTIFS(#REF!,"&lt;=1",#REF!,"&gt;=100",#REF!,"&lt;150",#REF!,$B372,#REF!,"&gt;=3.5")</f>
        <v>#REF!</v>
      </c>
      <c r="T372" s="9" t="s">
        <v>18</v>
      </c>
      <c r="U372" s="6"/>
      <c r="V372" s="6" t="e">
        <f>COUNTIFS(#REF!,"&gt;=150",#REF!,"&lt;200",#REF!,$B372)</f>
        <v>#REF!</v>
      </c>
      <c r="W372" s="6" t="e">
        <f>COUNTIFS(#REF!,"&lt;=1",#REF!,"&gt;=150",#REF!,"&lt;200",#REF!,$B372,#REF!,"&gt;=2.8")</f>
        <v>#REF!</v>
      </c>
      <c r="X372" s="6" t="e">
        <f>COUNTIFS(#REF!,"&lt;=1",#REF!,"&gt;=150",#REF!,"&lt;200",#REF!,$B372,#REF!,"&gt;=3.0")</f>
        <v>#REF!</v>
      </c>
      <c r="Y372" s="6" t="e">
        <f>COUNTIFS(#REF!,"&lt;=1",#REF!,"&gt;=150",#REF!,"&lt;200",#REF!,$B372,#REF!,"&gt;=3.2")</f>
        <v>#REF!</v>
      </c>
      <c r="Z372" s="6" t="e">
        <f>COUNTIFS(#REF!,"&lt;=1",#REF!,"&gt;=150",#REF!,"&lt;200",#REF!,$B372,#REF!,"&gt;=3.5")</f>
        <v>#REF!</v>
      </c>
      <c r="AA372" s="15" t="e">
        <f>COUNTIFS(#REF!,"&lt;=1",#REF!,"&gt;=150",#REF!,"&lt;200",#REF!,$B372,#REF!,"&gt;=4")</f>
        <v>#REF!</v>
      </c>
      <c r="AC372" s="9" t="s">
        <v>18</v>
      </c>
      <c r="AD372" s="6"/>
      <c r="AE372" s="6" t="e">
        <f>COUNTIFS(#REF!,"&gt;=200",#REF!,$B372)</f>
        <v>#REF!</v>
      </c>
      <c r="AF372" s="6" t="e">
        <f>COUNTIFS(#REF!,"&lt;=1",#REF!,"&gt;=200",#REF!,$B372,#REF!,"&gt;=3")</f>
        <v>#REF!</v>
      </c>
      <c r="AG372" s="6" t="e">
        <f>COUNTIFS(#REF!,"&lt;=1",#REF!,"&gt;=200",#REF!,$B372,#REF!,"&gt;=3.2")</f>
        <v>#REF!</v>
      </c>
      <c r="AH372" s="6" t="e">
        <f>COUNTIFS(#REF!,"&lt;=1",#REF!,"&gt;=200",#REF!,$B372,#REF!,"&gt;=3.5")</f>
        <v>#REF!</v>
      </c>
      <c r="AI372" s="6" t="e">
        <f>COUNTIFS(#REF!,"&lt;=1",#REF!,"&gt;=200",#REF!,$B372,#REF!,"&gt;=3.8")</f>
        <v>#REF!</v>
      </c>
      <c r="AJ372" s="15" t="e">
        <f>COUNTIFS(#REF!,"&lt;=1",#REF!,"&gt;=200",#REF!,$B372,#REF!,"&gt;=4")</f>
        <v>#REF!</v>
      </c>
      <c r="AL372" s="9" t="s">
        <v>18</v>
      </c>
      <c r="AM372" s="6"/>
      <c r="AN372" s="6" t="e">
        <f>COUNTIFS(#REF!,"&gt;=50",#REF!,$B372)</f>
        <v>#REF!</v>
      </c>
      <c r="AO372" s="6" t="e">
        <f>COUNTIFS(#REF!,"&lt;=1",#REF!,"&gt;=50",#REF!,$B372,#REF!,"&gt;=2.2")</f>
        <v>#REF!</v>
      </c>
      <c r="AP372" s="6" t="e">
        <f>COUNTIFS(#REF!,"&lt;=1",#REF!,"&gt;=50",#REF!,$B372,#REF!,"&gt;=2.5")</f>
        <v>#REF!</v>
      </c>
      <c r="AQ372" s="6" t="e">
        <f>COUNTIFS(#REF!,"&lt;=1",#REF!,"&gt;=50",#REF!,$B372,#REF!,"&gt;=3")</f>
        <v>#REF!</v>
      </c>
      <c r="AR372" s="6" t="e">
        <f>COUNTIFS(#REF!,"&lt;=1",#REF!,"&gt;=50",#REF!,$B372,#REF!,"&gt;=3.5")</f>
        <v>#REF!</v>
      </c>
      <c r="AS372" s="15" t="e">
        <f>COUNTIFS(#REF!,"&lt;=1",#REF!,"&gt;=50",#REF!,$B372,#REF!,"&gt;=4")</f>
        <v>#REF!</v>
      </c>
    </row>
    <row r="373" spans="2:45" hidden="1" outlineLevel="1" x14ac:dyDescent="0.25">
      <c r="B373" s="9" t="s">
        <v>20</v>
      </c>
      <c r="C373" s="6"/>
      <c r="D373" s="6" t="e">
        <f>COUNTIFS(#REF!,"&lt;100",#REF!,"&gt;=50",#REF!,$B373)</f>
        <v>#REF!</v>
      </c>
      <c r="E373" s="6" t="e">
        <f>COUNTIFS(#REF!,"&lt;=1",#REF!,"&lt;100",#REF!,"&gt;=50",#REF!,$B373,#REF!,"&gt;=2.2")</f>
        <v>#REF!</v>
      </c>
      <c r="F373" s="6" t="e">
        <f>COUNTIFS(#REF!,"&lt;=1",#REF!,"&lt;100",#REF!,"&gt;=50",#REF!,$B373,#REF!,"&gt;=2.3")</f>
        <v>#REF!</v>
      </c>
      <c r="G373" s="6" t="e">
        <f>COUNTIFS(#REF!,"&lt;=1",#REF!,"&lt;100",#REF!,"&gt;=50",#REF!,$B373,#REF!,"&gt;=2.4")</f>
        <v>#REF!</v>
      </c>
      <c r="H373" s="6" t="e">
        <f>COUNTIFS(#REF!,"&lt;=1",#REF!,"&lt;100",#REF!,"&gt;=50",#REF!,$B373,#REF!,"&gt;=2.5")</f>
        <v>#REF!</v>
      </c>
      <c r="I373" s="15" t="e">
        <f>COUNTIFS(#REF!,"&lt;=1",#REF!,"&lt;100",#REF!,"&gt;=50",#REF!,$B373,#REF!,"&gt;=2.6")</f>
        <v>#REF!</v>
      </c>
      <c r="K373" s="9" t="s">
        <v>20</v>
      </c>
      <c r="L373" s="6"/>
      <c r="M373" s="6" t="e">
        <f>COUNTIFS(#REF!,"&gt;=100",#REF!,"&lt;150",#REF!,$B373)</f>
        <v>#REF!</v>
      </c>
      <c r="N373" s="6" t="e">
        <f>COUNTIFS(#REF!,"&lt;=1",#REF!,"&gt;=100",#REF!,"&lt;150",#REF!,$B373,#REF!,"&gt;=2.4")</f>
        <v>#REF!</v>
      </c>
      <c r="O373" s="6" t="e">
        <f>COUNTIFS(#REF!,"&lt;=1",#REF!,"&gt;=100",#REF!,"&lt;150",#REF!,$B373,#REF!,"&gt;=2.5")</f>
        <v>#REF!</v>
      </c>
      <c r="P373" s="6" t="e">
        <f>COUNTIFS(#REF!,"&lt;=1",#REF!,"&gt;=100",#REF!,"&lt;150",#REF!,$B373,#REF!,"&gt;=2.6")</f>
        <v>#REF!</v>
      </c>
      <c r="Q373" s="6" t="e">
        <f>COUNTIFS(#REF!,"&lt;=1",#REF!,"&gt;=100",#REF!,"&lt;150",#REF!,$B373,#REF!,"&gt;=3.0")</f>
        <v>#REF!</v>
      </c>
      <c r="R373" s="15" t="e">
        <f>COUNTIFS(#REF!,"&lt;=1",#REF!,"&gt;=100",#REF!,"&lt;150",#REF!,$B373,#REF!,"&gt;=3.5")</f>
        <v>#REF!</v>
      </c>
      <c r="T373" s="9" t="s">
        <v>20</v>
      </c>
      <c r="U373" s="6"/>
      <c r="V373" s="6" t="e">
        <f>COUNTIFS(#REF!,"&gt;=150",#REF!,"&lt;200",#REF!,$B373)</f>
        <v>#REF!</v>
      </c>
      <c r="W373" s="6" t="e">
        <f>COUNTIFS(#REF!,"&lt;=1",#REF!,"&gt;=150",#REF!,"&lt;200",#REF!,$B373,#REF!,"&gt;=2.8")</f>
        <v>#REF!</v>
      </c>
      <c r="X373" s="6" t="e">
        <f>COUNTIFS(#REF!,"&lt;=1",#REF!,"&gt;=150",#REF!,"&lt;200",#REF!,$B373,#REF!,"&gt;=3.0")</f>
        <v>#REF!</v>
      </c>
      <c r="Y373" s="6" t="e">
        <f>COUNTIFS(#REF!,"&lt;=1",#REF!,"&gt;=150",#REF!,"&lt;200",#REF!,$B373,#REF!,"&gt;=3.2")</f>
        <v>#REF!</v>
      </c>
      <c r="Z373" s="6" t="e">
        <f>COUNTIFS(#REF!,"&lt;=1",#REF!,"&gt;=150",#REF!,"&lt;200",#REF!,$B373,#REF!,"&gt;=3.5")</f>
        <v>#REF!</v>
      </c>
      <c r="AA373" s="15" t="e">
        <f>COUNTIFS(#REF!,"&lt;=1",#REF!,"&gt;=150",#REF!,"&lt;200",#REF!,$B373,#REF!,"&gt;=4")</f>
        <v>#REF!</v>
      </c>
      <c r="AC373" s="9" t="s">
        <v>20</v>
      </c>
      <c r="AD373" s="6"/>
      <c r="AE373" s="6" t="e">
        <f>COUNTIFS(#REF!,"&gt;=200",#REF!,$B373)</f>
        <v>#REF!</v>
      </c>
      <c r="AF373" s="6" t="e">
        <f>COUNTIFS(#REF!,"&lt;=1",#REF!,"&gt;=200",#REF!,$B373,#REF!,"&gt;=3")</f>
        <v>#REF!</v>
      </c>
      <c r="AG373" s="6" t="e">
        <f>COUNTIFS(#REF!,"&lt;=1",#REF!,"&gt;=200",#REF!,$B373,#REF!,"&gt;=3.2")</f>
        <v>#REF!</v>
      </c>
      <c r="AH373" s="6" t="e">
        <f>COUNTIFS(#REF!,"&lt;=1",#REF!,"&gt;=200",#REF!,$B373,#REF!,"&gt;=3.5")</f>
        <v>#REF!</v>
      </c>
      <c r="AI373" s="6" t="e">
        <f>COUNTIFS(#REF!,"&lt;=1",#REF!,"&gt;=200",#REF!,$B373,#REF!,"&gt;=3.8")</f>
        <v>#REF!</v>
      </c>
      <c r="AJ373" s="15" t="e">
        <f>COUNTIFS(#REF!,"&lt;=1",#REF!,"&gt;=200",#REF!,$B373,#REF!,"&gt;=4")</f>
        <v>#REF!</v>
      </c>
      <c r="AL373" s="9" t="s">
        <v>20</v>
      </c>
      <c r="AM373" s="6"/>
      <c r="AN373" s="6" t="e">
        <f>COUNTIFS(#REF!,"&gt;=50",#REF!,$B373)</f>
        <v>#REF!</v>
      </c>
      <c r="AO373" s="6" t="e">
        <f>COUNTIFS(#REF!,"&lt;=1",#REF!,"&gt;=50",#REF!,$B373,#REF!,"&gt;=2.2")</f>
        <v>#REF!</v>
      </c>
      <c r="AP373" s="6" t="e">
        <f>COUNTIFS(#REF!,"&lt;=1",#REF!,"&gt;=50",#REF!,$B373,#REF!,"&gt;=2.5")</f>
        <v>#REF!</v>
      </c>
      <c r="AQ373" s="6" t="e">
        <f>COUNTIFS(#REF!,"&lt;=1",#REF!,"&gt;=50",#REF!,$B373,#REF!,"&gt;=3")</f>
        <v>#REF!</v>
      </c>
      <c r="AR373" s="6" t="e">
        <f>COUNTIFS(#REF!,"&lt;=1",#REF!,"&gt;=50",#REF!,$B373,#REF!,"&gt;=3.5")</f>
        <v>#REF!</v>
      </c>
      <c r="AS373" s="15" t="e">
        <f>COUNTIFS(#REF!,"&lt;=1",#REF!,"&gt;=50",#REF!,$B373,#REF!,"&gt;=4")</f>
        <v>#REF!</v>
      </c>
    </row>
    <row r="374" spans="2:45" hidden="1" outlineLevel="1" x14ac:dyDescent="0.25">
      <c r="B374" s="9" t="s">
        <v>21</v>
      </c>
      <c r="C374" s="6"/>
      <c r="D374" s="6" t="e">
        <f>COUNTIFS(#REF!,"&lt;100",#REF!,"&gt;=50",#REF!,$B374)</f>
        <v>#REF!</v>
      </c>
      <c r="E374" s="6" t="e">
        <f>COUNTIFS(#REF!,"&lt;=1",#REF!,"&lt;100",#REF!,"&gt;=50",#REF!,$B374,#REF!,"&gt;=2.2")</f>
        <v>#REF!</v>
      </c>
      <c r="F374" s="6" t="e">
        <f>COUNTIFS(#REF!,"&lt;=1",#REF!,"&lt;100",#REF!,"&gt;=50",#REF!,$B374,#REF!,"&gt;=2.3")</f>
        <v>#REF!</v>
      </c>
      <c r="G374" s="6" t="e">
        <f>COUNTIFS(#REF!,"&lt;=1",#REF!,"&lt;100",#REF!,"&gt;=50",#REF!,$B374,#REF!,"&gt;=2.4")</f>
        <v>#REF!</v>
      </c>
      <c r="H374" s="6" t="e">
        <f>COUNTIFS(#REF!,"&lt;=1",#REF!,"&lt;100",#REF!,"&gt;=50",#REF!,$B374,#REF!,"&gt;=2.5")</f>
        <v>#REF!</v>
      </c>
      <c r="I374" s="15" t="e">
        <f>COUNTIFS(#REF!,"&lt;=1",#REF!,"&lt;100",#REF!,"&gt;=50",#REF!,$B374,#REF!,"&gt;=2.6")</f>
        <v>#REF!</v>
      </c>
      <c r="K374" s="9" t="s">
        <v>21</v>
      </c>
      <c r="L374" s="6"/>
      <c r="M374" s="6" t="e">
        <f>COUNTIFS(#REF!,"&gt;=100",#REF!,"&lt;150",#REF!,$B374)</f>
        <v>#REF!</v>
      </c>
      <c r="N374" s="6" t="e">
        <f>COUNTIFS(#REF!,"&lt;=1",#REF!,"&gt;=100",#REF!,"&lt;150",#REF!,$B374,#REF!,"&gt;=2.4")</f>
        <v>#REF!</v>
      </c>
      <c r="O374" s="6" t="e">
        <f>COUNTIFS(#REF!,"&lt;=1",#REF!,"&gt;=100",#REF!,"&lt;150",#REF!,$B374,#REF!,"&gt;=2.5")</f>
        <v>#REF!</v>
      </c>
      <c r="P374" s="6" t="e">
        <f>COUNTIFS(#REF!,"&lt;=1",#REF!,"&gt;=100",#REF!,"&lt;150",#REF!,$B374,#REF!,"&gt;=2.6")</f>
        <v>#REF!</v>
      </c>
      <c r="Q374" s="6" t="e">
        <f>COUNTIFS(#REF!,"&lt;=1",#REF!,"&gt;=100",#REF!,"&lt;150",#REF!,$B374,#REF!,"&gt;=3.0")</f>
        <v>#REF!</v>
      </c>
      <c r="R374" s="15" t="e">
        <f>COUNTIFS(#REF!,"&lt;=1",#REF!,"&gt;=100",#REF!,"&lt;150",#REF!,$B374,#REF!,"&gt;=3.5")</f>
        <v>#REF!</v>
      </c>
      <c r="T374" s="9" t="s">
        <v>21</v>
      </c>
      <c r="U374" s="6"/>
      <c r="V374" s="6" t="e">
        <f>COUNTIFS(#REF!,"&gt;=150",#REF!,"&lt;200",#REF!,$B374)</f>
        <v>#REF!</v>
      </c>
      <c r="W374" s="6" t="e">
        <f>COUNTIFS(#REF!,"&lt;=1",#REF!,"&gt;=150",#REF!,"&lt;200",#REF!,$B374,#REF!,"&gt;=2.8")</f>
        <v>#REF!</v>
      </c>
      <c r="X374" s="6" t="e">
        <f>COUNTIFS(#REF!,"&lt;=1",#REF!,"&gt;=150",#REF!,"&lt;200",#REF!,$B374,#REF!,"&gt;=3.0")</f>
        <v>#REF!</v>
      </c>
      <c r="Y374" s="6" t="e">
        <f>COUNTIFS(#REF!,"&lt;=1",#REF!,"&gt;=150",#REF!,"&lt;200",#REF!,$B374,#REF!,"&gt;=3.2")</f>
        <v>#REF!</v>
      </c>
      <c r="Z374" s="6" t="e">
        <f>COUNTIFS(#REF!,"&lt;=1",#REF!,"&gt;=150",#REF!,"&lt;200",#REF!,$B374,#REF!,"&gt;=3.5")</f>
        <v>#REF!</v>
      </c>
      <c r="AA374" s="15" t="e">
        <f>COUNTIFS(#REF!,"&lt;=1",#REF!,"&gt;=150",#REF!,"&lt;200",#REF!,$B374,#REF!,"&gt;=4")</f>
        <v>#REF!</v>
      </c>
      <c r="AC374" s="9" t="s">
        <v>21</v>
      </c>
      <c r="AD374" s="6"/>
      <c r="AE374" s="6" t="e">
        <f>COUNTIFS(#REF!,"&gt;=200",#REF!,$B374)</f>
        <v>#REF!</v>
      </c>
      <c r="AF374" s="6" t="e">
        <f>COUNTIFS(#REF!,"&lt;=1",#REF!,"&gt;=200",#REF!,$B374,#REF!,"&gt;=3")</f>
        <v>#REF!</v>
      </c>
      <c r="AG374" s="6" t="e">
        <f>COUNTIFS(#REF!,"&lt;=1",#REF!,"&gt;=200",#REF!,$B374,#REF!,"&gt;=3.2")</f>
        <v>#REF!</v>
      </c>
      <c r="AH374" s="6" t="e">
        <f>COUNTIFS(#REF!,"&lt;=1",#REF!,"&gt;=200",#REF!,$B374,#REF!,"&gt;=3.5")</f>
        <v>#REF!</v>
      </c>
      <c r="AI374" s="6" t="e">
        <f>COUNTIFS(#REF!,"&lt;=1",#REF!,"&gt;=200",#REF!,$B374,#REF!,"&gt;=3.8")</f>
        <v>#REF!</v>
      </c>
      <c r="AJ374" s="15" t="e">
        <f>COUNTIFS(#REF!,"&lt;=1",#REF!,"&gt;=200",#REF!,$B374,#REF!,"&gt;=4")</f>
        <v>#REF!</v>
      </c>
      <c r="AL374" s="9" t="s">
        <v>21</v>
      </c>
      <c r="AM374" s="6"/>
      <c r="AN374" s="6" t="e">
        <f>COUNTIFS(#REF!,"&gt;=50",#REF!,$B374)</f>
        <v>#REF!</v>
      </c>
      <c r="AO374" s="6" t="e">
        <f>COUNTIFS(#REF!,"&lt;=1",#REF!,"&gt;=50",#REF!,$B374,#REF!,"&gt;=2.2")</f>
        <v>#REF!</v>
      </c>
      <c r="AP374" s="6" t="e">
        <f>COUNTIFS(#REF!,"&lt;=1",#REF!,"&gt;=50",#REF!,$B374,#REF!,"&gt;=2.5")</f>
        <v>#REF!</v>
      </c>
      <c r="AQ374" s="6" t="e">
        <f>COUNTIFS(#REF!,"&lt;=1",#REF!,"&gt;=50",#REF!,$B374,#REF!,"&gt;=3")</f>
        <v>#REF!</v>
      </c>
      <c r="AR374" s="6" t="e">
        <f>COUNTIFS(#REF!,"&lt;=1",#REF!,"&gt;=50",#REF!,$B374,#REF!,"&gt;=3.5")</f>
        <v>#REF!</v>
      </c>
      <c r="AS374" s="15" t="e">
        <f>COUNTIFS(#REF!,"&lt;=1",#REF!,"&gt;=50",#REF!,$B374,#REF!,"&gt;=4")</f>
        <v>#REF!</v>
      </c>
    </row>
    <row r="375" spans="2:45" hidden="1" outlineLevel="1" x14ac:dyDescent="0.25">
      <c r="B375" s="9" t="s">
        <v>16</v>
      </c>
      <c r="C375" s="6"/>
      <c r="D375" s="6" t="e">
        <f>COUNTIFS(#REF!,"&lt;100",#REF!,"&gt;=50",#REF!,$B375)</f>
        <v>#REF!</v>
      </c>
      <c r="E375" s="6" t="e">
        <f>COUNTIFS(#REF!,"&lt;=1",#REF!,"&lt;100",#REF!,"&gt;=50",#REF!,$B375,#REF!,"&gt;=2.2")</f>
        <v>#REF!</v>
      </c>
      <c r="F375" s="6" t="e">
        <f>COUNTIFS(#REF!,"&lt;=1",#REF!,"&lt;100",#REF!,"&gt;=50",#REF!,$B375,#REF!,"&gt;=2.3")</f>
        <v>#REF!</v>
      </c>
      <c r="G375" s="6" t="e">
        <f>COUNTIFS(#REF!,"&lt;=1",#REF!,"&lt;100",#REF!,"&gt;=50",#REF!,$B375,#REF!,"&gt;=2.4")</f>
        <v>#REF!</v>
      </c>
      <c r="H375" s="6" t="e">
        <f>COUNTIFS(#REF!,"&lt;=1",#REF!,"&lt;100",#REF!,"&gt;=50",#REF!,$B375,#REF!,"&gt;=2.5")</f>
        <v>#REF!</v>
      </c>
      <c r="I375" s="15" t="e">
        <f>COUNTIFS(#REF!,"&lt;=1",#REF!,"&lt;100",#REF!,"&gt;=50",#REF!,$B375,#REF!,"&gt;=2.6")</f>
        <v>#REF!</v>
      </c>
      <c r="K375" s="9" t="s">
        <v>16</v>
      </c>
      <c r="L375" s="6"/>
      <c r="M375" s="6" t="e">
        <f>COUNTIFS(#REF!,"&gt;=100",#REF!,"&lt;150",#REF!,$B375)</f>
        <v>#REF!</v>
      </c>
      <c r="N375" s="6" t="e">
        <f>COUNTIFS(#REF!,"&lt;=1",#REF!,"&gt;=100",#REF!,"&lt;150",#REF!,$B375,#REF!,"&gt;=2.4")</f>
        <v>#REF!</v>
      </c>
      <c r="O375" s="6" t="e">
        <f>COUNTIFS(#REF!,"&lt;=1",#REF!,"&gt;=100",#REF!,"&lt;150",#REF!,$B375,#REF!,"&gt;=2.5")</f>
        <v>#REF!</v>
      </c>
      <c r="P375" s="6" t="e">
        <f>COUNTIFS(#REF!,"&lt;=1",#REF!,"&gt;=100",#REF!,"&lt;150",#REF!,$B375,#REF!,"&gt;=2.6")</f>
        <v>#REF!</v>
      </c>
      <c r="Q375" s="6" t="e">
        <f>COUNTIFS(#REF!,"&lt;=1",#REF!,"&gt;=100",#REF!,"&lt;150",#REF!,$B375,#REF!,"&gt;=3.0")</f>
        <v>#REF!</v>
      </c>
      <c r="R375" s="15" t="e">
        <f>COUNTIFS(#REF!,"&lt;=1",#REF!,"&gt;=100",#REF!,"&lt;150",#REF!,$B375,#REF!,"&gt;=3.5")</f>
        <v>#REF!</v>
      </c>
      <c r="T375" s="9" t="s">
        <v>16</v>
      </c>
      <c r="U375" s="6"/>
      <c r="V375" s="6" t="e">
        <f>COUNTIFS(#REF!,"&gt;=150",#REF!,"&lt;200",#REF!,$B375)</f>
        <v>#REF!</v>
      </c>
      <c r="W375" s="6" t="e">
        <f>COUNTIFS(#REF!,"&lt;=1",#REF!,"&gt;=150",#REF!,"&lt;200",#REF!,$B375,#REF!,"&gt;=2.8")</f>
        <v>#REF!</v>
      </c>
      <c r="X375" s="6" t="e">
        <f>COUNTIFS(#REF!,"&lt;=1",#REF!,"&gt;=150",#REF!,"&lt;200",#REF!,$B375,#REF!,"&gt;=3.0")</f>
        <v>#REF!</v>
      </c>
      <c r="Y375" s="6" t="e">
        <f>COUNTIFS(#REF!,"&lt;=1",#REF!,"&gt;=150",#REF!,"&lt;200",#REF!,$B375,#REF!,"&gt;=3.2")</f>
        <v>#REF!</v>
      </c>
      <c r="Z375" s="6" t="e">
        <f>COUNTIFS(#REF!,"&lt;=1",#REF!,"&gt;=150",#REF!,"&lt;200",#REF!,$B375,#REF!,"&gt;=3.5")</f>
        <v>#REF!</v>
      </c>
      <c r="AA375" s="15" t="e">
        <f>COUNTIFS(#REF!,"&lt;=1",#REF!,"&gt;=150",#REF!,"&lt;200",#REF!,$B375,#REF!,"&gt;=4")</f>
        <v>#REF!</v>
      </c>
      <c r="AC375" s="9" t="s">
        <v>16</v>
      </c>
      <c r="AD375" s="6"/>
      <c r="AE375" s="6" t="e">
        <f>COUNTIFS(#REF!,"&gt;=200",#REF!,$B375)</f>
        <v>#REF!</v>
      </c>
      <c r="AF375" s="6" t="e">
        <f>COUNTIFS(#REF!,"&lt;=1",#REF!,"&gt;=200",#REF!,$B375,#REF!,"&gt;=3")</f>
        <v>#REF!</v>
      </c>
      <c r="AG375" s="6" t="e">
        <f>COUNTIFS(#REF!,"&lt;=1",#REF!,"&gt;=200",#REF!,$B375,#REF!,"&gt;=3.2")</f>
        <v>#REF!</v>
      </c>
      <c r="AH375" s="6" t="e">
        <f>COUNTIFS(#REF!,"&lt;=1",#REF!,"&gt;=200",#REF!,$B375,#REF!,"&gt;=3.5")</f>
        <v>#REF!</v>
      </c>
      <c r="AI375" s="6" t="e">
        <f>COUNTIFS(#REF!,"&lt;=1",#REF!,"&gt;=200",#REF!,$B375,#REF!,"&gt;=3.8")</f>
        <v>#REF!</v>
      </c>
      <c r="AJ375" s="15" t="e">
        <f>COUNTIFS(#REF!,"&lt;=1",#REF!,"&gt;=200",#REF!,$B375,#REF!,"&gt;=4")</f>
        <v>#REF!</v>
      </c>
      <c r="AL375" s="9" t="s">
        <v>16</v>
      </c>
      <c r="AM375" s="6"/>
      <c r="AN375" s="6" t="e">
        <f>COUNTIFS(#REF!,"&gt;=50",#REF!,$B375)</f>
        <v>#REF!</v>
      </c>
      <c r="AO375" s="6" t="e">
        <f>COUNTIFS(#REF!,"&lt;=1",#REF!,"&gt;=50",#REF!,$B375,#REF!,"&gt;=2.2")</f>
        <v>#REF!</v>
      </c>
      <c r="AP375" s="6" t="e">
        <f>COUNTIFS(#REF!,"&lt;=1",#REF!,"&gt;=50",#REF!,$B375,#REF!,"&gt;=2.5")</f>
        <v>#REF!</v>
      </c>
      <c r="AQ375" s="6" t="e">
        <f>COUNTIFS(#REF!,"&lt;=1",#REF!,"&gt;=50",#REF!,$B375,#REF!,"&gt;=3")</f>
        <v>#REF!</v>
      </c>
      <c r="AR375" s="6" t="e">
        <f>COUNTIFS(#REF!,"&lt;=1",#REF!,"&gt;=50",#REF!,$B375,#REF!,"&gt;=3.5")</f>
        <v>#REF!</v>
      </c>
      <c r="AS375" s="15" t="e">
        <f>COUNTIFS(#REF!,"&lt;=1",#REF!,"&gt;=50",#REF!,$B375,#REF!,"&gt;=4")</f>
        <v>#REF!</v>
      </c>
    </row>
    <row r="376" spans="2:45" hidden="1" outlineLevel="1" x14ac:dyDescent="0.25">
      <c r="B376" s="9" t="s">
        <v>54</v>
      </c>
      <c r="C376" s="6"/>
      <c r="D376" s="6" t="e">
        <f>COUNTIFS(#REF!,"&lt;100",#REF!,"&gt;=50",#REF!,$B376)</f>
        <v>#REF!</v>
      </c>
      <c r="E376" s="6" t="e">
        <f>COUNTIFS(#REF!,"&lt;=1",#REF!,"&lt;100",#REF!,"&gt;=50",#REF!,$B376,#REF!,"&gt;=2.2")</f>
        <v>#REF!</v>
      </c>
      <c r="F376" s="6" t="e">
        <f>COUNTIFS(#REF!,"&lt;=1",#REF!,"&lt;100",#REF!,"&gt;=50",#REF!,$B376,#REF!,"&gt;=2.3")</f>
        <v>#REF!</v>
      </c>
      <c r="G376" s="6" t="e">
        <f>COUNTIFS(#REF!,"&lt;=1",#REF!,"&lt;100",#REF!,"&gt;=50",#REF!,$B376,#REF!,"&gt;=2.4")</f>
        <v>#REF!</v>
      </c>
      <c r="H376" s="6" t="e">
        <f>COUNTIFS(#REF!,"&lt;=1",#REF!,"&lt;100",#REF!,"&gt;=50",#REF!,$B376,#REF!,"&gt;=2.5")</f>
        <v>#REF!</v>
      </c>
      <c r="I376" s="15" t="e">
        <f>COUNTIFS(#REF!,"&lt;=1",#REF!,"&lt;100",#REF!,"&gt;=50",#REF!,$B376,#REF!,"&gt;=2.6")</f>
        <v>#REF!</v>
      </c>
      <c r="K376" s="9" t="s">
        <v>54</v>
      </c>
      <c r="L376" s="6"/>
      <c r="M376" s="6" t="e">
        <f>COUNTIFS(#REF!,"&gt;=100",#REF!,"&lt;150",#REF!,$B376)</f>
        <v>#REF!</v>
      </c>
      <c r="N376" s="6" t="e">
        <f>COUNTIFS(#REF!,"&lt;=1",#REF!,"&gt;=100",#REF!,"&lt;150",#REF!,$B376,#REF!,"&gt;=2.4")</f>
        <v>#REF!</v>
      </c>
      <c r="O376" s="6" t="e">
        <f>COUNTIFS(#REF!,"&lt;=1",#REF!,"&gt;=100",#REF!,"&lt;150",#REF!,$B376,#REF!,"&gt;=2.5")</f>
        <v>#REF!</v>
      </c>
      <c r="P376" s="6" t="e">
        <f>COUNTIFS(#REF!,"&lt;=1",#REF!,"&gt;=100",#REF!,"&lt;150",#REF!,$B376,#REF!,"&gt;=2.6")</f>
        <v>#REF!</v>
      </c>
      <c r="Q376" s="6" t="e">
        <f>COUNTIFS(#REF!,"&lt;=1",#REF!,"&gt;=100",#REF!,"&lt;150",#REF!,$B376,#REF!,"&gt;=3.0")</f>
        <v>#REF!</v>
      </c>
      <c r="R376" s="15" t="e">
        <f>COUNTIFS(#REF!,"&lt;=1",#REF!,"&gt;=100",#REF!,"&lt;150",#REF!,$B376,#REF!,"&gt;=3.5")</f>
        <v>#REF!</v>
      </c>
      <c r="T376" s="9" t="s">
        <v>54</v>
      </c>
      <c r="U376" s="6"/>
      <c r="V376" s="6" t="e">
        <f>COUNTIFS(#REF!,"&gt;=150",#REF!,"&lt;200",#REF!,$B376)</f>
        <v>#REF!</v>
      </c>
      <c r="W376" s="6" t="e">
        <f>COUNTIFS(#REF!,"&lt;=1",#REF!,"&gt;=150",#REF!,"&lt;200",#REF!,$B376,#REF!,"&gt;=2.8")</f>
        <v>#REF!</v>
      </c>
      <c r="X376" s="6" t="e">
        <f>COUNTIFS(#REF!,"&lt;=1",#REF!,"&gt;=150",#REF!,"&lt;200",#REF!,$B376,#REF!,"&gt;=3.0")</f>
        <v>#REF!</v>
      </c>
      <c r="Y376" s="6" t="e">
        <f>COUNTIFS(#REF!,"&lt;=1",#REF!,"&gt;=150",#REF!,"&lt;200",#REF!,$B376,#REF!,"&gt;=3.2")</f>
        <v>#REF!</v>
      </c>
      <c r="Z376" s="6" t="e">
        <f>COUNTIFS(#REF!,"&lt;=1",#REF!,"&gt;=150",#REF!,"&lt;200",#REF!,$B376,#REF!,"&gt;=3.5")</f>
        <v>#REF!</v>
      </c>
      <c r="AA376" s="15" t="e">
        <f>COUNTIFS(#REF!,"&lt;=1",#REF!,"&gt;=150",#REF!,"&lt;200",#REF!,$B376,#REF!,"&gt;=4")</f>
        <v>#REF!</v>
      </c>
      <c r="AC376" s="9" t="s">
        <v>54</v>
      </c>
      <c r="AD376" s="6"/>
      <c r="AE376" s="6" t="e">
        <f>COUNTIFS(#REF!,"&gt;=200",#REF!,$B376)</f>
        <v>#REF!</v>
      </c>
      <c r="AF376" s="6" t="e">
        <f>COUNTIFS(#REF!,"&lt;=1",#REF!,"&gt;=200",#REF!,$B376,#REF!,"&gt;=3")</f>
        <v>#REF!</v>
      </c>
      <c r="AG376" s="6" t="e">
        <f>COUNTIFS(#REF!,"&lt;=1",#REF!,"&gt;=200",#REF!,$B376,#REF!,"&gt;=3.2")</f>
        <v>#REF!</v>
      </c>
      <c r="AH376" s="6" t="e">
        <f>COUNTIFS(#REF!,"&lt;=1",#REF!,"&gt;=200",#REF!,$B376,#REF!,"&gt;=3.5")</f>
        <v>#REF!</v>
      </c>
      <c r="AI376" s="6" t="e">
        <f>COUNTIFS(#REF!,"&lt;=1",#REF!,"&gt;=200",#REF!,$B376,#REF!,"&gt;=3.8")</f>
        <v>#REF!</v>
      </c>
      <c r="AJ376" s="15" t="e">
        <f>COUNTIFS(#REF!,"&lt;=1",#REF!,"&gt;=200",#REF!,$B376,#REF!,"&gt;=4")</f>
        <v>#REF!</v>
      </c>
      <c r="AL376" s="9" t="s">
        <v>54</v>
      </c>
      <c r="AM376" s="6"/>
      <c r="AN376" s="6" t="e">
        <f>COUNTIFS(#REF!,"&gt;=50",#REF!,$B376)</f>
        <v>#REF!</v>
      </c>
      <c r="AO376" s="6" t="e">
        <f>COUNTIFS(#REF!,"&lt;=1",#REF!,"&gt;=50",#REF!,$B376,#REF!,"&gt;=2.2")</f>
        <v>#REF!</v>
      </c>
      <c r="AP376" s="6" t="e">
        <f>COUNTIFS(#REF!,"&lt;=1",#REF!,"&gt;=50",#REF!,$B376,#REF!,"&gt;=2.5")</f>
        <v>#REF!</v>
      </c>
      <c r="AQ376" s="6" t="e">
        <f>COUNTIFS(#REF!,"&lt;=1",#REF!,"&gt;=50",#REF!,$B376,#REF!,"&gt;=3")</f>
        <v>#REF!</v>
      </c>
      <c r="AR376" s="6" t="e">
        <f>COUNTIFS(#REF!,"&lt;=1",#REF!,"&gt;=50",#REF!,$B376,#REF!,"&gt;=3.5")</f>
        <v>#REF!</v>
      </c>
      <c r="AS376" s="15" t="e">
        <f>COUNTIFS(#REF!,"&lt;=1",#REF!,"&gt;=50",#REF!,$B376,#REF!,"&gt;=4")</f>
        <v>#REF!</v>
      </c>
    </row>
    <row r="377" spans="2:45" hidden="1" outlineLevel="1" x14ac:dyDescent="0.25">
      <c r="B377" s="9" t="s">
        <v>55</v>
      </c>
      <c r="C377" s="6"/>
      <c r="D377" s="6" t="e">
        <f>COUNTIFS(#REF!,"&lt;100",#REF!,"&gt;=50",#REF!,$B377)</f>
        <v>#REF!</v>
      </c>
      <c r="E377" s="6" t="e">
        <f>COUNTIFS(#REF!,"&lt;=1",#REF!,"&lt;100",#REF!,"&gt;=50",#REF!,$B377,#REF!,"&gt;=2.2")</f>
        <v>#REF!</v>
      </c>
      <c r="F377" s="6" t="e">
        <f>COUNTIFS(#REF!,"&lt;=1",#REF!,"&lt;100",#REF!,"&gt;=50",#REF!,$B377,#REF!,"&gt;=2.3")</f>
        <v>#REF!</v>
      </c>
      <c r="G377" s="6" t="e">
        <f>COUNTIFS(#REF!,"&lt;=1",#REF!,"&lt;100",#REF!,"&gt;=50",#REF!,$B377,#REF!,"&gt;=2.4")</f>
        <v>#REF!</v>
      </c>
      <c r="H377" s="6" t="e">
        <f>COUNTIFS(#REF!,"&lt;=1",#REF!,"&lt;100",#REF!,"&gt;=50",#REF!,$B377,#REF!,"&gt;=2.5")</f>
        <v>#REF!</v>
      </c>
      <c r="I377" s="15" t="e">
        <f>COUNTIFS(#REF!,"&lt;=1",#REF!,"&lt;100",#REF!,"&gt;=50",#REF!,$B377,#REF!,"&gt;=2.6")</f>
        <v>#REF!</v>
      </c>
      <c r="K377" s="9" t="s">
        <v>55</v>
      </c>
      <c r="L377" s="6"/>
      <c r="M377" s="6" t="e">
        <f>COUNTIFS(#REF!,"&gt;=100",#REF!,"&lt;150",#REF!,$B377)</f>
        <v>#REF!</v>
      </c>
      <c r="N377" s="6" t="e">
        <f>COUNTIFS(#REF!,"&lt;=1",#REF!,"&gt;=100",#REF!,"&lt;150",#REF!,$B377,#REF!,"&gt;=2.4")</f>
        <v>#REF!</v>
      </c>
      <c r="O377" s="6" t="e">
        <f>COUNTIFS(#REF!,"&lt;=1",#REF!,"&gt;=100",#REF!,"&lt;150",#REF!,$B377,#REF!,"&gt;=2.5")</f>
        <v>#REF!</v>
      </c>
      <c r="P377" s="6" t="e">
        <f>COUNTIFS(#REF!,"&lt;=1",#REF!,"&gt;=100",#REF!,"&lt;150",#REF!,$B377,#REF!,"&gt;=2.6")</f>
        <v>#REF!</v>
      </c>
      <c r="Q377" s="6" t="e">
        <f>COUNTIFS(#REF!,"&lt;=1",#REF!,"&gt;=100",#REF!,"&lt;150",#REF!,$B377,#REF!,"&gt;=3.0")</f>
        <v>#REF!</v>
      </c>
      <c r="R377" s="15" t="e">
        <f>COUNTIFS(#REF!,"&lt;=1",#REF!,"&gt;=100",#REF!,"&lt;150",#REF!,$B377,#REF!,"&gt;=3.5")</f>
        <v>#REF!</v>
      </c>
      <c r="T377" s="9" t="s">
        <v>55</v>
      </c>
      <c r="U377" s="6"/>
      <c r="V377" s="6" t="e">
        <f>COUNTIFS(#REF!,"&gt;=150",#REF!,"&lt;200",#REF!,$B377)</f>
        <v>#REF!</v>
      </c>
      <c r="W377" s="6" t="e">
        <f>COUNTIFS(#REF!,"&lt;=1",#REF!,"&gt;=150",#REF!,"&lt;200",#REF!,$B377,#REF!,"&gt;=2.8")</f>
        <v>#REF!</v>
      </c>
      <c r="X377" s="6" t="e">
        <f>COUNTIFS(#REF!,"&lt;=1",#REF!,"&gt;=150",#REF!,"&lt;200",#REF!,$B377,#REF!,"&gt;=3.0")</f>
        <v>#REF!</v>
      </c>
      <c r="Y377" s="6" t="e">
        <f>COUNTIFS(#REF!,"&lt;=1",#REF!,"&gt;=150",#REF!,"&lt;200",#REF!,$B377,#REF!,"&gt;=3.2")</f>
        <v>#REF!</v>
      </c>
      <c r="Z377" s="6" t="e">
        <f>COUNTIFS(#REF!,"&lt;=1",#REF!,"&gt;=150",#REF!,"&lt;200",#REF!,$B377,#REF!,"&gt;=3.5")</f>
        <v>#REF!</v>
      </c>
      <c r="AA377" s="15" t="e">
        <f>COUNTIFS(#REF!,"&lt;=1",#REF!,"&gt;=150",#REF!,"&lt;200",#REF!,$B377,#REF!,"&gt;=4")</f>
        <v>#REF!</v>
      </c>
      <c r="AC377" s="9" t="s">
        <v>55</v>
      </c>
      <c r="AD377" s="6"/>
      <c r="AE377" s="6" t="e">
        <f>COUNTIFS(#REF!,"&gt;=200",#REF!,$B377)</f>
        <v>#REF!</v>
      </c>
      <c r="AF377" s="6" t="e">
        <f>COUNTIFS(#REF!,"&lt;=1",#REF!,"&gt;=200",#REF!,$B377,#REF!,"&gt;=3")</f>
        <v>#REF!</v>
      </c>
      <c r="AG377" s="6" t="e">
        <f>COUNTIFS(#REF!,"&lt;=1",#REF!,"&gt;=200",#REF!,$B377,#REF!,"&gt;=3.2")</f>
        <v>#REF!</v>
      </c>
      <c r="AH377" s="6" t="e">
        <f>COUNTIFS(#REF!,"&lt;=1",#REF!,"&gt;=200",#REF!,$B377,#REF!,"&gt;=3.5")</f>
        <v>#REF!</v>
      </c>
      <c r="AI377" s="6" t="e">
        <f>COUNTIFS(#REF!,"&lt;=1",#REF!,"&gt;=200",#REF!,$B377,#REF!,"&gt;=3.8")</f>
        <v>#REF!</v>
      </c>
      <c r="AJ377" s="15" t="e">
        <f>COUNTIFS(#REF!,"&lt;=1",#REF!,"&gt;=200",#REF!,$B377,#REF!,"&gt;=4")</f>
        <v>#REF!</v>
      </c>
      <c r="AL377" s="9" t="s">
        <v>55</v>
      </c>
      <c r="AM377" s="6"/>
      <c r="AN377" s="6" t="e">
        <f>COUNTIFS(#REF!,"&gt;=50",#REF!,$B377)</f>
        <v>#REF!</v>
      </c>
      <c r="AO377" s="6" t="e">
        <f>COUNTIFS(#REF!,"&lt;=1",#REF!,"&gt;=50",#REF!,$B377,#REF!,"&gt;=2.2")</f>
        <v>#REF!</v>
      </c>
      <c r="AP377" s="6" t="e">
        <f>COUNTIFS(#REF!,"&lt;=1",#REF!,"&gt;=50",#REF!,$B377,#REF!,"&gt;=2.5")</f>
        <v>#REF!</v>
      </c>
      <c r="AQ377" s="6" t="e">
        <f>COUNTIFS(#REF!,"&lt;=1",#REF!,"&gt;=50",#REF!,$B377,#REF!,"&gt;=3")</f>
        <v>#REF!</v>
      </c>
      <c r="AR377" s="6" t="e">
        <f>COUNTIFS(#REF!,"&lt;=1",#REF!,"&gt;=50",#REF!,$B377,#REF!,"&gt;=3.5")</f>
        <v>#REF!</v>
      </c>
      <c r="AS377" s="15" t="e">
        <f>COUNTIFS(#REF!,"&lt;=1",#REF!,"&gt;=50",#REF!,$B377,#REF!,"&gt;=4")</f>
        <v>#REF!</v>
      </c>
    </row>
    <row r="378" spans="2:45" hidden="1" outlineLevel="1" x14ac:dyDescent="0.25">
      <c r="B378" s="9" t="s">
        <v>57</v>
      </c>
      <c r="C378" s="6"/>
      <c r="D378" s="6" t="e">
        <f>COUNTIFS(#REF!,"&lt;100",#REF!,"&gt;=50",#REF!,$B378)</f>
        <v>#REF!</v>
      </c>
      <c r="E378" s="6" t="e">
        <f>COUNTIFS(#REF!,"&lt;=1",#REF!,"&lt;100",#REF!,"&gt;=50",#REF!,$B378,#REF!,"&gt;=2.2")</f>
        <v>#REF!</v>
      </c>
      <c r="F378" s="6" t="e">
        <f>COUNTIFS(#REF!,"&lt;=1",#REF!,"&lt;100",#REF!,"&gt;=50",#REF!,$B378,#REF!,"&gt;=2.3")</f>
        <v>#REF!</v>
      </c>
      <c r="G378" s="6" t="e">
        <f>COUNTIFS(#REF!,"&lt;=1",#REF!,"&lt;100",#REF!,"&gt;=50",#REF!,$B378,#REF!,"&gt;=2.4")</f>
        <v>#REF!</v>
      </c>
      <c r="H378" s="6" t="e">
        <f>COUNTIFS(#REF!,"&lt;=1",#REF!,"&lt;100",#REF!,"&gt;=50",#REF!,$B378,#REF!,"&gt;=2.5")</f>
        <v>#REF!</v>
      </c>
      <c r="I378" s="15" t="e">
        <f>COUNTIFS(#REF!,"&lt;=1",#REF!,"&lt;100",#REF!,"&gt;=50",#REF!,$B378,#REF!,"&gt;=2.6")</f>
        <v>#REF!</v>
      </c>
      <c r="K378" s="9" t="s">
        <v>57</v>
      </c>
      <c r="L378" s="6"/>
      <c r="M378" s="6" t="e">
        <f>COUNTIFS(#REF!,"&gt;=100",#REF!,"&lt;150",#REF!,$B378)</f>
        <v>#REF!</v>
      </c>
      <c r="N378" s="6" t="e">
        <f>COUNTIFS(#REF!,"&lt;=1",#REF!,"&gt;=100",#REF!,"&lt;150",#REF!,$B378,#REF!,"&gt;=2.4")</f>
        <v>#REF!</v>
      </c>
      <c r="O378" s="6" t="e">
        <f>COUNTIFS(#REF!,"&lt;=1",#REF!,"&gt;=100",#REF!,"&lt;150",#REF!,$B378,#REF!,"&gt;=2.5")</f>
        <v>#REF!</v>
      </c>
      <c r="P378" s="6" t="e">
        <f>COUNTIFS(#REF!,"&lt;=1",#REF!,"&gt;=100",#REF!,"&lt;150",#REF!,$B378,#REF!,"&gt;=2.6")</f>
        <v>#REF!</v>
      </c>
      <c r="Q378" s="6" t="e">
        <f>COUNTIFS(#REF!,"&lt;=1",#REF!,"&gt;=100",#REF!,"&lt;150",#REF!,$B378,#REF!,"&gt;=3.0")</f>
        <v>#REF!</v>
      </c>
      <c r="R378" s="15" t="e">
        <f>COUNTIFS(#REF!,"&lt;=1",#REF!,"&gt;=100",#REF!,"&lt;150",#REF!,$B378,#REF!,"&gt;=3.5")</f>
        <v>#REF!</v>
      </c>
      <c r="T378" s="9" t="s">
        <v>57</v>
      </c>
      <c r="U378" s="6"/>
      <c r="V378" s="6" t="e">
        <f>COUNTIFS(#REF!,"&gt;=150",#REF!,"&lt;200",#REF!,$B378)</f>
        <v>#REF!</v>
      </c>
      <c r="W378" s="6" t="e">
        <f>COUNTIFS(#REF!,"&lt;=1",#REF!,"&gt;=150",#REF!,"&lt;200",#REF!,$B378,#REF!,"&gt;=2.8")</f>
        <v>#REF!</v>
      </c>
      <c r="X378" s="6" t="e">
        <f>COUNTIFS(#REF!,"&lt;=1",#REF!,"&gt;=150",#REF!,"&lt;200",#REF!,$B378,#REF!,"&gt;=3.0")</f>
        <v>#REF!</v>
      </c>
      <c r="Y378" s="6" t="e">
        <f>COUNTIFS(#REF!,"&lt;=1",#REF!,"&gt;=150",#REF!,"&lt;200",#REF!,$B378,#REF!,"&gt;=3.2")</f>
        <v>#REF!</v>
      </c>
      <c r="Z378" s="6" t="e">
        <f>COUNTIFS(#REF!,"&lt;=1",#REF!,"&gt;=150",#REF!,"&lt;200",#REF!,$B378,#REF!,"&gt;=3.5")</f>
        <v>#REF!</v>
      </c>
      <c r="AA378" s="15" t="e">
        <f>COUNTIFS(#REF!,"&lt;=1",#REF!,"&gt;=150",#REF!,"&lt;200",#REF!,$B378,#REF!,"&gt;=4")</f>
        <v>#REF!</v>
      </c>
      <c r="AC378" s="9" t="s">
        <v>57</v>
      </c>
      <c r="AD378" s="6"/>
      <c r="AE378" s="6" t="e">
        <f>COUNTIFS(#REF!,"&gt;=200",#REF!,$B378)</f>
        <v>#REF!</v>
      </c>
      <c r="AF378" s="6" t="e">
        <f>COUNTIFS(#REF!,"&lt;=1",#REF!,"&gt;=200",#REF!,$B378,#REF!,"&gt;=3")</f>
        <v>#REF!</v>
      </c>
      <c r="AG378" s="6" t="e">
        <f>COUNTIFS(#REF!,"&lt;=1",#REF!,"&gt;=200",#REF!,$B378,#REF!,"&gt;=3.2")</f>
        <v>#REF!</v>
      </c>
      <c r="AH378" s="6" t="e">
        <f>COUNTIFS(#REF!,"&lt;=1",#REF!,"&gt;=200",#REF!,$B378,#REF!,"&gt;=3.5")</f>
        <v>#REF!</v>
      </c>
      <c r="AI378" s="6" t="e">
        <f>COUNTIFS(#REF!,"&lt;=1",#REF!,"&gt;=200",#REF!,$B378,#REF!,"&gt;=3.8")</f>
        <v>#REF!</v>
      </c>
      <c r="AJ378" s="15" t="e">
        <f>COUNTIFS(#REF!,"&lt;=1",#REF!,"&gt;=200",#REF!,$B378,#REF!,"&gt;=4")</f>
        <v>#REF!</v>
      </c>
      <c r="AL378" s="9" t="s">
        <v>57</v>
      </c>
      <c r="AM378" s="6"/>
      <c r="AN378" s="6" t="e">
        <f>COUNTIFS(#REF!,"&gt;=50",#REF!,$B378)</f>
        <v>#REF!</v>
      </c>
      <c r="AO378" s="6" t="e">
        <f>COUNTIFS(#REF!,"&lt;=1",#REF!,"&gt;=50",#REF!,$B378,#REF!,"&gt;=2.2")</f>
        <v>#REF!</v>
      </c>
      <c r="AP378" s="6" t="e">
        <f>COUNTIFS(#REF!,"&lt;=1",#REF!,"&gt;=50",#REF!,$B378,#REF!,"&gt;=2.5")</f>
        <v>#REF!</v>
      </c>
      <c r="AQ378" s="6" t="e">
        <f>COUNTIFS(#REF!,"&lt;=1",#REF!,"&gt;=50",#REF!,$B378,#REF!,"&gt;=3")</f>
        <v>#REF!</v>
      </c>
      <c r="AR378" s="6" t="e">
        <f>COUNTIFS(#REF!,"&lt;=1",#REF!,"&gt;=50",#REF!,$B378,#REF!,"&gt;=3.5")</f>
        <v>#REF!</v>
      </c>
      <c r="AS378" s="15" t="e">
        <f>COUNTIFS(#REF!,"&lt;=1",#REF!,"&gt;=50",#REF!,$B378,#REF!,"&gt;=4")</f>
        <v>#REF!</v>
      </c>
    </row>
    <row r="379" spans="2:45" hidden="1" outlineLevel="1" x14ac:dyDescent="0.25">
      <c r="B379" s="9" t="s">
        <v>67</v>
      </c>
      <c r="C379" s="6"/>
      <c r="D379" s="6" t="e">
        <f>COUNTIFS(#REF!,"&lt;100",#REF!,"&gt;=50",#REF!,$B379)</f>
        <v>#REF!</v>
      </c>
      <c r="E379" s="6" t="e">
        <f>COUNTIFS(#REF!,"&lt;=1",#REF!,"&lt;100",#REF!,"&gt;=50",#REF!,$B379,#REF!,"&gt;=2.2")</f>
        <v>#REF!</v>
      </c>
      <c r="F379" s="6" t="e">
        <f>COUNTIFS(#REF!,"&lt;=1",#REF!,"&lt;100",#REF!,"&gt;=50",#REF!,$B379,#REF!,"&gt;=2.3")</f>
        <v>#REF!</v>
      </c>
      <c r="G379" s="6" t="e">
        <f>COUNTIFS(#REF!,"&lt;=1",#REF!,"&lt;100",#REF!,"&gt;=50",#REF!,$B379,#REF!,"&gt;=2.4")</f>
        <v>#REF!</v>
      </c>
      <c r="H379" s="6" t="e">
        <f>COUNTIFS(#REF!,"&lt;=1",#REF!,"&lt;100",#REF!,"&gt;=50",#REF!,$B379,#REF!,"&gt;=2.5")</f>
        <v>#REF!</v>
      </c>
      <c r="I379" s="15" t="e">
        <f>COUNTIFS(#REF!,"&lt;=1",#REF!,"&lt;100",#REF!,"&gt;=50",#REF!,$B379,#REF!,"&gt;=2.6")</f>
        <v>#REF!</v>
      </c>
      <c r="K379" s="9" t="s">
        <v>67</v>
      </c>
      <c r="L379" s="6"/>
      <c r="M379" s="6" t="e">
        <f>COUNTIFS(#REF!,"&gt;=100",#REF!,"&lt;150",#REF!,$B379)</f>
        <v>#REF!</v>
      </c>
      <c r="N379" s="6" t="e">
        <f>COUNTIFS(#REF!,"&lt;=1",#REF!,"&gt;=100",#REF!,"&lt;150",#REF!,$B379,#REF!,"&gt;=2.4")</f>
        <v>#REF!</v>
      </c>
      <c r="O379" s="6" t="e">
        <f>COUNTIFS(#REF!,"&lt;=1",#REF!,"&gt;=100",#REF!,"&lt;150",#REF!,$B379,#REF!,"&gt;=2.5")</f>
        <v>#REF!</v>
      </c>
      <c r="P379" s="6" t="e">
        <f>COUNTIFS(#REF!,"&lt;=1",#REF!,"&gt;=100",#REF!,"&lt;150",#REF!,$B379,#REF!,"&gt;=2.6")</f>
        <v>#REF!</v>
      </c>
      <c r="Q379" s="6" t="e">
        <f>COUNTIFS(#REF!,"&lt;=1",#REF!,"&gt;=100",#REF!,"&lt;150",#REF!,$B379,#REF!,"&gt;=3.0")</f>
        <v>#REF!</v>
      </c>
      <c r="R379" s="15" t="e">
        <f>COUNTIFS(#REF!,"&lt;=1",#REF!,"&gt;=100",#REF!,"&lt;150",#REF!,$B379,#REF!,"&gt;=3.5")</f>
        <v>#REF!</v>
      </c>
      <c r="T379" s="9" t="s">
        <v>67</v>
      </c>
      <c r="U379" s="6"/>
      <c r="V379" s="6" t="e">
        <f>COUNTIFS(#REF!,"&gt;=150",#REF!,"&lt;200",#REF!,$B379)</f>
        <v>#REF!</v>
      </c>
      <c r="W379" s="6" t="e">
        <f>COUNTIFS(#REF!,"&lt;=1",#REF!,"&gt;=150",#REF!,"&lt;200",#REF!,$B379,#REF!,"&gt;=2.8")</f>
        <v>#REF!</v>
      </c>
      <c r="X379" s="6" t="e">
        <f>COUNTIFS(#REF!,"&lt;=1",#REF!,"&gt;=150",#REF!,"&lt;200",#REF!,$B379,#REF!,"&gt;=3.0")</f>
        <v>#REF!</v>
      </c>
      <c r="Y379" s="6" t="e">
        <f>COUNTIFS(#REF!,"&lt;=1",#REF!,"&gt;=150",#REF!,"&lt;200",#REF!,$B379,#REF!,"&gt;=3.2")</f>
        <v>#REF!</v>
      </c>
      <c r="Z379" s="6" t="e">
        <f>COUNTIFS(#REF!,"&lt;=1",#REF!,"&gt;=150",#REF!,"&lt;200",#REF!,$B379,#REF!,"&gt;=3.5")</f>
        <v>#REF!</v>
      </c>
      <c r="AA379" s="15" t="e">
        <f>COUNTIFS(#REF!,"&lt;=1",#REF!,"&gt;=150",#REF!,"&lt;200",#REF!,$B379,#REF!,"&gt;=4")</f>
        <v>#REF!</v>
      </c>
      <c r="AC379" s="9" t="s">
        <v>67</v>
      </c>
      <c r="AD379" s="6"/>
      <c r="AE379" s="6" t="e">
        <f>COUNTIFS(#REF!,"&gt;=200",#REF!,$B379)</f>
        <v>#REF!</v>
      </c>
      <c r="AF379" s="6" t="e">
        <f>COUNTIFS(#REF!,"&lt;=1",#REF!,"&gt;=200",#REF!,$B379,#REF!,"&gt;=3")</f>
        <v>#REF!</v>
      </c>
      <c r="AG379" s="6" t="e">
        <f>COUNTIFS(#REF!,"&lt;=1",#REF!,"&gt;=200",#REF!,$B379,#REF!,"&gt;=3.2")</f>
        <v>#REF!</v>
      </c>
      <c r="AH379" s="6" t="e">
        <f>COUNTIFS(#REF!,"&lt;=1",#REF!,"&gt;=200",#REF!,$B379,#REF!,"&gt;=3.5")</f>
        <v>#REF!</v>
      </c>
      <c r="AI379" s="6" t="e">
        <f>COUNTIFS(#REF!,"&lt;=1",#REF!,"&gt;=200",#REF!,$B379,#REF!,"&gt;=3.8")</f>
        <v>#REF!</v>
      </c>
      <c r="AJ379" s="15" t="e">
        <f>COUNTIFS(#REF!,"&lt;=1",#REF!,"&gt;=200",#REF!,$B379,#REF!,"&gt;=4")</f>
        <v>#REF!</v>
      </c>
      <c r="AL379" s="9" t="s">
        <v>67</v>
      </c>
      <c r="AM379" s="6"/>
      <c r="AN379" s="6" t="e">
        <f>COUNTIFS(#REF!,"&gt;=50",#REF!,$B379)</f>
        <v>#REF!</v>
      </c>
      <c r="AO379" s="6" t="e">
        <f>COUNTIFS(#REF!,"&lt;=1",#REF!,"&gt;=50",#REF!,$B379,#REF!,"&gt;=2.2")</f>
        <v>#REF!</v>
      </c>
      <c r="AP379" s="6" t="e">
        <f>COUNTIFS(#REF!,"&lt;=1",#REF!,"&gt;=50",#REF!,$B379,#REF!,"&gt;=2.5")</f>
        <v>#REF!</v>
      </c>
      <c r="AQ379" s="6" t="e">
        <f>COUNTIFS(#REF!,"&lt;=1",#REF!,"&gt;=50",#REF!,$B379,#REF!,"&gt;=3")</f>
        <v>#REF!</v>
      </c>
      <c r="AR379" s="6" t="e">
        <f>COUNTIFS(#REF!,"&lt;=1",#REF!,"&gt;=50",#REF!,$B379,#REF!,"&gt;=3.5")</f>
        <v>#REF!</v>
      </c>
      <c r="AS379" s="15" t="e">
        <f>COUNTIFS(#REF!,"&lt;=1",#REF!,"&gt;=50",#REF!,$B379,#REF!,"&gt;=4")</f>
        <v>#REF!</v>
      </c>
    </row>
    <row r="380" spans="2:45" hidden="1" outlineLevel="1" x14ac:dyDescent="0.25">
      <c r="B380" s="9" t="s">
        <v>24</v>
      </c>
      <c r="C380" s="6"/>
      <c r="D380" s="6" t="e">
        <f>COUNTIFS(#REF!,"&lt;100",#REF!,"&gt;=50",#REF!,$B380)</f>
        <v>#REF!</v>
      </c>
      <c r="E380" s="6" t="e">
        <f>COUNTIFS(#REF!,"&lt;=1",#REF!,"&lt;100",#REF!,"&gt;=50",#REF!,$B380,#REF!,"&gt;=2.2")</f>
        <v>#REF!</v>
      </c>
      <c r="F380" s="6" t="e">
        <f>COUNTIFS(#REF!,"&lt;=1",#REF!,"&lt;100",#REF!,"&gt;=50",#REF!,$B380,#REF!,"&gt;=2.3")</f>
        <v>#REF!</v>
      </c>
      <c r="G380" s="6" t="e">
        <f>COUNTIFS(#REF!,"&lt;=1",#REF!,"&lt;100",#REF!,"&gt;=50",#REF!,$B380,#REF!,"&gt;=2.4")</f>
        <v>#REF!</v>
      </c>
      <c r="H380" s="6" t="e">
        <f>COUNTIFS(#REF!,"&lt;=1",#REF!,"&lt;100",#REF!,"&gt;=50",#REF!,$B380,#REF!,"&gt;=2.5")</f>
        <v>#REF!</v>
      </c>
      <c r="I380" s="15" t="e">
        <f>COUNTIFS(#REF!,"&lt;=1",#REF!,"&lt;100",#REF!,"&gt;=50",#REF!,$B380,#REF!,"&gt;=2.6")</f>
        <v>#REF!</v>
      </c>
      <c r="K380" s="9" t="s">
        <v>24</v>
      </c>
      <c r="L380" s="6"/>
      <c r="M380" s="6" t="e">
        <f>COUNTIFS(#REF!,"&gt;=100",#REF!,"&lt;150",#REF!,$B380)</f>
        <v>#REF!</v>
      </c>
      <c r="N380" s="6" t="e">
        <f>COUNTIFS(#REF!,"&lt;=1",#REF!,"&gt;=100",#REF!,"&lt;150",#REF!,$B380,#REF!,"&gt;=2.4")</f>
        <v>#REF!</v>
      </c>
      <c r="O380" s="6" t="e">
        <f>COUNTIFS(#REF!,"&lt;=1",#REF!,"&gt;=100",#REF!,"&lt;150",#REF!,$B380,#REF!,"&gt;=2.5")</f>
        <v>#REF!</v>
      </c>
      <c r="P380" s="6" t="e">
        <f>COUNTIFS(#REF!,"&lt;=1",#REF!,"&gt;=100",#REF!,"&lt;150",#REF!,$B380,#REF!,"&gt;=2.6")</f>
        <v>#REF!</v>
      </c>
      <c r="Q380" s="6" t="e">
        <f>COUNTIFS(#REF!,"&lt;=1",#REF!,"&gt;=100",#REF!,"&lt;150",#REF!,$B380,#REF!,"&gt;=3.0")</f>
        <v>#REF!</v>
      </c>
      <c r="R380" s="15" t="e">
        <f>COUNTIFS(#REF!,"&lt;=1",#REF!,"&gt;=100",#REF!,"&lt;150",#REF!,$B380,#REF!,"&gt;=3.5")</f>
        <v>#REF!</v>
      </c>
      <c r="T380" s="9" t="s">
        <v>24</v>
      </c>
      <c r="U380" s="6"/>
      <c r="V380" s="6" t="e">
        <f>COUNTIFS(#REF!,"&gt;=150",#REF!,"&lt;200",#REF!,$B380)</f>
        <v>#REF!</v>
      </c>
      <c r="W380" s="6" t="e">
        <f>COUNTIFS(#REF!,"&lt;=1",#REF!,"&gt;=150",#REF!,"&lt;200",#REF!,$B380,#REF!,"&gt;=2.8")</f>
        <v>#REF!</v>
      </c>
      <c r="X380" s="6" t="e">
        <f>COUNTIFS(#REF!,"&lt;=1",#REF!,"&gt;=150",#REF!,"&lt;200",#REF!,$B380,#REF!,"&gt;=3.0")</f>
        <v>#REF!</v>
      </c>
      <c r="Y380" s="6" t="e">
        <f>COUNTIFS(#REF!,"&lt;=1",#REF!,"&gt;=150",#REF!,"&lt;200",#REF!,$B380,#REF!,"&gt;=3.2")</f>
        <v>#REF!</v>
      </c>
      <c r="Z380" s="6" t="e">
        <f>COUNTIFS(#REF!,"&lt;=1",#REF!,"&gt;=150",#REF!,"&lt;200",#REF!,$B380,#REF!,"&gt;=3.5")</f>
        <v>#REF!</v>
      </c>
      <c r="AA380" s="15" t="e">
        <f>COUNTIFS(#REF!,"&lt;=1",#REF!,"&gt;=150",#REF!,"&lt;200",#REF!,$B380,#REF!,"&gt;=4")</f>
        <v>#REF!</v>
      </c>
      <c r="AC380" s="9" t="s">
        <v>24</v>
      </c>
      <c r="AD380" s="6"/>
      <c r="AE380" s="6" t="e">
        <f>COUNTIFS(#REF!,"&gt;=200",#REF!,$B380)</f>
        <v>#REF!</v>
      </c>
      <c r="AF380" s="6" t="e">
        <f>COUNTIFS(#REF!,"&lt;=1",#REF!,"&gt;=200",#REF!,$B380,#REF!,"&gt;=3")</f>
        <v>#REF!</v>
      </c>
      <c r="AG380" s="6" t="e">
        <f>COUNTIFS(#REF!,"&lt;=1",#REF!,"&gt;=200",#REF!,$B380,#REF!,"&gt;=3.2")</f>
        <v>#REF!</v>
      </c>
      <c r="AH380" s="6" t="e">
        <f>COUNTIFS(#REF!,"&lt;=1",#REF!,"&gt;=200",#REF!,$B380,#REF!,"&gt;=3.5")</f>
        <v>#REF!</v>
      </c>
      <c r="AI380" s="6" t="e">
        <f>COUNTIFS(#REF!,"&lt;=1",#REF!,"&gt;=200",#REF!,$B380,#REF!,"&gt;=3.8")</f>
        <v>#REF!</v>
      </c>
      <c r="AJ380" s="15" t="e">
        <f>COUNTIFS(#REF!,"&lt;=1",#REF!,"&gt;=200",#REF!,$B380,#REF!,"&gt;=4")</f>
        <v>#REF!</v>
      </c>
      <c r="AL380" s="9" t="s">
        <v>24</v>
      </c>
      <c r="AM380" s="6"/>
      <c r="AN380" s="6" t="e">
        <f>COUNTIFS(#REF!,"&gt;=50",#REF!,$B380)</f>
        <v>#REF!</v>
      </c>
      <c r="AO380" s="6" t="e">
        <f>COUNTIFS(#REF!,"&lt;=1",#REF!,"&gt;=50",#REF!,$B380,#REF!,"&gt;=2.2")</f>
        <v>#REF!</v>
      </c>
      <c r="AP380" s="6" t="e">
        <f>COUNTIFS(#REF!,"&lt;=1",#REF!,"&gt;=50",#REF!,$B380,#REF!,"&gt;=2.5")</f>
        <v>#REF!</v>
      </c>
      <c r="AQ380" s="6" t="e">
        <f>COUNTIFS(#REF!,"&lt;=1",#REF!,"&gt;=50",#REF!,$B380,#REF!,"&gt;=3")</f>
        <v>#REF!</v>
      </c>
      <c r="AR380" s="6" t="e">
        <f>COUNTIFS(#REF!,"&lt;=1",#REF!,"&gt;=50",#REF!,$B380,#REF!,"&gt;=3.5")</f>
        <v>#REF!</v>
      </c>
      <c r="AS380" s="15" t="e">
        <f>COUNTIFS(#REF!,"&lt;=1",#REF!,"&gt;=50",#REF!,$B380,#REF!,"&gt;=4")</f>
        <v>#REF!</v>
      </c>
    </row>
    <row r="381" spans="2:45" hidden="1" outlineLevel="1" x14ac:dyDescent="0.25">
      <c r="B381" s="9" t="s">
        <v>74</v>
      </c>
      <c r="C381" s="6"/>
      <c r="D381" s="6" t="e">
        <f>COUNTIFS(#REF!,"&lt;100",#REF!,"&gt;=50",#REF!,$B381)</f>
        <v>#REF!</v>
      </c>
      <c r="E381" s="6" t="e">
        <f>COUNTIFS(#REF!,"&lt;=1",#REF!,"&lt;100",#REF!,"&gt;=50",#REF!,$B381,#REF!,"&gt;=2.2")</f>
        <v>#REF!</v>
      </c>
      <c r="F381" s="6" t="e">
        <f>COUNTIFS(#REF!,"&lt;=1",#REF!,"&lt;100",#REF!,"&gt;=50",#REF!,$B381,#REF!,"&gt;=2.3")</f>
        <v>#REF!</v>
      </c>
      <c r="G381" s="6" t="e">
        <f>COUNTIFS(#REF!,"&lt;=1",#REF!,"&lt;100",#REF!,"&gt;=50",#REF!,$B381,#REF!,"&gt;=2.4")</f>
        <v>#REF!</v>
      </c>
      <c r="H381" s="6" t="e">
        <f>COUNTIFS(#REF!,"&lt;=1",#REF!,"&lt;100",#REF!,"&gt;=50",#REF!,$B381,#REF!,"&gt;=2.5")</f>
        <v>#REF!</v>
      </c>
      <c r="I381" s="15" t="e">
        <f>COUNTIFS(#REF!,"&lt;=1",#REF!,"&lt;100",#REF!,"&gt;=50",#REF!,$B381,#REF!,"&gt;=2.6")</f>
        <v>#REF!</v>
      </c>
      <c r="K381" s="9" t="s">
        <v>74</v>
      </c>
      <c r="L381" s="6"/>
      <c r="M381" s="6" t="e">
        <f>COUNTIFS(#REF!,"&gt;=100",#REF!,"&lt;150",#REF!,$B381)</f>
        <v>#REF!</v>
      </c>
      <c r="N381" s="6" t="e">
        <f>COUNTIFS(#REF!,"&lt;=1",#REF!,"&gt;=100",#REF!,"&lt;150",#REF!,$B381,#REF!,"&gt;=2.4")</f>
        <v>#REF!</v>
      </c>
      <c r="O381" s="6" t="e">
        <f>COUNTIFS(#REF!,"&lt;=1",#REF!,"&gt;=100",#REF!,"&lt;150",#REF!,$B381,#REF!,"&gt;=2.5")</f>
        <v>#REF!</v>
      </c>
      <c r="P381" s="6" t="e">
        <f>COUNTIFS(#REF!,"&lt;=1",#REF!,"&gt;=100",#REF!,"&lt;150",#REF!,$B381,#REF!,"&gt;=2.6")</f>
        <v>#REF!</v>
      </c>
      <c r="Q381" s="6" t="e">
        <f>COUNTIFS(#REF!,"&lt;=1",#REF!,"&gt;=100",#REF!,"&lt;150",#REF!,$B381,#REF!,"&gt;=3.0")</f>
        <v>#REF!</v>
      </c>
      <c r="R381" s="15" t="e">
        <f>COUNTIFS(#REF!,"&lt;=1",#REF!,"&gt;=100",#REF!,"&lt;150",#REF!,$B381,#REF!,"&gt;=3.5")</f>
        <v>#REF!</v>
      </c>
      <c r="T381" s="9" t="s">
        <v>74</v>
      </c>
      <c r="U381" s="6"/>
      <c r="V381" s="6" t="e">
        <f>COUNTIFS(#REF!,"&gt;=150",#REF!,"&lt;200",#REF!,$B381)</f>
        <v>#REF!</v>
      </c>
      <c r="W381" s="6" t="e">
        <f>COUNTIFS(#REF!,"&lt;=1",#REF!,"&gt;=150",#REF!,"&lt;200",#REF!,$B381,#REF!,"&gt;=2.8")</f>
        <v>#REF!</v>
      </c>
      <c r="X381" s="6" t="e">
        <f>COUNTIFS(#REF!,"&lt;=1",#REF!,"&gt;=150",#REF!,"&lt;200",#REF!,$B381,#REF!,"&gt;=3.0")</f>
        <v>#REF!</v>
      </c>
      <c r="Y381" s="6" t="e">
        <f>COUNTIFS(#REF!,"&lt;=1",#REF!,"&gt;=150",#REF!,"&lt;200",#REF!,$B381,#REF!,"&gt;=3.2")</f>
        <v>#REF!</v>
      </c>
      <c r="Z381" s="6" t="e">
        <f>COUNTIFS(#REF!,"&lt;=1",#REF!,"&gt;=150",#REF!,"&lt;200",#REF!,$B381,#REF!,"&gt;=3.5")</f>
        <v>#REF!</v>
      </c>
      <c r="AA381" s="15" t="e">
        <f>COUNTIFS(#REF!,"&lt;=1",#REF!,"&gt;=150",#REF!,"&lt;200",#REF!,$B381,#REF!,"&gt;=4")</f>
        <v>#REF!</v>
      </c>
      <c r="AC381" s="9" t="s">
        <v>74</v>
      </c>
      <c r="AD381" s="6"/>
      <c r="AE381" s="6" t="e">
        <f>COUNTIFS(#REF!,"&gt;=200",#REF!,$B381)</f>
        <v>#REF!</v>
      </c>
      <c r="AF381" s="6" t="e">
        <f>COUNTIFS(#REF!,"&lt;=1",#REF!,"&gt;=200",#REF!,$B381,#REF!,"&gt;=3")</f>
        <v>#REF!</v>
      </c>
      <c r="AG381" s="6" t="e">
        <f>COUNTIFS(#REF!,"&lt;=1",#REF!,"&gt;=200",#REF!,$B381,#REF!,"&gt;=3.2")</f>
        <v>#REF!</v>
      </c>
      <c r="AH381" s="6" t="e">
        <f>COUNTIFS(#REF!,"&lt;=1",#REF!,"&gt;=200",#REF!,$B381,#REF!,"&gt;=3.5")</f>
        <v>#REF!</v>
      </c>
      <c r="AI381" s="6" t="e">
        <f>COUNTIFS(#REF!,"&lt;=1",#REF!,"&gt;=200",#REF!,$B381,#REF!,"&gt;=3.8")</f>
        <v>#REF!</v>
      </c>
      <c r="AJ381" s="15" t="e">
        <f>COUNTIFS(#REF!,"&lt;=1",#REF!,"&gt;=200",#REF!,$B381,#REF!,"&gt;=4")</f>
        <v>#REF!</v>
      </c>
      <c r="AL381" s="9" t="s">
        <v>74</v>
      </c>
      <c r="AM381" s="6"/>
      <c r="AN381" s="6" t="e">
        <f>COUNTIFS(#REF!,"&gt;=50",#REF!,$B381)</f>
        <v>#REF!</v>
      </c>
      <c r="AO381" s="6" t="e">
        <f>COUNTIFS(#REF!,"&lt;=1",#REF!,"&gt;=50",#REF!,$B381,#REF!,"&gt;=2.2")</f>
        <v>#REF!</v>
      </c>
      <c r="AP381" s="6" t="e">
        <f>COUNTIFS(#REF!,"&lt;=1",#REF!,"&gt;=50",#REF!,$B381,#REF!,"&gt;=2.5")</f>
        <v>#REF!</v>
      </c>
      <c r="AQ381" s="6" t="e">
        <f>COUNTIFS(#REF!,"&lt;=1",#REF!,"&gt;=50",#REF!,$B381,#REF!,"&gt;=3")</f>
        <v>#REF!</v>
      </c>
      <c r="AR381" s="6" t="e">
        <f>COUNTIFS(#REF!,"&lt;=1",#REF!,"&gt;=50",#REF!,$B381,#REF!,"&gt;=3.5")</f>
        <v>#REF!</v>
      </c>
      <c r="AS381" s="15" t="e">
        <f>COUNTIFS(#REF!,"&lt;=1",#REF!,"&gt;=50",#REF!,$B381,#REF!,"&gt;=4")</f>
        <v>#REF!</v>
      </c>
    </row>
    <row r="382" spans="2:45" hidden="1" outlineLevel="1" x14ac:dyDescent="0.25">
      <c r="B382" s="9" t="s">
        <v>56</v>
      </c>
      <c r="C382" s="6"/>
      <c r="D382" s="6" t="e">
        <f>COUNTIFS(#REF!,"&lt;100",#REF!,"&gt;=50",#REF!,$B382)</f>
        <v>#REF!</v>
      </c>
      <c r="E382" s="6" t="e">
        <f>COUNTIFS(#REF!,"&lt;=1",#REF!,"&lt;100",#REF!,"&gt;=50",#REF!,$B382,#REF!,"&gt;=2.2")</f>
        <v>#REF!</v>
      </c>
      <c r="F382" s="6" t="e">
        <f>COUNTIFS(#REF!,"&lt;=1",#REF!,"&lt;100",#REF!,"&gt;=50",#REF!,$B382,#REF!,"&gt;=2.3")</f>
        <v>#REF!</v>
      </c>
      <c r="G382" s="6" t="e">
        <f>COUNTIFS(#REF!,"&lt;=1",#REF!,"&lt;100",#REF!,"&gt;=50",#REF!,$B382,#REF!,"&gt;=2.4")</f>
        <v>#REF!</v>
      </c>
      <c r="H382" s="6" t="e">
        <f>COUNTIFS(#REF!,"&lt;=1",#REF!,"&lt;100",#REF!,"&gt;=50",#REF!,$B382,#REF!,"&gt;=2.5")</f>
        <v>#REF!</v>
      </c>
      <c r="I382" s="15" t="e">
        <f>COUNTIFS(#REF!,"&lt;=1",#REF!,"&lt;100",#REF!,"&gt;=50",#REF!,$B382,#REF!,"&gt;=2.6")</f>
        <v>#REF!</v>
      </c>
      <c r="K382" s="9" t="s">
        <v>56</v>
      </c>
      <c r="L382" s="6"/>
      <c r="M382" s="6" t="e">
        <f>COUNTIFS(#REF!,"&gt;=100",#REF!,"&lt;150",#REF!,$B382)</f>
        <v>#REF!</v>
      </c>
      <c r="N382" s="6" t="e">
        <f>COUNTIFS(#REF!,"&lt;=1",#REF!,"&gt;=100",#REF!,"&lt;150",#REF!,$B382,#REF!,"&gt;=2.4")</f>
        <v>#REF!</v>
      </c>
      <c r="O382" s="6" t="e">
        <f>COUNTIFS(#REF!,"&lt;=1",#REF!,"&gt;=100",#REF!,"&lt;150",#REF!,$B382,#REF!,"&gt;=2.5")</f>
        <v>#REF!</v>
      </c>
      <c r="P382" s="6" t="e">
        <f>COUNTIFS(#REF!,"&lt;=1",#REF!,"&gt;=100",#REF!,"&lt;150",#REF!,$B382,#REF!,"&gt;=2.6")</f>
        <v>#REF!</v>
      </c>
      <c r="Q382" s="6" t="e">
        <f>COUNTIFS(#REF!,"&lt;=1",#REF!,"&gt;=100",#REF!,"&lt;150",#REF!,$B382,#REF!,"&gt;=3.0")</f>
        <v>#REF!</v>
      </c>
      <c r="R382" s="15" t="e">
        <f>COUNTIFS(#REF!,"&lt;=1",#REF!,"&gt;=100",#REF!,"&lt;150",#REF!,$B382,#REF!,"&gt;=3.5")</f>
        <v>#REF!</v>
      </c>
      <c r="T382" s="9" t="s">
        <v>56</v>
      </c>
      <c r="U382" s="6"/>
      <c r="V382" s="6" t="e">
        <f>COUNTIFS(#REF!,"&gt;=150",#REF!,"&lt;200",#REF!,$B382)</f>
        <v>#REF!</v>
      </c>
      <c r="W382" s="6" t="e">
        <f>COUNTIFS(#REF!,"&lt;=1",#REF!,"&gt;=150",#REF!,"&lt;200",#REF!,$B382,#REF!,"&gt;=2.8")</f>
        <v>#REF!</v>
      </c>
      <c r="X382" s="6" t="e">
        <f>COUNTIFS(#REF!,"&lt;=1",#REF!,"&gt;=150",#REF!,"&lt;200",#REF!,$B382,#REF!,"&gt;=3.0")</f>
        <v>#REF!</v>
      </c>
      <c r="Y382" s="6" t="e">
        <f>COUNTIFS(#REF!,"&lt;=1",#REF!,"&gt;=150",#REF!,"&lt;200",#REF!,$B382,#REF!,"&gt;=3.2")</f>
        <v>#REF!</v>
      </c>
      <c r="Z382" s="6" t="e">
        <f>COUNTIFS(#REF!,"&lt;=1",#REF!,"&gt;=150",#REF!,"&lt;200",#REF!,$B382,#REF!,"&gt;=3.5")</f>
        <v>#REF!</v>
      </c>
      <c r="AA382" s="15" t="e">
        <f>COUNTIFS(#REF!,"&lt;=1",#REF!,"&gt;=150",#REF!,"&lt;200",#REF!,$B382,#REF!,"&gt;=4")</f>
        <v>#REF!</v>
      </c>
      <c r="AC382" s="9" t="s">
        <v>56</v>
      </c>
      <c r="AD382" s="6"/>
      <c r="AE382" s="6" t="e">
        <f>COUNTIFS(#REF!,"&gt;=200",#REF!,$B382)</f>
        <v>#REF!</v>
      </c>
      <c r="AF382" s="6" t="e">
        <f>COUNTIFS(#REF!,"&lt;=1",#REF!,"&gt;=200",#REF!,$B382,#REF!,"&gt;=3")</f>
        <v>#REF!</v>
      </c>
      <c r="AG382" s="6" t="e">
        <f>COUNTIFS(#REF!,"&lt;=1",#REF!,"&gt;=200",#REF!,$B382,#REF!,"&gt;=3.2")</f>
        <v>#REF!</v>
      </c>
      <c r="AH382" s="6" t="e">
        <f>COUNTIFS(#REF!,"&lt;=1",#REF!,"&gt;=200",#REF!,$B382,#REF!,"&gt;=3.5")</f>
        <v>#REF!</v>
      </c>
      <c r="AI382" s="6" t="e">
        <f>COUNTIFS(#REF!,"&lt;=1",#REF!,"&gt;=200",#REF!,$B382,#REF!,"&gt;=3.8")</f>
        <v>#REF!</v>
      </c>
      <c r="AJ382" s="15" t="e">
        <f>COUNTIFS(#REF!,"&lt;=1",#REF!,"&gt;=200",#REF!,$B382,#REF!,"&gt;=4")</f>
        <v>#REF!</v>
      </c>
      <c r="AL382" s="9" t="s">
        <v>56</v>
      </c>
      <c r="AM382" s="6"/>
      <c r="AN382" s="6" t="e">
        <f>COUNTIFS(#REF!,"&gt;=50",#REF!,$B382)</f>
        <v>#REF!</v>
      </c>
      <c r="AO382" s="6" t="e">
        <f>COUNTIFS(#REF!,"&lt;=1",#REF!,"&gt;=50",#REF!,$B382,#REF!,"&gt;=2.2")</f>
        <v>#REF!</v>
      </c>
      <c r="AP382" s="6" t="e">
        <f>COUNTIFS(#REF!,"&lt;=1",#REF!,"&gt;=50",#REF!,$B382,#REF!,"&gt;=2.5")</f>
        <v>#REF!</v>
      </c>
      <c r="AQ382" s="6" t="e">
        <f>COUNTIFS(#REF!,"&lt;=1",#REF!,"&gt;=50",#REF!,$B382,#REF!,"&gt;=3")</f>
        <v>#REF!</v>
      </c>
      <c r="AR382" s="6" t="e">
        <f>COUNTIFS(#REF!,"&lt;=1",#REF!,"&gt;=50",#REF!,$B382,#REF!,"&gt;=3.5")</f>
        <v>#REF!</v>
      </c>
      <c r="AS382" s="15" t="e">
        <f>COUNTIFS(#REF!,"&lt;=1",#REF!,"&gt;=50",#REF!,$B382,#REF!,"&gt;=4")</f>
        <v>#REF!</v>
      </c>
    </row>
    <row r="383" spans="2:45" hidden="1" outlineLevel="1" x14ac:dyDescent="0.25">
      <c r="B383" s="9" t="s">
        <v>25</v>
      </c>
      <c r="C383" s="6"/>
      <c r="D383" s="6" t="e">
        <f>COUNTIFS(#REF!,"&lt;100",#REF!,"&gt;=50",#REF!,$B383)</f>
        <v>#REF!</v>
      </c>
      <c r="E383" s="6" t="e">
        <f>COUNTIFS(#REF!,"&lt;=1",#REF!,"&lt;100",#REF!,"&gt;=50",#REF!,$B383,#REF!,"&gt;=2.2")</f>
        <v>#REF!</v>
      </c>
      <c r="F383" s="6" t="e">
        <f>COUNTIFS(#REF!,"&lt;=1",#REF!,"&lt;100",#REF!,"&gt;=50",#REF!,$B383,#REF!,"&gt;=2.3")</f>
        <v>#REF!</v>
      </c>
      <c r="G383" s="6" t="e">
        <f>COUNTIFS(#REF!,"&lt;=1",#REF!,"&lt;100",#REF!,"&gt;=50",#REF!,$B383,#REF!,"&gt;=2.4")</f>
        <v>#REF!</v>
      </c>
      <c r="H383" s="6" t="e">
        <f>COUNTIFS(#REF!,"&lt;=1",#REF!,"&lt;100",#REF!,"&gt;=50",#REF!,$B383,#REF!,"&gt;=2.5")</f>
        <v>#REF!</v>
      </c>
      <c r="I383" s="15" t="e">
        <f>COUNTIFS(#REF!,"&lt;=1",#REF!,"&lt;100",#REF!,"&gt;=50",#REF!,$B383,#REF!,"&gt;=2.6")</f>
        <v>#REF!</v>
      </c>
      <c r="K383" s="9" t="s">
        <v>25</v>
      </c>
      <c r="L383" s="6"/>
      <c r="M383" s="6" t="e">
        <f>COUNTIFS(#REF!,"&gt;=100",#REF!,"&lt;150",#REF!,$B383)</f>
        <v>#REF!</v>
      </c>
      <c r="N383" s="6" t="e">
        <f>COUNTIFS(#REF!,"&lt;=1",#REF!,"&gt;=100",#REF!,"&lt;150",#REF!,$B383,#REF!,"&gt;=2.4")</f>
        <v>#REF!</v>
      </c>
      <c r="O383" s="6" t="e">
        <f>COUNTIFS(#REF!,"&lt;=1",#REF!,"&gt;=100",#REF!,"&lt;150",#REF!,$B383,#REF!,"&gt;=2.5")</f>
        <v>#REF!</v>
      </c>
      <c r="P383" s="6" t="e">
        <f>COUNTIFS(#REF!,"&lt;=1",#REF!,"&gt;=100",#REF!,"&lt;150",#REF!,$B383,#REF!,"&gt;=2.6")</f>
        <v>#REF!</v>
      </c>
      <c r="Q383" s="6" t="e">
        <f>COUNTIFS(#REF!,"&lt;=1",#REF!,"&gt;=100",#REF!,"&lt;150",#REF!,$B383,#REF!,"&gt;=3.0")</f>
        <v>#REF!</v>
      </c>
      <c r="R383" s="15" t="e">
        <f>COUNTIFS(#REF!,"&lt;=1",#REF!,"&gt;=100",#REF!,"&lt;150",#REF!,$B383,#REF!,"&gt;=3.5")</f>
        <v>#REF!</v>
      </c>
      <c r="T383" s="9" t="s">
        <v>25</v>
      </c>
      <c r="U383" s="6"/>
      <c r="V383" s="6" t="e">
        <f>COUNTIFS(#REF!,"&gt;=150",#REF!,"&lt;200",#REF!,$B383)</f>
        <v>#REF!</v>
      </c>
      <c r="W383" s="6" t="e">
        <f>COUNTIFS(#REF!,"&lt;=1",#REF!,"&gt;=150",#REF!,"&lt;200",#REF!,$B383,#REF!,"&gt;=2.8")</f>
        <v>#REF!</v>
      </c>
      <c r="X383" s="6" t="e">
        <f>COUNTIFS(#REF!,"&lt;=1",#REF!,"&gt;=150",#REF!,"&lt;200",#REF!,$B383,#REF!,"&gt;=3.0")</f>
        <v>#REF!</v>
      </c>
      <c r="Y383" s="6" t="e">
        <f>COUNTIFS(#REF!,"&lt;=1",#REF!,"&gt;=150",#REF!,"&lt;200",#REF!,$B383,#REF!,"&gt;=3.2")</f>
        <v>#REF!</v>
      </c>
      <c r="Z383" s="6" t="e">
        <f>COUNTIFS(#REF!,"&lt;=1",#REF!,"&gt;=150",#REF!,"&lt;200",#REF!,$B383,#REF!,"&gt;=3.5")</f>
        <v>#REF!</v>
      </c>
      <c r="AA383" s="15" t="e">
        <f>COUNTIFS(#REF!,"&lt;=1",#REF!,"&gt;=150",#REF!,"&lt;200",#REF!,$B383,#REF!,"&gt;=4")</f>
        <v>#REF!</v>
      </c>
      <c r="AC383" s="9" t="s">
        <v>25</v>
      </c>
      <c r="AD383" s="6"/>
      <c r="AE383" s="6" t="e">
        <f>COUNTIFS(#REF!,"&gt;=200",#REF!,$B383)</f>
        <v>#REF!</v>
      </c>
      <c r="AF383" s="6" t="e">
        <f>COUNTIFS(#REF!,"&lt;=1",#REF!,"&gt;=200",#REF!,$B383,#REF!,"&gt;=3")</f>
        <v>#REF!</v>
      </c>
      <c r="AG383" s="6" t="e">
        <f>COUNTIFS(#REF!,"&lt;=1",#REF!,"&gt;=200",#REF!,$B383,#REF!,"&gt;=3.2")</f>
        <v>#REF!</v>
      </c>
      <c r="AH383" s="6" t="e">
        <f>COUNTIFS(#REF!,"&lt;=1",#REF!,"&gt;=200",#REF!,$B383,#REF!,"&gt;=3.5")</f>
        <v>#REF!</v>
      </c>
      <c r="AI383" s="6" t="e">
        <f>COUNTIFS(#REF!,"&lt;=1",#REF!,"&gt;=200",#REF!,$B383,#REF!,"&gt;=3.8")</f>
        <v>#REF!</v>
      </c>
      <c r="AJ383" s="15" t="e">
        <f>COUNTIFS(#REF!,"&lt;=1",#REF!,"&gt;=200",#REF!,$B383,#REF!,"&gt;=4")</f>
        <v>#REF!</v>
      </c>
      <c r="AL383" s="9" t="s">
        <v>25</v>
      </c>
      <c r="AM383" s="6"/>
      <c r="AN383" s="6" t="e">
        <f>COUNTIFS(#REF!,"&gt;=50",#REF!,$B383)</f>
        <v>#REF!</v>
      </c>
      <c r="AO383" s="6" t="e">
        <f>COUNTIFS(#REF!,"&lt;=1",#REF!,"&gt;=50",#REF!,$B383,#REF!,"&gt;=2.2")</f>
        <v>#REF!</v>
      </c>
      <c r="AP383" s="6" t="e">
        <f>COUNTIFS(#REF!,"&lt;=1",#REF!,"&gt;=50",#REF!,$B383,#REF!,"&gt;=2.5")</f>
        <v>#REF!</v>
      </c>
      <c r="AQ383" s="6" t="e">
        <f>COUNTIFS(#REF!,"&lt;=1",#REF!,"&gt;=50",#REF!,$B383,#REF!,"&gt;=3")</f>
        <v>#REF!</v>
      </c>
      <c r="AR383" s="6" t="e">
        <f>COUNTIFS(#REF!,"&lt;=1",#REF!,"&gt;=50",#REF!,$B383,#REF!,"&gt;=3.5")</f>
        <v>#REF!</v>
      </c>
      <c r="AS383" s="15" t="e">
        <f>COUNTIFS(#REF!,"&lt;=1",#REF!,"&gt;=50",#REF!,$B383,#REF!,"&gt;=4")</f>
        <v>#REF!</v>
      </c>
    </row>
    <row r="384" spans="2:45" hidden="1" outlineLevel="1" x14ac:dyDescent="0.25">
      <c r="B384" s="9" t="s">
        <v>37</v>
      </c>
      <c r="C384" s="6"/>
      <c r="D384" s="6" t="e">
        <f>COUNTIFS(#REF!,"&lt;100",#REF!,"&gt;=50",#REF!,$B384)</f>
        <v>#REF!</v>
      </c>
      <c r="E384" s="6" t="e">
        <f>COUNTIFS(#REF!,"&lt;=1",#REF!,"&lt;100",#REF!,"&gt;=50",#REF!,$B384,#REF!,"&gt;=2.2")</f>
        <v>#REF!</v>
      </c>
      <c r="F384" s="6" t="e">
        <f>COUNTIFS(#REF!,"&lt;=1",#REF!,"&lt;100",#REF!,"&gt;=50",#REF!,$B384,#REF!,"&gt;=2.3")</f>
        <v>#REF!</v>
      </c>
      <c r="G384" s="6" t="e">
        <f>COUNTIFS(#REF!,"&lt;=1",#REF!,"&lt;100",#REF!,"&gt;=50",#REF!,$B384,#REF!,"&gt;=2.4")</f>
        <v>#REF!</v>
      </c>
      <c r="H384" s="6" t="e">
        <f>COUNTIFS(#REF!,"&lt;=1",#REF!,"&lt;100",#REF!,"&gt;=50",#REF!,$B384,#REF!,"&gt;=2.5")</f>
        <v>#REF!</v>
      </c>
      <c r="I384" s="15" t="e">
        <f>COUNTIFS(#REF!,"&lt;=1",#REF!,"&lt;100",#REF!,"&gt;=50",#REF!,$B384,#REF!,"&gt;=2.6")</f>
        <v>#REF!</v>
      </c>
      <c r="K384" s="9" t="s">
        <v>37</v>
      </c>
      <c r="L384" s="6"/>
      <c r="M384" s="6" t="e">
        <f>COUNTIFS(#REF!,"&gt;=100",#REF!,"&lt;150",#REF!,$B384)</f>
        <v>#REF!</v>
      </c>
      <c r="N384" s="6" t="e">
        <f>COUNTIFS(#REF!,"&lt;=1",#REF!,"&gt;=100",#REF!,"&lt;150",#REF!,$B384,#REF!,"&gt;=2.4")</f>
        <v>#REF!</v>
      </c>
      <c r="O384" s="6" t="e">
        <f>COUNTIFS(#REF!,"&lt;=1",#REF!,"&gt;=100",#REF!,"&lt;150",#REF!,$B384,#REF!,"&gt;=2.5")</f>
        <v>#REF!</v>
      </c>
      <c r="P384" s="6" t="e">
        <f>COUNTIFS(#REF!,"&lt;=1",#REF!,"&gt;=100",#REF!,"&lt;150",#REF!,$B384,#REF!,"&gt;=2.6")</f>
        <v>#REF!</v>
      </c>
      <c r="Q384" s="6" t="e">
        <f>COUNTIFS(#REF!,"&lt;=1",#REF!,"&gt;=100",#REF!,"&lt;150",#REF!,$B384,#REF!,"&gt;=3.0")</f>
        <v>#REF!</v>
      </c>
      <c r="R384" s="15" t="e">
        <f>COUNTIFS(#REF!,"&lt;=1",#REF!,"&gt;=100",#REF!,"&lt;150",#REF!,$B384,#REF!,"&gt;=3.5")</f>
        <v>#REF!</v>
      </c>
      <c r="T384" s="9" t="s">
        <v>37</v>
      </c>
      <c r="U384" s="6"/>
      <c r="V384" s="6" t="e">
        <f>COUNTIFS(#REF!,"&gt;=150",#REF!,"&lt;200",#REF!,$B384)</f>
        <v>#REF!</v>
      </c>
      <c r="W384" s="6" t="e">
        <f>COUNTIFS(#REF!,"&lt;=1",#REF!,"&gt;=150",#REF!,"&lt;200",#REF!,$B384,#REF!,"&gt;=2.8")</f>
        <v>#REF!</v>
      </c>
      <c r="X384" s="6" t="e">
        <f>COUNTIFS(#REF!,"&lt;=1",#REF!,"&gt;=150",#REF!,"&lt;200",#REF!,$B384,#REF!,"&gt;=3.0")</f>
        <v>#REF!</v>
      </c>
      <c r="Y384" s="6" t="e">
        <f>COUNTIFS(#REF!,"&lt;=1",#REF!,"&gt;=150",#REF!,"&lt;200",#REF!,$B384,#REF!,"&gt;=3.2")</f>
        <v>#REF!</v>
      </c>
      <c r="Z384" s="6" t="e">
        <f>COUNTIFS(#REF!,"&lt;=1",#REF!,"&gt;=150",#REF!,"&lt;200",#REF!,$B384,#REF!,"&gt;=3.5")</f>
        <v>#REF!</v>
      </c>
      <c r="AA384" s="15" t="e">
        <f>COUNTIFS(#REF!,"&lt;=1",#REF!,"&gt;=150",#REF!,"&lt;200",#REF!,$B384,#REF!,"&gt;=4")</f>
        <v>#REF!</v>
      </c>
      <c r="AC384" s="9" t="s">
        <v>37</v>
      </c>
      <c r="AD384" s="6"/>
      <c r="AE384" s="6" t="e">
        <f>COUNTIFS(#REF!,"&gt;=200",#REF!,$B384)</f>
        <v>#REF!</v>
      </c>
      <c r="AF384" s="6" t="e">
        <f>COUNTIFS(#REF!,"&lt;=1",#REF!,"&gt;=200",#REF!,$B384,#REF!,"&gt;=3")</f>
        <v>#REF!</v>
      </c>
      <c r="AG384" s="6" t="e">
        <f>COUNTIFS(#REF!,"&lt;=1",#REF!,"&gt;=200",#REF!,$B384,#REF!,"&gt;=3.2")</f>
        <v>#REF!</v>
      </c>
      <c r="AH384" s="6" t="e">
        <f>COUNTIFS(#REF!,"&lt;=1",#REF!,"&gt;=200",#REF!,$B384,#REF!,"&gt;=3.5")</f>
        <v>#REF!</v>
      </c>
      <c r="AI384" s="6" t="e">
        <f>COUNTIFS(#REF!,"&lt;=1",#REF!,"&gt;=200",#REF!,$B384,#REF!,"&gt;=3.8")</f>
        <v>#REF!</v>
      </c>
      <c r="AJ384" s="15" t="e">
        <f>COUNTIFS(#REF!,"&lt;=1",#REF!,"&gt;=200",#REF!,$B384,#REF!,"&gt;=4")</f>
        <v>#REF!</v>
      </c>
      <c r="AL384" s="9" t="s">
        <v>37</v>
      </c>
      <c r="AM384" s="6"/>
      <c r="AN384" s="6" t="e">
        <f>COUNTIFS(#REF!,"&gt;=50",#REF!,$B384)</f>
        <v>#REF!</v>
      </c>
      <c r="AO384" s="6" t="e">
        <f>COUNTIFS(#REF!,"&lt;=1",#REF!,"&gt;=50",#REF!,$B384,#REF!,"&gt;=2.2")</f>
        <v>#REF!</v>
      </c>
      <c r="AP384" s="6" t="e">
        <f>COUNTIFS(#REF!,"&lt;=1",#REF!,"&gt;=50",#REF!,$B384,#REF!,"&gt;=2.5")</f>
        <v>#REF!</v>
      </c>
      <c r="AQ384" s="6" t="e">
        <f>COUNTIFS(#REF!,"&lt;=1",#REF!,"&gt;=50",#REF!,$B384,#REF!,"&gt;=3")</f>
        <v>#REF!</v>
      </c>
      <c r="AR384" s="6" t="e">
        <f>COUNTIFS(#REF!,"&lt;=1",#REF!,"&gt;=50",#REF!,$B384,#REF!,"&gt;=3.5")</f>
        <v>#REF!</v>
      </c>
      <c r="AS384" s="15" t="e">
        <f>COUNTIFS(#REF!,"&lt;=1",#REF!,"&gt;=50",#REF!,$B384,#REF!,"&gt;=4")</f>
        <v>#REF!</v>
      </c>
    </row>
    <row r="385" spans="2:45" hidden="1" outlineLevel="1" x14ac:dyDescent="0.25">
      <c r="B385" s="9" t="s">
        <v>58</v>
      </c>
      <c r="C385" s="6"/>
      <c r="D385" s="6" t="e">
        <f>COUNTIFS(#REF!,"&lt;100",#REF!,"&gt;=50",#REF!,$B385)</f>
        <v>#REF!</v>
      </c>
      <c r="E385" s="6" t="e">
        <f>COUNTIFS(#REF!,"&lt;=1",#REF!,"&lt;100",#REF!,"&gt;=50",#REF!,$B385,#REF!,"&gt;=2.2")</f>
        <v>#REF!</v>
      </c>
      <c r="F385" s="6" t="e">
        <f>COUNTIFS(#REF!,"&lt;=1",#REF!,"&lt;100",#REF!,"&gt;=50",#REF!,$B385,#REF!,"&gt;=2.3")</f>
        <v>#REF!</v>
      </c>
      <c r="G385" s="6" t="e">
        <f>COUNTIFS(#REF!,"&lt;=1",#REF!,"&lt;100",#REF!,"&gt;=50",#REF!,$B385,#REF!,"&gt;=2.4")</f>
        <v>#REF!</v>
      </c>
      <c r="H385" s="6" t="e">
        <f>COUNTIFS(#REF!,"&lt;=1",#REF!,"&lt;100",#REF!,"&gt;=50",#REF!,$B385,#REF!,"&gt;=2.5")</f>
        <v>#REF!</v>
      </c>
      <c r="I385" s="15" t="e">
        <f>COUNTIFS(#REF!,"&lt;=1",#REF!,"&lt;100",#REF!,"&gt;=50",#REF!,$B385,#REF!,"&gt;=2.6")</f>
        <v>#REF!</v>
      </c>
      <c r="K385" s="9" t="s">
        <v>58</v>
      </c>
      <c r="L385" s="6"/>
      <c r="M385" s="6" t="e">
        <f>COUNTIFS(#REF!,"&gt;=100",#REF!,"&lt;150",#REF!,$B385)</f>
        <v>#REF!</v>
      </c>
      <c r="N385" s="6" t="e">
        <f>COUNTIFS(#REF!,"&lt;=1",#REF!,"&gt;=100",#REF!,"&lt;150",#REF!,$B385,#REF!,"&gt;=2.4")</f>
        <v>#REF!</v>
      </c>
      <c r="O385" s="6" t="e">
        <f>COUNTIFS(#REF!,"&lt;=1",#REF!,"&gt;=100",#REF!,"&lt;150",#REF!,$B385,#REF!,"&gt;=2.5")</f>
        <v>#REF!</v>
      </c>
      <c r="P385" s="6" t="e">
        <f>COUNTIFS(#REF!,"&lt;=1",#REF!,"&gt;=100",#REF!,"&lt;150",#REF!,$B385,#REF!,"&gt;=2.6")</f>
        <v>#REF!</v>
      </c>
      <c r="Q385" s="6" t="e">
        <f>COUNTIFS(#REF!,"&lt;=1",#REF!,"&gt;=100",#REF!,"&lt;150",#REF!,$B385,#REF!,"&gt;=3.0")</f>
        <v>#REF!</v>
      </c>
      <c r="R385" s="15" t="e">
        <f>COUNTIFS(#REF!,"&lt;=1",#REF!,"&gt;=100",#REF!,"&lt;150",#REF!,$B385,#REF!,"&gt;=3.5")</f>
        <v>#REF!</v>
      </c>
      <c r="T385" s="9" t="s">
        <v>58</v>
      </c>
      <c r="U385" s="6"/>
      <c r="V385" s="6" t="e">
        <f>COUNTIFS(#REF!,"&gt;=150",#REF!,"&lt;200",#REF!,$B385)</f>
        <v>#REF!</v>
      </c>
      <c r="W385" s="6" t="e">
        <f>COUNTIFS(#REF!,"&lt;=1",#REF!,"&gt;=150",#REF!,"&lt;200",#REF!,$B385,#REF!,"&gt;=2.8")</f>
        <v>#REF!</v>
      </c>
      <c r="X385" s="6" t="e">
        <f>COUNTIFS(#REF!,"&lt;=1",#REF!,"&gt;=150",#REF!,"&lt;200",#REF!,$B385,#REF!,"&gt;=3.0")</f>
        <v>#REF!</v>
      </c>
      <c r="Y385" s="6" t="e">
        <f>COUNTIFS(#REF!,"&lt;=1",#REF!,"&gt;=150",#REF!,"&lt;200",#REF!,$B385,#REF!,"&gt;=3.2")</f>
        <v>#REF!</v>
      </c>
      <c r="Z385" s="6" t="e">
        <f>COUNTIFS(#REF!,"&lt;=1",#REF!,"&gt;=150",#REF!,"&lt;200",#REF!,$B385,#REF!,"&gt;=3.5")</f>
        <v>#REF!</v>
      </c>
      <c r="AA385" s="15" t="e">
        <f>COUNTIFS(#REF!,"&lt;=1",#REF!,"&gt;=150",#REF!,"&lt;200",#REF!,$B385,#REF!,"&gt;=4")</f>
        <v>#REF!</v>
      </c>
      <c r="AC385" s="9" t="s">
        <v>58</v>
      </c>
      <c r="AD385" s="6"/>
      <c r="AE385" s="6" t="e">
        <f>COUNTIFS(#REF!,"&gt;=200",#REF!,$B385)</f>
        <v>#REF!</v>
      </c>
      <c r="AF385" s="6" t="e">
        <f>COUNTIFS(#REF!,"&lt;=1",#REF!,"&gt;=200",#REF!,$B385,#REF!,"&gt;=3")</f>
        <v>#REF!</v>
      </c>
      <c r="AG385" s="6" t="e">
        <f>COUNTIFS(#REF!,"&lt;=1",#REF!,"&gt;=200",#REF!,$B385,#REF!,"&gt;=3.2")</f>
        <v>#REF!</v>
      </c>
      <c r="AH385" s="6" t="e">
        <f>COUNTIFS(#REF!,"&lt;=1",#REF!,"&gt;=200",#REF!,$B385,#REF!,"&gt;=3.5")</f>
        <v>#REF!</v>
      </c>
      <c r="AI385" s="6" t="e">
        <f>COUNTIFS(#REF!,"&lt;=1",#REF!,"&gt;=200",#REF!,$B385,#REF!,"&gt;=3.8")</f>
        <v>#REF!</v>
      </c>
      <c r="AJ385" s="15" t="e">
        <f>COUNTIFS(#REF!,"&lt;=1",#REF!,"&gt;=200",#REF!,$B385,#REF!,"&gt;=4")</f>
        <v>#REF!</v>
      </c>
      <c r="AL385" s="9" t="s">
        <v>58</v>
      </c>
      <c r="AM385" s="6"/>
      <c r="AN385" s="6" t="e">
        <f>COUNTIFS(#REF!,"&gt;=50",#REF!,$B385)</f>
        <v>#REF!</v>
      </c>
      <c r="AO385" s="6" t="e">
        <f>COUNTIFS(#REF!,"&lt;=1",#REF!,"&gt;=50",#REF!,$B385,#REF!,"&gt;=2.2")</f>
        <v>#REF!</v>
      </c>
      <c r="AP385" s="6" t="e">
        <f>COUNTIFS(#REF!,"&lt;=1",#REF!,"&gt;=50",#REF!,$B385,#REF!,"&gt;=2.5")</f>
        <v>#REF!</v>
      </c>
      <c r="AQ385" s="6" t="e">
        <f>COUNTIFS(#REF!,"&lt;=1",#REF!,"&gt;=50",#REF!,$B385,#REF!,"&gt;=3")</f>
        <v>#REF!</v>
      </c>
      <c r="AR385" s="6" t="e">
        <f>COUNTIFS(#REF!,"&lt;=1",#REF!,"&gt;=50",#REF!,$B385,#REF!,"&gt;=3.5")</f>
        <v>#REF!</v>
      </c>
      <c r="AS385" s="15" t="e">
        <f>COUNTIFS(#REF!,"&lt;=1",#REF!,"&gt;=50",#REF!,$B385,#REF!,"&gt;=4")</f>
        <v>#REF!</v>
      </c>
    </row>
    <row r="386" spans="2:45" hidden="1" outlineLevel="1" x14ac:dyDescent="0.25">
      <c r="B386" s="9" t="s">
        <v>59</v>
      </c>
      <c r="C386" s="6"/>
      <c r="D386" s="6" t="e">
        <f>COUNTIFS(#REF!,"&lt;100",#REF!,"&gt;=50",#REF!,$B386)</f>
        <v>#REF!</v>
      </c>
      <c r="E386" s="6" t="e">
        <f>COUNTIFS(#REF!,"&lt;=1",#REF!,"&lt;100",#REF!,"&gt;=50",#REF!,$B386,#REF!,"&gt;=2.2")</f>
        <v>#REF!</v>
      </c>
      <c r="F386" s="6" t="e">
        <f>COUNTIFS(#REF!,"&lt;=1",#REF!,"&lt;100",#REF!,"&gt;=50",#REF!,$B386,#REF!,"&gt;=2.3")</f>
        <v>#REF!</v>
      </c>
      <c r="G386" s="6" t="e">
        <f>COUNTIFS(#REF!,"&lt;=1",#REF!,"&lt;100",#REF!,"&gt;=50",#REF!,$B386,#REF!,"&gt;=2.4")</f>
        <v>#REF!</v>
      </c>
      <c r="H386" s="6" t="e">
        <f>COUNTIFS(#REF!,"&lt;=1",#REF!,"&lt;100",#REF!,"&gt;=50",#REF!,$B386,#REF!,"&gt;=2.5")</f>
        <v>#REF!</v>
      </c>
      <c r="I386" s="15" t="e">
        <f>COUNTIFS(#REF!,"&lt;=1",#REF!,"&lt;100",#REF!,"&gt;=50",#REF!,$B386,#REF!,"&gt;=2.6")</f>
        <v>#REF!</v>
      </c>
      <c r="K386" s="9" t="s">
        <v>59</v>
      </c>
      <c r="L386" s="6"/>
      <c r="M386" s="6" t="e">
        <f>COUNTIFS(#REF!,"&gt;=100",#REF!,"&lt;150",#REF!,$B386)</f>
        <v>#REF!</v>
      </c>
      <c r="N386" s="6" t="e">
        <f>COUNTIFS(#REF!,"&lt;=1",#REF!,"&gt;=100",#REF!,"&lt;150",#REF!,$B386,#REF!,"&gt;=2.4")</f>
        <v>#REF!</v>
      </c>
      <c r="O386" s="6" t="e">
        <f>COUNTIFS(#REF!,"&lt;=1",#REF!,"&gt;=100",#REF!,"&lt;150",#REF!,$B386,#REF!,"&gt;=2.5")</f>
        <v>#REF!</v>
      </c>
      <c r="P386" s="6" t="e">
        <f>COUNTIFS(#REF!,"&lt;=1",#REF!,"&gt;=100",#REF!,"&lt;150",#REF!,$B386,#REF!,"&gt;=2.6")</f>
        <v>#REF!</v>
      </c>
      <c r="Q386" s="6" t="e">
        <f>COUNTIFS(#REF!,"&lt;=1",#REF!,"&gt;=100",#REF!,"&lt;150",#REF!,$B386,#REF!,"&gt;=3.0")</f>
        <v>#REF!</v>
      </c>
      <c r="R386" s="15" t="e">
        <f>COUNTIFS(#REF!,"&lt;=1",#REF!,"&gt;=100",#REF!,"&lt;150",#REF!,$B386,#REF!,"&gt;=3.5")</f>
        <v>#REF!</v>
      </c>
      <c r="T386" s="9" t="s">
        <v>59</v>
      </c>
      <c r="U386" s="6"/>
      <c r="V386" s="6" t="e">
        <f>COUNTIFS(#REF!,"&gt;=150",#REF!,"&lt;200",#REF!,$B386)</f>
        <v>#REF!</v>
      </c>
      <c r="W386" s="6" t="e">
        <f>COUNTIFS(#REF!,"&lt;=1",#REF!,"&gt;=150",#REF!,"&lt;200",#REF!,$B386,#REF!,"&gt;=2.8")</f>
        <v>#REF!</v>
      </c>
      <c r="X386" s="6" t="e">
        <f>COUNTIFS(#REF!,"&lt;=1",#REF!,"&gt;=150",#REF!,"&lt;200",#REF!,$B386,#REF!,"&gt;=3.0")</f>
        <v>#REF!</v>
      </c>
      <c r="Y386" s="6" t="e">
        <f>COUNTIFS(#REF!,"&lt;=1",#REF!,"&gt;=150",#REF!,"&lt;200",#REF!,$B386,#REF!,"&gt;=3.2")</f>
        <v>#REF!</v>
      </c>
      <c r="Z386" s="6" t="e">
        <f>COUNTIFS(#REF!,"&lt;=1",#REF!,"&gt;=150",#REF!,"&lt;200",#REF!,$B386,#REF!,"&gt;=3.5")</f>
        <v>#REF!</v>
      </c>
      <c r="AA386" s="15" t="e">
        <f>COUNTIFS(#REF!,"&lt;=1",#REF!,"&gt;=150",#REF!,"&lt;200",#REF!,$B386,#REF!,"&gt;=4")</f>
        <v>#REF!</v>
      </c>
      <c r="AC386" s="9" t="s">
        <v>59</v>
      </c>
      <c r="AD386" s="6"/>
      <c r="AE386" s="6" t="e">
        <f>COUNTIFS(#REF!,"&gt;=200",#REF!,$B386)</f>
        <v>#REF!</v>
      </c>
      <c r="AF386" s="6" t="e">
        <f>COUNTIFS(#REF!,"&lt;=1",#REF!,"&gt;=200",#REF!,$B386,#REF!,"&gt;=3")</f>
        <v>#REF!</v>
      </c>
      <c r="AG386" s="6" t="e">
        <f>COUNTIFS(#REF!,"&lt;=1",#REF!,"&gt;=200",#REF!,$B386,#REF!,"&gt;=3.2")</f>
        <v>#REF!</v>
      </c>
      <c r="AH386" s="6" t="e">
        <f>COUNTIFS(#REF!,"&lt;=1",#REF!,"&gt;=200",#REF!,$B386,#REF!,"&gt;=3.5")</f>
        <v>#REF!</v>
      </c>
      <c r="AI386" s="6" t="e">
        <f>COUNTIFS(#REF!,"&lt;=1",#REF!,"&gt;=200",#REF!,$B386,#REF!,"&gt;=3.8")</f>
        <v>#REF!</v>
      </c>
      <c r="AJ386" s="15" t="e">
        <f>COUNTIFS(#REF!,"&lt;=1",#REF!,"&gt;=200",#REF!,$B386,#REF!,"&gt;=4")</f>
        <v>#REF!</v>
      </c>
      <c r="AL386" s="9" t="s">
        <v>59</v>
      </c>
      <c r="AM386" s="6"/>
      <c r="AN386" s="6" t="e">
        <f>COUNTIFS(#REF!,"&gt;=50",#REF!,$B386)</f>
        <v>#REF!</v>
      </c>
      <c r="AO386" s="6" t="e">
        <f>COUNTIFS(#REF!,"&lt;=1",#REF!,"&gt;=50",#REF!,$B386,#REF!,"&gt;=2.2")</f>
        <v>#REF!</v>
      </c>
      <c r="AP386" s="6" t="e">
        <f>COUNTIFS(#REF!,"&lt;=1",#REF!,"&gt;=50",#REF!,$B386,#REF!,"&gt;=2.5")</f>
        <v>#REF!</v>
      </c>
      <c r="AQ386" s="6" t="e">
        <f>COUNTIFS(#REF!,"&lt;=1",#REF!,"&gt;=50",#REF!,$B386,#REF!,"&gt;=3")</f>
        <v>#REF!</v>
      </c>
      <c r="AR386" s="6" t="e">
        <f>COUNTIFS(#REF!,"&lt;=1",#REF!,"&gt;=50",#REF!,$B386,#REF!,"&gt;=3.5")</f>
        <v>#REF!</v>
      </c>
      <c r="AS386" s="15" t="e">
        <f>COUNTIFS(#REF!,"&lt;=1",#REF!,"&gt;=50",#REF!,$B386,#REF!,"&gt;=4")</f>
        <v>#REF!</v>
      </c>
    </row>
    <row r="387" spans="2:45" hidden="1" outlineLevel="1" x14ac:dyDescent="0.25">
      <c r="B387" s="9" t="s">
        <v>34</v>
      </c>
      <c r="C387" s="6"/>
      <c r="D387" s="6" t="e">
        <f>COUNTIFS(#REF!,"&lt;100",#REF!,"&gt;=50",#REF!,$B387)</f>
        <v>#REF!</v>
      </c>
      <c r="E387" s="6" t="e">
        <f>COUNTIFS(#REF!,"&lt;=1",#REF!,"&lt;100",#REF!,"&gt;=50",#REF!,$B387,#REF!,"&gt;=2.2")</f>
        <v>#REF!</v>
      </c>
      <c r="F387" s="6" t="e">
        <f>COUNTIFS(#REF!,"&lt;=1",#REF!,"&lt;100",#REF!,"&gt;=50",#REF!,$B387,#REF!,"&gt;=2.3")</f>
        <v>#REF!</v>
      </c>
      <c r="G387" s="6" t="e">
        <f>COUNTIFS(#REF!,"&lt;=1",#REF!,"&lt;100",#REF!,"&gt;=50",#REF!,$B387,#REF!,"&gt;=2.4")</f>
        <v>#REF!</v>
      </c>
      <c r="H387" s="6" t="e">
        <f>COUNTIFS(#REF!,"&lt;=1",#REF!,"&lt;100",#REF!,"&gt;=50",#REF!,$B387,#REF!,"&gt;=2.5")</f>
        <v>#REF!</v>
      </c>
      <c r="I387" s="15" t="e">
        <f>COUNTIFS(#REF!,"&lt;=1",#REF!,"&lt;100",#REF!,"&gt;=50",#REF!,$B387,#REF!,"&gt;=2.6")</f>
        <v>#REF!</v>
      </c>
      <c r="K387" s="9" t="s">
        <v>34</v>
      </c>
      <c r="L387" s="6"/>
      <c r="M387" s="6" t="e">
        <f>COUNTIFS(#REF!,"&gt;=100",#REF!,"&lt;150",#REF!,$B387)</f>
        <v>#REF!</v>
      </c>
      <c r="N387" s="6" t="e">
        <f>COUNTIFS(#REF!,"&lt;=1",#REF!,"&gt;=100",#REF!,"&lt;150",#REF!,$B387,#REF!,"&gt;=2.4")</f>
        <v>#REF!</v>
      </c>
      <c r="O387" s="6" t="e">
        <f>COUNTIFS(#REF!,"&lt;=1",#REF!,"&gt;=100",#REF!,"&lt;150",#REF!,$B387,#REF!,"&gt;=2.5")</f>
        <v>#REF!</v>
      </c>
      <c r="P387" s="6" t="e">
        <f>COUNTIFS(#REF!,"&lt;=1",#REF!,"&gt;=100",#REF!,"&lt;150",#REF!,$B387,#REF!,"&gt;=2.6")</f>
        <v>#REF!</v>
      </c>
      <c r="Q387" s="6" t="e">
        <f>COUNTIFS(#REF!,"&lt;=1",#REF!,"&gt;=100",#REF!,"&lt;150",#REF!,$B387,#REF!,"&gt;=3.0")</f>
        <v>#REF!</v>
      </c>
      <c r="R387" s="15" t="e">
        <f>COUNTIFS(#REF!,"&lt;=1",#REF!,"&gt;=100",#REF!,"&lt;150",#REF!,$B387,#REF!,"&gt;=3.5")</f>
        <v>#REF!</v>
      </c>
      <c r="T387" s="9" t="s">
        <v>34</v>
      </c>
      <c r="U387" s="6"/>
      <c r="V387" s="6" t="e">
        <f>COUNTIFS(#REF!,"&gt;=150",#REF!,"&lt;200",#REF!,$B387)</f>
        <v>#REF!</v>
      </c>
      <c r="W387" s="6" t="e">
        <f>COUNTIFS(#REF!,"&lt;=1",#REF!,"&gt;=150",#REF!,"&lt;200",#REF!,$B387,#REF!,"&gt;=2.8")</f>
        <v>#REF!</v>
      </c>
      <c r="X387" s="6" t="e">
        <f>COUNTIFS(#REF!,"&lt;=1",#REF!,"&gt;=150",#REF!,"&lt;200",#REF!,$B387,#REF!,"&gt;=3.0")</f>
        <v>#REF!</v>
      </c>
      <c r="Y387" s="6" t="e">
        <f>COUNTIFS(#REF!,"&lt;=1",#REF!,"&gt;=150",#REF!,"&lt;200",#REF!,$B387,#REF!,"&gt;=3.2")</f>
        <v>#REF!</v>
      </c>
      <c r="Z387" s="6" t="e">
        <f>COUNTIFS(#REF!,"&lt;=1",#REF!,"&gt;=150",#REF!,"&lt;200",#REF!,$B387,#REF!,"&gt;=3.5")</f>
        <v>#REF!</v>
      </c>
      <c r="AA387" s="15" t="e">
        <f>COUNTIFS(#REF!,"&lt;=1",#REF!,"&gt;=150",#REF!,"&lt;200",#REF!,$B387,#REF!,"&gt;=4")</f>
        <v>#REF!</v>
      </c>
      <c r="AC387" s="9" t="s">
        <v>34</v>
      </c>
      <c r="AD387" s="6"/>
      <c r="AE387" s="6" t="e">
        <f>COUNTIFS(#REF!,"&gt;=200",#REF!,$B387)</f>
        <v>#REF!</v>
      </c>
      <c r="AF387" s="6" t="e">
        <f>COUNTIFS(#REF!,"&lt;=1",#REF!,"&gt;=200",#REF!,$B387,#REF!,"&gt;=3")</f>
        <v>#REF!</v>
      </c>
      <c r="AG387" s="6" t="e">
        <f>COUNTIFS(#REF!,"&lt;=1",#REF!,"&gt;=200",#REF!,$B387,#REF!,"&gt;=3.2")</f>
        <v>#REF!</v>
      </c>
      <c r="AH387" s="6" t="e">
        <f>COUNTIFS(#REF!,"&lt;=1",#REF!,"&gt;=200",#REF!,$B387,#REF!,"&gt;=3.5")</f>
        <v>#REF!</v>
      </c>
      <c r="AI387" s="6" t="e">
        <f>COUNTIFS(#REF!,"&lt;=1",#REF!,"&gt;=200",#REF!,$B387,#REF!,"&gt;=3.8")</f>
        <v>#REF!</v>
      </c>
      <c r="AJ387" s="15" t="e">
        <f>COUNTIFS(#REF!,"&lt;=1",#REF!,"&gt;=200",#REF!,$B387,#REF!,"&gt;=4")</f>
        <v>#REF!</v>
      </c>
      <c r="AL387" s="9" t="s">
        <v>34</v>
      </c>
      <c r="AM387" s="6"/>
      <c r="AN387" s="6" t="e">
        <f>COUNTIFS(#REF!,"&gt;=50",#REF!,$B387)</f>
        <v>#REF!</v>
      </c>
      <c r="AO387" s="6" t="e">
        <f>COUNTIFS(#REF!,"&lt;=1",#REF!,"&gt;=50",#REF!,$B387,#REF!,"&gt;=2.2")</f>
        <v>#REF!</v>
      </c>
      <c r="AP387" s="6" t="e">
        <f>COUNTIFS(#REF!,"&lt;=1",#REF!,"&gt;=50",#REF!,$B387,#REF!,"&gt;=2.5")</f>
        <v>#REF!</v>
      </c>
      <c r="AQ387" s="6" t="e">
        <f>COUNTIFS(#REF!,"&lt;=1",#REF!,"&gt;=50",#REF!,$B387,#REF!,"&gt;=3")</f>
        <v>#REF!</v>
      </c>
      <c r="AR387" s="6" t="e">
        <f>COUNTIFS(#REF!,"&lt;=1",#REF!,"&gt;=50",#REF!,$B387,#REF!,"&gt;=3.5")</f>
        <v>#REF!</v>
      </c>
      <c r="AS387" s="15" t="e">
        <f>COUNTIFS(#REF!,"&lt;=1",#REF!,"&gt;=50",#REF!,$B387,#REF!,"&gt;=4")</f>
        <v>#REF!</v>
      </c>
    </row>
    <row r="388" spans="2:45" hidden="1" outlineLevel="1" x14ac:dyDescent="0.25">
      <c r="B388" s="9" t="s">
        <v>17</v>
      </c>
      <c r="C388" s="6"/>
      <c r="D388" s="6" t="e">
        <f>COUNTIFS(#REF!,"&lt;100",#REF!,"&gt;=50",#REF!,$B388)</f>
        <v>#REF!</v>
      </c>
      <c r="E388" s="6" t="e">
        <f>COUNTIFS(#REF!,"&lt;=1",#REF!,"&lt;100",#REF!,"&gt;=50",#REF!,$B388,#REF!,"&gt;=2.2")</f>
        <v>#REF!</v>
      </c>
      <c r="F388" s="6" t="e">
        <f>COUNTIFS(#REF!,"&lt;=1",#REF!,"&lt;100",#REF!,"&gt;=50",#REF!,$B388,#REF!,"&gt;=2.3")</f>
        <v>#REF!</v>
      </c>
      <c r="G388" s="6" t="e">
        <f>COUNTIFS(#REF!,"&lt;=1",#REF!,"&lt;100",#REF!,"&gt;=50",#REF!,$B388,#REF!,"&gt;=2.4")</f>
        <v>#REF!</v>
      </c>
      <c r="H388" s="6" t="e">
        <f>COUNTIFS(#REF!,"&lt;=1",#REF!,"&lt;100",#REF!,"&gt;=50",#REF!,$B388,#REF!,"&gt;=2.5")</f>
        <v>#REF!</v>
      </c>
      <c r="I388" s="15" t="e">
        <f>COUNTIFS(#REF!,"&lt;=1",#REF!,"&lt;100",#REF!,"&gt;=50",#REF!,$B388,#REF!,"&gt;=2.6")</f>
        <v>#REF!</v>
      </c>
      <c r="K388" s="9" t="s">
        <v>17</v>
      </c>
      <c r="L388" s="6"/>
      <c r="M388" s="6" t="e">
        <f>COUNTIFS(#REF!,"&gt;=100",#REF!,"&lt;150",#REF!,$B388)</f>
        <v>#REF!</v>
      </c>
      <c r="N388" s="6" t="e">
        <f>COUNTIFS(#REF!,"&lt;=1",#REF!,"&gt;=100",#REF!,"&lt;150",#REF!,$B388,#REF!,"&gt;=2.4")</f>
        <v>#REF!</v>
      </c>
      <c r="O388" s="6" t="e">
        <f>COUNTIFS(#REF!,"&lt;=1",#REF!,"&gt;=100",#REF!,"&lt;150",#REF!,$B388,#REF!,"&gt;=2.5")</f>
        <v>#REF!</v>
      </c>
      <c r="P388" s="6" t="e">
        <f>COUNTIFS(#REF!,"&lt;=1",#REF!,"&gt;=100",#REF!,"&lt;150",#REF!,$B388,#REF!,"&gt;=2.6")</f>
        <v>#REF!</v>
      </c>
      <c r="Q388" s="6" t="e">
        <f>COUNTIFS(#REF!,"&lt;=1",#REF!,"&gt;=100",#REF!,"&lt;150",#REF!,$B388,#REF!,"&gt;=3.0")</f>
        <v>#REF!</v>
      </c>
      <c r="R388" s="15" t="e">
        <f>COUNTIFS(#REF!,"&lt;=1",#REF!,"&gt;=100",#REF!,"&lt;150",#REF!,$B388,#REF!,"&gt;=3.5")</f>
        <v>#REF!</v>
      </c>
      <c r="T388" s="9" t="s">
        <v>17</v>
      </c>
      <c r="U388" s="6"/>
      <c r="V388" s="6" t="e">
        <f>COUNTIFS(#REF!,"&gt;=150",#REF!,"&lt;200",#REF!,$B388)</f>
        <v>#REF!</v>
      </c>
      <c r="W388" s="6" t="e">
        <f>COUNTIFS(#REF!,"&lt;=1",#REF!,"&gt;=150",#REF!,"&lt;200",#REF!,$B388,#REF!,"&gt;=2.8")</f>
        <v>#REF!</v>
      </c>
      <c r="X388" s="6" t="e">
        <f>COUNTIFS(#REF!,"&lt;=1",#REF!,"&gt;=150",#REF!,"&lt;200",#REF!,$B388,#REF!,"&gt;=3.0")</f>
        <v>#REF!</v>
      </c>
      <c r="Y388" s="6" t="e">
        <f>COUNTIFS(#REF!,"&lt;=1",#REF!,"&gt;=150",#REF!,"&lt;200",#REF!,$B388,#REF!,"&gt;=3.2")</f>
        <v>#REF!</v>
      </c>
      <c r="Z388" s="6" t="e">
        <f>COUNTIFS(#REF!,"&lt;=1",#REF!,"&gt;=150",#REF!,"&lt;200",#REF!,$B388,#REF!,"&gt;=3.5")</f>
        <v>#REF!</v>
      </c>
      <c r="AA388" s="15" t="e">
        <f>COUNTIFS(#REF!,"&lt;=1",#REF!,"&gt;=150",#REF!,"&lt;200",#REF!,$B388,#REF!,"&gt;=4")</f>
        <v>#REF!</v>
      </c>
      <c r="AC388" s="9" t="s">
        <v>17</v>
      </c>
      <c r="AD388" s="6"/>
      <c r="AE388" s="6" t="e">
        <f>COUNTIFS(#REF!,"&gt;=200",#REF!,$B388)</f>
        <v>#REF!</v>
      </c>
      <c r="AF388" s="6" t="e">
        <f>COUNTIFS(#REF!,"&lt;=1",#REF!,"&gt;=200",#REF!,$B388,#REF!,"&gt;=3")</f>
        <v>#REF!</v>
      </c>
      <c r="AG388" s="6" t="e">
        <f>COUNTIFS(#REF!,"&lt;=1",#REF!,"&gt;=200",#REF!,$B388,#REF!,"&gt;=3.2")</f>
        <v>#REF!</v>
      </c>
      <c r="AH388" s="6" t="e">
        <f>COUNTIFS(#REF!,"&lt;=1",#REF!,"&gt;=200",#REF!,$B388,#REF!,"&gt;=3.5")</f>
        <v>#REF!</v>
      </c>
      <c r="AI388" s="6" t="e">
        <f>COUNTIFS(#REF!,"&lt;=1",#REF!,"&gt;=200",#REF!,$B388,#REF!,"&gt;=3.8")</f>
        <v>#REF!</v>
      </c>
      <c r="AJ388" s="15" t="e">
        <f>COUNTIFS(#REF!,"&lt;=1",#REF!,"&gt;=200",#REF!,$B388,#REF!,"&gt;=4")</f>
        <v>#REF!</v>
      </c>
      <c r="AL388" s="9" t="s">
        <v>17</v>
      </c>
      <c r="AM388" s="6"/>
      <c r="AN388" s="6" t="e">
        <f>COUNTIFS(#REF!,"&gt;=50",#REF!,$B388)</f>
        <v>#REF!</v>
      </c>
      <c r="AO388" s="6" t="e">
        <f>COUNTIFS(#REF!,"&lt;=1",#REF!,"&gt;=50",#REF!,$B388,#REF!,"&gt;=2.2")</f>
        <v>#REF!</v>
      </c>
      <c r="AP388" s="6" t="e">
        <f>COUNTIFS(#REF!,"&lt;=1",#REF!,"&gt;=50",#REF!,$B388,#REF!,"&gt;=2.5")</f>
        <v>#REF!</v>
      </c>
      <c r="AQ388" s="6" t="e">
        <f>COUNTIFS(#REF!,"&lt;=1",#REF!,"&gt;=50",#REF!,$B388,#REF!,"&gt;=3")</f>
        <v>#REF!</v>
      </c>
      <c r="AR388" s="6" t="e">
        <f>COUNTIFS(#REF!,"&lt;=1",#REF!,"&gt;=50",#REF!,$B388,#REF!,"&gt;=3.5")</f>
        <v>#REF!</v>
      </c>
      <c r="AS388" s="15" t="e">
        <f>COUNTIFS(#REF!,"&lt;=1",#REF!,"&gt;=50",#REF!,$B388,#REF!,"&gt;=4")</f>
        <v>#REF!</v>
      </c>
    </row>
    <row r="389" spans="2:45" hidden="1" outlineLevel="1" x14ac:dyDescent="0.25">
      <c r="B389" s="9" t="s">
        <v>63</v>
      </c>
      <c r="C389" s="6"/>
      <c r="D389" s="6" t="e">
        <f>COUNTIFS(#REF!,"&lt;100",#REF!,"&gt;=50",#REF!,$B389)</f>
        <v>#REF!</v>
      </c>
      <c r="E389" s="6" t="e">
        <f>COUNTIFS(#REF!,"&lt;=1",#REF!,"&lt;100",#REF!,"&gt;=50",#REF!,$B389,#REF!,"&gt;=2.2")</f>
        <v>#REF!</v>
      </c>
      <c r="F389" s="6" t="e">
        <f>COUNTIFS(#REF!,"&lt;=1",#REF!,"&lt;100",#REF!,"&gt;=50",#REF!,$B389,#REF!,"&gt;=2.3")</f>
        <v>#REF!</v>
      </c>
      <c r="G389" s="6" t="e">
        <f>COUNTIFS(#REF!,"&lt;=1",#REF!,"&lt;100",#REF!,"&gt;=50",#REF!,$B389,#REF!,"&gt;=2.4")</f>
        <v>#REF!</v>
      </c>
      <c r="H389" s="6" t="e">
        <f>COUNTIFS(#REF!,"&lt;=1",#REF!,"&lt;100",#REF!,"&gt;=50",#REF!,$B389,#REF!,"&gt;=2.5")</f>
        <v>#REF!</v>
      </c>
      <c r="I389" s="15" t="e">
        <f>COUNTIFS(#REF!,"&lt;=1",#REF!,"&lt;100",#REF!,"&gt;=50",#REF!,$B389,#REF!,"&gt;=2.6")</f>
        <v>#REF!</v>
      </c>
      <c r="K389" s="9" t="s">
        <v>63</v>
      </c>
      <c r="L389" s="6"/>
      <c r="M389" s="6" t="e">
        <f>COUNTIFS(#REF!,"&gt;=100",#REF!,"&lt;150",#REF!,$B389)</f>
        <v>#REF!</v>
      </c>
      <c r="N389" s="6" t="e">
        <f>COUNTIFS(#REF!,"&lt;=1",#REF!,"&gt;=100",#REF!,"&lt;150",#REF!,$B389,#REF!,"&gt;=2.4")</f>
        <v>#REF!</v>
      </c>
      <c r="O389" s="6" t="e">
        <f>COUNTIFS(#REF!,"&lt;=1",#REF!,"&gt;=100",#REF!,"&lt;150",#REF!,$B389,#REF!,"&gt;=2.5")</f>
        <v>#REF!</v>
      </c>
      <c r="P389" s="6" t="e">
        <f>COUNTIFS(#REF!,"&lt;=1",#REF!,"&gt;=100",#REF!,"&lt;150",#REF!,$B389,#REF!,"&gt;=2.6")</f>
        <v>#REF!</v>
      </c>
      <c r="Q389" s="6" t="e">
        <f>COUNTIFS(#REF!,"&lt;=1",#REF!,"&gt;=100",#REF!,"&lt;150",#REF!,$B389,#REF!,"&gt;=3.0")</f>
        <v>#REF!</v>
      </c>
      <c r="R389" s="15" t="e">
        <f>COUNTIFS(#REF!,"&lt;=1",#REF!,"&gt;=100",#REF!,"&lt;150",#REF!,$B389,#REF!,"&gt;=3.5")</f>
        <v>#REF!</v>
      </c>
      <c r="T389" s="9" t="s">
        <v>63</v>
      </c>
      <c r="U389" s="6"/>
      <c r="V389" s="6" t="e">
        <f>COUNTIFS(#REF!,"&gt;=150",#REF!,"&lt;200",#REF!,$B389)</f>
        <v>#REF!</v>
      </c>
      <c r="W389" s="6" t="e">
        <f>COUNTIFS(#REF!,"&lt;=1",#REF!,"&gt;=150",#REF!,"&lt;200",#REF!,$B389,#REF!,"&gt;=2.8")</f>
        <v>#REF!</v>
      </c>
      <c r="X389" s="6" t="e">
        <f>COUNTIFS(#REF!,"&lt;=1",#REF!,"&gt;=150",#REF!,"&lt;200",#REF!,$B389,#REF!,"&gt;=3.0")</f>
        <v>#REF!</v>
      </c>
      <c r="Y389" s="6" t="e">
        <f>COUNTIFS(#REF!,"&lt;=1",#REF!,"&gt;=150",#REF!,"&lt;200",#REF!,$B389,#REF!,"&gt;=3.2")</f>
        <v>#REF!</v>
      </c>
      <c r="Z389" s="6" t="e">
        <f>COUNTIFS(#REF!,"&lt;=1",#REF!,"&gt;=150",#REF!,"&lt;200",#REF!,$B389,#REF!,"&gt;=3.5")</f>
        <v>#REF!</v>
      </c>
      <c r="AA389" s="15" t="e">
        <f>COUNTIFS(#REF!,"&lt;=1",#REF!,"&gt;=150",#REF!,"&lt;200",#REF!,$B389,#REF!,"&gt;=4")</f>
        <v>#REF!</v>
      </c>
      <c r="AC389" s="9" t="s">
        <v>63</v>
      </c>
      <c r="AD389" s="6"/>
      <c r="AE389" s="6" t="e">
        <f>COUNTIFS(#REF!,"&gt;=200",#REF!,$B389)</f>
        <v>#REF!</v>
      </c>
      <c r="AF389" s="6" t="e">
        <f>COUNTIFS(#REF!,"&lt;=1",#REF!,"&gt;=200",#REF!,$B389,#REF!,"&gt;=3")</f>
        <v>#REF!</v>
      </c>
      <c r="AG389" s="6" t="e">
        <f>COUNTIFS(#REF!,"&lt;=1",#REF!,"&gt;=200",#REF!,$B389,#REF!,"&gt;=3.2")</f>
        <v>#REF!</v>
      </c>
      <c r="AH389" s="6" t="e">
        <f>COUNTIFS(#REF!,"&lt;=1",#REF!,"&gt;=200",#REF!,$B389,#REF!,"&gt;=3.5")</f>
        <v>#REF!</v>
      </c>
      <c r="AI389" s="6" t="e">
        <f>COUNTIFS(#REF!,"&lt;=1",#REF!,"&gt;=200",#REF!,$B389,#REF!,"&gt;=3.8")</f>
        <v>#REF!</v>
      </c>
      <c r="AJ389" s="15" t="e">
        <f>COUNTIFS(#REF!,"&lt;=1",#REF!,"&gt;=200",#REF!,$B389,#REF!,"&gt;=4")</f>
        <v>#REF!</v>
      </c>
      <c r="AL389" s="9" t="s">
        <v>63</v>
      </c>
      <c r="AM389" s="6"/>
      <c r="AN389" s="6" t="e">
        <f>COUNTIFS(#REF!,"&gt;=50",#REF!,$B389)</f>
        <v>#REF!</v>
      </c>
      <c r="AO389" s="6" t="e">
        <f>COUNTIFS(#REF!,"&lt;=1",#REF!,"&gt;=50",#REF!,$B389,#REF!,"&gt;=2.2")</f>
        <v>#REF!</v>
      </c>
      <c r="AP389" s="6" t="e">
        <f>COUNTIFS(#REF!,"&lt;=1",#REF!,"&gt;=50",#REF!,$B389,#REF!,"&gt;=2.5")</f>
        <v>#REF!</v>
      </c>
      <c r="AQ389" s="6" t="e">
        <f>COUNTIFS(#REF!,"&lt;=1",#REF!,"&gt;=50",#REF!,$B389,#REF!,"&gt;=3")</f>
        <v>#REF!</v>
      </c>
      <c r="AR389" s="6" t="e">
        <f>COUNTIFS(#REF!,"&lt;=1",#REF!,"&gt;=50",#REF!,$B389,#REF!,"&gt;=3.5")</f>
        <v>#REF!</v>
      </c>
      <c r="AS389" s="15" t="e">
        <f>COUNTIFS(#REF!,"&lt;=1",#REF!,"&gt;=50",#REF!,$B389,#REF!,"&gt;=4")</f>
        <v>#REF!</v>
      </c>
    </row>
    <row r="390" spans="2:45" hidden="1" outlineLevel="1" x14ac:dyDescent="0.25">
      <c r="B390" s="9" t="s">
        <v>62</v>
      </c>
      <c r="C390" s="6"/>
      <c r="D390" s="6" t="e">
        <f>COUNTIFS(#REF!,"&lt;100",#REF!,"&gt;=50",#REF!,$B390)</f>
        <v>#REF!</v>
      </c>
      <c r="E390" s="6" t="e">
        <f>COUNTIFS(#REF!,"&lt;=1",#REF!,"&lt;100",#REF!,"&gt;=50",#REF!,$B390,#REF!,"&gt;=2.2")</f>
        <v>#REF!</v>
      </c>
      <c r="F390" s="6" t="e">
        <f>COUNTIFS(#REF!,"&lt;=1",#REF!,"&lt;100",#REF!,"&gt;=50",#REF!,$B390,#REF!,"&gt;=2.3")</f>
        <v>#REF!</v>
      </c>
      <c r="G390" s="6" t="e">
        <f>COUNTIFS(#REF!,"&lt;=1",#REF!,"&lt;100",#REF!,"&gt;=50",#REF!,$B390,#REF!,"&gt;=2.4")</f>
        <v>#REF!</v>
      </c>
      <c r="H390" s="6" t="e">
        <f>COUNTIFS(#REF!,"&lt;=1",#REF!,"&lt;100",#REF!,"&gt;=50",#REF!,$B390,#REF!,"&gt;=2.5")</f>
        <v>#REF!</v>
      </c>
      <c r="I390" s="15" t="e">
        <f>COUNTIFS(#REF!,"&lt;=1",#REF!,"&lt;100",#REF!,"&gt;=50",#REF!,$B390,#REF!,"&gt;=2.6")</f>
        <v>#REF!</v>
      </c>
      <c r="K390" s="9" t="s">
        <v>62</v>
      </c>
      <c r="L390" s="6"/>
      <c r="M390" s="6" t="e">
        <f>COUNTIFS(#REF!,"&gt;=100",#REF!,"&lt;150",#REF!,$B390)</f>
        <v>#REF!</v>
      </c>
      <c r="N390" s="6" t="e">
        <f>COUNTIFS(#REF!,"&lt;=1",#REF!,"&gt;=100",#REF!,"&lt;150",#REF!,$B390,#REF!,"&gt;=2.4")</f>
        <v>#REF!</v>
      </c>
      <c r="O390" s="6" t="e">
        <f>COUNTIFS(#REF!,"&lt;=1",#REF!,"&gt;=100",#REF!,"&lt;150",#REF!,$B390,#REF!,"&gt;=2.5")</f>
        <v>#REF!</v>
      </c>
      <c r="P390" s="6" t="e">
        <f>COUNTIFS(#REF!,"&lt;=1",#REF!,"&gt;=100",#REF!,"&lt;150",#REF!,$B390,#REF!,"&gt;=2.6")</f>
        <v>#REF!</v>
      </c>
      <c r="Q390" s="6" t="e">
        <f>COUNTIFS(#REF!,"&lt;=1",#REF!,"&gt;=100",#REF!,"&lt;150",#REF!,$B390,#REF!,"&gt;=3.0")</f>
        <v>#REF!</v>
      </c>
      <c r="R390" s="15" t="e">
        <f>COUNTIFS(#REF!,"&lt;=1",#REF!,"&gt;=100",#REF!,"&lt;150",#REF!,$B390,#REF!,"&gt;=3.5")</f>
        <v>#REF!</v>
      </c>
      <c r="T390" s="9" t="s">
        <v>62</v>
      </c>
      <c r="U390" s="6"/>
      <c r="V390" s="6" t="e">
        <f>COUNTIFS(#REF!,"&gt;=150",#REF!,"&lt;200",#REF!,$B390)</f>
        <v>#REF!</v>
      </c>
      <c r="W390" s="6" t="e">
        <f>COUNTIFS(#REF!,"&lt;=1",#REF!,"&gt;=150",#REF!,"&lt;200",#REF!,$B390,#REF!,"&gt;=2.8")</f>
        <v>#REF!</v>
      </c>
      <c r="X390" s="6" t="e">
        <f>COUNTIFS(#REF!,"&lt;=1",#REF!,"&gt;=150",#REF!,"&lt;200",#REF!,$B390,#REF!,"&gt;=3.0")</f>
        <v>#REF!</v>
      </c>
      <c r="Y390" s="6" t="e">
        <f>COUNTIFS(#REF!,"&lt;=1",#REF!,"&gt;=150",#REF!,"&lt;200",#REF!,$B390,#REF!,"&gt;=3.2")</f>
        <v>#REF!</v>
      </c>
      <c r="Z390" s="6" t="e">
        <f>COUNTIFS(#REF!,"&lt;=1",#REF!,"&gt;=150",#REF!,"&lt;200",#REF!,$B390,#REF!,"&gt;=3.5")</f>
        <v>#REF!</v>
      </c>
      <c r="AA390" s="15" t="e">
        <f>COUNTIFS(#REF!,"&lt;=1",#REF!,"&gt;=150",#REF!,"&lt;200",#REF!,$B390,#REF!,"&gt;=4")</f>
        <v>#REF!</v>
      </c>
      <c r="AC390" s="9" t="s">
        <v>62</v>
      </c>
      <c r="AD390" s="6"/>
      <c r="AE390" s="6" t="e">
        <f>COUNTIFS(#REF!,"&gt;=200",#REF!,$B390)</f>
        <v>#REF!</v>
      </c>
      <c r="AF390" s="6" t="e">
        <f>COUNTIFS(#REF!,"&lt;=1",#REF!,"&gt;=200",#REF!,$B390,#REF!,"&gt;=3")</f>
        <v>#REF!</v>
      </c>
      <c r="AG390" s="6" t="e">
        <f>COUNTIFS(#REF!,"&lt;=1",#REF!,"&gt;=200",#REF!,$B390,#REF!,"&gt;=3.2")</f>
        <v>#REF!</v>
      </c>
      <c r="AH390" s="6" t="e">
        <f>COUNTIFS(#REF!,"&lt;=1",#REF!,"&gt;=200",#REF!,$B390,#REF!,"&gt;=3.5")</f>
        <v>#REF!</v>
      </c>
      <c r="AI390" s="6" t="e">
        <f>COUNTIFS(#REF!,"&lt;=1",#REF!,"&gt;=200",#REF!,$B390,#REF!,"&gt;=3.8")</f>
        <v>#REF!</v>
      </c>
      <c r="AJ390" s="15" t="e">
        <f>COUNTIFS(#REF!,"&lt;=1",#REF!,"&gt;=200",#REF!,$B390,#REF!,"&gt;=4")</f>
        <v>#REF!</v>
      </c>
      <c r="AL390" s="9" t="s">
        <v>62</v>
      </c>
      <c r="AM390" s="6"/>
      <c r="AN390" s="6" t="e">
        <f>COUNTIFS(#REF!,"&gt;=50",#REF!,$B390)</f>
        <v>#REF!</v>
      </c>
      <c r="AO390" s="6" t="e">
        <f>COUNTIFS(#REF!,"&lt;=1",#REF!,"&gt;=50",#REF!,$B390,#REF!,"&gt;=2.2")</f>
        <v>#REF!</v>
      </c>
      <c r="AP390" s="6" t="e">
        <f>COUNTIFS(#REF!,"&lt;=1",#REF!,"&gt;=50",#REF!,$B390,#REF!,"&gt;=2.5")</f>
        <v>#REF!</v>
      </c>
      <c r="AQ390" s="6" t="e">
        <f>COUNTIFS(#REF!,"&lt;=1",#REF!,"&gt;=50",#REF!,$B390,#REF!,"&gt;=3")</f>
        <v>#REF!</v>
      </c>
      <c r="AR390" s="6" t="e">
        <f>COUNTIFS(#REF!,"&lt;=1",#REF!,"&gt;=50",#REF!,$B390,#REF!,"&gt;=3.5")</f>
        <v>#REF!</v>
      </c>
      <c r="AS390" s="15" t="e">
        <f>COUNTIFS(#REF!,"&lt;=1",#REF!,"&gt;=50",#REF!,$B390,#REF!,"&gt;=4")</f>
        <v>#REF!</v>
      </c>
    </row>
    <row r="391" spans="2:45" hidden="1" outlineLevel="1" x14ac:dyDescent="0.25">
      <c r="B391" s="9"/>
      <c r="C391" s="6"/>
      <c r="D391" s="6"/>
      <c r="E391" s="6"/>
      <c r="F391" s="6"/>
      <c r="G391" s="6"/>
      <c r="H391" s="6"/>
      <c r="I391" s="15"/>
      <c r="K391" s="9"/>
      <c r="L391" s="6"/>
      <c r="M391" s="6"/>
      <c r="N391" s="6"/>
      <c r="O391" s="6"/>
      <c r="P391" s="6"/>
      <c r="Q391" s="6"/>
      <c r="R391" s="15"/>
      <c r="T391" s="9"/>
      <c r="U391" s="6"/>
      <c r="V391" s="6"/>
      <c r="W391" s="6"/>
      <c r="X391" s="6"/>
      <c r="Y391" s="6"/>
      <c r="Z391" s="6"/>
      <c r="AA391" s="15"/>
      <c r="AC391" s="9"/>
      <c r="AD391" s="6"/>
      <c r="AE391" s="6"/>
      <c r="AF391" s="6"/>
      <c r="AG391" s="6"/>
      <c r="AH391" s="6"/>
      <c r="AI391" s="6"/>
      <c r="AJ391" s="15"/>
      <c r="AL391" s="9"/>
      <c r="AM391" s="6"/>
      <c r="AN391" s="6"/>
      <c r="AO391" s="6"/>
      <c r="AP391" s="6"/>
      <c r="AQ391" s="6"/>
      <c r="AR391" s="6"/>
      <c r="AS391" s="15"/>
    </row>
    <row r="392" spans="2:45" hidden="1" outlineLevel="1" x14ac:dyDescent="0.25">
      <c r="B392" s="9" t="s">
        <v>77</v>
      </c>
      <c r="C392" s="6" t="e">
        <f>ROUND(D393*100/39,0)</f>
        <v>#REF!</v>
      </c>
      <c r="D392" s="6" t="e">
        <f>COUNTIFS(#REF!,"&lt;100",#REF!,"&gt;=50",#REF!,$B392)</f>
        <v>#REF!</v>
      </c>
      <c r="E392" s="6" t="e">
        <f>COUNTIFS(#REF!,"&lt;100",#REF!,"&gt;=50",#REF!,$B392,#REF!,"&gt;=2.2")</f>
        <v>#REF!</v>
      </c>
      <c r="F392" s="6" t="e">
        <f>COUNTIFS(#REF!,"&lt;100",#REF!,"&gt;=50",#REF!,$B392,#REF!,"&gt;=2.3")</f>
        <v>#REF!</v>
      </c>
      <c r="G392" s="6" t="e">
        <f>COUNTIFS(#REF!,"&lt;100",#REF!,"&gt;=50",#REF!,$B392,#REF!,"&gt;=2.4")</f>
        <v>#REF!</v>
      </c>
      <c r="H392" s="6" t="e">
        <f>COUNTIFS(#REF!,"&lt;100",#REF!,"&gt;=50",#REF!,$B392,#REF!,"&gt;=2.5")</f>
        <v>#REF!</v>
      </c>
      <c r="I392" s="15" t="e">
        <f>COUNTIFS(#REF!,"&lt;100",#REF!,"&gt;=50",#REF!,$B392,#REF!,"&gt;=2.6")</f>
        <v>#REF!</v>
      </c>
      <c r="K392" s="9" t="s">
        <v>77</v>
      </c>
      <c r="L392" s="6" t="e">
        <f>ROUND(M393*100/39,0)</f>
        <v>#REF!</v>
      </c>
      <c r="M392" s="6" t="e">
        <f>COUNTIFS(#REF!,"&gt;=100",#REF!,"&lt;150",#REF!,$B392)</f>
        <v>#REF!</v>
      </c>
      <c r="N392" s="6" t="e">
        <f>COUNTIFS(#REF!,"&gt;=100",#REF!,"&lt;150",#REF!,$B392,#REF!,"&gt;=2.4")</f>
        <v>#REF!</v>
      </c>
      <c r="O392" s="6" t="e">
        <f>COUNTIFS(#REF!,"&gt;=100",#REF!,"&lt;150",#REF!,$B392,#REF!,"&gt;=2.5")</f>
        <v>#REF!</v>
      </c>
      <c r="P392" s="6" t="e">
        <f>COUNTIFS(#REF!,"&gt;=100",#REF!,"&lt;150",#REF!,$B392,#REF!,"&gt;=2.6")</f>
        <v>#REF!</v>
      </c>
      <c r="Q392" s="6" t="e">
        <f>COUNTIFS(#REF!,"&gt;=100",#REF!,"&lt;150",#REF!,$B392,#REF!,"&gt;=3.0")</f>
        <v>#REF!</v>
      </c>
      <c r="R392" s="15" t="e">
        <f>COUNTIFS(#REF!,"&gt;=100",#REF!,"&lt;150",#REF!,$B392,#REF!,"&gt;=3.5")</f>
        <v>#REF!</v>
      </c>
      <c r="T392" s="9" t="s">
        <v>77</v>
      </c>
      <c r="U392" s="6" t="e">
        <f>ROUND(V393*100/39,0)</f>
        <v>#REF!</v>
      </c>
      <c r="V392" s="6" t="e">
        <f>COUNTIFS(#REF!,"&gt;=100",#REF!,"&lt;=150",#REF!,$B392)</f>
        <v>#REF!</v>
      </c>
      <c r="W392" s="6" t="e">
        <f>COUNTIFS(#REF!,"&gt;=150",#REF!,"&lt;200",#REF!,$B392,#REF!,"&gt;=2.8")</f>
        <v>#REF!</v>
      </c>
      <c r="X392" s="6" t="e">
        <f>COUNTIFS(#REF!,"&gt;=150",#REF!,"&lt;200",#REF!,$B392,#REF!,"&gt;=3.0")</f>
        <v>#REF!</v>
      </c>
      <c r="Y392" s="6" t="e">
        <f>COUNTIFS(#REF!,"&gt;=150",#REF!,"&lt;200",#REF!,$B392,#REF!,"&gt;=3.2")</f>
        <v>#REF!</v>
      </c>
      <c r="Z392" s="6" t="e">
        <f>COUNTIFS(#REF!,"&gt;=150",#REF!,"&lt;200",#REF!,$B392,#REF!,"&gt;=3.5")</f>
        <v>#REF!</v>
      </c>
      <c r="AA392" s="15" t="e">
        <f>COUNTIFS(#REF!,"&gt;=150",#REF!,"&lt;200",#REF!,$B392,#REF!,"&gt;=4")</f>
        <v>#REF!</v>
      </c>
      <c r="AC392" s="9" t="s">
        <v>77</v>
      </c>
      <c r="AD392" s="6" t="e">
        <f>ROUND(AE393*100/39,0)</f>
        <v>#REF!</v>
      </c>
      <c r="AE392" s="6" t="e">
        <f>COUNTIFS(#REF!,"&gt;=100",#REF!,"&lt;=150",#REF!,$B392)</f>
        <v>#REF!</v>
      </c>
      <c r="AF392" s="6" t="e">
        <f>COUNTIFS(#REF!,"&gt;=200",#REF!,$B392,#REF!,"&gt;=3")</f>
        <v>#REF!</v>
      </c>
      <c r="AG392" s="6" t="e">
        <f>COUNTIFS(#REF!,"&gt;=200",#REF!,$B392,#REF!,"&gt;=3.2")</f>
        <v>#REF!</v>
      </c>
      <c r="AH392" s="6" t="e">
        <f>COUNTIFS(#REF!,"&gt;=200",#REF!,$B392,#REF!,"&gt;=3.5")</f>
        <v>#REF!</v>
      </c>
      <c r="AI392" s="6" t="e">
        <f>COUNTIFS(#REF!,"&gt;=200",#REF!,$B392,#REF!,"&gt;=3.8")</f>
        <v>#REF!</v>
      </c>
      <c r="AJ392" s="15" t="e">
        <f>COUNTIFS(#REF!,"&gt;=200",#REF!,$B392,#REF!,"&gt;=4")</f>
        <v>#REF!</v>
      </c>
      <c r="AL392" s="9" t="s">
        <v>77</v>
      </c>
      <c r="AM392" s="6" t="e">
        <f>ROUND(AN393*100/39,0)</f>
        <v>#REF!</v>
      </c>
      <c r="AN392" s="6" t="e">
        <f>COUNTIFS(#REF!,"&gt;=50",#REF!,$B392)</f>
        <v>#REF!</v>
      </c>
      <c r="AO392" s="6" t="e">
        <f>COUNTIFS(#REF!,"&gt;=50",#REF!,$B392,#REF!,"&gt;=2.2")</f>
        <v>#REF!</v>
      </c>
      <c r="AP392" s="6" t="e">
        <f>COUNTIFS(#REF!,"&gt;=50",#REF!,$B392,#REF!,"&gt;=2.5")</f>
        <v>#REF!</v>
      </c>
      <c r="AQ392" s="6" t="e">
        <f>COUNTIFS(#REF!,"&gt;=50",#REF!,$B392,#REF!,"&gt;=3")</f>
        <v>#REF!</v>
      </c>
      <c r="AR392" s="6" t="e">
        <f>COUNTIFS(#REF!,"&gt;=50",#REF!,$B392,#REF!,"&gt;=3.5")</f>
        <v>#REF!</v>
      </c>
      <c r="AS392" s="15" t="e">
        <f>COUNTIFS(#REF!,"&gt;=50",#REF!,$B392,#REF!,"&gt;=4")</f>
        <v>#REF!</v>
      </c>
    </row>
    <row r="393" spans="2:45" collapsed="1" x14ac:dyDescent="0.25">
      <c r="B393" s="8" t="s">
        <v>75</v>
      </c>
      <c r="C393" s="10" t="e">
        <f t="shared" ref="C393:I393" si="50">SUM(C334:C392)</f>
        <v>#REF!</v>
      </c>
      <c r="D393" s="10" t="e">
        <f t="shared" si="50"/>
        <v>#REF!</v>
      </c>
      <c r="E393" s="10" t="e">
        <f t="shared" si="50"/>
        <v>#REF!</v>
      </c>
      <c r="F393" s="10" t="e">
        <f t="shared" si="50"/>
        <v>#REF!</v>
      </c>
      <c r="G393" s="10" t="e">
        <f t="shared" si="50"/>
        <v>#REF!</v>
      </c>
      <c r="H393" s="10" t="e">
        <f t="shared" si="50"/>
        <v>#REF!</v>
      </c>
      <c r="I393" s="16" t="e">
        <f t="shared" si="50"/>
        <v>#REF!</v>
      </c>
      <c r="K393" s="8" t="s">
        <v>75</v>
      </c>
      <c r="L393" s="10" t="e">
        <f t="shared" ref="L393:R393" si="51">SUM(L334:L392)</f>
        <v>#REF!</v>
      </c>
      <c r="M393" s="10" t="e">
        <f t="shared" si="51"/>
        <v>#REF!</v>
      </c>
      <c r="N393" s="10" t="e">
        <f t="shared" si="51"/>
        <v>#REF!</v>
      </c>
      <c r="O393" s="10" t="e">
        <f t="shared" si="51"/>
        <v>#REF!</v>
      </c>
      <c r="P393" s="10" t="e">
        <f t="shared" si="51"/>
        <v>#REF!</v>
      </c>
      <c r="Q393" s="10" t="e">
        <f t="shared" si="51"/>
        <v>#REF!</v>
      </c>
      <c r="R393" s="16" t="e">
        <f t="shared" si="51"/>
        <v>#REF!</v>
      </c>
      <c r="T393" s="8" t="s">
        <v>75</v>
      </c>
      <c r="U393" s="10" t="e">
        <f t="shared" ref="U393:AA393" si="52">SUM(U334:U392)</f>
        <v>#REF!</v>
      </c>
      <c r="V393" s="10" t="e">
        <f t="shared" si="52"/>
        <v>#REF!</v>
      </c>
      <c r="W393" s="10" t="e">
        <f t="shared" si="52"/>
        <v>#REF!</v>
      </c>
      <c r="X393" s="10" t="e">
        <f t="shared" si="52"/>
        <v>#REF!</v>
      </c>
      <c r="Y393" s="10" t="e">
        <f t="shared" si="52"/>
        <v>#REF!</v>
      </c>
      <c r="Z393" s="10" t="e">
        <f t="shared" si="52"/>
        <v>#REF!</v>
      </c>
      <c r="AA393" s="16" t="e">
        <f t="shared" si="52"/>
        <v>#REF!</v>
      </c>
      <c r="AC393" s="8" t="s">
        <v>75</v>
      </c>
      <c r="AD393" s="10" t="e">
        <f t="shared" ref="AD393:AJ393" si="53">SUM(AD334:AD392)</f>
        <v>#REF!</v>
      </c>
      <c r="AE393" s="10" t="e">
        <f t="shared" si="53"/>
        <v>#REF!</v>
      </c>
      <c r="AF393" s="10" t="e">
        <f t="shared" si="53"/>
        <v>#REF!</v>
      </c>
      <c r="AG393" s="10" t="e">
        <f t="shared" si="53"/>
        <v>#REF!</v>
      </c>
      <c r="AH393" s="10" t="e">
        <f t="shared" si="53"/>
        <v>#REF!</v>
      </c>
      <c r="AI393" s="10" t="e">
        <f t="shared" si="53"/>
        <v>#REF!</v>
      </c>
      <c r="AJ393" s="16" t="e">
        <f t="shared" si="53"/>
        <v>#REF!</v>
      </c>
      <c r="AL393" s="8" t="s">
        <v>75</v>
      </c>
      <c r="AM393" s="10" t="e">
        <f t="shared" ref="AM393:AS393" si="54">SUM(AM334:AM392)</f>
        <v>#REF!</v>
      </c>
      <c r="AN393" s="10" t="e">
        <f t="shared" si="54"/>
        <v>#REF!</v>
      </c>
      <c r="AO393" s="10" t="e">
        <f t="shared" si="54"/>
        <v>#REF!</v>
      </c>
      <c r="AP393" s="10" t="e">
        <f t="shared" si="54"/>
        <v>#REF!</v>
      </c>
      <c r="AQ393" s="10" t="e">
        <f t="shared" si="54"/>
        <v>#REF!</v>
      </c>
      <c r="AR393" s="10" t="e">
        <f t="shared" si="54"/>
        <v>#REF!</v>
      </c>
      <c r="AS393" s="16" t="e">
        <f t="shared" si="54"/>
        <v>#REF!</v>
      </c>
    </row>
    <row r="394" spans="2:45" ht="14.5" x14ac:dyDescent="0.35">
      <c r="B394" s="9" t="s">
        <v>68</v>
      </c>
      <c r="C394" s="11"/>
      <c r="D394" s="12" t="e">
        <f>D393/C393</f>
        <v>#REF!</v>
      </c>
      <c r="E394" s="12" t="e">
        <f>E393/C393</f>
        <v>#REF!</v>
      </c>
      <c r="F394" s="23" t="e">
        <f>F393/C393</f>
        <v>#REF!</v>
      </c>
      <c r="G394" s="12" t="e">
        <f>G393/C393</f>
        <v>#REF!</v>
      </c>
      <c r="H394" s="12" t="e">
        <f>H393/C393</f>
        <v>#REF!</v>
      </c>
      <c r="I394" s="17" t="e">
        <f>I393/C393</f>
        <v>#REF!</v>
      </c>
      <c r="K394" s="9" t="s">
        <v>68</v>
      </c>
      <c r="L394" s="11"/>
      <c r="M394" s="12" t="e">
        <f>M393/L393</f>
        <v>#REF!</v>
      </c>
      <c r="N394" s="12" t="e">
        <f>N393/L393</f>
        <v>#REF!</v>
      </c>
      <c r="O394" s="23" t="e">
        <f>O393/L393</f>
        <v>#REF!</v>
      </c>
      <c r="P394" s="12" t="e">
        <f>P393/L393</f>
        <v>#REF!</v>
      </c>
      <c r="Q394" s="12" t="e">
        <f>Q393/L393</f>
        <v>#REF!</v>
      </c>
      <c r="R394" s="17" t="e">
        <f>R393/L393</f>
        <v>#REF!</v>
      </c>
      <c r="T394" s="9" t="s">
        <v>68</v>
      </c>
      <c r="U394" s="11"/>
      <c r="V394" s="12" t="e">
        <f>V393/U393</f>
        <v>#REF!</v>
      </c>
      <c r="W394" s="12" t="e">
        <f>W393/U393</f>
        <v>#REF!</v>
      </c>
      <c r="X394" s="23" t="e">
        <f>X393/U393</f>
        <v>#REF!</v>
      </c>
      <c r="Y394" s="12" t="e">
        <f>Y393/U393</f>
        <v>#REF!</v>
      </c>
      <c r="Z394" s="12" t="e">
        <f>Z393/U393</f>
        <v>#REF!</v>
      </c>
      <c r="AA394" s="17" t="e">
        <f>AA393/U393</f>
        <v>#REF!</v>
      </c>
      <c r="AC394" s="9" t="s">
        <v>68</v>
      </c>
      <c r="AD394" s="11"/>
      <c r="AE394" s="12" t="e">
        <f>AE393/AD393</f>
        <v>#REF!</v>
      </c>
      <c r="AF394" s="12" t="e">
        <f>AF393/AD393</f>
        <v>#REF!</v>
      </c>
      <c r="AG394" s="23" t="e">
        <f>AG393/AD393</f>
        <v>#REF!</v>
      </c>
      <c r="AH394" s="12" t="e">
        <f>AH393/AD393</f>
        <v>#REF!</v>
      </c>
      <c r="AI394" s="12" t="e">
        <f>AI393/AD393</f>
        <v>#REF!</v>
      </c>
      <c r="AJ394" s="17" t="e">
        <f>AJ393/AD393</f>
        <v>#REF!</v>
      </c>
      <c r="AL394" s="9" t="s">
        <v>68</v>
      </c>
      <c r="AM394" s="11"/>
      <c r="AN394" s="12" t="e">
        <f>AN393/AM393</f>
        <v>#REF!</v>
      </c>
      <c r="AO394" s="12" t="e">
        <f>AO393/AM393</f>
        <v>#REF!</v>
      </c>
      <c r="AP394" s="23" t="e">
        <f>AP393/AM393</f>
        <v>#REF!</v>
      </c>
      <c r="AQ394" s="12" t="e">
        <f>AQ393/AM393</f>
        <v>#REF!</v>
      </c>
      <c r="AR394" s="12" t="e">
        <f>AR393/AM393</f>
        <v>#REF!</v>
      </c>
      <c r="AS394" s="17" t="e">
        <f>AS393/AM393</f>
        <v>#REF!</v>
      </c>
    </row>
    <row r="395" spans="2:45" ht="15" thickBot="1" x14ac:dyDescent="0.4">
      <c r="B395" s="18" t="s">
        <v>76</v>
      </c>
      <c r="C395" s="19"/>
      <c r="D395" s="20">
        <f t="shared" ref="D395:I395" si="55">COUNTIF(D334:D390,"&gt;0")</f>
        <v>0</v>
      </c>
      <c r="E395" s="20">
        <f t="shared" si="55"/>
        <v>0</v>
      </c>
      <c r="F395" s="20">
        <f t="shared" si="55"/>
        <v>0</v>
      </c>
      <c r="G395" s="20">
        <f t="shared" si="55"/>
        <v>0</v>
      </c>
      <c r="H395" s="20">
        <f t="shared" si="55"/>
        <v>0</v>
      </c>
      <c r="I395" s="21">
        <f t="shared" si="55"/>
        <v>0</v>
      </c>
      <c r="K395" s="18" t="s">
        <v>76</v>
      </c>
      <c r="L395" s="19"/>
      <c r="M395" s="20">
        <f t="shared" ref="M395:R395" si="56">COUNTIF(M334:M390,"&gt;0")</f>
        <v>0</v>
      </c>
      <c r="N395" s="20">
        <f t="shared" si="56"/>
        <v>0</v>
      </c>
      <c r="O395" s="20">
        <f t="shared" si="56"/>
        <v>0</v>
      </c>
      <c r="P395" s="20">
        <f t="shared" si="56"/>
        <v>0</v>
      </c>
      <c r="Q395" s="20">
        <f t="shared" si="56"/>
        <v>0</v>
      </c>
      <c r="R395" s="21">
        <f t="shared" si="56"/>
        <v>0</v>
      </c>
      <c r="T395" s="18" t="s">
        <v>76</v>
      </c>
      <c r="U395" s="19"/>
      <c r="V395" s="20">
        <f t="shared" ref="V395:AA395" si="57">COUNTIF(V334:V390,"&gt;0")</f>
        <v>0</v>
      </c>
      <c r="W395" s="20">
        <f t="shared" si="57"/>
        <v>0</v>
      </c>
      <c r="X395" s="20">
        <f t="shared" si="57"/>
        <v>0</v>
      </c>
      <c r="Y395" s="20">
        <f t="shared" si="57"/>
        <v>0</v>
      </c>
      <c r="Z395" s="20">
        <f t="shared" si="57"/>
        <v>0</v>
      </c>
      <c r="AA395" s="21">
        <f t="shared" si="57"/>
        <v>0</v>
      </c>
      <c r="AC395" s="18" t="s">
        <v>76</v>
      </c>
      <c r="AD395" s="19"/>
      <c r="AE395" s="20">
        <f t="shared" ref="AE395:AJ395" si="58">COUNTIF(AE334:AE390,"&gt;0")</f>
        <v>0</v>
      </c>
      <c r="AF395" s="20">
        <f t="shared" si="58"/>
        <v>0</v>
      </c>
      <c r="AG395" s="20">
        <f t="shared" si="58"/>
        <v>0</v>
      </c>
      <c r="AH395" s="20">
        <f t="shared" si="58"/>
        <v>0</v>
      </c>
      <c r="AI395" s="20">
        <f t="shared" si="58"/>
        <v>0</v>
      </c>
      <c r="AJ395" s="21">
        <f t="shared" si="58"/>
        <v>0</v>
      </c>
      <c r="AL395" s="18" t="s">
        <v>76</v>
      </c>
      <c r="AM395" s="19"/>
      <c r="AN395" s="20">
        <f t="shared" ref="AN395:AS395" si="59">COUNTIF(AN334:AN390,"&gt;0")</f>
        <v>0</v>
      </c>
      <c r="AO395" s="20">
        <f t="shared" si="59"/>
        <v>0</v>
      </c>
      <c r="AP395" s="20">
        <f t="shared" si="59"/>
        <v>0</v>
      </c>
      <c r="AQ395" s="20">
        <f t="shared" si="59"/>
        <v>0</v>
      </c>
      <c r="AR395" s="20">
        <f t="shared" si="59"/>
        <v>0</v>
      </c>
      <c r="AS395" s="21">
        <f t="shared" si="59"/>
        <v>0</v>
      </c>
    </row>
    <row r="397" spans="2:45" ht="15" thickBot="1" x14ac:dyDescent="0.4">
      <c r="B397" s="3" t="s">
        <v>119</v>
      </c>
      <c r="C397" s="4"/>
      <c r="D397" s="4"/>
      <c r="E397" s="4"/>
      <c r="F397" s="4"/>
      <c r="G397" s="4"/>
      <c r="H397" s="4"/>
      <c r="I397" s="4"/>
      <c r="K397" s="3" t="str">
        <f>$B397</f>
        <v>Measured Dust CADR/W (Consistant Proposal Levels)</v>
      </c>
      <c r="L397" s="4"/>
      <c r="M397" s="4"/>
      <c r="N397" s="4"/>
      <c r="O397" s="4"/>
      <c r="P397" s="4"/>
      <c r="Q397" s="4"/>
      <c r="R397" s="4"/>
      <c r="T397" s="3" t="str">
        <f>$B397</f>
        <v>Measured Dust CADR/W (Consistant Proposal Levels)</v>
      </c>
      <c r="U397" s="4"/>
      <c r="V397" s="4"/>
      <c r="W397" s="4"/>
      <c r="X397" s="4"/>
      <c r="Y397" s="4"/>
      <c r="Z397" s="4"/>
      <c r="AA397" s="4"/>
      <c r="AC397" s="3" t="str">
        <f>$B397</f>
        <v>Measured Dust CADR/W (Consistant Proposal Levels)</v>
      </c>
      <c r="AD397" s="4"/>
      <c r="AE397" s="4"/>
      <c r="AF397" s="4"/>
      <c r="AG397" s="4"/>
      <c r="AH397" s="4"/>
      <c r="AI397" s="4"/>
      <c r="AJ397" s="4"/>
      <c r="AL397" s="3" t="str">
        <f>$B397</f>
        <v>Measured Dust CADR/W (Consistant Proposal Levels)</v>
      </c>
      <c r="AM397" s="4"/>
      <c r="AN397" s="4"/>
      <c r="AO397" s="4"/>
      <c r="AP397" s="4"/>
      <c r="AQ397" s="4"/>
      <c r="AR397" s="4"/>
      <c r="AS397" s="4"/>
    </row>
    <row r="398" spans="2:45" ht="14.5" x14ac:dyDescent="0.35">
      <c r="B398" s="143" t="s">
        <v>78</v>
      </c>
      <c r="C398" s="144"/>
      <c r="D398" s="144"/>
      <c r="E398" s="144"/>
      <c r="F398" s="144"/>
      <c r="G398" s="144"/>
      <c r="H398" s="144"/>
      <c r="I398" s="145"/>
      <c r="K398" s="143" t="s">
        <v>83</v>
      </c>
      <c r="L398" s="144"/>
      <c r="M398" s="144"/>
      <c r="N398" s="144"/>
      <c r="O398" s="144"/>
      <c r="P398" s="144"/>
      <c r="Q398" s="144"/>
      <c r="R398" s="145"/>
      <c r="T398" s="143" t="s">
        <v>84</v>
      </c>
      <c r="U398" s="144"/>
      <c r="V398" s="144"/>
      <c r="W398" s="144"/>
      <c r="X398" s="144"/>
      <c r="Y398" s="144"/>
      <c r="Z398" s="144"/>
      <c r="AA398" s="145"/>
      <c r="AC398" s="143" t="s">
        <v>85</v>
      </c>
      <c r="AD398" s="144"/>
      <c r="AE398" s="144"/>
      <c r="AF398" s="144"/>
      <c r="AG398" s="144"/>
      <c r="AH398" s="144"/>
      <c r="AI398" s="144"/>
      <c r="AJ398" s="145"/>
      <c r="AL398" s="143" t="s">
        <v>86</v>
      </c>
      <c r="AM398" s="144"/>
      <c r="AN398" s="144"/>
      <c r="AO398" s="144"/>
      <c r="AP398" s="144"/>
      <c r="AQ398" s="144"/>
      <c r="AR398" s="144"/>
      <c r="AS398" s="145"/>
    </row>
    <row r="399" spans="2:45" ht="50" x14ac:dyDescent="0.25">
      <c r="B399" s="5" t="s">
        <v>70</v>
      </c>
      <c r="C399" s="13" t="s">
        <v>73</v>
      </c>
      <c r="D399" s="13" t="s">
        <v>69</v>
      </c>
      <c r="E399" s="13" t="s">
        <v>72</v>
      </c>
      <c r="F399" s="22" t="s">
        <v>79</v>
      </c>
      <c r="G399" s="13" t="s">
        <v>80</v>
      </c>
      <c r="H399" s="13" t="s">
        <v>81</v>
      </c>
      <c r="I399" s="14" t="s">
        <v>82</v>
      </c>
      <c r="K399" s="5" t="s">
        <v>70</v>
      </c>
      <c r="L399" s="13" t="s">
        <v>73</v>
      </c>
      <c r="M399" s="13" t="s">
        <v>69</v>
      </c>
      <c r="N399" s="13" t="s">
        <v>72</v>
      </c>
      <c r="O399" s="22" t="s">
        <v>79</v>
      </c>
      <c r="P399" s="13" t="s">
        <v>80</v>
      </c>
      <c r="Q399" s="13" t="s">
        <v>81</v>
      </c>
      <c r="R399" s="14" t="s">
        <v>82</v>
      </c>
      <c r="T399" s="5" t="s">
        <v>70</v>
      </c>
      <c r="U399" s="13" t="s">
        <v>73</v>
      </c>
      <c r="V399" s="13" t="s">
        <v>69</v>
      </c>
      <c r="W399" s="13" t="s">
        <v>72</v>
      </c>
      <c r="X399" s="22" t="s">
        <v>79</v>
      </c>
      <c r="Y399" s="13" t="s">
        <v>80</v>
      </c>
      <c r="Z399" s="13" t="s">
        <v>81</v>
      </c>
      <c r="AA399" s="14" t="s">
        <v>82</v>
      </c>
      <c r="AC399" s="5" t="s">
        <v>70</v>
      </c>
      <c r="AD399" s="13" t="s">
        <v>73</v>
      </c>
      <c r="AE399" s="13" t="s">
        <v>69</v>
      </c>
      <c r="AF399" s="13" t="s">
        <v>72</v>
      </c>
      <c r="AG399" s="22" t="s">
        <v>79</v>
      </c>
      <c r="AH399" s="13" t="s">
        <v>80</v>
      </c>
      <c r="AI399" s="13" t="s">
        <v>81</v>
      </c>
      <c r="AJ399" s="14" t="s">
        <v>82</v>
      </c>
      <c r="AL399" s="5" t="s">
        <v>70</v>
      </c>
      <c r="AM399" s="13" t="s">
        <v>73</v>
      </c>
      <c r="AN399" s="13" t="s">
        <v>69</v>
      </c>
      <c r="AO399" s="13" t="s">
        <v>72</v>
      </c>
      <c r="AP399" s="22" t="s">
        <v>79</v>
      </c>
      <c r="AQ399" s="13" t="s">
        <v>80</v>
      </c>
      <c r="AR399" s="13" t="s">
        <v>81</v>
      </c>
      <c r="AS399" s="14" t="s">
        <v>82</v>
      </c>
    </row>
    <row r="400" spans="2:45" hidden="1" outlineLevel="1" x14ac:dyDescent="0.25">
      <c r="B400" s="9" t="s">
        <v>10</v>
      </c>
      <c r="C400" s="6"/>
      <c r="D400" s="6" t="e">
        <f>COUNTIFS(#REF!,"&lt;100",#REF!,"&gt;=50",#REF!,$B400)</f>
        <v>#REF!</v>
      </c>
      <c r="E400" s="6" t="e">
        <f>COUNTIFS(#REF!,"&lt;=1",#REF!,"&lt;100",#REF!,"&gt;=50",#REF!,$B400,#REF!,"&gt;=2.2")</f>
        <v>#REF!</v>
      </c>
      <c r="F400" s="6" t="e">
        <f>COUNTIFS(#REF!,"&lt;=1",#REF!,"&lt;100",#REF!,"&gt;=50",#REF!,$B400,#REF!,"&gt;=2.5")</f>
        <v>#REF!</v>
      </c>
      <c r="G400" s="6" t="e">
        <f>COUNTIFS(#REF!,"&lt;=1",#REF!,"&lt;100",#REF!,"&gt;=50",#REF!,$B400,#REF!,"&gt;=3")</f>
        <v>#REF!</v>
      </c>
      <c r="H400" s="6" t="e">
        <f>COUNTIFS(#REF!,"&lt;=1",#REF!,"&lt;100",#REF!,"&gt;=50",#REF!,$B400,#REF!,"&gt;=3.5")</f>
        <v>#REF!</v>
      </c>
      <c r="I400" s="15" t="e">
        <f>COUNTIFS(#REF!,"&lt;=1",#REF!,"&lt;100",#REF!,"&gt;=50",#REF!,$B400,#REF!,"&gt;=4")</f>
        <v>#REF!</v>
      </c>
      <c r="K400" s="9" t="s">
        <v>10</v>
      </c>
      <c r="L400" s="6"/>
      <c r="M400" s="6" t="e">
        <f>COUNTIFS(#REF!,"&gt;=100",#REF!,"&lt;150",#REF!,$B400)</f>
        <v>#REF!</v>
      </c>
      <c r="N400" s="6" t="e">
        <f>COUNTIFS(#REF!,"&lt;=1",#REF!,"&gt;=100",#REF!,"&lt;150",#REF!,$B400,#REF!,"&gt;=2.2")</f>
        <v>#REF!</v>
      </c>
      <c r="O400" s="6" t="e">
        <f>COUNTIFS(#REF!,"&lt;=1",#REF!,"&gt;=100",#REF!,"&lt;150",#REF!,$B400,#REF!,"&gt;=2.5")</f>
        <v>#REF!</v>
      </c>
      <c r="P400" s="6" t="e">
        <f>COUNTIFS(#REF!,"&lt;=1",#REF!,"&gt;=100",#REF!,"&lt;150",#REF!,$B400,#REF!,"&gt;=3")</f>
        <v>#REF!</v>
      </c>
      <c r="Q400" s="6" t="e">
        <f>COUNTIFS(#REF!,"&lt;=1",#REF!,"&gt;=100",#REF!,"&lt;150",#REF!,$B400,#REF!,"&gt;=3.5")</f>
        <v>#REF!</v>
      </c>
      <c r="R400" s="15" t="e">
        <f>COUNTIFS(#REF!,"&lt;=1",#REF!,"&gt;=100",#REF!,"&lt;150",#REF!,$B400,#REF!,"&gt;=4")</f>
        <v>#REF!</v>
      </c>
      <c r="T400" s="9" t="s">
        <v>10</v>
      </c>
      <c r="U400" s="6"/>
      <c r="V400" s="6" t="e">
        <f>COUNTIFS(#REF!,"&gt;=150",#REF!,"&lt;200",#REF!,$B400)</f>
        <v>#REF!</v>
      </c>
      <c r="W400" s="6" t="e">
        <f>COUNTIFS(#REF!,"&lt;=1",#REF!,"&gt;=150",#REF!,"&lt;200",#REF!,$B400,#REF!,"&gt;=2.2")</f>
        <v>#REF!</v>
      </c>
      <c r="X400" s="6" t="e">
        <f>COUNTIFS(#REF!,"&lt;=1",#REF!,"&gt;=150",#REF!,"&lt;200",#REF!,$B400,#REF!,"&gt;=2.5")</f>
        <v>#REF!</v>
      </c>
      <c r="Y400" s="6" t="e">
        <f>COUNTIFS(#REF!,"&lt;=1",#REF!,"&gt;=150",#REF!,"&lt;200",#REF!,$B400,#REF!,"&gt;=3")</f>
        <v>#REF!</v>
      </c>
      <c r="Z400" s="6" t="e">
        <f>COUNTIFS(#REF!,"&lt;=1",#REF!,"&gt;=150",#REF!,"&lt;200",#REF!,$B400,#REF!,"&gt;=3.5")</f>
        <v>#REF!</v>
      </c>
      <c r="AA400" s="15" t="e">
        <f>COUNTIFS(#REF!,"&lt;=1",#REF!,"&gt;=150",#REF!,"&lt;200",#REF!,$B400,#REF!,"&gt;=4")</f>
        <v>#REF!</v>
      </c>
      <c r="AC400" s="9" t="s">
        <v>10</v>
      </c>
      <c r="AD400" s="6"/>
      <c r="AE400" s="6" t="e">
        <f>COUNTIFS(#REF!,"&gt;=200",#REF!,$B400)</f>
        <v>#REF!</v>
      </c>
      <c r="AF400" s="6" t="e">
        <f>COUNTIFS(#REF!,"&lt;=1",#REF!,"&gt;=200",#REF!,$B400,#REF!,"&gt;=2.2")</f>
        <v>#REF!</v>
      </c>
      <c r="AG400" s="6" t="e">
        <f>COUNTIFS(#REF!,"&lt;=1",#REF!,"&gt;=200",#REF!,$B400,#REF!,"&gt;=2.5")</f>
        <v>#REF!</v>
      </c>
      <c r="AH400" s="6" t="e">
        <f>COUNTIFS(#REF!,"&lt;=1",#REF!,"&gt;=200",#REF!,$B400,#REF!,"&gt;=3")</f>
        <v>#REF!</v>
      </c>
      <c r="AI400" s="6" t="e">
        <f>COUNTIFS(#REF!,"&lt;=1",#REF!,"&gt;=200",#REF!,$B400,#REF!,"&gt;=3.5")</f>
        <v>#REF!</v>
      </c>
      <c r="AJ400" s="15" t="e">
        <f>COUNTIFS(#REF!,"&lt;=1",#REF!,"&gt;=200",#REF!,$B400,#REF!,"&gt;=4")</f>
        <v>#REF!</v>
      </c>
      <c r="AL400" s="9" t="s">
        <v>10</v>
      </c>
      <c r="AM400" s="6"/>
      <c r="AN400" s="6" t="e">
        <f>COUNTIFS(#REF!,"&gt;=50",#REF!,$B400)</f>
        <v>#REF!</v>
      </c>
      <c r="AO400" s="6" t="e">
        <f>COUNTIFS(#REF!,"&lt;=1",#REF!,"&gt;=50",#REF!,$B400,#REF!,"&gt;=2.2")</f>
        <v>#REF!</v>
      </c>
      <c r="AP400" s="6" t="e">
        <f>COUNTIFS(#REF!,"&lt;=1",#REF!,"&gt;=50",#REF!,$B400,#REF!,"&gt;=2.5")</f>
        <v>#REF!</v>
      </c>
      <c r="AQ400" s="6" t="e">
        <f>COUNTIFS(#REF!,"&lt;=1",#REF!,"&gt;=50",#REF!,$B400,#REF!,"&gt;=3")</f>
        <v>#REF!</v>
      </c>
      <c r="AR400" s="6" t="e">
        <f>COUNTIFS(#REF!,"&lt;=1",#REF!,"&gt;=50",#REF!,$B400,#REF!,"&gt;=3.5")</f>
        <v>#REF!</v>
      </c>
      <c r="AS400" s="15" t="e">
        <f>COUNTIFS(#REF!,"&lt;=1",#REF!,"&gt;=50",#REF!,$B400,#REF!,"&gt;=4")</f>
        <v>#REF!</v>
      </c>
    </row>
    <row r="401" spans="2:45" hidden="1" outlineLevel="1" x14ac:dyDescent="0.25">
      <c r="B401" s="9" t="s">
        <v>12</v>
      </c>
      <c r="C401" s="6"/>
      <c r="D401" s="6" t="e">
        <f>COUNTIFS(#REF!,"&lt;100",#REF!,"&gt;=50",#REF!,$B401)</f>
        <v>#REF!</v>
      </c>
      <c r="E401" s="6" t="e">
        <f>COUNTIFS(#REF!,"&lt;=1",#REF!,"&lt;100",#REF!,"&gt;=50",#REF!,$B401,#REF!,"&gt;=2.2")</f>
        <v>#REF!</v>
      </c>
      <c r="F401" s="6" t="e">
        <f>COUNTIFS(#REF!,"&lt;=1",#REF!,"&lt;100",#REF!,"&gt;=50",#REF!,$B401,#REF!,"&gt;=2.5")</f>
        <v>#REF!</v>
      </c>
      <c r="G401" s="6" t="e">
        <f>COUNTIFS(#REF!,"&lt;=1",#REF!,"&lt;100",#REF!,"&gt;=50",#REF!,$B401,#REF!,"&gt;=3")</f>
        <v>#REF!</v>
      </c>
      <c r="H401" s="6" t="e">
        <f>COUNTIFS(#REF!,"&lt;=1",#REF!,"&lt;100",#REF!,"&gt;=50",#REF!,$B401,#REF!,"&gt;=3.5")</f>
        <v>#REF!</v>
      </c>
      <c r="I401" s="15" t="e">
        <f>COUNTIFS(#REF!,"&lt;=1",#REF!,"&lt;100",#REF!,"&gt;=50",#REF!,$B401,#REF!,"&gt;=4")</f>
        <v>#REF!</v>
      </c>
      <c r="K401" s="9" t="s">
        <v>12</v>
      </c>
      <c r="L401" s="6"/>
      <c r="M401" s="6" t="e">
        <f>COUNTIFS(#REF!,"&gt;=100",#REF!,"&lt;150",#REF!,$B401)</f>
        <v>#REF!</v>
      </c>
      <c r="N401" s="6" t="e">
        <f>COUNTIFS(#REF!,"&lt;=1",#REF!,"&gt;=100",#REF!,"&lt;150",#REF!,$B401,#REF!,"&gt;=2.2")</f>
        <v>#REF!</v>
      </c>
      <c r="O401" s="6" t="e">
        <f>COUNTIFS(#REF!,"&lt;=1",#REF!,"&gt;=100",#REF!,"&lt;150",#REF!,$B401,#REF!,"&gt;=2.5")</f>
        <v>#REF!</v>
      </c>
      <c r="P401" s="6" t="e">
        <f>COUNTIFS(#REF!,"&lt;=1",#REF!,"&gt;=100",#REF!,"&lt;150",#REF!,$B401,#REF!,"&gt;=3")</f>
        <v>#REF!</v>
      </c>
      <c r="Q401" s="6" t="e">
        <f>COUNTIFS(#REF!,"&lt;=1",#REF!,"&gt;=100",#REF!,"&lt;150",#REF!,$B401,#REF!,"&gt;=3.5")</f>
        <v>#REF!</v>
      </c>
      <c r="R401" s="15" t="e">
        <f>COUNTIFS(#REF!,"&lt;=1",#REF!,"&gt;=100",#REF!,"&lt;150",#REF!,$B401,#REF!,"&gt;=4")</f>
        <v>#REF!</v>
      </c>
      <c r="T401" s="9" t="s">
        <v>12</v>
      </c>
      <c r="U401" s="6"/>
      <c r="V401" s="6" t="e">
        <f>COUNTIFS(#REF!,"&gt;=150",#REF!,"&lt;200",#REF!,$B401)</f>
        <v>#REF!</v>
      </c>
      <c r="W401" s="6" t="e">
        <f>COUNTIFS(#REF!,"&lt;=1",#REF!,"&gt;=150",#REF!,"&lt;200",#REF!,$B401,#REF!,"&gt;=2.2")</f>
        <v>#REF!</v>
      </c>
      <c r="X401" s="6" t="e">
        <f>COUNTIFS(#REF!,"&lt;=1",#REF!,"&gt;=150",#REF!,"&lt;200",#REF!,$B401,#REF!,"&gt;=2.5")</f>
        <v>#REF!</v>
      </c>
      <c r="Y401" s="6" t="e">
        <f>COUNTIFS(#REF!,"&lt;=1",#REF!,"&gt;=150",#REF!,"&lt;200",#REF!,$B401,#REF!,"&gt;=3")</f>
        <v>#REF!</v>
      </c>
      <c r="Z401" s="6" t="e">
        <f>COUNTIFS(#REF!,"&lt;=1",#REF!,"&gt;=150",#REF!,"&lt;200",#REF!,$B401,#REF!,"&gt;=3.5")</f>
        <v>#REF!</v>
      </c>
      <c r="AA401" s="15" t="e">
        <f>COUNTIFS(#REF!,"&lt;=1",#REF!,"&gt;=150",#REF!,"&lt;200",#REF!,$B401,#REF!,"&gt;=4")</f>
        <v>#REF!</v>
      </c>
      <c r="AC401" s="9" t="s">
        <v>12</v>
      </c>
      <c r="AD401" s="6"/>
      <c r="AE401" s="6" t="e">
        <f>COUNTIFS(#REF!,"&gt;=200",#REF!,$B401)</f>
        <v>#REF!</v>
      </c>
      <c r="AF401" s="6" t="e">
        <f>COUNTIFS(#REF!,"&lt;=1",#REF!,"&gt;=200",#REF!,$B401,#REF!,"&gt;=2.2")</f>
        <v>#REF!</v>
      </c>
      <c r="AG401" s="6" t="e">
        <f>COUNTIFS(#REF!,"&lt;=1",#REF!,"&gt;=200",#REF!,$B401,#REF!,"&gt;=2.5")</f>
        <v>#REF!</v>
      </c>
      <c r="AH401" s="6" t="e">
        <f>COUNTIFS(#REF!,"&lt;=1",#REF!,"&gt;=200",#REF!,$B401,#REF!,"&gt;=3")</f>
        <v>#REF!</v>
      </c>
      <c r="AI401" s="6" t="e">
        <f>COUNTIFS(#REF!,"&lt;=1",#REF!,"&gt;=200",#REF!,$B401,#REF!,"&gt;=3.5")</f>
        <v>#REF!</v>
      </c>
      <c r="AJ401" s="15" t="e">
        <f>COUNTIFS(#REF!,"&lt;=1",#REF!,"&gt;=200",#REF!,$B401,#REF!,"&gt;=4")</f>
        <v>#REF!</v>
      </c>
      <c r="AL401" s="9" t="s">
        <v>12</v>
      </c>
      <c r="AM401" s="6"/>
      <c r="AN401" s="6" t="e">
        <f>COUNTIFS(#REF!,"&gt;=50",#REF!,$B401)</f>
        <v>#REF!</v>
      </c>
      <c r="AO401" s="6" t="e">
        <f>COUNTIFS(#REF!,"&lt;=1",#REF!,"&gt;=50",#REF!,$B401,#REF!,"&gt;=2.2")</f>
        <v>#REF!</v>
      </c>
      <c r="AP401" s="6" t="e">
        <f>COUNTIFS(#REF!,"&lt;=1",#REF!,"&gt;=50",#REF!,$B401,#REF!,"&gt;=2.5")</f>
        <v>#REF!</v>
      </c>
      <c r="AQ401" s="6" t="e">
        <f>COUNTIFS(#REF!,"&lt;=1",#REF!,"&gt;=50",#REF!,$B401,#REF!,"&gt;=3")</f>
        <v>#REF!</v>
      </c>
      <c r="AR401" s="6" t="e">
        <f>COUNTIFS(#REF!,"&lt;=1",#REF!,"&gt;=50",#REF!,$B401,#REF!,"&gt;=3.5")</f>
        <v>#REF!</v>
      </c>
      <c r="AS401" s="15" t="e">
        <f>COUNTIFS(#REF!,"&lt;=1",#REF!,"&gt;=50",#REF!,$B401,#REF!,"&gt;=4")</f>
        <v>#REF!</v>
      </c>
    </row>
    <row r="402" spans="2:45" hidden="1" outlineLevel="1" x14ac:dyDescent="0.25">
      <c r="B402" s="9" t="s">
        <v>26</v>
      </c>
      <c r="C402" s="6"/>
      <c r="D402" s="6" t="e">
        <f>COUNTIFS(#REF!,"&lt;100",#REF!,"&gt;=50",#REF!,$B402)</f>
        <v>#REF!</v>
      </c>
      <c r="E402" s="6" t="e">
        <f>COUNTIFS(#REF!,"&lt;=1",#REF!,"&lt;100",#REF!,"&gt;=50",#REF!,$B402,#REF!,"&gt;=2.2")</f>
        <v>#REF!</v>
      </c>
      <c r="F402" s="6" t="e">
        <f>COUNTIFS(#REF!,"&lt;=1",#REF!,"&lt;100",#REF!,"&gt;=50",#REF!,$B402,#REF!,"&gt;=2.5")</f>
        <v>#REF!</v>
      </c>
      <c r="G402" s="6" t="e">
        <f>COUNTIFS(#REF!,"&lt;=1",#REF!,"&lt;100",#REF!,"&gt;=50",#REF!,$B402,#REF!,"&gt;=3")</f>
        <v>#REF!</v>
      </c>
      <c r="H402" s="6" t="e">
        <f>COUNTIFS(#REF!,"&lt;=1",#REF!,"&lt;100",#REF!,"&gt;=50",#REF!,$B402,#REF!,"&gt;=3.5")</f>
        <v>#REF!</v>
      </c>
      <c r="I402" s="15" t="e">
        <f>COUNTIFS(#REF!,"&lt;=1",#REF!,"&lt;100",#REF!,"&gt;=50",#REF!,$B402,#REF!,"&gt;=4")</f>
        <v>#REF!</v>
      </c>
      <c r="K402" s="9" t="s">
        <v>26</v>
      </c>
      <c r="L402" s="6"/>
      <c r="M402" s="6" t="e">
        <f>COUNTIFS(#REF!,"&gt;=100",#REF!,"&lt;150",#REF!,$B402)</f>
        <v>#REF!</v>
      </c>
      <c r="N402" s="6" t="e">
        <f>COUNTIFS(#REF!,"&lt;=1",#REF!,"&gt;=100",#REF!,"&lt;150",#REF!,$B402,#REF!,"&gt;=2.2")</f>
        <v>#REF!</v>
      </c>
      <c r="O402" s="6" t="e">
        <f>COUNTIFS(#REF!,"&lt;=1",#REF!,"&gt;=100",#REF!,"&lt;150",#REF!,$B402,#REF!,"&gt;=2.5")</f>
        <v>#REF!</v>
      </c>
      <c r="P402" s="6" t="e">
        <f>COUNTIFS(#REF!,"&lt;=1",#REF!,"&gt;=100",#REF!,"&lt;150",#REF!,$B402,#REF!,"&gt;=3")</f>
        <v>#REF!</v>
      </c>
      <c r="Q402" s="6" t="e">
        <f>COUNTIFS(#REF!,"&lt;=1",#REF!,"&gt;=100",#REF!,"&lt;150",#REF!,$B402,#REF!,"&gt;=3.5")</f>
        <v>#REF!</v>
      </c>
      <c r="R402" s="15" t="e">
        <f>COUNTIFS(#REF!,"&lt;=1",#REF!,"&gt;=100",#REF!,"&lt;150",#REF!,$B402,#REF!,"&gt;=4")</f>
        <v>#REF!</v>
      </c>
      <c r="T402" s="9" t="s">
        <v>26</v>
      </c>
      <c r="U402" s="6"/>
      <c r="V402" s="6" t="e">
        <f>COUNTIFS(#REF!,"&gt;=150",#REF!,"&lt;200",#REF!,$B402)</f>
        <v>#REF!</v>
      </c>
      <c r="W402" s="6" t="e">
        <f>COUNTIFS(#REF!,"&lt;=1",#REF!,"&gt;=150",#REF!,"&lt;200",#REF!,$B402,#REF!,"&gt;=2.2")</f>
        <v>#REF!</v>
      </c>
      <c r="X402" s="6" t="e">
        <f>COUNTIFS(#REF!,"&lt;=1",#REF!,"&gt;=150",#REF!,"&lt;200",#REF!,$B402,#REF!,"&gt;=2.5")</f>
        <v>#REF!</v>
      </c>
      <c r="Y402" s="6" t="e">
        <f>COUNTIFS(#REF!,"&lt;=1",#REF!,"&gt;=150",#REF!,"&lt;200",#REF!,$B402,#REF!,"&gt;=3")</f>
        <v>#REF!</v>
      </c>
      <c r="Z402" s="6" t="e">
        <f>COUNTIFS(#REF!,"&lt;=1",#REF!,"&gt;=150",#REF!,"&lt;200",#REF!,$B402,#REF!,"&gt;=3.5")</f>
        <v>#REF!</v>
      </c>
      <c r="AA402" s="15" t="e">
        <f>COUNTIFS(#REF!,"&lt;=1",#REF!,"&gt;=150",#REF!,"&lt;200",#REF!,$B402,#REF!,"&gt;=4")</f>
        <v>#REF!</v>
      </c>
      <c r="AC402" s="9" t="s">
        <v>26</v>
      </c>
      <c r="AD402" s="6"/>
      <c r="AE402" s="6" t="e">
        <f>COUNTIFS(#REF!,"&gt;=200",#REF!,$B402)</f>
        <v>#REF!</v>
      </c>
      <c r="AF402" s="6" t="e">
        <f>COUNTIFS(#REF!,"&lt;=1",#REF!,"&gt;=200",#REF!,$B402,#REF!,"&gt;=2.2")</f>
        <v>#REF!</v>
      </c>
      <c r="AG402" s="6" t="e">
        <f>COUNTIFS(#REF!,"&lt;=1",#REF!,"&gt;=200",#REF!,$B402,#REF!,"&gt;=2.5")</f>
        <v>#REF!</v>
      </c>
      <c r="AH402" s="6" t="e">
        <f>COUNTIFS(#REF!,"&lt;=1",#REF!,"&gt;=200",#REF!,$B402,#REF!,"&gt;=3")</f>
        <v>#REF!</v>
      </c>
      <c r="AI402" s="6" t="e">
        <f>COUNTIFS(#REF!,"&lt;=1",#REF!,"&gt;=200",#REF!,$B402,#REF!,"&gt;=3.5")</f>
        <v>#REF!</v>
      </c>
      <c r="AJ402" s="15" t="e">
        <f>COUNTIFS(#REF!,"&lt;=1",#REF!,"&gt;=200",#REF!,$B402,#REF!,"&gt;=4")</f>
        <v>#REF!</v>
      </c>
      <c r="AL402" s="9" t="s">
        <v>26</v>
      </c>
      <c r="AM402" s="6"/>
      <c r="AN402" s="6" t="e">
        <f>COUNTIFS(#REF!,"&gt;=50",#REF!,$B402)</f>
        <v>#REF!</v>
      </c>
      <c r="AO402" s="6" t="e">
        <f>COUNTIFS(#REF!,"&lt;=1",#REF!,"&gt;=50",#REF!,$B402,#REF!,"&gt;=2.2")</f>
        <v>#REF!</v>
      </c>
      <c r="AP402" s="6" t="e">
        <f>COUNTIFS(#REF!,"&lt;=1",#REF!,"&gt;=50",#REF!,$B402,#REF!,"&gt;=2.5")</f>
        <v>#REF!</v>
      </c>
      <c r="AQ402" s="6" t="e">
        <f>COUNTIFS(#REF!,"&lt;=1",#REF!,"&gt;=50",#REF!,$B402,#REF!,"&gt;=3")</f>
        <v>#REF!</v>
      </c>
      <c r="AR402" s="6" t="e">
        <f>COUNTIFS(#REF!,"&lt;=1",#REF!,"&gt;=50",#REF!,$B402,#REF!,"&gt;=3.5")</f>
        <v>#REF!</v>
      </c>
      <c r="AS402" s="15" t="e">
        <f>COUNTIFS(#REF!,"&lt;=1",#REF!,"&gt;=50",#REF!,$B402,#REF!,"&gt;=4")</f>
        <v>#REF!</v>
      </c>
    </row>
    <row r="403" spans="2:45" hidden="1" outlineLevel="1" x14ac:dyDescent="0.25">
      <c r="B403" s="9" t="s">
        <v>15</v>
      </c>
      <c r="C403" s="6"/>
      <c r="D403" s="6" t="e">
        <f>COUNTIFS(#REF!,"&lt;100",#REF!,"&gt;=50",#REF!,$B403)</f>
        <v>#REF!</v>
      </c>
      <c r="E403" s="6" t="e">
        <f>COUNTIFS(#REF!,"&lt;=1",#REF!,"&lt;100",#REF!,"&gt;=50",#REF!,$B403,#REF!,"&gt;=2.2")</f>
        <v>#REF!</v>
      </c>
      <c r="F403" s="6" t="e">
        <f>COUNTIFS(#REF!,"&lt;=1",#REF!,"&lt;100",#REF!,"&gt;=50",#REF!,$B403,#REF!,"&gt;=2.5")</f>
        <v>#REF!</v>
      </c>
      <c r="G403" s="6" t="e">
        <f>COUNTIFS(#REF!,"&lt;=1",#REF!,"&lt;100",#REF!,"&gt;=50",#REF!,$B403,#REF!,"&gt;=3")</f>
        <v>#REF!</v>
      </c>
      <c r="H403" s="6" t="e">
        <f>COUNTIFS(#REF!,"&lt;=1",#REF!,"&lt;100",#REF!,"&gt;=50",#REF!,$B403,#REF!,"&gt;=3.5")</f>
        <v>#REF!</v>
      </c>
      <c r="I403" s="15" t="e">
        <f>COUNTIFS(#REF!,"&lt;=1",#REF!,"&lt;100",#REF!,"&gt;=50",#REF!,$B403,#REF!,"&gt;=4")</f>
        <v>#REF!</v>
      </c>
      <c r="K403" s="9" t="s">
        <v>15</v>
      </c>
      <c r="L403" s="6"/>
      <c r="M403" s="6" t="e">
        <f>COUNTIFS(#REF!,"&gt;=100",#REF!,"&lt;150",#REF!,$B403)</f>
        <v>#REF!</v>
      </c>
      <c r="N403" s="6" t="e">
        <f>COUNTIFS(#REF!,"&lt;=1",#REF!,"&gt;=100",#REF!,"&lt;150",#REF!,$B403,#REF!,"&gt;=2.2")</f>
        <v>#REF!</v>
      </c>
      <c r="O403" s="6" t="e">
        <f>COUNTIFS(#REF!,"&lt;=1",#REF!,"&gt;=100",#REF!,"&lt;150",#REF!,$B403,#REF!,"&gt;=2.5")</f>
        <v>#REF!</v>
      </c>
      <c r="P403" s="6" t="e">
        <f>COUNTIFS(#REF!,"&lt;=1",#REF!,"&gt;=100",#REF!,"&lt;150",#REF!,$B403,#REF!,"&gt;=3")</f>
        <v>#REF!</v>
      </c>
      <c r="Q403" s="6" t="e">
        <f>COUNTIFS(#REF!,"&lt;=1",#REF!,"&gt;=100",#REF!,"&lt;150",#REF!,$B403,#REF!,"&gt;=3.5")</f>
        <v>#REF!</v>
      </c>
      <c r="R403" s="15" t="e">
        <f>COUNTIFS(#REF!,"&lt;=1",#REF!,"&gt;=100",#REF!,"&lt;150",#REF!,$B403,#REF!,"&gt;=4")</f>
        <v>#REF!</v>
      </c>
      <c r="T403" s="9" t="s">
        <v>15</v>
      </c>
      <c r="U403" s="6"/>
      <c r="V403" s="6" t="e">
        <f>COUNTIFS(#REF!,"&gt;=150",#REF!,"&lt;200",#REF!,$B403)</f>
        <v>#REF!</v>
      </c>
      <c r="W403" s="6" t="e">
        <f>COUNTIFS(#REF!,"&lt;=1",#REF!,"&gt;=150",#REF!,"&lt;200",#REF!,$B403,#REF!,"&gt;=2.2")</f>
        <v>#REF!</v>
      </c>
      <c r="X403" s="6" t="e">
        <f>COUNTIFS(#REF!,"&lt;=1",#REF!,"&gt;=150",#REF!,"&lt;200",#REF!,$B403,#REF!,"&gt;=2.5")</f>
        <v>#REF!</v>
      </c>
      <c r="Y403" s="6" t="e">
        <f>COUNTIFS(#REF!,"&lt;=1",#REF!,"&gt;=150",#REF!,"&lt;200",#REF!,$B403,#REF!,"&gt;=3")</f>
        <v>#REF!</v>
      </c>
      <c r="Z403" s="6" t="e">
        <f>COUNTIFS(#REF!,"&lt;=1",#REF!,"&gt;=150",#REF!,"&lt;200",#REF!,$B403,#REF!,"&gt;=3.5")</f>
        <v>#REF!</v>
      </c>
      <c r="AA403" s="15" t="e">
        <f>COUNTIFS(#REF!,"&lt;=1",#REF!,"&gt;=150",#REF!,"&lt;200",#REF!,$B403,#REF!,"&gt;=4")</f>
        <v>#REF!</v>
      </c>
      <c r="AC403" s="9" t="s">
        <v>15</v>
      </c>
      <c r="AD403" s="6"/>
      <c r="AE403" s="6" t="e">
        <f>COUNTIFS(#REF!,"&gt;=200",#REF!,$B403)</f>
        <v>#REF!</v>
      </c>
      <c r="AF403" s="6" t="e">
        <f>COUNTIFS(#REF!,"&lt;=1",#REF!,"&gt;=200",#REF!,$B403,#REF!,"&gt;=2.2")</f>
        <v>#REF!</v>
      </c>
      <c r="AG403" s="6" t="e">
        <f>COUNTIFS(#REF!,"&lt;=1",#REF!,"&gt;=200",#REF!,$B403,#REF!,"&gt;=2.5")</f>
        <v>#REF!</v>
      </c>
      <c r="AH403" s="6" t="e">
        <f>COUNTIFS(#REF!,"&lt;=1",#REF!,"&gt;=200",#REF!,$B403,#REF!,"&gt;=3")</f>
        <v>#REF!</v>
      </c>
      <c r="AI403" s="6" t="e">
        <f>COUNTIFS(#REF!,"&lt;=1",#REF!,"&gt;=200",#REF!,$B403,#REF!,"&gt;=3.5")</f>
        <v>#REF!</v>
      </c>
      <c r="AJ403" s="15" t="e">
        <f>COUNTIFS(#REF!,"&lt;=1",#REF!,"&gt;=200",#REF!,$B403,#REF!,"&gt;=4")</f>
        <v>#REF!</v>
      </c>
      <c r="AL403" s="9" t="s">
        <v>15</v>
      </c>
      <c r="AM403" s="6"/>
      <c r="AN403" s="6" t="e">
        <f>COUNTIFS(#REF!,"&gt;=50",#REF!,$B403)</f>
        <v>#REF!</v>
      </c>
      <c r="AO403" s="6" t="e">
        <f>COUNTIFS(#REF!,"&lt;=1",#REF!,"&gt;=50",#REF!,$B403,#REF!,"&gt;=2.2")</f>
        <v>#REF!</v>
      </c>
      <c r="AP403" s="6" t="e">
        <f>COUNTIFS(#REF!,"&lt;=1",#REF!,"&gt;=50",#REF!,$B403,#REF!,"&gt;=2.5")</f>
        <v>#REF!</v>
      </c>
      <c r="AQ403" s="6" t="e">
        <f>COUNTIFS(#REF!,"&lt;=1",#REF!,"&gt;=50",#REF!,$B403,#REF!,"&gt;=3")</f>
        <v>#REF!</v>
      </c>
      <c r="AR403" s="6" t="e">
        <f>COUNTIFS(#REF!,"&lt;=1",#REF!,"&gt;=50",#REF!,$B403,#REF!,"&gt;=3.5")</f>
        <v>#REF!</v>
      </c>
      <c r="AS403" s="15" t="e">
        <f>COUNTIFS(#REF!,"&lt;=1",#REF!,"&gt;=50",#REF!,$B403,#REF!,"&gt;=4")</f>
        <v>#REF!</v>
      </c>
    </row>
    <row r="404" spans="2:45" hidden="1" outlineLevel="1" x14ac:dyDescent="0.25">
      <c r="B404" s="9" t="s">
        <v>31</v>
      </c>
      <c r="C404" s="6"/>
      <c r="D404" s="6" t="e">
        <f>COUNTIFS(#REF!,"&lt;100",#REF!,"&gt;=50",#REF!,$B404)</f>
        <v>#REF!</v>
      </c>
      <c r="E404" s="6" t="e">
        <f>COUNTIFS(#REF!,"&lt;=1",#REF!,"&lt;100",#REF!,"&gt;=50",#REF!,$B404,#REF!,"&gt;=2.2")</f>
        <v>#REF!</v>
      </c>
      <c r="F404" s="6" t="e">
        <f>COUNTIFS(#REF!,"&lt;=1",#REF!,"&lt;100",#REF!,"&gt;=50",#REF!,$B404,#REF!,"&gt;=2.5")</f>
        <v>#REF!</v>
      </c>
      <c r="G404" s="6" t="e">
        <f>COUNTIFS(#REF!,"&lt;=1",#REF!,"&lt;100",#REF!,"&gt;=50",#REF!,$B404,#REF!,"&gt;=3")</f>
        <v>#REF!</v>
      </c>
      <c r="H404" s="6" t="e">
        <f>COUNTIFS(#REF!,"&lt;=1",#REF!,"&lt;100",#REF!,"&gt;=50",#REF!,$B404,#REF!,"&gt;=3.5")</f>
        <v>#REF!</v>
      </c>
      <c r="I404" s="15" t="e">
        <f>COUNTIFS(#REF!,"&lt;=1",#REF!,"&lt;100",#REF!,"&gt;=50",#REF!,$B404,#REF!,"&gt;=4")</f>
        <v>#REF!</v>
      </c>
      <c r="K404" s="9" t="s">
        <v>31</v>
      </c>
      <c r="L404" s="6"/>
      <c r="M404" s="6" t="e">
        <f>COUNTIFS(#REF!,"&gt;=100",#REF!,"&lt;150",#REF!,$B404)</f>
        <v>#REF!</v>
      </c>
      <c r="N404" s="6" t="e">
        <f>COUNTIFS(#REF!,"&lt;=1",#REF!,"&gt;=100",#REF!,"&lt;150",#REF!,$B404,#REF!,"&gt;=2.2")</f>
        <v>#REF!</v>
      </c>
      <c r="O404" s="6" t="e">
        <f>COUNTIFS(#REF!,"&lt;=1",#REF!,"&gt;=100",#REF!,"&lt;150",#REF!,$B404,#REF!,"&gt;=2.5")</f>
        <v>#REF!</v>
      </c>
      <c r="P404" s="6" t="e">
        <f>COUNTIFS(#REF!,"&lt;=1",#REF!,"&gt;=100",#REF!,"&lt;150",#REF!,$B404,#REF!,"&gt;=3")</f>
        <v>#REF!</v>
      </c>
      <c r="Q404" s="6" t="e">
        <f>COUNTIFS(#REF!,"&lt;=1",#REF!,"&gt;=100",#REF!,"&lt;150",#REF!,$B404,#REF!,"&gt;=3.5")</f>
        <v>#REF!</v>
      </c>
      <c r="R404" s="15" t="e">
        <f>COUNTIFS(#REF!,"&lt;=1",#REF!,"&gt;=100",#REF!,"&lt;150",#REF!,$B404,#REF!,"&gt;=4")</f>
        <v>#REF!</v>
      </c>
      <c r="T404" s="9" t="s">
        <v>31</v>
      </c>
      <c r="U404" s="6"/>
      <c r="V404" s="6" t="e">
        <f>COUNTIFS(#REF!,"&gt;=150",#REF!,"&lt;200",#REF!,$B404)</f>
        <v>#REF!</v>
      </c>
      <c r="W404" s="6" t="e">
        <f>COUNTIFS(#REF!,"&lt;=1",#REF!,"&gt;=150",#REF!,"&lt;200",#REF!,$B404,#REF!,"&gt;=2.2")</f>
        <v>#REF!</v>
      </c>
      <c r="X404" s="6" t="e">
        <f>COUNTIFS(#REF!,"&lt;=1",#REF!,"&gt;=150",#REF!,"&lt;200",#REF!,$B404,#REF!,"&gt;=2.5")</f>
        <v>#REF!</v>
      </c>
      <c r="Y404" s="6" t="e">
        <f>COUNTIFS(#REF!,"&lt;=1",#REF!,"&gt;=150",#REF!,"&lt;200",#REF!,$B404,#REF!,"&gt;=3")</f>
        <v>#REF!</v>
      </c>
      <c r="Z404" s="6" t="e">
        <f>COUNTIFS(#REF!,"&lt;=1",#REF!,"&gt;=150",#REF!,"&lt;200",#REF!,$B404,#REF!,"&gt;=3.5")</f>
        <v>#REF!</v>
      </c>
      <c r="AA404" s="15" t="e">
        <f>COUNTIFS(#REF!,"&lt;=1",#REF!,"&gt;=150",#REF!,"&lt;200",#REF!,$B404,#REF!,"&gt;=4")</f>
        <v>#REF!</v>
      </c>
      <c r="AC404" s="9" t="s">
        <v>31</v>
      </c>
      <c r="AD404" s="6"/>
      <c r="AE404" s="6" t="e">
        <f>COUNTIFS(#REF!,"&gt;=200",#REF!,$B404)</f>
        <v>#REF!</v>
      </c>
      <c r="AF404" s="6" t="e">
        <f>COUNTIFS(#REF!,"&lt;=1",#REF!,"&gt;=200",#REF!,$B404,#REF!,"&gt;=2.2")</f>
        <v>#REF!</v>
      </c>
      <c r="AG404" s="6" t="e">
        <f>COUNTIFS(#REF!,"&lt;=1",#REF!,"&gt;=200",#REF!,$B404,#REF!,"&gt;=2.5")</f>
        <v>#REF!</v>
      </c>
      <c r="AH404" s="6" t="e">
        <f>COUNTIFS(#REF!,"&lt;=1",#REF!,"&gt;=200",#REF!,$B404,#REF!,"&gt;=3")</f>
        <v>#REF!</v>
      </c>
      <c r="AI404" s="6" t="e">
        <f>COUNTIFS(#REF!,"&lt;=1",#REF!,"&gt;=200",#REF!,$B404,#REF!,"&gt;=3.5")</f>
        <v>#REF!</v>
      </c>
      <c r="AJ404" s="15" t="e">
        <f>COUNTIFS(#REF!,"&lt;=1",#REF!,"&gt;=200",#REF!,$B404,#REF!,"&gt;=4")</f>
        <v>#REF!</v>
      </c>
      <c r="AL404" s="9" t="s">
        <v>31</v>
      </c>
      <c r="AM404" s="6"/>
      <c r="AN404" s="6" t="e">
        <f>COUNTIFS(#REF!,"&gt;=50",#REF!,$B404)</f>
        <v>#REF!</v>
      </c>
      <c r="AO404" s="6" t="e">
        <f>COUNTIFS(#REF!,"&lt;=1",#REF!,"&gt;=50",#REF!,$B404,#REF!,"&gt;=2.2")</f>
        <v>#REF!</v>
      </c>
      <c r="AP404" s="6" t="e">
        <f>COUNTIFS(#REF!,"&lt;=1",#REF!,"&gt;=50",#REF!,$B404,#REF!,"&gt;=2.5")</f>
        <v>#REF!</v>
      </c>
      <c r="AQ404" s="6" t="e">
        <f>COUNTIFS(#REF!,"&lt;=1",#REF!,"&gt;=50",#REF!,$B404,#REF!,"&gt;=3")</f>
        <v>#REF!</v>
      </c>
      <c r="AR404" s="6" t="e">
        <f>COUNTIFS(#REF!,"&lt;=1",#REF!,"&gt;=50",#REF!,$B404,#REF!,"&gt;=3.5")</f>
        <v>#REF!</v>
      </c>
      <c r="AS404" s="15" t="e">
        <f>COUNTIFS(#REF!,"&lt;=1",#REF!,"&gt;=50",#REF!,$B404,#REF!,"&gt;=4")</f>
        <v>#REF!</v>
      </c>
    </row>
    <row r="405" spans="2:45" hidden="1" outlineLevel="1" x14ac:dyDescent="0.25">
      <c r="B405" s="9" t="s">
        <v>9</v>
      </c>
      <c r="C405" s="6"/>
      <c r="D405" s="6" t="e">
        <f>COUNTIFS(#REF!,"&lt;100",#REF!,"&gt;=50",#REF!,$B405)</f>
        <v>#REF!</v>
      </c>
      <c r="E405" s="6" t="e">
        <f>COUNTIFS(#REF!,"&lt;=1",#REF!,"&lt;100",#REF!,"&gt;=50",#REF!,$B405,#REF!,"&gt;=2.2")</f>
        <v>#REF!</v>
      </c>
      <c r="F405" s="6" t="e">
        <f>COUNTIFS(#REF!,"&lt;=1",#REF!,"&lt;100",#REF!,"&gt;=50",#REF!,$B405,#REF!,"&gt;=2.5")</f>
        <v>#REF!</v>
      </c>
      <c r="G405" s="6" t="e">
        <f>COUNTIFS(#REF!,"&lt;=1",#REF!,"&lt;100",#REF!,"&gt;=50",#REF!,$B405,#REF!,"&gt;=3")</f>
        <v>#REF!</v>
      </c>
      <c r="H405" s="6" t="e">
        <f>COUNTIFS(#REF!,"&lt;=1",#REF!,"&lt;100",#REF!,"&gt;=50",#REF!,$B405,#REF!,"&gt;=3.5")</f>
        <v>#REF!</v>
      </c>
      <c r="I405" s="15" t="e">
        <f>COUNTIFS(#REF!,"&lt;=1",#REF!,"&lt;100",#REF!,"&gt;=50",#REF!,$B405,#REF!,"&gt;=4")</f>
        <v>#REF!</v>
      </c>
      <c r="K405" s="9" t="s">
        <v>9</v>
      </c>
      <c r="L405" s="6"/>
      <c r="M405" s="6" t="e">
        <f>COUNTIFS(#REF!,"&gt;=100",#REF!,"&lt;150",#REF!,$B405)</f>
        <v>#REF!</v>
      </c>
      <c r="N405" s="6" t="e">
        <f>COUNTIFS(#REF!,"&lt;=1",#REF!,"&gt;=100",#REF!,"&lt;150",#REF!,$B405,#REF!,"&gt;=2.2")</f>
        <v>#REF!</v>
      </c>
      <c r="O405" s="6" t="e">
        <f>COUNTIFS(#REF!,"&lt;=1",#REF!,"&gt;=100",#REF!,"&lt;150",#REF!,$B405,#REF!,"&gt;=2.5")</f>
        <v>#REF!</v>
      </c>
      <c r="P405" s="6" t="e">
        <f>COUNTIFS(#REF!,"&lt;=1",#REF!,"&gt;=100",#REF!,"&lt;150",#REF!,$B405,#REF!,"&gt;=3")</f>
        <v>#REF!</v>
      </c>
      <c r="Q405" s="6" t="e">
        <f>COUNTIFS(#REF!,"&lt;=1",#REF!,"&gt;=100",#REF!,"&lt;150",#REF!,$B405,#REF!,"&gt;=3.5")</f>
        <v>#REF!</v>
      </c>
      <c r="R405" s="15" t="e">
        <f>COUNTIFS(#REF!,"&lt;=1",#REF!,"&gt;=100",#REF!,"&lt;150",#REF!,$B405,#REF!,"&gt;=4")</f>
        <v>#REF!</v>
      </c>
      <c r="T405" s="9" t="s">
        <v>9</v>
      </c>
      <c r="U405" s="6"/>
      <c r="V405" s="6" t="e">
        <f>COUNTIFS(#REF!,"&gt;=150",#REF!,"&lt;200",#REF!,$B405)</f>
        <v>#REF!</v>
      </c>
      <c r="W405" s="6" t="e">
        <f>COUNTIFS(#REF!,"&lt;=1",#REF!,"&gt;=150",#REF!,"&lt;200",#REF!,$B405,#REF!,"&gt;=2.2")</f>
        <v>#REF!</v>
      </c>
      <c r="X405" s="6" t="e">
        <f>COUNTIFS(#REF!,"&lt;=1",#REF!,"&gt;=150",#REF!,"&lt;200",#REF!,$B405,#REF!,"&gt;=2.5")</f>
        <v>#REF!</v>
      </c>
      <c r="Y405" s="6" t="e">
        <f>COUNTIFS(#REF!,"&lt;=1",#REF!,"&gt;=150",#REF!,"&lt;200",#REF!,$B405,#REF!,"&gt;=3")</f>
        <v>#REF!</v>
      </c>
      <c r="Z405" s="6" t="e">
        <f>COUNTIFS(#REF!,"&lt;=1",#REF!,"&gt;=150",#REF!,"&lt;200",#REF!,$B405,#REF!,"&gt;=3.5")</f>
        <v>#REF!</v>
      </c>
      <c r="AA405" s="15" t="e">
        <f>COUNTIFS(#REF!,"&lt;=1",#REF!,"&gt;=150",#REF!,"&lt;200",#REF!,$B405,#REF!,"&gt;=4")</f>
        <v>#REF!</v>
      </c>
      <c r="AC405" s="9" t="s">
        <v>9</v>
      </c>
      <c r="AD405" s="6"/>
      <c r="AE405" s="6" t="e">
        <f>COUNTIFS(#REF!,"&gt;=200",#REF!,$B405)</f>
        <v>#REF!</v>
      </c>
      <c r="AF405" s="6" t="e">
        <f>COUNTIFS(#REF!,"&lt;=1",#REF!,"&gt;=200",#REF!,$B405,#REF!,"&gt;=2.2")</f>
        <v>#REF!</v>
      </c>
      <c r="AG405" s="6" t="e">
        <f>COUNTIFS(#REF!,"&lt;=1",#REF!,"&gt;=200",#REF!,$B405,#REF!,"&gt;=2.5")</f>
        <v>#REF!</v>
      </c>
      <c r="AH405" s="6" t="e">
        <f>COUNTIFS(#REF!,"&lt;=1",#REF!,"&gt;=200",#REF!,$B405,#REF!,"&gt;=3")</f>
        <v>#REF!</v>
      </c>
      <c r="AI405" s="6" t="e">
        <f>COUNTIFS(#REF!,"&lt;=1",#REF!,"&gt;=200",#REF!,$B405,#REF!,"&gt;=3.5")</f>
        <v>#REF!</v>
      </c>
      <c r="AJ405" s="15" t="e">
        <f>COUNTIFS(#REF!,"&lt;=1",#REF!,"&gt;=200",#REF!,$B405,#REF!,"&gt;=4")</f>
        <v>#REF!</v>
      </c>
      <c r="AL405" s="9" t="s">
        <v>9</v>
      </c>
      <c r="AM405" s="6"/>
      <c r="AN405" s="6" t="e">
        <f>COUNTIFS(#REF!,"&gt;=50",#REF!,$B405)</f>
        <v>#REF!</v>
      </c>
      <c r="AO405" s="6" t="e">
        <f>COUNTIFS(#REF!,"&lt;=1",#REF!,"&gt;=50",#REF!,$B405,#REF!,"&gt;=2.2")</f>
        <v>#REF!</v>
      </c>
      <c r="AP405" s="6" t="e">
        <f>COUNTIFS(#REF!,"&lt;=1",#REF!,"&gt;=50",#REF!,$B405,#REF!,"&gt;=2.5")</f>
        <v>#REF!</v>
      </c>
      <c r="AQ405" s="6" t="e">
        <f>COUNTIFS(#REF!,"&lt;=1",#REF!,"&gt;=50",#REF!,$B405,#REF!,"&gt;=3")</f>
        <v>#REF!</v>
      </c>
      <c r="AR405" s="6" t="e">
        <f>COUNTIFS(#REF!,"&lt;=1",#REF!,"&gt;=50",#REF!,$B405,#REF!,"&gt;=3.5")</f>
        <v>#REF!</v>
      </c>
      <c r="AS405" s="15" t="e">
        <f>COUNTIFS(#REF!,"&lt;=1",#REF!,"&gt;=50",#REF!,$B405,#REF!,"&gt;=4")</f>
        <v>#REF!</v>
      </c>
    </row>
    <row r="406" spans="2:45" hidden="1" outlineLevel="1" x14ac:dyDescent="0.25">
      <c r="B406" s="9" t="s">
        <v>42</v>
      </c>
      <c r="C406" s="6"/>
      <c r="D406" s="6" t="e">
        <f>COUNTIFS(#REF!,"&lt;100",#REF!,"&gt;=50",#REF!,$B406)</f>
        <v>#REF!</v>
      </c>
      <c r="E406" s="6" t="e">
        <f>COUNTIFS(#REF!,"&lt;=1",#REF!,"&lt;100",#REF!,"&gt;=50",#REF!,$B406,#REF!,"&gt;=2.2")</f>
        <v>#REF!</v>
      </c>
      <c r="F406" s="6" t="e">
        <f>COUNTIFS(#REF!,"&lt;=1",#REF!,"&lt;100",#REF!,"&gt;=50",#REF!,$B406,#REF!,"&gt;=2.5")</f>
        <v>#REF!</v>
      </c>
      <c r="G406" s="6" t="e">
        <f>COUNTIFS(#REF!,"&lt;=1",#REF!,"&lt;100",#REF!,"&gt;=50",#REF!,$B406,#REF!,"&gt;=3")</f>
        <v>#REF!</v>
      </c>
      <c r="H406" s="6" t="e">
        <f>COUNTIFS(#REF!,"&lt;=1",#REF!,"&lt;100",#REF!,"&gt;=50",#REF!,$B406,#REF!,"&gt;=3.5")</f>
        <v>#REF!</v>
      </c>
      <c r="I406" s="15" t="e">
        <f>COUNTIFS(#REF!,"&lt;=1",#REF!,"&lt;100",#REF!,"&gt;=50",#REF!,$B406,#REF!,"&gt;=4")</f>
        <v>#REF!</v>
      </c>
      <c r="K406" s="9" t="s">
        <v>42</v>
      </c>
      <c r="L406" s="6"/>
      <c r="M406" s="6" t="e">
        <f>COUNTIFS(#REF!,"&gt;=100",#REF!,"&lt;150",#REF!,$B406)</f>
        <v>#REF!</v>
      </c>
      <c r="N406" s="6" t="e">
        <f>COUNTIFS(#REF!,"&lt;=1",#REF!,"&gt;=100",#REF!,"&lt;150",#REF!,$B406,#REF!,"&gt;=2.2")</f>
        <v>#REF!</v>
      </c>
      <c r="O406" s="6" t="e">
        <f>COUNTIFS(#REF!,"&lt;=1",#REF!,"&gt;=100",#REF!,"&lt;150",#REF!,$B406,#REF!,"&gt;=2.5")</f>
        <v>#REF!</v>
      </c>
      <c r="P406" s="6" t="e">
        <f>COUNTIFS(#REF!,"&lt;=1",#REF!,"&gt;=100",#REF!,"&lt;150",#REF!,$B406,#REF!,"&gt;=3")</f>
        <v>#REF!</v>
      </c>
      <c r="Q406" s="6" t="e">
        <f>COUNTIFS(#REF!,"&lt;=1",#REF!,"&gt;=100",#REF!,"&lt;150",#REF!,$B406,#REF!,"&gt;=3.5")</f>
        <v>#REF!</v>
      </c>
      <c r="R406" s="15" t="e">
        <f>COUNTIFS(#REF!,"&lt;=1",#REF!,"&gt;=100",#REF!,"&lt;150",#REF!,$B406,#REF!,"&gt;=4")</f>
        <v>#REF!</v>
      </c>
      <c r="T406" s="9" t="s">
        <v>42</v>
      </c>
      <c r="U406" s="6"/>
      <c r="V406" s="6" t="e">
        <f>COUNTIFS(#REF!,"&gt;=150",#REF!,"&lt;200",#REF!,$B406)</f>
        <v>#REF!</v>
      </c>
      <c r="W406" s="6" t="e">
        <f>COUNTIFS(#REF!,"&lt;=1",#REF!,"&gt;=150",#REF!,"&lt;200",#REF!,$B406,#REF!,"&gt;=2.2")</f>
        <v>#REF!</v>
      </c>
      <c r="X406" s="6" t="e">
        <f>COUNTIFS(#REF!,"&lt;=1",#REF!,"&gt;=150",#REF!,"&lt;200",#REF!,$B406,#REF!,"&gt;=2.5")</f>
        <v>#REF!</v>
      </c>
      <c r="Y406" s="6" t="e">
        <f>COUNTIFS(#REF!,"&lt;=1",#REF!,"&gt;=150",#REF!,"&lt;200",#REF!,$B406,#REF!,"&gt;=3")</f>
        <v>#REF!</v>
      </c>
      <c r="Z406" s="6" t="e">
        <f>COUNTIFS(#REF!,"&lt;=1",#REF!,"&gt;=150",#REF!,"&lt;200",#REF!,$B406,#REF!,"&gt;=3.5")</f>
        <v>#REF!</v>
      </c>
      <c r="AA406" s="15" t="e">
        <f>COUNTIFS(#REF!,"&lt;=1",#REF!,"&gt;=150",#REF!,"&lt;200",#REF!,$B406,#REF!,"&gt;=4")</f>
        <v>#REF!</v>
      </c>
      <c r="AC406" s="9" t="s">
        <v>42</v>
      </c>
      <c r="AD406" s="6"/>
      <c r="AE406" s="6" t="e">
        <f>COUNTIFS(#REF!,"&gt;=200",#REF!,$B406)</f>
        <v>#REF!</v>
      </c>
      <c r="AF406" s="6" t="e">
        <f>COUNTIFS(#REF!,"&lt;=1",#REF!,"&gt;=200",#REF!,$B406,#REF!,"&gt;=2.2")</f>
        <v>#REF!</v>
      </c>
      <c r="AG406" s="6" t="e">
        <f>COUNTIFS(#REF!,"&lt;=1",#REF!,"&gt;=200",#REF!,$B406,#REF!,"&gt;=2.5")</f>
        <v>#REF!</v>
      </c>
      <c r="AH406" s="6" t="e">
        <f>COUNTIFS(#REF!,"&lt;=1",#REF!,"&gt;=200",#REF!,$B406,#REF!,"&gt;=3")</f>
        <v>#REF!</v>
      </c>
      <c r="AI406" s="6" t="e">
        <f>COUNTIFS(#REF!,"&lt;=1",#REF!,"&gt;=200",#REF!,$B406,#REF!,"&gt;=3.5")</f>
        <v>#REF!</v>
      </c>
      <c r="AJ406" s="15" t="e">
        <f>COUNTIFS(#REF!,"&lt;=1",#REF!,"&gt;=200",#REF!,$B406,#REF!,"&gt;=4")</f>
        <v>#REF!</v>
      </c>
      <c r="AL406" s="9" t="s">
        <v>42</v>
      </c>
      <c r="AM406" s="6"/>
      <c r="AN406" s="6" t="e">
        <f>COUNTIFS(#REF!,"&gt;=50",#REF!,$B406)</f>
        <v>#REF!</v>
      </c>
      <c r="AO406" s="6" t="e">
        <f>COUNTIFS(#REF!,"&lt;=1",#REF!,"&gt;=50",#REF!,$B406,#REF!,"&gt;=2.2")</f>
        <v>#REF!</v>
      </c>
      <c r="AP406" s="6" t="e">
        <f>COUNTIFS(#REF!,"&lt;=1",#REF!,"&gt;=50",#REF!,$B406,#REF!,"&gt;=2.5")</f>
        <v>#REF!</v>
      </c>
      <c r="AQ406" s="6" t="e">
        <f>COUNTIFS(#REF!,"&lt;=1",#REF!,"&gt;=50",#REF!,$B406,#REF!,"&gt;=3")</f>
        <v>#REF!</v>
      </c>
      <c r="AR406" s="6" t="e">
        <f>COUNTIFS(#REF!,"&lt;=1",#REF!,"&gt;=50",#REF!,$B406,#REF!,"&gt;=3.5")</f>
        <v>#REF!</v>
      </c>
      <c r="AS406" s="15" t="e">
        <f>COUNTIFS(#REF!,"&lt;=1",#REF!,"&gt;=50",#REF!,$B406,#REF!,"&gt;=4")</f>
        <v>#REF!</v>
      </c>
    </row>
    <row r="407" spans="2:45" hidden="1" outlineLevel="1" x14ac:dyDescent="0.25">
      <c r="B407" s="9" t="s">
        <v>60</v>
      </c>
      <c r="C407" s="6"/>
      <c r="D407" s="6" t="e">
        <f>COUNTIFS(#REF!,"&lt;100",#REF!,"&gt;=50",#REF!,$B407)</f>
        <v>#REF!</v>
      </c>
      <c r="E407" s="6" t="e">
        <f>COUNTIFS(#REF!,"&lt;=1",#REF!,"&lt;100",#REF!,"&gt;=50",#REF!,$B407,#REF!,"&gt;=2.2")</f>
        <v>#REF!</v>
      </c>
      <c r="F407" s="6" t="e">
        <f>COUNTIFS(#REF!,"&lt;=1",#REF!,"&lt;100",#REF!,"&gt;=50",#REF!,$B407,#REF!,"&gt;=2.5")</f>
        <v>#REF!</v>
      </c>
      <c r="G407" s="6" t="e">
        <f>COUNTIFS(#REF!,"&lt;=1",#REF!,"&lt;100",#REF!,"&gt;=50",#REF!,$B407,#REF!,"&gt;=3")</f>
        <v>#REF!</v>
      </c>
      <c r="H407" s="6" t="e">
        <f>COUNTIFS(#REF!,"&lt;=1",#REF!,"&lt;100",#REF!,"&gt;=50",#REF!,$B407,#REF!,"&gt;=3.5")</f>
        <v>#REF!</v>
      </c>
      <c r="I407" s="15" t="e">
        <f>COUNTIFS(#REF!,"&lt;=1",#REF!,"&lt;100",#REF!,"&gt;=50",#REF!,$B407,#REF!,"&gt;=4")</f>
        <v>#REF!</v>
      </c>
      <c r="K407" s="9" t="s">
        <v>60</v>
      </c>
      <c r="L407" s="6"/>
      <c r="M407" s="6" t="e">
        <f>COUNTIFS(#REF!,"&gt;=100",#REF!,"&lt;150",#REF!,$B407)</f>
        <v>#REF!</v>
      </c>
      <c r="N407" s="6" t="e">
        <f>COUNTIFS(#REF!,"&lt;=1",#REF!,"&gt;=100",#REF!,"&lt;150",#REF!,$B407,#REF!,"&gt;=2.2")</f>
        <v>#REF!</v>
      </c>
      <c r="O407" s="6" t="e">
        <f>COUNTIFS(#REF!,"&lt;=1",#REF!,"&gt;=100",#REF!,"&lt;150",#REF!,$B407,#REF!,"&gt;=2.5")</f>
        <v>#REF!</v>
      </c>
      <c r="P407" s="6" t="e">
        <f>COUNTIFS(#REF!,"&lt;=1",#REF!,"&gt;=100",#REF!,"&lt;150",#REF!,$B407,#REF!,"&gt;=3")</f>
        <v>#REF!</v>
      </c>
      <c r="Q407" s="6" t="e">
        <f>COUNTIFS(#REF!,"&lt;=1",#REF!,"&gt;=100",#REF!,"&lt;150",#REF!,$B407,#REF!,"&gt;=3.5")</f>
        <v>#REF!</v>
      </c>
      <c r="R407" s="15" t="e">
        <f>COUNTIFS(#REF!,"&lt;=1",#REF!,"&gt;=100",#REF!,"&lt;150",#REF!,$B407,#REF!,"&gt;=4")</f>
        <v>#REF!</v>
      </c>
      <c r="T407" s="9" t="s">
        <v>60</v>
      </c>
      <c r="U407" s="6"/>
      <c r="V407" s="6" t="e">
        <f>COUNTIFS(#REF!,"&gt;=150",#REF!,"&lt;200",#REF!,$B407)</f>
        <v>#REF!</v>
      </c>
      <c r="W407" s="6" t="e">
        <f>COUNTIFS(#REF!,"&lt;=1",#REF!,"&gt;=150",#REF!,"&lt;200",#REF!,$B407,#REF!,"&gt;=2.2")</f>
        <v>#REF!</v>
      </c>
      <c r="X407" s="6" t="e">
        <f>COUNTIFS(#REF!,"&lt;=1",#REF!,"&gt;=150",#REF!,"&lt;200",#REF!,$B407,#REF!,"&gt;=2.5")</f>
        <v>#REF!</v>
      </c>
      <c r="Y407" s="6" t="e">
        <f>COUNTIFS(#REF!,"&lt;=1",#REF!,"&gt;=150",#REF!,"&lt;200",#REF!,$B407,#REF!,"&gt;=3")</f>
        <v>#REF!</v>
      </c>
      <c r="Z407" s="6" t="e">
        <f>COUNTIFS(#REF!,"&lt;=1",#REF!,"&gt;=150",#REF!,"&lt;200",#REF!,$B407,#REF!,"&gt;=3.5")</f>
        <v>#REF!</v>
      </c>
      <c r="AA407" s="15" t="e">
        <f>COUNTIFS(#REF!,"&lt;=1",#REF!,"&gt;=150",#REF!,"&lt;200",#REF!,$B407,#REF!,"&gt;=4")</f>
        <v>#REF!</v>
      </c>
      <c r="AC407" s="9" t="s">
        <v>60</v>
      </c>
      <c r="AD407" s="6"/>
      <c r="AE407" s="6" t="e">
        <f>COUNTIFS(#REF!,"&gt;=200",#REF!,$B407)</f>
        <v>#REF!</v>
      </c>
      <c r="AF407" s="6" t="e">
        <f>COUNTIFS(#REF!,"&lt;=1",#REF!,"&gt;=200",#REF!,$B407,#REF!,"&gt;=2.2")</f>
        <v>#REF!</v>
      </c>
      <c r="AG407" s="6" t="e">
        <f>COUNTIFS(#REF!,"&lt;=1",#REF!,"&gt;=200",#REF!,$B407,#REF!,"&gt;=2.5")</f>
        <v>#REF!</v>
      </c>
      <c r="AH407" s="6" t="e">
        <f>COUNTIFS(#REF!,"&lt;=1",#REF!,"&gt;=200",#REF!,$B407,#REF!,"&gt;=3")</f>
        <v>#REF!</v>
      </c>
      <c r="AI407" s="6" t="e">
        <f>COUNTIFS(#REF!,"&lt;=1",#REF!,"&gt;=200",#REF!,$B407,#REF!,"&gt;=3.5")</f>
        <v>#REF!</v>
      </c>
      <c r="AJ407" s="15" t="e">
        <f>COUNTIFS(#REF!,"&lt;=1",#REF!,"&gt;=200",#REF!,$B407,#REF!,"&gt;=4")</f>
        <v>#REF!</v>
      </c>
      <c r="AL407" s="9" t="s">
        <v>60</v>
      </c>
      <c r="AM407" s="6"/>
      <c r="AN407" s="6" t="e">
        <f>COUNTIFS(#REF!,"&gt;=50",#REF!,$B407)</f>
        <v>#REF!</v>
      </c>
      <c r="AO407" s="6" t="e">
        <f>COUNTIFS(#REF!,"&lt;=1",#REF!,"&gt;=50",#REF!,$B407,#REF!,"&gt;=2.2")</f>
        <v>#REF!</v>
      </c>
      <c r="AP407" s="6" t="e">
        <f>COUNTIFS(#REF!,"&lt;=1",#REF!,"&gt;=50",#REF!,$B407,#REF!,"&gt;=2.5")</f>
        <v>#REF!</v>
      </c>
      <c r="AQ407" s="6" t="e">
        <f>COUNTIFS(#REF!,"&lt;=1",#REF!,"&gt;=50",#REF!,$B407,#REF!,"&gt;=3")</f>
        <v>#REF!</v>
      </c>
      <c r="AR407" s="6" t="e">
        <f>COUNTIFS(#REF!,"&lt;=1",#REF!,"&gt;=50",#REF!,$B407,#REF!,"&gt;=3.5")</f>
        <v>#REF!</v>
      </c>
      <c r="AS407" s="15" t="e">
        <f>COUNTIFS(#REF!,"&lt;=1",#REF!,"&gt;=50",#REF!,$B407,#REF!,"&gt;=4")</f>
        <v>#REF!</v>
      </c>
    </row>
    <row r="408" spans="2:45" hidden="1" outlineLevel="1" x14ac:dyDescent="0.25">
      <c r="B408" s="9" t="s">
        <v>19</v>
      </c>
      <c r="C408" s="6"/>
      <c r="D408" s="6" t="e">
        <f>COUNTIFS(#REF!,"&lt;100",#REF!,"&gt;=50",#REF!,$B408)</f>
        <v>#REF!</v>
      </c>
      <c r="E408" s="6" t="e">
        <f>COUNTIFS(#REF!,"&lt;=1",#REF!,"&lt;100",#REF!,"&gt;=50",#REF!,$B408,#REF!,"&gt;=2.2")</f>
        <v>#REF!</v>
      </c>
      <c r="F408" s="6" t="e">
        <f>COUNTIFS(#REF!,"&lt;=1",#REF!,"&lt;100",#REF!,"&gt;=50",#REF!,$B408,#REF!,"&gt;=2.5")</f>
        <v>#REF!</v>
      </c>
      <c r="G408" s="6" t="e">
        <f>COUNTIFS(#REF!,"&lt;=1",#REF!,"&lt;100",#REF!,"&gt;=50",#REF!,$B408,#REF!,"&gt;=3")</f>
        <v>#REF!</v>
      </c>
      <c r="H408" s="6" t="e">
        <f>COUNTIFS(#REF!,"&lt;=1",#REF!,"&lt;100",#REF!,"&gt;=50",#REF!,$B408,#REF!,"&gt;=3.5")</f>
        <v>#REF!</v>
      </c>
      <c r="I408" s="15" t="e">
        <f>COUNTIFS(#REF!,"&lt;=1",#REF!,"&lt;100",#REF!,"&gt;=50",#REF!,$B408,#REF!,"&gt;=4")</f>
        <v>#REF!</v>
      </c>
      <c r="K408" s="9" t="s">
        <v>19</v>
      </c>
      <c r="L408" s="6"/>
      <c r="M408" s="6" t="e">
        <f>COUNTIFS(#REF!,"&gt;=100",#REF!,"&lt;150",#REF!,$B408)</f>
        <v>#REF!</v>
      </c>
      <c r="N408" s="6" t="e">
        <f>COUNTIFS(#REF!,"&lt;=1",#REF!,"&gt;=100",#REF!,"&lt;150",#REF!,$B408,#REF!,"&gt;=2.2")</f>
        <v>#REF!</v>
      </c>
      <c r="O408" s="6" t="e">
        <f>COUNTIFS(#REF!,"&lt;=1",#REF!,"&gt;=100",#REF!,"&lt;150",#REF!,$B408,#REF!,"&gt;=2.5")</f>
        <v>#REF!</v>
      </c>
      <c r="P408" s="6" t="e">
        <f>COUNTIFS(#REF!,"&lt;=1",#REF!,"&gt;=100",#REF!,"&lt;150",#REF!,$B408,#REF!,"&gt;=3")</f>
        <v>#REF!</v>
      </c>
      <c r="Q408" s="6" t="e">
        <f>COUNTIFS(#REF!,"&lt;=1",#REF!,"&gt;=100",#REF!,"&lt;150",#REF!,$B408,#REF!,"&gt;=3.5")</f>
        <v>#REF!</v>
      </c>
      <c r="R408" s="15" t="e">
        <f>COUNTIFS(#REF!,"&lt;=1",#REF!,"&gt;=100",#REF!,"&lt;150",#REF!,$B408,#REF!,"&gt;=4")</f>
        <v>#REF!</v>
      </c>
      <c r="T408" s="9" t="s">
        <v>19</v>
      </c>
      <c r="U408" s="6"/>
      <c r="V408" s="6" t="e">
        <f>COUNTIFS(#REF!,"&gt;=150",#REF!,"&lt;200",#REF!,$B408)</f>
        <v>#REF!</v>
      </c>
      <c r="W408" s="6" t="e">
        <f>COUNTIFS(#REF!,"&lt;=1",#REF!,"&gt;=150",#REF!,"&lt;200",#REF!,$B408,#REF!,"&gt;=2.2")</f>
        <v>#REF!</v>
      </c>
      <c r="X408" s="6" t="e">
        <f>COUNTIFS(#REF!,"&lt;=1",#REF!,"&gt;=150",#REF!,"&lt;200",#REF!,$B408,#REF!,"&gt;=2.5")</f>
        <v>#REF!</v>
      </c>
      <c r="Y408" s="6" t="e">
        <f>COUNTIFS(#REF!,"&lt;=1",#REF!,"&gt;=150",#REF!,"&lt;200",#REF!,$B408,#REF!,"&gt;=3")</f>
        <v>#REF!</v>
      </c>
      <c r="Z408" s="6" t="e">
        <f>COUNTIFS(#REF!,"&lt;=1",#REF!,"&gt;=150",#REF!,"&lt;200",#REF!,$B408,#REF!,"&gt;=3.5")</f>
        <v>#REF!</v>
      </c>
      <c r="AA408" s="15" t="e">
        <f>COUNTIFS(#REF!,"&lt;=1",#REF!,"&gt;=150",#REF!,"&lt;200",#REF!,$B408,#REF!,"&gt;=4")</f>
        <v>#REF!</v>
      </c>
      <c r="AC408" s="9" t="s">
        <v>19</v>
      </c>
      <c r="AD408" s="6"/>
      <c r="AE408" s="6" t="e">
        <f>COUNTIFS(#REF!,"&gt;=200",#REF!,$B408)</f>
        <v>#REF!</v>
      </c>
      <c r="AF408" s="6" t="e">
        <f>COUNTIFS(#REF!,"&lt;=1",#REF!,"&gt;=200",#REF!,$B408,#REF!,"&gt;=2.2")</f>
        <v>#REF!</v>
      </c>
      <c r="AG408" s="6" t="e">
        <f>COUNTIFS(#REF!,"&lt;=1",#REF!,"&gt;=200",#REF!,$B408,#REF!,"&gt;=2.5")</f>
        <v>#REF!</v>
      </c>
      <c r="AH408" s="6" t="e">
        <f>COUNTIFS(#REF!,"&lt;=1",#REF!,"&gt;=200",#REF!,$B408,#REF!,"&gt;=3")</f>
        <v>#REF!</v>
      </c>
      <c r="AI408" s="6" t="e">
        <f>COUNTIFS(#REF!,"&lt;=1",#REF!,"&gt;=200",#REF!,$B408,#REF!,"&gt;=3.5")</f>
        <v>#REF!</v>
      </c>
      <c r="AJ408" s="15" t="e">
        <f>COUNTIFS(#REF!,"&lt;=1",#REF!,"&gt;=200",#REF!,$B408,#REF!,"&gt;=4")</f>
        <v>#REF!</v>
      </c>
      <c r="AL408" s="9" t="s">
        <v>19</v>
      </c>
      <c r="AM408" s="6"/>
      <c r="AN408" s="6" t="e">
        <f>COUNTIFS(#REF!,"&gt;=50",#REF!,$B408)</f>
        <v>#REF!</v>
      </c>
      <c r="AO408" s="6" t="e">
        <f>COUNTIFS(#REF!,"&lt;=1",#REF!,"&gt;=50",#REF!,$B408,#REF!,"&gt;=2.2")</f>
        <v>#REF!</v>
      </c>
      <c r="AP408" s="6" t="e">
        <f>COUNTIFS(#REF!,"&lt;=1",#REF!,"&gt;=50",#REF!,$B408,#REF!,"&gt;=2.5")</f>
        <v>#REF!</v>
      </c>
      <c r="AQ408" s="6" t="e">
        <f>COUNTIFS(#REF!,"&lt;=1",#REF!,"&gt;=50",#REF!,$B408,#REF!,"&gt;=3")</f>
        <v>#REF!</v>
      </c>
      <c r="AR408" s="6" t="e">
        <f>COUNTIFS(#REF!,"&lt;=1",#REF!,"&gt;=50",#REF!,$B408,#REF!,"&gt;=3.5")</f>
        <v>#REF!</v>
      </c>
      <c r="AS408" s="15" t="e">
        <f>COUNTIFS(#REF!,"&lt;=1",#REF!,"&gt;=50",#REF!,$B408,#REF!,"&gt;=4")</f>
        <v>#REF!</v>
      </c>
    </row>
    <row r="409" spans="2:45" hidden="1" outlineLevel="1" x14ac:dyDescent="0.25">
      <c r="B409" s="9" t="s">
        <v>11</v>
      </c>
      <c r="C409" s="6"/>
      <c r="D409" s="6" t="e">
        <f>COUNTIFS(#REF!,"&lt;100",#REF!,"&gt;=50",#REF!,$B409)</f>
        <v>#REF!</v>
      </c>
      <c r="E409" s="6" t="e">
        <f>COUNTIFS(#REF!,"&lt;=1",#REF!,"&lt;100",#REF!,"&gt;=50",#REF!,$B409,#REF!,"&gt;=2.2")</f>
        <v>#REF!</v>
      </c>
      <c r="F409" s="6" t="e">
        <f>COUNTIFS(#REF!,"&lt;=1",#REF!,"&lt;100",#REF!,"&gt;=50",#REF!,$B409,#REF!,"&gt;=2.5")</f>
        <v>#REF!</v>
      </c>
      <c r="G409" s="6" t="e">
        <f>COUNTIFS(#REF!,"&lt;=1",#REF!,"&lt;100",#REF!,"&gt;=50",#REF!,$B409,#REF!,"&gt;=3")</f>
        <v>#REF!</v>
      </c>
      <c r="H409" s="6" t="e">
        <f>COUNTIFS(#REF!,"&lt;=1",#REF!,"&lt;100",#REF!,"&gt;=50",#REF!,$B409,#REF!,"&gt;=3.5")</f>
        <v>#REF!</v>
      </c>
      <c r="I409" s="15" t="e">
        <f>COUNTIFS(#REF!,"&lt;=1",#REF!,"&lt;100",#REF!,"&gt;=50",#REF!,$B409,#REF!,"&gt;=4")</f>
        <v>#REF!</v>
      </c>
      <c r="K409" s="9" t="s">
        <v>11</v>
      </c>
      <c r="L409" s="6"/>
      <c r="M409" s="6" t="e">
        <f>COUNTIFS(#REF!,"&gt;=100",#REF!,"&lt;150",#REF!,$B409)</f>
        <v>#REF!</v>
      </c>
      <c r="N409" s="6" t="e">
        <f>COUNTIFS(#REF!,"&lt;=1",#REF!,"&gt;=100",#REF!,"&lt;150",#REF!,$B409,#REF!,"&gt;=2.2")</f>
        <v>#REF!</v>
      </c>
      <c r="O409" s="6" t="e">
        <f>COUNTIFS(#REF!,"&lt;=1",#REF!,"&gt;=100",#REF!,"&lt;150",#REF!,$B409,#REF!,"&gt;=2.5")</f>
        <v>#REF!</v>
      </c>
      <c r="P409" s="6" t="e">
        <f>COUNTIFS(#REF!,"&lt;=1",#REF!,"&gt;=100",#REF!,"&lt;150",#REF!,$B409,#REF!,"&gt;=3")</f>
        <v>#REF!</v>
      </c>
      <c r="Q409" s="6" t="e">
        <f>COUNTIFS(#REF!,"&lt;=1",#REF!,"&gt;=100",#REF!,"&lt;150",#REF!,$B409,#REF!,"&gt;=3.5")</f>
        <v>#REF!</v>
      </c>
      <c r="R409" s="15" t="e">
        <f>COUNTIFS(#REF!,"&lt;=1",#REF!,"&gt;=100",#REF!,"&lt;150",#REF!,$B409,#REF!,"&gt;=4")</f>
        <v>#REF!</v>
      </c>
      <c r="T409" s="9" t="s">
        <v>11</v>
      </c>
      <c r="U409" s="6"/>
      <c r="V409" s="6" t="e">
        <f>COUNTIFS(#REF!,"&gt;=150",#REF!,"&lt;200",#REF!,$B409)</f>
        <v>#REF!</v>
      </c>
      <c r="W409" s="6" t="e">
        <f>COUNTIFS(#REF!,"&lt;=1",#REF!,"&gt;=150",#REF!,"&lt;200",#REF!,$B409,#REF!,"&gt;=2.2")</f>
        <v>#REF!</v>
      </c>
      <c r="X409" s="6" t="e">
        <f>COUNTIFS(#REF!,"&lt;=1",#REF!,"&gt;=150",#REF!,"&lt;200",#REF!,$B409,#REF!,"&gt;=2.5")</f>
        <v>#REF!</v>
      </c>
      <c r="Y409" s="6" t="e">
        <f>COUNTIFS(#REF!,"&lt;=1",#REF!,"&gt;=150",#REF!,"&lt;200",#REF!,$B409,#REF!,"&gt;=3")</f>
        <v>#REF!</v>
      </c>
      <c r="Z409" s="6" t="e">
        <f>COUNTIFS(#REF!,"&lt;=1",#REF!,"&gt;=150",#REF!,"&lt;200",#REF!,$B409,#REF!,"&gt;=3.5")</f>
        <v>#REF!</v>
      </c>
      <c r="AA409" s="15" t="e">
        <f>COUNTIFS(#REF!,"&lt;=1",#REF!,"&gt;=150",#REF!,"&lt;200",#REF!,$B409,#REF!,"&gt;=4")</f>
        <v>#REF!</v>
      </c>
      <c r="AC409" s="9" t="s">
        <v>11</v>
      </c>
      <c r="AD409" s="6"/>
      <c r="AE409" s="6" t="e">
        <f>COUNTIFS(#REF!,"&gt;=200",#REF!,$B409)</f>
        <v>#REF!</v>
      </c>
      <c r="AF409" s="6" t="e">
        <f>COUNTIFS(#REF!,"&lt;=1",#REF!,"&gt;=200",#REF!,$B409,#REF!,"&gt;=2.2")</f>
        <v>#REF!</v>
      </c>
      <c r="AG409" s="6" t="e">
        <f>COUNTIFS(#REF!,"&lt;=1",#REF!,"&gt;=200",#REF!,$B409,#REF!,"&gt;=2.5")</f>
        <v>#REF!</v>
      </c>
      <c r="AH409" s="6" t="e">
        <f>COUNTIFS(#REF!,"&lt;=1",#REF!,"&gt;=200",#REF!,$B409,#REF!,"&gt;=3")</f>
        <v>#REF!</v>
      </c>
      <c r="AI409" s="6" t="e">
        <f>COUNTIFS(#REF!,"&lt;=1",#REF!,"&gt;=200",#REF!,$B409,#REF!,"&gt;=3.5")</f>
        <v>#REF!</v>
      </c>
      <c r="AJ409" s="15" t="e">
        <f>COUNTIFS(#REF!,"&lt;=1",#REF!,"&gt;=200",#REF!,$B409,#REF!,"&gt;=4")</f>
        <v>#REF!</v>
      </c>
      <c r="AL409" s="9" t="s">
        <v>11</v>
      </c>
      <c r="AM409" s="6"/>
      <c r="AN409" s="6" t="e">
        <f>COUNTIFS(#REF!,"&gt;=50",#REF!,$B409)</f>
        <v>#REF!</v>
      </c>
      <c r="AO409" s="6" t="e">
        <f>COUNTIFS(#REF!,"&lt;=1",#REF!,"&gt;=50",#REF!,$B409,#REF!,"&gt;=2.2")</f>
        <v>#REF!</v>
      </c>
      <c r="AP409" s="6" t="e">
        <f>COUNTIFS(#REF!,"&lt;=1",#REF!,"&gt;=50",#REF!,$B409,#REF!,"&gt;=2.5")</f>
        <v>#REF!</v>
      </c>
      <c r="AQ409" s="6" t="e">
        <f>COUNTIFS(#REF!,"&lt;=1",#REF!,"&gt;=50",#REF!,$B409,#REF!,"&gt;=3")</f>
        <v>#REF!</v>
      </c>
      <c r="AR409" s="6" t="e">
        <f>COUNTIFS(#REF!,"&lt;=1",#REF!,"&gt;=50",#REF!,$B409,#REF!,"&gt;=3.5")</f>
        <v>#REF!</v>
      </c>
      <c r="AS409" s="15" t="e">
        <f>COUNTIFS(#REF!,"&lt;=1",#REF!,"&gt;=50",#REF!,$B409,#REF!,"&gt;=4")</f>
        <v>#REF!</v>
      </c>
    </row>
    <row r="410" spans="2:45" hidden="1" outlineLevel="1" x14ac:dyDescent="0.25">
      <c r="B410" s="9" t="s">
        <v>64</v>
      </c>
      <c r="C410" s="6"/>
      <c r="D410" s="6" t="e">
        <f>COUNTIFS(#REF!,"&lt;100",#REF!,"&gt;=50",#REF!,$B410)</f>
        <v>#REF!</v>
      </c>
      <c r="E410" s="6" t="e">
        <f>COUNTIFS(#REF!,"&lt;=1",#REF!,"&lt;100",#REF!,"&gt;=50",#REF!,$B410,#REF!,"&gt;=2.2")</f>
        <v>#REF!</v>
      </c>
      <c r="F410" s="6" t="e">
        <f>COUNTIFS(#REF!,"&lt;=1",#REF!,"&lt;100",#REF!,"&gt;=50",#REF!,$B410,#REF!,"&gt;=2.5")</f>
        <v>#REF!</v>
      </c>
      <c r="G410" s="6" t="e">
        <f>COUNTIFS(#REF!,"&lt;=1",#REF!,"&lt;100",#REF!,"&gt;=50",#REF!,$B410,#REF!,"&gt;=3")</f>
        <v>#REF!</v>
      </c>
      <c r="H410" s="6" t="e">
        <f>COUNTIFS(#REF!,"&lt;=1",#REF!,"&lt;100",#REF!,"&gt;=50",#REF!,$B410,#REF!,"&gt;=3.5")</f>
        <v>#REF!</v>
      </c>
      <c r="I410" s="15" t="e">
        <f>COUNTIFS(#REF!,"&lt;=1",#REF!,"&lt;100",#REF!,"&gt;=50",#REF!,$B410,#REF!,"&gt;=4")</f>
        <v>#REF!</v>
      </c>
      <c r="K410" s="9" t="s">
        <v>64</v>
      </c>
      <c r="L410" s="6"/>
      <c r="M410" s="6" t="e">
        <f>COUNTIFS(#REF!,"&gt;=100",#REF!,"&lt;150",#REF!,$B410)</f>
        <v>#REF!</v>
      </c>
      <c r="N410" s="6" t="e">
        <f>COUNTIFS(#REF!,"&lt;=1",#REF!,"&gt;=100",#REF!,"&lt;150",#REF!,$B410,#REF!,"&gt;=2.2")</f>
        <v>#REF!</v>
      </c>
      <c r="O410" s="6" t="e">
        <f>COUNTIFS(#REF!,"&lt;=1",#REF!,"&gt;=100",#REF!,"&lt;150",#REF!,$B410,#REF!,"&gt;=2.5")</f>
        <v>#REF!</v>
      </c>
      <c r="P410" s="6" t="e">
        <f>COUNTIFS(#REF!,"&lt;=1",#REF!,"&gt;=100",#REF!,"&lt;150",#REF!,$B410,#REF!,"&gt;=3")</f>
        <v>#REF!</v>
      </c>
      <c r="Q410" s="6" t="e">
        <f>COUNTIFS(#REF!,"&lt;=1",#REF!,"&gt;=100",#REF!,"&lt;150",#REF!,$B410,#REF!,"&gt;=3.5")</f>
        <v>#REF!</v>
      </c>
      <c r="R410" s="15" t="e">
        <f>COUNTIFS(#REF!,"&lt;=1",#REF!,"&gt;=100",#REF!,"&lt;150",#REF!,$B410,#REF!,"&gt;=4")</f>
        <v>#REF!</v>
      </c>
      <c r="T410" s="9" t="s">
        <v>64</v>
      </c>
      <c r="U410" s="6"/>
      <c r="V410" s="6" t="e">
        <f>COUNTIFS(#REF!,"&gt;=150",#REF!,"&lt;200",#REF!,$B410)</f>
        <v>#REF!</v>
      </c>
      <c r="W410" s="6" t="e">
        <f>COUNTIFS(#REF!,"&lt;=1",#REF!,"&gt;=150",#REF!,"&lt;200",#REF!,$B410,#REF!,"&gt;=2.2")</f>
        <v>#REF!</v>
      </c>
      <c r="X410" s="6" t="e">
        <f>COUNTIFS(#REF!,"&lt;=1",#REF!,"&gt;=150",#REF!,"&lt;200",#REF!,$B410,#REF!,"&gt;=2.5")</f>
        <v>#REF!</v>
      </c>
      <c r="Y410" s="6" t="e">
        <f>COUNTIFS(#REF!,"&lt;=1",#REF!,"&gt;=150",#REF!,"&lt;200",#REF!,$B410,#REF!,"&gt;=3")</f>
        <v>#REF!</v>
      </c>
      <c r="Z410" s="6" t="e">
        <f>COUNTIFS(#REF!,"&lt;=1",#REF!,"&gt;=150",#REF!,"&lt;200",#REF!,$B410,#REF!,"&gt;=3.5")</f>
        <v>#REF!</v>
      </c>
      <c r="AA410" s="15" t="e">
        <f>COUNTIFS(#REF!,"&lt;=1",#REF!,"&gt;=150",#REF!,"&lt;200",#REF!,$B410,#REF!,"&gt;=4")</f>
        <v>#REF!</v>
      </c>
      <c r="AC410" s="9" t="s">
        <v>64</v>
      </c>
      <c r="AD410" s="6"/>
      <c r="AE410" s="6" t="e">
        <f>COUNTIFS(#REF!,"&gt;=200",#REF!,$B410)</f>
        <v>#REF!</v>
      </c>
      <c r="AF410" s="6" t="e">
        <f>COUNTIFS(#REF!,"&lt;=1",#REF!,"&gt;=200",#REF!,$B410,#REF!,"&gt;=2.2")</f>
        <v>#REF!</v>
      </c>
      <c r="AG410" s="6" t="e">
        <f>COUNTIFS(#REF!,"&lt;=1",#REF!,"&gt;=200",#REF!,$B410,#REF!,"&gt;=2.5")</f>
        <v>#REF!</v>
      </c>
      <c r="AH410" s="6" t="e">
        <f>COUNTIFS(#REF!,"&lt;=1",#REF!,"&gt;=200",#REF!,$B410,#REF!,"&gt;=3")</f>
        <v>#REF!</v>
      </c>
      <c r="AI410" s="6" t="e">
        <f>COUNTIFS(#REF!,"&lt;=1",#REF!,"&gt;=200",#REF!,$B410,#REF!,"&gt;=3.5")</f>
        <v>#REF!</v>
      </c>
      <c r="AJ410" s="15" t="e">
        <f>COUNTIFS(#REF!,"&lt;=1",#REF!,"&gt;=200",#REF!,$B410,#REF!,"&gt;=4")</f>
        <v>#REF!</v>
      </c>
      <c r="AL410" s="9" t="s">
        <v>64</v>
      </c>
      <c r="AM410" s="6"/>
      <c r="AN410" s="6" t="e">
        <f>COUNTIFS(#REF!,"&gt;=50",#REF!,$B410)</f>
        <v>#REF!</v>
      </c>
      <c r="AO410" s="6" t="e">
        <f>COUNTIFS(#REF!,"&lt;=1",#REF!,"&gt;=50",#REF!,$B410,#REF!,"&gt;=2.2")</f>
        <v>#REF!</v>
      </c>
      <c r="AP410" s="6" t="e">
        <f>COUNTIFS(#REF!,"&lt;=1",#REF!,"&gt;=50",#REF!,$B410,#REF!,"&gt;=2.5")</f>
        <v>#REF!</v>
      </c>
      <c r="AQ410" s="6" t="e">
        <f>COUNTIFS(#REF!,"&lt;=1",#REF!,"&gt;=50",#REF!,$B410,#REF!,"&gt;=3")</f>
        <v>#REF!</v>
      </c>
      <c r="AR410" s="6" t="e">
        <f>COUNTIFS(#REF!,"&lt;=1",#REF!,"&gt;=50",#REF!,$B410,#REF!,"&gt;=3.5")</f>
        <v>#REF!</v>
      </c>
      <c r="AS410" s="15" t="e">
        <f>COUNTIFS(#REF!,"&lt;=1",#REF!,"&gt;=50",#REF!,$B410,#REF!,"&gt;=4")</f>
        <v>#REF!</v>
      </c>
    </row>
    <row r="411" spans="2:45" hidden="1" outlineLevel="1" x14ac:dyDescent="0.25">
      <c r="B411" s="9" t="s">
        <v>22</v>
      </c>
      <c r="C411" s="6"/>
      <c r="D411" s="6" t="e">
        <f>COUNTIFS(#REF!,"&lt;100",#REF!,"&gt;=50",#REF!,$B411)</f>
        <v>#REF!</v>
      </c>
      <c r="E411" s="6" t="e">
        <f>COUNTIFS(#REF!,"&lt;=1",#REF!,"&lt;100",#REF!,"&gt;=50",#REF!,$B411,#REF!,"&gt;=2.2")</f>
        <v>#REF!</v>
      </c>
      <c r="F411" s="6" t="e">
        <f>COUNTIFS(#REF!,"&lt;=1",#REF!,"&lt;100",#REF!,"&gt;=50",#REF!,$B411,#REF!,"&gt;=2.5")</f>
        <v>#REF!</v>
      </c>
      <c r="G411" s="6" t="e">
        <f>COUNTIFS(#REF!,"&lt;=1",#REF!,"&lt;100",#REF!,"&gt;=50",#REF!,$B411,#REF!,"&gt;=3")</f>
        <v>#REF!</v>
      </c>
      <c r="H411" s="6" t="e">
        <f>COUNTIFS(#REF!,"&lt;=1",#REF!,"&lt;100",#REF!,"&gt;=50",#REF!,$B411,#REF!,"&gt;=3.5")</f>
        <v>#REF!</v>
      </c>
      <c r="I411" s="15" t="e">
        <f>COUNTIFS(#REF!,"&lt;=1",#REF!,"&lt;100",#REF!,"&gt;=50",#REF!,$B411,#REF!,"&gt;=4")</f>
        <v>#REF!</v>
      </c>
      <c r="K411" s="9" t="s">
        <v>22</v>
      </c>
      <c r="L411" s="6"/>
      <c r="M411" s="6" t="e">
        <f>COUNTIFS(#REF!,"&gt;=100",#REF!,"&lt;150",#REF!,$B411)</f>
        <v>#REF!</v>
      </c>
      <c r="N411" s="6" t="e">
        <f>COUNTIFS(#REF!,"&lt;=1",#REF!,"&gt;=100",#REF!,"&lt;150",#REF!,$B411,#REF!,"&gt;=2.2")</f>
        <v>#REF!</v>
      </c>
      <c r="O411" s="6" t="e">
        <f>COUNTIFS(#REF!,"&lt;=1",#REF!,"&gt;=100",#REF!,"&lt;150",#REF!,$B411,#REF!,"&gt;=2.5")</f>
        <v>#REF!</v>
      </c>
      <c r="P411" s="6" t="e">
        <f>COUNTIFS(#REF!,"&lt;=1",#REF!,"&gt;=100",#REF!,"&lt;150",#REF!,$B411,#REF!,"&gt;=3")</f>
        <v>#REF!</v>
      </c>
      <c r="Q411" s="6" t="e">
        <f>COUNTIFS(#REF!,"&lt;=1",#REF!,"&gt;=100",#REF!,"&lt;150",#REF!,$B411,#REF!,"&gt;=3.5")</f>
        <v>#REF!</v>
      </c>
      <c r="R411" s="15" t="e">
        <f>COUNTIFS(#REF!,"&lt;=1",#REF!,"&gt;=100",#REF!,"&lt;150",#REF!,$B411,#REF!,"&gt;=4")</f>
        <v>#REF!</v>
      </c>
      <c r="T411" s="9" t="s">
        <v>22</v>
      </c>
      <c r="U411" s="6"/>
      <c r="V411" s="6" t="e">
        <f>COUNTIFS(#REF!,"&gt;=150",#REF!,"&lt;200",#REF!,$B411)</f>
        <v>#REF!</v>
      </c>
      <c r="W411" s="6" t="e">
        <f>COUNTIFS(#REF!,"&lt;=1",#REF!,"&gt;=150",#REF!,"&lt;200",#REF!,$B411,#REF!,"&gt;=2.2")</f>
        <v>#REF!</v>
      </c>
      <c r="X411" s="6" t="e">
        <f>COUNTIFS(#REF!,"&lt;=1",#REF!,"&gt;=150",#REF!,"&lt;200",#REF!,$B411,#REF!,"&gt;=2.5")</f>
        <v>#REF!</v>
      </c>
      <c r="Y411" s="6" t="e">
        <f>COUNTIFS(#REF!,"&lt;=1",#REF!,"&gt;=150",#REF!,"&lt;200",#REF!,$B411,#REF!,"&gt;=3")</f>
        <v>#REF!</v>
      </c>
      <c r="Z411" s="6" t="e">
        <f>COUNTIFS(#REF!,"&lt;=1",#REF!,"&gt;=150",#REF!,"&lt;200",#REF!,$B411,#REF!,"&gt;=3.5")</f>
        <v>#REF!</v>
      </c>
      <c r="AA411" s="15" t="e">
        <f>COUNTIFS(#REF!,"&lt;=1",#REF!,"&gt;=150",#REF!,"&lt;200",#REF!,$B411,#REF!,"&gt;=4")</f>
        <v>#REF!</v>
      </c>
      <c r="AC411" s="9" t="s">
        <v>22</v>
      </c>
      <c r="AD411" s="6"/>
      <c r="AE411" s="6" t="e">
        <f>COUNTIFS(#REF!,"&gt;=200",#REF!,$B411)</f>
        <v>#REF!</v>
      </c>
      <c r="AF411" s="6" t="e">
        <f>COUNTIFS(#REF!,"&lt;=1",#REF!,"&gt;=200",#REF!,$B411,#REF!,"&gt;=2.2")</f>
        <v>#REF!</v>
      </c>
      <c r="AG411" s="6" t="e">
        <f>COUNTIFS(#REF!,"&lt;=1",#REF!,"&gt;=200",#REF!,$B411,#REF!,"&gt;=2.5")</f>
        <v>#REF!</v>
      </c>
      <c r="AH411" s="6" t="e">
        <f>COUNTIFS(#REF!,"&lt;=1",#REF!,"&gt;=200",#REF!,$B411,#REF!,"&gt;=3")</f>
        <v>#REF!</v>
      </c>
      <c r="AI411" s="6" t="e">
        <f>COUNTIFS(#REF!,"&lt;=1",#REF!,"&gt;=200",#REF!,$B411,#REF!,"&gt;=3.5")</f>
        <v>#REF!</v>
      </c>
      <c r="AJ411" s="15" t="e">
        <f>COUNTIFS(#REF!,"&lt;=1",#REF!,"&gt;=200",#REF!,$B411,#REF!,"&gt;=4")</f>
        <v>#REF!</v>
      </c>
      <c r="AL411" s="9" t="s">
        <v>22</v>
      </c>
      <c r="AM411" s="6"/>
      <c r="AN411" s="6" t="e">
        <f>COUNTIFS(#REF!,"&gt;=50",#REF!,$B411)</f>
        <v>#REF!</v>
      </c>
      <c r="AO411" s="6" t="e">
        <f>COUNTIFS(#REF!,"&lt;=1",#REF!,"&gt;=50",#REF!,$B411,#REF!,"&gt;=2.2")</f>
        <v>#REF!</v>
      </c>
      <c r="AP411" s="6" t="e">
        <f>COUNTIFS(#REF!,"&lt;=1",#REF!,"&gt;=50",#REF!,$B411,#REF!,"&gt;=2.5")</f>
        <v>#REF!</v>
      </c>
      <c r="AQ411" s="6" t="e">
        <f>COUNTIFS(#REF!,"&lt;=1",#REF!,"&gt;=50",#REF!,$B411,#REF!,"&gt;=3")</f>
        <v>#REF!</v>
      </c>
      <c r="AR411" s="6" t="e">
        <f>COUNTIFS(#REF!,"&lt;=1",#REF!,"&gt;=50",#REF!,$B411,#REF!,"&gt;=3.5")</f>
        <v>#REF!</v>
      </c>
      <c r="AS411" s="15" t="e">
        <f>COUNTIFS(#REF!,"&lt;=1",#REF!,"&gt;=50",#REF!,$B411,#REF!,"&gt;=4")</f>
        <v>#REF!</v>
      </c>
    </row>
    <row r="412" spans="2:45" hidden="1" outlineLevel="1" x14ac:dyDescent="0.25">
      <c r="B412" s="9" t="s">
        <v>23</v>
      </c>
      <c r="C412" s="6"/>
      <c r="D412" s="6" t="e">
        <f>COUNTIFS(#REF!,"&lt;100",#REF!,"&gt;=50",#REF!,$B412)</f>
        <v>#REF!</v>
      </c>
      <c r="E412" s="6" t="e">
        <f>COUNTIFS(#REF!,"&lt;=1",#REF!,"&lt;100",#REF!,"&gt;=50",#REF!,$B412,#REF!,"&gt;=2.2")</f>
        <v>#REF!</v>
      </c>
      <c r="F412" s="6" t="e">
        <f>COUNTIFS(#REF!,"&lt;=1",#REF!,"&lt;100",#REF!,"&gt;=50",#REF!,$B412,#REF!,"&gt;=2.5")</f>
        <v>#REF!</v>
      </c>
      <c r="G412" s="6" t="e">
        <f>COUNTIFS(#REF!,"&lt;=1",#REF!,"&lt;100",#REF!,"&gt;=50",#REF!,$B412,#REF!,"&gt;=3")</f>
        <v>#REF!</v>
      </c>
      <c r="H412" s="6" t="e">
        <f>COUNTIFS(#REF!,"&lt;=1",#REF!,"&lt;100",#REF!,"&gt;=50",#REF!,$B412,#REF!,"&gt;=3.5")</f>
        <v>#REF!</v>
      </c>
      <c r="I412" s="15" t="e">
        <f>COUNTIFS(#REF!,"&lt;=1",#REF!,"&lt;100",#REF!,"&gt;=50",#REF!,$B412,#REF!,"&gt;=4")</f>
        <v>#REF!</v>
      </c>
      <c r="K412" s="9" t="s">
        <v>23</v>
      </c>
      <c r="L412" s="6"/>
      <c r="M412" s="6" t="e">
        <f>COUNTIFS(#REF!,"&gt;=100",#REF!,"&lt;150",#REF!,$B412)</f>
        <v>#REF!</v>
      </c>
      <c r="N412" s="6" t="e">
        <f>COUNTIFS(#REF!,"&lt;=1",#REF!,"&gt;=100",#REF!,"&lt;150",#REF!,$B412,#REF!,"&gt;=2.2")</f>
        <v>#REF!</v>
      </c>
      <c r="O412" s="6" t="e">
        <f>COUNTIFS(#REF!,"&lt;=1",#REF!,"&gt;=100",#REF!,"&lt;150",#REF!,$B412,#REF!,"&gt;=2.5")</f>
        <v>#REF!</v>
      </c>
      <c r="P412" s="6" t="e">
        <f>COUNTIFS(#REF!,"&lt;=1",#REF!,"&gt;=100",#REF!,"&lt;150",#REF!,$B412,#REF!,"&gt;=3")</f>
        <v>#REF!</v>
      </c>
      <c r="Q412" s="6" t="e">
        <f>COUNTIFS(#REF!,"&lt;=1",#REF!,"&gt;=100",#REF!,"&lt;150",#REF!,$B412,#REF!,"&gt;=3.5")</f>
        <v>#REF!</v>
      </c>
      <c r="R412" s="15" t="e">
        <f>COUNTIFS(#REF!,"&lt;=1",#REF!,"&gt;=100",#REF!,"&lt;150",#REF!,$B412,#REF!,"&gt;=4")</f>
        <v>#REF!</v>
      </c>
      <c r="T412" s="9" t="s">
        <v>23</v>
      </c>
      <c r="U412" s="6"/>
      <c r="V412" s="6" t="e">
        <f>COUNTIFS(#REF!,"&gt;=150",#REF!,"&lt;200",#REF!,$B412)</f>
        <v>#REF!</v>
      </c>
      <c r="W412" s="6" t="e">
        <f>COUNTIFS(#REF!,"&lt;=1",#REF!,"&gt;=150",#REF!,"&lt;200",#REF!,$B412,#REF!,"&gt;=2.2")</f>
        <v>#REF!</v>
      </c>
      <c r="X412" s="6" t="e">
        <f>COUNTIFS(#REF!,"&lt;=1",#REF!,"&gt;=150",#REF!,"&lt;200",#REF!,$B412,#REF!,"&gt;=2.5")</f>
        <v>#REF!</v>
      </c>
      <c r="Y412" s="6" t="e">
        <f>COUNTIFS(#REF!,"&lt;=1",#REF!,"&gt;=150",#REF!,"&lt;200",#REF!,$B412,#REF!,"&gt;=3")</f>
        <v>#REF!</v>
      </c>
      <c r="Z412" s="6" t="e">
        <f>COUNTIFS(#REF!,"&lt;=1",#REF!,"&gt;=150",#REF!,"&lt;200",#REF!,$B412,#REF!,"&gt;=3.5")</f>
        <v>#REF!</v>
      </c>
      <c r="AA412" s="15" t="e">
        <f>COUNTIFS(#REF!,"&lt;=1",#REF!,"&gt;=150",#REF!,"&lt;200",#REF!,$B412,#REF!,"&gt;=4")</f>
        <v>#REF!</v>
      </c>
      <c r="AC412" s="9" t="s">
        <v>23</v>
      </c>
      <c r="AD412" s="6"/>
      <c r="AE412" s="6" t="e">
        <f>COUNTIFS(#REF!,"&gt;=200",#REF!,$B412)</f>
        <v>#REF!</v>
      </c>
      <c r="AF412" s="6" t="e">
        <f>COUNTIFS(#REF!,"&lt;=1",#REF!,"&gt;=200",#REF!,$B412,#REF!,"&gt;=2.2")</f>
        <v>#REF!</v>
      </c>
      <c r="AG412" s="6" t="e">
        <f>COUNTIFS(#REF!,"&lt;=1",#REF!,"&gt;=200",#REF!,$B412,#REF!,"&gt;=2.5")</f>
        <v>#REF!</v>
      </c>
      <c r="AH412" s="6" t="e">
        <f>COUNTIFS(#REF!,"&lt;=1",#REF!,"&gt;=200",#REF!,$B412,#REF!,"&gt;=3")</f>
        <v>#REF!</v>
      </c>
      <c r="AI412" s="6" t="e">
        <f>COUNTIFS(#REF!,"&lt;=1",#REF!,"&gt;=200",#REF!,$B412,#REF!,"&gt;=3.5")</f>
        <v>#REF!</v>
      </c>
      <c r="AJ412" s="15" t="e">
        <f>COUNTIFS(#REF!,"&lt;=1",#REF!,"&gt;=200",#REF!,$B412,#REF!,"&gt;=4")</f>
        <v>#REF!</v>
      </c>
      <c r="AL412" s="9" t="s">
        <v>23</v>
      </c>
      <c r="AM412" s="6"/>
      <c r="AN412" s="6" t="e">
        <f>COUNTIFS(#REF!,"&gt;=50",#REF!,$B412)</f>
        <v>#REF!</v>
      </c>
      <c r="AO412" s="6" t="e">
        <f>COUNTIFS(#REF!,"&lt;=1",#REF!,"&gt;=50",#REF!,$B412,#REF!,"&gt;=2.2")</f>
        <v>#REF!</v>
      </c>
      <c r="AP412" s="6" t="e">
        <f>COUNTIFS(#REF!,"&lt;=1",#REF!,"&gt;=50",#REF!,$B412,#REF!,"&gt;=2.5")</f>
        <v>#REF!</v>
      </c>
      <c r="AQ412" s="6" t="e">
        <f>COUNTIFS(#REF!,"&lt;=1",#REF!,"&gt;=50",#REF!,$B412,#REF!,"&gt;=3")</f>
        <v>#REF!</v>
      </c>
      <c r="AR412" s="6" t="e">
        <f>COUNTIFS(#REF!,"&lt;=1",#REF!,"&gt;=50",#REF!,$B412,#REF!,"&gt;=3.5")</f>
        <v>#REF!</v>
      </c>
      <c r="AS412" s="15" t="e">
        <f>COUNTIFS(#REF!,"&lt;=1",#REF!,"&gt;=50",#REF!,$B412,#REF!,"&gt;=4")</f>
        <v>#REF!</v>
      </c>
    </row>
    <row r="413" spans="2:45" hidden="1" outlineLevel="1" x14ac:dyDescent="0.25">
      <c r="B413" s="9" t="s">
        <v>27</v>
      </c>
      <c r="C413" s="6"/>
      <c r="D413" s="6" t="e">
        <f>COUNTIFS(#REF!,"&lt;100",#REF!,"&gt;=50",#REF!,$B413)</f>
        <v>#REF!</v>
      </c>
      <c r="E413" s="6" t="e">
        <f>COUNTIFS(#REF!,"&lt;=1",#REF!,"&lt;100",#REF!,"&gt;=50",#REF!,$B413,#REF!,"&gt;=2.2")</f>
        <v>#REF!</v>
      </c>
      <c r="F413" s="6" t="e">
        <f>COUNTIFS(#REF!,"&lt;=1",#REF!,"&lt;100",#REF!,"&gt;=50",#REF!,$B413,#REF!,"&gt;=2.5")</f>
        <v>#REF!</v>
      </c>
      <c r="G413" s="6" t="e">
        <f>COUNTIFS(#REF!,"&lt;=1",#REF!,"&lt;100",#REF!,"&gt;=50",#REF!,$B413,#REF!,"&gt;=3")</f>
        <v>#REF!</v>
      </c>
      <c r="H413" s="6" t="e">
        <f>COUNTIFS(#REF!,"&lt;=1",#REF!,"&lt;100",#REF!,"&gt;=50",#REF!,$B413,#REF!,"&gt;=3.5")</f>
        <v>#REF!</v>
      </c>
      <c r="I413" s="15" t="e">
        <f>COUNTIFS(#REF!,"&lt;=1",#REF!,"&lt;100",#REF!,"&gt;=50",#REF!,$B413,#REF!,"&gt;=4")</f>
        <v>#REF!</v>
      </c>
      <c r="K413" s="9" t="s">
        <v>27</v>
      </c>
      <c r="L413" s="6"/>
      <c r="M413" s="6" t="e">
        <f>COUNTIFS(#REF!,"&gt;=100",#REF!,"&lt;150",#REF!,$B413)</f>
        <v>#REF!</v>
      </c>
      <c r="N413" s="6" t="e">
        <f>COUNTIFS(#REF!,"&lt;=1",#REF!,"&gt;=100",#REF!,"&lt;150",#REF!,$B413,#REF!,"&gt;=2.2")</f>
        <v>#REF!</v>
      </c>
      <c r="O413" s="6" t="e">
        <f>COUNTIFS(#REF!,"&lt;=1",#REF!,"&gt;=100",#REF!,"&lt;150",#REF!,$B413,#REF!,"&gt;=2.5")</f>
        <v>#REF!</v>
      </c>
      <c r="P413" s="6" t="e">
        <f>COUNTIFS(#REF!,"&lt;=1",#REF!,"&gt;=100",#REF!,"&lt;150",#REF!,$B413,#REF!,"&gt;=3")</f>
        <v>#REF!</v>
      </c>
      <c r="Q413" s="6" t="e">
        <f>COUNTIFS(#REF!,"&lt;=1",#REF!,"&gt;=100",#REF!,"&lt;150",#REF!,$B413,#REF!,"&gt;=3.5")</f>
        <v>#REF!</v>
      </c>
      <c r="R413" s="15" t="e">
        <f>COUNTIFS(#REF!,"&lt;=1",#REF!,"&gt;=100",#REF!,"&lt;150",#REF!,$B413,#REF!,"&gt;=4")</f>
        <v>#REF!</v>
      </c>
      <c r="T413" s="9" t="s">
        <v>27</v>
      </c>
      <c r="U413" s="6"/>
      <c r="V413" s="6" t="e">
        <f>COUNTIFS(#REF!,"&gt;=150",#REF!,"&lt;200",#REF!,$B413)</f>
        <v>#REF!</v>
      </c>
      <c r="W413" s="6" t="e">
        <f>COUNTIFS(#REF!,"&lt;=1",#REF!,"&gt;=150",#REF!,"&lt;200",#REF!,$B413,#REF!,"&gt;=2.2")</f>
        <v>#REF!</v>
      </c>
      <c r="X413" s="6" t="e">
        <f>COUNTIFS(#REF!,"&lt;=1",#REF!,"&gt;=150",#REF!,"&lt;200",#REF!,$B413,#REF!,"&gt;=2.5")</f>
        <v>#REF!</v>
      </c>
      <c r="Y413" s="6" t="e">
        <f>COUNTIFS(#REF!,"&lt;=1",#REF!,"&gt;=150",#REF!,"&lt;200",#REF!,$B413,#REF!,"&gt;=3")</f>
        <v>#REF!</v>
      </c>
      <c r="Z413" s="6" t="e">
        <f>COUNTIFS(#REF!,"&lt;=1",#REF!,"&gt;=150",#REF!,"&lt;200",#REF!,$B413,#REF!,"&gt;=3.5")</f>
        <v>#REF!</v>
      </c>
      <c r="AA413" s="15" t="e">
        <f>COUNTIFS(#REF!,"&lt;=1",#REF!,"&gt;=150",#REF!,"&lt;200",#REF!,$B413,#REF!,"&gt;=4")</f>
        <v>#REF!</v>
      </c>
      <c r="AC413" s="9" t="s">
        <v>27</v>
      </c>
      <c r="AD413" s="6"/>
      <c r="AE413" s="6" t="e">
        <f>COUNTIFS(#REF!,"&gt;=200",#REF!,$B413)</f>
        <v>#REF!</v>
      </c>
      <c r="AF413" s="6" t="e">
        <f>COUNTIFS(#REF!,"&lt;=1",#REF!,"&gt;=200",#REF!,$B413,#REF!,"&gt;=2.2")</f>
        <v>#REF!</v>
      </c>
      <c r="AG413" s="6" t="e">
        <f>COUNTIFS(#REF!,"&lt;=1",#REF!,"&gt;=200",#REF!,$B413,#REF!,"&gt;=2.5")</f>
        <v>#REF!</v>
      </c>
      <c r="AH413" s="6" t="e">
        <f>COUNTIFS(#REF!,"&lt;=1",#REF!,"&gt;=200",#REF!,$B413,#REF!,"&gt;=3")</f>
        <v>#REF!</v>
      </c>
      <c r="AI413" s="6" t="e">
        <f>COUNTIFS(#REF!,"&lt;=1",#REF!,"&gt;=200",#REF!,$B413,#REF!,"&gt;=3.5")</f>
        <v>#REF!</v>
      </c>
      <c r="AJ413" s="15" t="e">
        <f>COUNTIFS(#REF!,"&lt;=1",#REF!,"&gt;=200",#REF!,$B413,#REF!,"&gt;=4")</f>
        <v>#REF!</v>
      </c>
      <c r="AL413" s="9" t="s">
        <v>27</v>
      </c>
      <c r="AM413" s="6"/>
      <c r="AN413" s="6" t="e">
        <f>COUNTIFS(#REF!,"&gt;=50",#REF!,$B413)</f>
        <v>#REF!</v>
      </c>
      <c r="AO413" s="6" t="e">
        <f>COUNTIFS(#REF!,"&lt;=1",#REF!,"&gt;=50",#REF!,$B413,#REF!,"&gt;=2.2")</f>
        <v>#REF!</v>
      </c>
      <c r="AP413" s="6" t="e">
        <f>COUNTIFS(#REF!,"&lt;=1",#REF!,"&gt;=50",#REF!,$B413,#REF!,"&gt;=2.5")</f>
        <v>#REF!</v>
      </c>
      <c r="AQ413" s="6" t="e">
        <f>COUNTIFS(#REF!,"&lt;=1",#REF!,"&gt;=50",#REF!,$B413,#REF!,"&gt;=3")</f>
        <v>#REF!</v>
      </c>
      <c r="AR413" s="6" t="e">
        <f>COUNTIFS(#REF!,"&lt;=1",#REF!,"&gt;=50",#REF!,$B413,#REF!,"&gt;=3.5")</f>
        <v>#REF!</v>
      </c>
      <c r="AS413" s="15" t="e">
        <f>COUNTIFS(#REF!,"&lt;=1",#REF!,"&gt;=50",#REF!,$B413,#REF!,"&gt;=4")</f>
        <v>#REF!</v>
      </c>
    </row>
    <row r="414" spans="2:45" hidden="1" outlineLevel="1" x14ac:dyDescent="0.25">
      <c r="B414" s="9" t="s">
        <v>28</v>
      </c>
      <c r="C414" s="6"/>
      <c r="D414" s="6" t="e">
        <f>COUNTIFS(#REF!,"&lt;100",#REF!,"&gt;=50",#REF!,$B414)</f>
        <v>#REF!</v>
      </c>
      <c r="E414" s="6" t="e">
        <f>COUNTIFS(#REF!,"&lt;=1",#REF!,"&lt;100",#REF!,"&gt;=50",#REF!,$B414,#REF!,"&gt;=2.2")</f>
        <v>#REF!</v>
      </c>
      <c r="F414" s="6" t="e">
        <f>COUNTIFS(#REF!,"&lt;=1",#REF!,"&lt;100",#REF!,"&gt;=50",#REF!,$B414,#REF!,"&gt;=2.5")</f>
        <v>#REF!</v>
      </c>
      <c r="G414" s="6" t="e">
        <f>COUNTIFS(#REF!,"&lt;=1",#REF!,"&lt;100",#REF!,"&gt;=50",#REF!,$B414,#REF!,"&gt;=3")</f>
        <v>#REF!</v>
      </c>
      <c r="H414" s="6" t="e">
        <f>COUNTIFS(#REF!,"&lt;=1",#REF!,"&lt;100",#REF!,"&gt;=50",#REF!,$B414,#REF!,"&gt;=3.5")</f>
        <v>#REF!</v>
      </c>
      <c r="I414" s="15" t="e">
        <f>COUNTIFS(#REF!,"&lt;=1",#REF!,"&lt;100",#REF!,"&gt;=50",#REF!,$B414,#REF!,"&gt;=4")</f>
        <v>#REF!</v>
      </c>
      <c r="K414" s="9" t="s">
        <v>28</v>
      </c>
      <c r="L414" s="6"/>
      <c r="M414" s="6" t="e">
        <f>COUNTIFS(#REF!,"&gt;=100",#REF!,"&lt;150",#REF!,$B414)</f>
        <v>#REF!</v>
      </c>
      <c r="N414" s="6" t="e">
        <f>COUNTIFS(#REF!,"&lt;=1",#REF!,"&gt;=100",#REF!,"&lt;150",#REF!,$B414,#REF!,"&gt;=2.2")</f>
        <v>#REF!</v>
      </c>
      <c r="O414" s="6" t="e">
        <f>COUNTIFS(#REF!,"&lt;=1",#REF!,"&gt;=100",#REF!,"&lt;150",#REF!,$B414,#REF!,"&gt;=2.5")</f>
        <v>#REF!</v>
      </c>
      <c r="P414" s="6" t="e">
        <f>COUNTIFS(#REF!,"&lt;=1",#REF!,"&gt;=100",#REF!,"&lt;150",#REF!,$B414,#REF!,"&gt;=3")</f>
        <v>#REF!</v>
      </c>
      <c r="Q414" s="6" t="e">
        <f>COUNTIFS(#REF!,"&lt;=1",#REF!,"&gt;=100",#REF!,"&lt;150",#REF!,$B414,#REF!,"&gt;=3.5")</f>
        <v>#REF!</v>
      </c>
      <c r="R414" s="15" t="e">
        <f>COUNTIFS(#REF!,"&lt;=1",#REF!,"&gt;=100",#REF!,"&lt;150",#REF!,$B414,#REF!,"&gt;=4")</f>
        <v>#REF!</v>
      </c>
      <c r="T414" s="9" t="s">
        <v>28</v>
      </c>
      <c r="U414" s="6"/>
      <c r="V414" s="6" t="e">
        <f>COUNTIFS(#REF!,"&gt;=150",#REF!,"&lt;200",#REF!,$B414)</f>
        <v>#REF!</v>
      </c>
      <c r="W414" s="6" t="e">
        <f>COUNTIFS(#REF!,"&lt;=1",#REF!,"&gt;=150",#REF!,"&lt;200",#REF!,$B414,#REF!,"&gt;=2.2")</f>
        <v>#REF!</v>
      </c>
      <c r="X414" s="6" t="e">
        <f>COUNTIFS(#REF!,"&lt;=1",#REF!,"&gt;=150",#REF!,"&lt;200",#REF!,$B414,#REF!,"&gt;=2.5")</f>
        <v>#REF!</v>
      </c>
      <c r="Y414" s="6" t="e">
        <f>COUNTIFS(#REF!,"&lt;=1",#REF!,"&gt;=150",#REF!,"&lt;200",#REF!,$B414,#REF!,"&gt;=3")</f>
        <v>#REF!</v>
      </c>
      <c r="Z414" s="6" t="e">
        <f>COUNTIFS(#REF!,"&lt;=1",#REF!,"&gt;=150",#REF!,"&lt;200",#REF!,$B414,#REF!,"&gt;=3.5")</f>
        <v>#REF!</v>
      </c>
      <c r="AA414" s="15" t="e">
        <f>COUNTIFS(#REF!,"&lt;=1",#REF!,"&gt;=150",#REF!,"&lt;200",#REF!,$B414,#REF!,"&gt;=4")</f>
        <v>#REF!</v>
      </c>
      <c r="AC414" s="9" t="s">
        <v>28</v>
      </c>
      <c r="AD414" s="6"/>
      <c r="AE414" s="6" t="e">
        <f>COUNTIFS(#REF!,"&gt;=200",#REF!,$B414)</f>
        <v>#REF!</v>
      </c>
      <c r="AF414" s="6" t="e">
        <f>COUNTIFS(#REF!,"&lt;=1",#REF!,"&gt;=200",#REF!,$B414,#REF!,"&gt;=2.2")</f>
        <v>#REF!</v>
      </c>
      <c r="AG414" s="6" t="e">
        <f>COUNTIFS(#REF!,"&lt;=1",#REF!,"&gt;=200",#REF!,$B414,#REF!,"&gt;=2.5")</f>
        <v>#REF!</v>
      </c>
      <c r="AH414" s="6" t="e">
        <f>COUNTIFS(#REF!,"&lt;=1",#REF!,"&gt;=200",#REF!,$B414,#REF!,"&gt;=3")</f>
        <v>#REF!</v>
      </c>
      <c r="AI414" s="6" t="e">
        <f>COUNTIFS(#REF!,"&lt;=1",#REF!,"&gt;=200",#REF!,$B414,#REF!,"&gt;=3.5")</f>
        <v>#REF!</v>
      </c>
      <c r="AJ414" s="15" t="e">
        <f>COUNTIFS(#REF!,"&lt;=1",#REF!,"&gt;=200",#REF!,$B414,#REF!,"&gt;=4")</f>
        <v>#REF!</v>
      </c>
      <c r="AL414" s="9" t="s">
        <v>28</v>
      </c>
      <c r="AM414" s="6"/>
      <c r="AN414" s="6" t="e">
        <f>COUNTIFS(#REF!,"&gt;=50",#REF!,$B414)</f>
        <v>#REF!</v>
      </c>
      <c r="AO414" s="6" t="e">
        <f>COUNTIFS(#REF!,"&lt;=1",#REF!,"&gt;=50",#REF!,$B414,#REF!,"&gt;=2.2")</f>
        <v>#REF!</v>
      </c>
      <c r="AP414" s="6" t="e">
        <f>COUNTIFS(#REF!,"&lt;=1",#REF!,"&gt;=50",#REF!,$B414,#REF!,"&gt;=2.5")</f>
        <v>#REF!</v>
      </c>
      <c r="AQ414" s="6" t="e">
        <f>COUNTIFS(#REF!,"&lt;=1",#REF!,"&gt;=50",#REF!,$B414,#REF!,"&gt;=3")</f>
        <v>#REF!</v>
      </c>
      <c r="AR414" s="6" t="e">
        <f>COUNTIFS(#REF!,"&lt;=1",#REF!,"&gt;=50",#REF!,$B414,#REF!,"&gt;=3.5")</f>
        <v>#REF!</v>
      </c>
      <c r="AS414" s="15" t="e">
        <f>COUNTIFS(#REF!,"&lt;=1",#REF!,"&gt;=50",#REF!,$B414,#REF!,"&gt;=4")</f>
        <v>#REF!</v>
      </c>
    </row>
    <row r="415" spans="2:45" hidden="1" outlineLevel="1" x14ac:dyDescent="0.25">
      <c r="B415" s="9" t="s">
        <v>29</v>
      </c>
      <c r="C415" s="6"/>
      <c r="D415" s="6" t="e">
        <f>COUNTIFS(#REF!,"&lt;100",#REF!,"&gt;=50",#REF!,$B415)</f>
        <v>#REF!</v>
      </c>
      <c r="E415" s="6" t="e">
        <f>COUNTIFS(#REF!,"&lt;=1",#REF!,"&lt;100",#REF!,"&gt;=50",#REF!,$B415,#REF!,"&gt;=2.2")</f>
        <v>#REF!</v>
      </c>
      <c r="F415" s="6" t="e">
        <f>COUNTIFS(#REF!,"&lt;=1",#REF!,"&lt;100",#REF!,"&gt;=50",#REF!,$B415,#REF!,"&gt;=2.5")</f>
        <v>#REF!</v>
      </c>
      <c r="G415" s="6" t="e">
        <f>COUNTIFS(#REF!,"&lt;=1",#REF!,"&lt;100",#REF!,"&gt;=50",#REF!,$B415,#REF!,"&gt;=3")</f>
        <v>#REF!</v>
      </c>
      <c r="H415" s="6" t="e">
        <f>COUNTIFS(#REF!,"&lt;=1",#REF!,"&lt;100",#REF!,"&gt;=50",#REF!,$B415,#REF!,"&gt;=3.5")</f>
        <v>#REF!</v>
      </c>
      <c r="I415" s="15" t="e">
        <f>COUNTIFS(#REF!,"&lt;=1",#REF!,"&lt;100",#REF!,"&gt;=50",#REF!,$B415,#REF!,"&gt;=4")</f>
        <v>#REF!</v>
      </c>
      <c r="K415" s="9" t="s">
        <v>29</v>
      </c>
      <c r="L415" s="6"/>
      <c r="M415" s="6" t="e">
        <f>COUNTIFS(#REF!,"&gt;=100",#REF!,"&lt;150",#REF!,$B415)</f>
        <v>#REF!</v>
      </c>
      <c r="N415" s="6" t="e">
        <f>COUNTIFS(#REF!,"&lt;=1",#REF!,"&gt;=100",#REF!,"&lt;150",#REF!,$B415,#REF!,"&gt;=2.2")</f>
        <v>#REF!</v>
      </c>
      <c r="O415" s="6" t="e">
        <f>COUNTIFS(#REF!,"&lt;=1",#REF!,"&gt;=100",#REF!,"&lt;150",#REF!,$B415,#REF!,"&gt;=2.5")</f>
        <v>#REF!</v>
      </c>
      <c r="P415" s="6" t="e">
        <f>COUNTIFS(#REF!,"&lt;=1",#REF!,"&gt;=100",#REF!,"&lt;150",#REF!,$B415,#REF!,"&gt;=3")</f>
        <v>#REF!</v>
      </c>
      <c r="Q415" s="6" t="e">
        <f>COUNTIFS(#REF!,"&lt;=1",#REF!,"&gt;=100",#REF!,"&lt;150",#REF!,$B415,#REF!,"&gt;=3.5")</f>
        <v>#REF!</v>
      </c>
      <c r="R415" s="15" t="e">
        <f>COUNTIFS(#REF!,"&lt;=1",#REF!,"&gt;=100",#REF!,"&lt;150",#REF!,$B415,#REF!,"&gt;=4")</f>
        <v>#REF!</v>
      </c>
      <c r="T415" s="9" t="s">
        <v>29</v>
      </c>
      <c r="U415" s="6"/>
      <c r="V415" s="6" t="e">
        <f>COUNTIFS(#REF!,"&gt;=150",#REF!,"&lt;200",#REF!,$B415)</f>
        <v>#REF!</v>
      </c>
      <c r="W415" s="6" t="e">
        <f>COUNTIFS(#REF!,"&lt;=1",#REF!,"&gt;=150",#REF!,"&lt;200",#REF!,$B415,#REF!,"&gt;=2.2")</f>
        <v>#REF!</v>
      </c>
      <c r="X415" s="6" t="e">
        <f>COUNTIFS(#REF!,"&lt;=1",#REF!,"&gt;=150",#REF!,"&lt;200",#REF!,$B415,#REF!,"&gt;=2.5")</f>
        <v>#REF!</v>
      </c>
      <c r="Y415" s="6" t="e">
        <f>COUNTIFS(#REF!,"&lt;=1",#REF!,"&gt;=150",#REF!,"&lt;200",#REF!,$B415,#REF!,"&gt;=3")</f>
        <v>#REF!</v>
      </c>
      <c r="Z415" s="6" t="e">
        <f>COUNTIFS(#REF!,"&lt;=1",#REF!,"&gt;=150",#REF!,"&lt;200",#REF!,$B415,#REF!,"&gt;=3.5")</f>
        <v>#REF!</v>
      </c>
      <c r="AA415" s="15" t="e">
        <f>COUNTIFS(#REF!,"&lt;=1",#REF!,"&gt;=150",#REF!,"&lt;200",#REF!,$B415,#REF!,"&gt;=4")</f>
        <v>#REF!</v>
      </c>
      <c r="AC415" s="9" t="s">
        <v>29</v>
      </c>
      <c r="AD415" s="6"/>
      <c r="AE415" s="6" t="e">
        <f>COUNTIFS(#REF!,"&gt;=200",#REF!,$B415)</f>
        <v>#REF!</v>
      </c>
      <c r="AF415" s="6" t="e">
        <f>COUNTIFS(#REF!,"&lt;=1",#REF!,"&gt;=200",#REF!,$B415,#REF!,"&gt;=2.2")</f>
        <v>#REF!</v>
      </c>
      <c r="AG415" s="6" t="e">
        <f>COUNTIFS(#REF!,"&lt;=1",#REF!,"&gt;=200",#REF!,$B415,#REF!,"&gt;=2.5")</f>
        <v>#REF!</v>
      </c>
      <c r="AH415" s="6" t="e">
        <f>COUNTIFS(#REF!,"&lt;=1",#REF!,"&gt;=200",#REF!,$B415,#REF!,"&gt;=3")</f>
        <v>#REF!</v>
      </c>
      <c r="AI415" s="6" t="e">
        <f>COUNTIFS(#REF!,"&lt;=1",#REF!,"&gt;=200",#REF!,$B415,#REF!,"&gt;=3.5")</f>
        <v>#REF!</v>
      </c>
      <c r="AJ415" s="15" t="e">
        <f>COUNTIFS(#REF!,"&lt;=1",#REF!,"&gt;=200",#REF!,$B415,#REF!,"&gt;=4")</f>
        <v>#REF!</v>
      </c>
      <c r="AL415" s="9" t="s">
        <v>29</v>
      </c>
      <c r="AM415" s="6"/>
      <c r="AN415" s="6" t="e">
        <f>COUNTIFS(#REF!,"&gt;=50",#REF!,$B415)</f>
        <v>#REF!</v>
      </c>
      <c r="AO415" s="6" t="e">
        <f>COUNTIFS(#REF!,"&lt;=1",#REF!,"&gt;=50",#REF!,$B415,#REF!,"&gt;=2.2")</f>
        <v>#REF!</v>
      </c>
      <c r="AP415" s="6" t="e">
        <f>COUNTIFS(#REF!,"&lt;=1",#REF!,"&gt;=50",#REF!,$B415,#REF!,"&gt;=2.5")</f>
        <v>#REF!</v>
      </c>
      <c r="AQ415" s="6" t="e">
        <f>COUNTIFS(#REF!,"&lt;=1",#REF!,"&gt;=50",#REF!,$B415,#REF!,"&gt;=3")</f>
        <v>#REF!</v>
      </c>
      <c r="AR415" s="6" t="e">
        <f>COUNTIFS(#REF!,"&lt;=1",#REF!,"&gt;=50",#REF!,$B415,#REF!,"&gt;=3.5")</f>
        <v>#REF!</v>
      </c>
      <c r="AS415" s="15" t="e">
        <f>COUNTIFS(#REF!,"&lt;=1",#REF!,"&gt;=50",#REF!,$B415,#REF!,"&gt;=4")</f>
        <v>#REF!</v>
      </c>
    </row>
    <row r="416" spans="2:45" hidden="1" outlineLevel="1" x14ac:dyDescent="0.25">
      <c r="B416" s="9" t="s">
        <v>32</v>
      </c>
      <c r="C416" s="6"/>
      <c r="D416" s="6" t="e">
        <f>COUNTIFS(#REF!,"&lt;100",#REF!,"&gt;=50",#REF!,$B416)</f>
        <v>#REF!</v>
      </c>
      <c r="E416" s="6" t="e">
        <f>COUNTIFS(#REF!,"&lt;=1",#REF!,"&lt;100",#REF!,"&gt;=50",#REF!,$B416,#REF!,"&gt;=2.2")</f>
        <v>#REF!</v>
      </c>
      <c r="F416" s="6" t="e">
        <f>COUNTIFS(#REF!,"&lt;=1",#REF!,"&lt;100",#REF!,"&gt;=50",#REF!,$B416,#REF!,"&gt;=2.5")</f>
        <v>#REF!</v>
      </c>
      <c r="G416" s="6" t="e">
        <f>COUNTIFS(#REF!,"&lt;=1",#REF!,"&lt;100",#REF!,"&gt;=50",#REF!,$B416,#REF!,"&gt;=3")</f>
        <v>#REF!</v>
      </c>
      <c r="H416" s="6" t="e">
        <f>COUNTIFS(#REF!,"&lt;=1",#REF!,"&lt;100",#REF!,"&gt;=50",#REF!,$B416,#REF!,"&gt;=3.5")</f>
        <v>#REF!</v>
      </c>
      <c r="I416" s="15" t="e">
        <f>COUNTIFS(#REF!,"&lt;=1",#REF!,"&lt;100",#REF!,"&gt;=50",#REF!,$B416,#REF!,"&gt;=4")</f>
        <v>#REF!</v>
      </c>
      <c r="K416" s="9" t="s">
        <v>32</v>
      </c>
      <c r="L416" s="6"/>
      <c r="M416" s="6" t="e">
        <f>COUNTIFS(#REF!,"&gt;=100",#REF!,"&lt;150",#REF!,$B416)</f>
        <v>#REF!</v>
      </c>
      <c r="N416" s="6" t="e">
        <f>COUNTIFS(#REF!,"&lt;=1",#REF!,"&gt;=100",#REF!,"&lt;150",#REF!,$B416,#REF!,"&gt;=2.2")</f>
        <v>#REF!</v>
      </c>
      <c r="O416" s="6" t="e">
        <f>COUNTIFS(#REF!,"&lt;=1",#REF!,"&gt;=100",#REF!,"&lt;150",#REF!,$B416,#REF!,"&gt;=2.5")</f>
        <v>#REF!</v>
      </c>
      <c r="P416" s="6" t="e">
        <f>COUNTIFS(#REF!,"&lt;=1",#REF!,"&gt;=100",#REF!,"&lt;150",#REF!,$B416,#REF!,"&gt;=3")</f>
        <v>#REF!</v>
      </c>
      <c r="Q416" s="6" t="e">
        <f>COUNTIFS(#REF!,"&lt;=1",#REF!,"&gt;=100",#REF!,"&lt;150",#REF!,$B416,#REF!,"&gt;=3.5")</f>
        <v>#REF!</v>
      </c>
      <c r="R416" s="15" t="e">
        <f>COUNTIFS(#REF!,"&lt;=1",#REF!,"&gt;=100",#REF!,"&lt;150",#REF!,$B416,#REF!,"&gt;=4")</f>
        <v>#REF!</v>
      </c>
      <c r="T416" s="9" t="s">
        <v>32</v>
      </c>
      <c r="U416" s="6"/>
      <c r="V416" s="6" t="e">
        <f>COUNTIFS(#REF!,"&gt;=150",#REF!,"&lt;200",#REF!,$B416)</f>
        <v>#REF!</v>
      </c>
      <c r="W416" s="6" t="e">
        <f>COUNTIFS(#REF!,"&lt;=1",#REF!,"&gt;=150",#REF!,"&lt;200",#REF!,$B416,#REF!,"&gt;=2.2")</f>
        <v>#REF!</v>
      </c>
      <c r="X416" s="6" t="e">
        <f>COUNTIFS(#REF!,"&lt;=1",#REF!,"&gt;=150",#REF!,"&lt;200",#REF!,$B416,#REF!,"&gt;=2.5")</f>
        <v>#REF!</v>
      </c>
      <c r="Y416" s="6" t="e">
        <f>COUNTIFS(#REF!,"&lt;=1",#REF!,"&gt;=150",#REF!,"&lt;200",#REF!,$B416,#REF!,"&gt;=3")</f>
        <v>#REF!</v>
      </c>
      <c r="Z416" s="6" t="e">
        <f>COUNTIFS(#REF!,"&lt;=1",#REF!,"&gt;=150",#REF!,"&lt;200",#REF!,$B416,#REF!,"&gt;=3.5")</f>
        <v>#REF!</v>
      </c>
      <c r="AA416" s="15" t="e">
        <f>COUNTIFS(#REF!,"&lt;=1",#REF!,"&gt;=150",#REF!,"&lt;200",#REF!,$B416,#REF!,"&gt;=4")</f>
        <v>#REF!</v>
      </c>
      <c r="AC416" s="9" t="s">
        <v>32</v>
      </c>
      <c r="AD416" s="6"/>
      <c r="AE416" s="6" t="e">
        <f>COUNTIFS(#REF!,"&gt;=200",#REF!,$B416)</f>
        <v>#REF!</v>
      </c>
      <c r="AF416" s="6" t="e">
        <f>COUNTIFS(#REF!,"&lt;=1",#REF!,"&gt;=200",#REF!,$B416,#REF!,"&gt;=2.2")</f>
        <v>#REF!</v>
      </c>
      <c r="AG416" s="6" t="e">
        <f>COUNTIFS(#REF!,"&lt;=1",#REF!,"&gt;=200",#REF!,$B416,#REF!,"&gt;=2.5")</f>
        <v>#REF!</v>
      </c>
      <c r="AH416" s="6" t="e">
        <f>COUNTIFS(#REF!,"&lt;=1",#REF!,"&gt;=200",#REF!,$B416,#REF!,"&gt;=3")</f>
        <v>#REF!</v>
      </c>
      <c r="AI416" s="6" t="e">
        <f>COUNTIFS(#REF!,"&lt;=1",#REF!,"&gt;=200",#REF!,$B416,#REF!,"&gt;=3.5")</f>
        <v>#REF!</v>
      </c>
      <c r="AJ416" s="15" t="e">
        <f>COUNTIFS(#REF!,"&lt;=1",#REF!,"&gt;=200",#REF!,$B416,#REF!,"&gt;=4")</f>
        <v>#REF!</v>
      </c>
      <c r="AL416" s="9" t="s">
        <v>32</v>
      </c>
      <c r="AM416" s="6"/>
      <c r="AN416" s="6" t="e">
        <f>COUNTIFS(#REF!,"&gt;=50",#REF!,$B416)</f>
        <v>#REF!</v>
      </c>
      <c r="AO416" s="6" t="e">
        <f>COUNTIFS(#REF!,"&lt;=1",#REF!,"&gt;=50",#REF!,$B416,#REF!,"&gt;=2.2")</f>
        <v>#REF!</v>
      </c>
      <c r="AP416" s="6" t="e">
        <f>COUNTIFS(#REF!,"&lt;=1",#REF!,"&gt;=50",#REF!,$B416,#REF!,"&gt;=2.5")</f>
        <v>#REF!</v>
      </c>
      <c r="AQ416" s="6" t="e">
        <f>COUNTIFS(#REF!,"&lt;=1",#REF!,"&gt;=50",#REF!,$B416,#REF!,"&gt;=3")</f>
        <v>#REF!</v>
      </c>
      <c r="AR416" s="6" t="e">
        <f>COUNTIFS(#REF!,"&lt;=1",#REF!,"&gt;=50",#REF!,$B416,#REF!,"&gt;=3.5")</f>
        <v>#REF!</v>
      </c>
      <c r="AS416" s="15" t="e">
        <f>COUNTIFS(#REF!,"&lt;=1",#REF!,"&gt;=50",#REF!,$B416,#REF!,"&gt;=4")</f>
        <v>#REF!</v>
      </c>
    </row>
    <row r="417" spans="2:45" hidden="1" outlineLevel="1" x14ac:dyDescent="0.25">
      <c r="B417" s="9" t="s">
        <v>44</v>
      </c>
      <c r="C417" s="6"/>
      <c r="D417" s="6" t="e">
        <f>COUNTIFS(#REF!,"&lt;100",#REF!,"&gt;=50",#REF!,$B417)</f>
        <v>#REF!</v>
      </c>
      <c r="E417" s="6" t="e">
        <f>COUNTIFS(#REF!,"&lt;=1",#REF!,"&lt;100",#REF!,"&gt;=50",#REF!,$B417,#REF!,"&gt;=2.2")</f>
        <v>#REF!</v>
      </c>
      <c r="F417" s="6" t="e">
        <f>COUNTIFS(#REF!,"&lt;=1",#REF!,"&lt;100",#REF!,"&gt;=50",#REF!,$B417,#REF!,"&gt;=2.5")</f>
        <v>#REF!</v>
      </c>
      <c r="G417" s="6" t="e">
        <f>COUNTIFS(#REF!,"&lt;=1",#REF!,"&lt;100",#REF!,"&gt;=50",#REF!,$B417,#REF!,"&gt;=3")</f>
        <v>#REF!</v>
      </c>
      <c r="H417" s="6" t="e">
        <f>COUNTIFS(#REF!,"&lt;=1",#REF!,"&lt;100",#REF!,"&gt;=50",#REF!,$B417,#REF!,"&gt;=3.5")</f>
        <v>#REF!</v>
      </c>
      <c r="I417" s="15" t="e">
        <f>COUNTIFS(#REF!,"&lt;=1",#REF!,"&lt;100",#REF!,"&gt;=50",#REF!,$B417,#REF!,"&gt;=4")</f>
        <v>#REF!</v>
      </c>
      <c r="K417" s="9" t="s">
        <v>44</v>
      </c>
      <c r="L417" s="6"/>
      <c r="M417" s="6" t="e">
        <f>COUNTIFS(#REF!,"&gt;=100",#REF!,"&lt;150",#REF!,$B417)</f>
        <v>#REF!</v>
      </c>
      <c r="N417" s="6" t="e">
        <f>COUNTIFS(#REF!,"&lt;=1",#REF!,"&gt;=100",#REF!,"&lt;150",#REF!,$B417,#REF!,"&gt;=2.2")</f>
        <v>#REF!</v>
      </c>
      <c r="O417" s="6" t="e">
        <f>COUNTIFS(#REF!,"&lt;=1",#REF!,"&gt;=100",#REF!,"&lt;150",#REF!,$B417,#REF!,"&gt;=2.5")</f>
        <v>#REF!</v>
      </c>
      <c r="P417" s="6" t="e">
        <f>COUNTIFS(#REF!,"&lt;=1",#REF!,"&gt;=100",#REF!,"&lt;150",#REF!,$B417,#REF!,"&gt;=3")</f>
        <v>#REF!</v>
      </c>
      <c r="Q417" s="6" t="e">
        <f>COUNTIFS(#REF!,"&lt;=1",#REF!,"&gt;=100",#REF!,"&lt;150",#REF!,$B417,#REF!,"&gt;=3.5")</f>
        <v>#REF!</v>
      </c>
      <c r="R417" s="15" t="e">
        <f>COUNTIFS(#REF!,"&lt;=1",#REF!,"&gt;=100",#REF!,"&lt;150",#REF!,$B417,#REF!,"&gt;=4")</f>
        <v>#REF!</v>
      </c>
      <c r="T417" s="9" t="s">
        <v>44</v>
      </c>
      <c r="U417" s="6"/>
      <c r="V417" s="6" t="e">
        <f>COUNTIFS(#REF!,"&gt;=150",#REF!,"&lt;200",#REF!,$B417)</f>
        <v>#REF!</v>
      </c>
      <c r="W417" s="6" t="e">
        <f>COUNTIFS(#REF!,"&lt;=1",#REF!,"&gt;=150",#REF!,"&lt;200",#REF!,$B417,#REF!,"&gt;=2.2")</f>
        <v>#REF!</v>
      </c>
      <c r="X417" s="6" t="e">
        <f>COUNTIFS(#REF!,"&lt;=1",#REF!,"&gt;=150",#REF!,"&lt;200",#REF!,$B417,#REF!,"&gt;=2.5")</f>
        <v>#REF!</v>
      </c>
      <c r="Y417" s="6" t="e">
        <f>COUNTIFS(#REF!,"&lt;=1",#REF!,"&gt;=150",#REF!,"&lt;200",#REF!,$B417,#REF!,"&gt;=3")</f>
        <v>#REF!</v>
      </c>
      <c r="Z417" s="6" t="e">
        <f>COUNTIFS(#REF!,"&lt;=1",#REF!,"&gt;=150",#REF!,"&lt;200",#REF!,$B417,#REF!,"&gt;=3.5")</f>
        <v>#REF!</v>
      </c>
      <c r="AA417" s="15" t="e">
        <f>COUNTIFS(#REF!,"&lt;=1",#REF!,"&gt;=150",#REF!,"&lt;200",#REF!,$B417,#REF!,"&gt;=4")</f>
        <v>#REF!</v>
      </c>
      <c r="AC417" s="9" t="s">
        <v>44</v>
      </c>
      <c r="AD417" s="6"/>
      <c r="AE417" s="6" t="e">
        <f>COUNTIFS(#REF!,"&gt;=200",#REF!,$B417)</f>
        <v>#REF!</v>
      </c>
      <c r="AF417" s="6" t="e">
        <f>COUNTIFS(#REF!,"&lt;=1",#REF!,"&gt;=200",#REF!,$B417,#REF!,"&gt;=2.2")</f>
        <v>#REF!</v>
      </c>
      <c r="AG417" s="6" t="e">
        <f>COUNTIFS(#REF!,"&lt;=1",#REF!,"&gt;=200",#REF!,$B417,#REF!,"&gt;=2.5")</f>
        <v>#REF!</v>
      </c>
      <c r="AH417" s="6" t="e">
        <f>COUNTIFS(#REF!,"&lt;=1",#REF!,"&gt;=200",#REF!,$B417,#REF!,"&gt;=3")</f>
        <v>#REF!</v>
      </c>
      <c r="AI417" s="6" t="e">
        <f>COUNTIFS(#REF!,"&lt;=1",#REF!,"&gt;=200",#REF!,$B417,#REF!,"&gt;=3.5")</f>
        <v>#REF!</v>
      </c>
      <c r="AJ417" s="15" t="e">
        <f>COUNTIFS(#REF!,"&lt;=1",#REF!,"&gt;=200",#REF!,$B417,#REF!,"&gt;=4")</f>
        <v>#REF!</v>
      </c>
      <c r="AL417" s="9" t="s">
        <v>44</v>
      </c>
      <c r="AM417" s="6"/>
      <c r="AN417" s="6" t="e">
        <f>COUNTIFS(#REF!,"&gt;=50",#REF!,$B417)</f>
        <v>#REF!</v>
      </c>
      <c r="AO417" s="6" t="e">
        <f>COUNTIFS(#REF!,"&lt;=1",#REF!,"&gt;=50",#REF!,$B417,#REF!,"&gt;=2.2")</f>
        <v>#REF!</v>
      </c>
      <c r="AP417" s="6" t="e">
        <f>COUNTIFS(#REF!,"&lt;=1",#REF!,"&gt;=50",#REF!,$B417,#REF!,"&gt;=2.5")</f>
        <v>#REF!</v>
      </c>
      <c r="AQ417" s="6" t="e">
        <f>COUNTIFS(#REF!,"&lt;=1",#REF!,"&gt;=50",#REF!,$B417,#REF!,"&gt;=3")</f>
        <v>#REF!</v>
      </c>
      <c r="AR417" s="6" t="e">
        <f>COUNTIFS(#REF!,"&lt;=1",#REF!,"&gt;=50",#REF!,$B417,#REF!,"&gt;=3.5")</f>
        <v>#REF!</v>
      </c>
      <c r="AS417" s="15" t="e">
        <f>COUNTIFS(#REF!,"&lt;=1",#REF!,"&gt;=50",#REF!,$B417,#REF!,"&gt;=4")</f>
        <v>#REF!</v>
      </c>
    </row>
    <row r="418" spans="2:45" hidden="1" outlineLevel="1" x14ac:dyDescent="0.25">
      <c r="B418" s="9" t="s">
        <v>35</v>
      </c>
      <c r="C418" s="6"/>
      <c r="D418" s="6" t="e">
        <f>COUNTIFS(#REF!,"&lt;100",#REF!,"&gt;=50",#REF!,$B418)</f>
        <v>#REF!</v>
      </c>
      <c r="E418" s="6" t="e">
        <f>COUNTIFS(#REF!,"&lt;=1",#REF!,"&lt;100",#REF!,"&gt;=50",#REF!,$B418,#REF!,"&gt;=2.2")</f>
        <v>#REF!</v>
      </c>
      <c r="F418" s="6" t="e">
        <f>COUNTIFS(#REF!,"&lt;=1",#REF!,"&lt;100",#REF!,"&gt;=50",#REF!,$B418,#REF!,"&gt;=2.5")</f>
        <v>#REF!</v>
      </c>
      <c r="G418" s="6" t="e">
        <f>COUNTIFS(#REF!,"&lt;=1",#REF!,"&lt;100",#REF!,"&gt;=50",#REF!,$B418,#REF!,"&gt;=3")</f>
        <v>#REF!</v>
      </c>
      <c r="H418" s="6" t="e">
        <f>COUNTIFS(#REF!,"&lt;=1",#REF!,"&lt;100",#REF!,"&gt;=50",#REF!,$B418,#REF!,"&gt;=3.5")</f>
        <v>#REF!</v>
      </c>
      <c r="I418" s="15" t="e">
        <f>COUNTIFS(#REF!,"&lt;=1",#REF!,"&lt;100",#REF!,"&gt;=50",#REF!,$B418,#REF!,"&gt;=4")</f>
        <v>#REF!</v>
      </c>
      <c r="K418" s="9" t="s">
        <v>35</v>
      </c>
      <c r="L418" s="6"/>
      <c r="M418" s="6" t="e">
        <f>COUNTIFS(#REF!,"&gt;=100",#REF!,"&lt;150",#REF!,$B418)</f>
        <v>#REF!</v>
      </c>
      <c r="N418" s="6" t="e">
        <f>COUNTIFS(#REF!,"&lt;=1",#REF!,"&gt;=100",#REF!,"&lt;150",#REF!,$B418,#REF!,"&gt;=2.2")</f>
        <v>#REF!</v>
      </c>
      <c r="O418" s="6" t="e">
        <f>COUNTIFS(#REF!,"&lt;=1",#REF!,"&gt;=100",#REF!,"&lt;150",#REF!,$B418,#REF!,"&gt;=2.5")</f>
        <v>#REF!</v>
      </c>
      <c r="P418" s="6" t="e">
        <f>COUNTIFS(#REF!,"&lt;=1",#REF!,"&gt;=100",#REF!,"&lt;150",#REF!,$B418,#REF!,"&gt;=3")</f>
        <v>#REF!</v>
      </c>
      <c r="Q418" s="6" t="e">
        <f>COUNTIFS(#REF!,"&lt;=1",#REF!,"&gt;=100",#REF!,"&lt;150",#REF!,$B418,#REF!,"&gt;=3.5")</f>
        <v>#REF!</v>
      </c>
      <c r="R418" s="15" t="e">
        <f>COUNTIFS(#REF!,"&lt;=1",#REF!,"&gt;=100",#REF!,"&lt;150",#REF!,$B418,#REF!,"&gt;=4")</f>
        <v>#REF!</v>
      </c>
      <c r="T418" s="9" t="s">
        <v>35</v>
      </c>
      <c r="U418" s="6"/>
      <c r="V418" s="6" t="e">
        <f>COUNTIFS(#REF!,"&gt;=150",#REF!,"&lt;200",#REF!,$B418)</f>
        <v>#REF!</v>
      </c>
      <c r="W418" s="6" t="e">
        <f>COUNTIFS(#REF!,"&lt;=1",#REF!,"&gt;=150",#REF!,"&lt;200",#REF!,$B418,#REF!,"&gt;=2.2")</f>
        <v>#REF!</v>
      </c>
      <c r="X418" s="6" t="e">
        <f>COUNTIFS(#REF!,"&lt;=1",#REF!,"&gt;=150",#REF!,"&lt;200",#REF!,$B418,#REF!,"&gt;=2.5")</f>
        <v>#REF!</v>
      </c>
      <c r="Y418" s="6" t="e">
        <f>COUNTIFS(#REF!,"&lt;=1",#REF!,"&gt;=150",#REF!,"&lt;200",#REF!,$B418,#REF!,"&gt;=3")</f>
        <v>#REF!</v>
      </c>
      <c r="Z418" s="6" t="e">
        <f>COUNTIFS(#REF!,"&lt;=1",#REF!,"&gt;=150",#REF!,"&lt;200",#REF!,$B418,#REF!,"&gt;=3.5")</f>
        <v>#REF!</v>
      </c>
      <c r="AA418" s="15" t="e">
        <f>COUNTIFS(#REF!,"&lt;=1",#REF!,"&gt;=150",#REF!,"&lt;200",#REF!,$B418,#REF!,"&gt;=4")</f>
        <v>#REF!</v>
      </c>
      <c r="AC418" s="9" t="s">
        <v>35</v>
      </c>
      <c r="AD418" s="6"/>
      <c r="AE418" s="6" t="e">
        <f>COUNTIFS(#REF!,"&gt;=200",#REF!,$B418)</f>
        <v>#REF!</v>
      </c>
      <c r="AF418" s="6" t="e">
        <f>COUNTIFS(#REF!,"&lt;=1",#REF!,"&gt;=200",#REF!,$B418,#REF!,"&gt;=2.2")</f>
        <v>#REF!</v>
      </c>
      <c r="AG418" s="6" t="e">
        <f>COUNTIFS(#REF!,"&lt;=1",#REF!,"&gt;=200",#REF!,$B418,#REF!,"&gt;=2.5")</f>
        <v>#REF!</v>
      </c>
      <c r="AH418" s="6" t="e">
        <f>COUNTIFS(#REF!,"&lt;=1",#REF!,"&gt;=200",#REF!,$B418,#REF!,"&gt;=3")</f>
        <v>#REF!</v>
      </c>
      <c r="AI418" s="6" t="e">
        <f>COUNTIFS(#REF!,"&lt;=1",#REF!,"&gt;=200",#REF!,$B418,#REF!,"&gt;=3.5")</f>
        <v>#REF!</v>
      </c>
      <c r="AJ418" s="15" t="e">
        <f>COUNTIFS(#REF!,"&lt;=1",#REF!,"&gt;=200",#REF!,$B418,#REF!,"&gt;=4")</f>
        <v>#REF!</v>
      </c>
      <c r="AL418" s="9" t="s">
        <v>35</v>
      </c>
      <c r="AM418" s="6"/>
      <c r="AN418" s="6" t="e">
        <f>COUNTIFS(#REF!,"&gt;=50",#REF!,$B418)</f>
        <v>#REF!</v>
      </c>
      <c r="AO418" s="6" t="e">
        <f>COUNTIFS(#REF!,"&lt;=1",#REF!,"&gt;=50",#REF!,$B418,#REF!,"&gt;=2.2")</f>
        <v>#REF!</v>
      </c>
      <c r="AP418" s="6" t="e">
        <f>COUNTIFS(#REF!,"&lt;=1",#REF!,"&gt;=50",#REF!,$B418,#REF!,"&gt;=2.5")</f>
        <v>#REF!</v>
      </c>
      <c r="AQ418" s="6" t="e">
        <f>COUNTIFS(#REF!,"&lt;=1",#REF!,"&gt;=50",#REF!,$B418,#REF!,"&gt;=3")</f>
        <v>#REF!</v>
      </c>
      <c r="AR418" s="6" t="e">
        <f>COUNTIFS(#REF!,"&lt;=1",#REF!,"&gt;=50",#REF!,$B418,#REF!,"&gt;=3.5")</f>
        <v>#REF!</v>
      </c>
      <c r="AS418" s="15" t="e">
        <f>COUNTIFS(#REF!,"&lt;=1",#REF!,"&gt;=50",#REF!,$B418,#REF!,"&gt;=4")</f>
        <v>#REF!</v>
      </c>
    </row>
    <row r="419" spans="2:45" hidden="1" outlineLevel="1" x14ac:dyDescent="0.25">
      <c r="B419" s="9" t="s">
        <v>8</v>
      </c>
      <c r="C419" s="6"/>
      <c r="D419" s="6" t="e">
        <f>COUNTIFS(#REF!,"&lt;100",#REF!,"&gt;=50",#REF!,$B419)</f>
        <v>#REF!</v>
      </c>
      <c r="E419" s="6" t="e">
        <f>COUNTIFS(#REF!,"&lt;=1",#REF!,"&lt;100",#REF!,"&gt;=50",#REF!,$B419,#REF!,"&gt;=2.2")</f>
        <v>#REF!</v>
      </c>
      <c r="F419" s="6" t="e">
        <f>COUNTIFS(#REF!,"&lt;=1",#REF!,"&lt;100",#REF!,"&gt;=50",#REF!,$B419,#REF!,"&gt;=2.5")</f>
        <v>#REF!</v>
      </c>
      <c r="G419" s="6" t="e">
        <f>COUNTIFS(#REF!,"&lt;=1",#REF!,"&lt;100",#REF!,"&gt;=50",#REF!,$B419,#REF!,"&gt;=3")</f>
        <v>#REF!</v>
      </c>
      <c r="H419" s="6" t="e">
        <f>COUNTIFS(#REF!,"&lt;=1",#REF!,"&lt;100",#REF!,"&gt;=50",#REF!,$B419,#REF!,"&gt;=3.5")</f>
        <v>#REF!</v>
      </c>
      <c r="I419" s="15" t="e">
        <f>COUNTIFS(#REF!,"&lt;=1",#REF!,"&lt;100",#REF!,"&gt;=50",#REF!,$B419,#REF!,"&gt;=4")</f>
        <v>#REF!</v>
      </c>
      <c r="K419" s="9" t="s">
        <v>8</v>
      </c>
      <c r="L419" s="6"/>
      <c r="M419" s="6" t="e">
        <f>COUNTIFS(#REF!,"&gt;=100",#REF!,"&lt;150",#REF!,$B419)</f>
        <v>#REF!</v>
      </c>
      <c r="N419" s="6" t="e">
        <f>COUNTIFS(#REF!,"&lt;=1",#REF!,"&gt;=100",#REF!,"&lt;150",#REF!,$B419,#REF!,"&gt;=2.2")</f>
        <v>#REF!</v>
      </c>
      <c r="O419" s="6" t="e">
        <f>COUNTIFS(#REF!,"&lt;=1",#REF!,"&gt;=100",#REF!,"&lt;150",#REF!,$B419,#REF!,"&gt;=2.5")</f>
        <v>#REF!</v>
      </c>
      <c r="P419" s="6" t="e">
        <f>COUNTIFS(#REF!,"&lt;=1",#REF!,"&gt;=100",#REF!,"&lt;150",#REF!,$B419,#REF!,"&gt;=3")</f>
        <v>#REF!</v>
      </c>
      <c r="Q419" s="6" t="e">
        <f>COUNTIFS(#REF!,"&lt;=1",#REF!,"&gt;=100",#REF!,"&lt;150",#REF!,$B419,#REF!,"&gt;=3.5")</f>
        <v>#REF!</v>
      </c>
      <c r="R419" s="15" t="e">
        <f>COUNTIFS(#REF!,"&lt;=1",#REF!,"&gt;=100",#REF!,"&lt;150",#REF!,$B419,#REF!,"&gt;=4")</f>
        <v>#REF!</v>
      </c>
      <c r="T419" s="9" t="s">
        <v>8</v>
      </c>
      <c r="U419" s="6"/>
      <c r="V419" s="6" t="e">
        <f>COUNTIFS(#REF!,"&gt;=150",#REF!,"&lt;200",#REF!,$B419)</f>
        <v>#REF!</v>
      </c>
      <c r="W419" s="6" t="e">
        <f>COUNTIFS(#REF!,"&lt;=1",#REF!,"&gt;=150",#REF!,"&lt;200",#REF!,$B419,#REF!,"&gt;=2.2")</f>
        <v>#REF!</v>
      </c>
      <c r="X419" s="6" t="e">
        <f>COUNTIFS(#REF!,"&lt;=1",#REF!,"&gt;=150",#REF!,"&lt;200",#REF!,$B419,#REF!,"&gt;=2.5")</f>
        <v>#REF!</v>
      </c>
      <c r="Y419" s="6" t="e">
        <f>COUNTIFS(#REF!,"&lt;=1",#REF!,"&gt;=150",#REF!,"&lt;200",#REF!,$B419,#REF!,"&gt;=3")</f>
        <v>#REF!</v>
      </c>
      <c r="Z419" s="6" t="e">
        <f>COUNTIFS(#REF!,"&lt;=1",#REF!,"&gt;=150",#REF!,"&lt;200",#REF!,$B419,#REF!,"&gt;=3.5")</f>
        <v>#REF!</v>
      </c>
      <c r="AA419" s="15" t="e">
        <f>COUNTIFS(#REF!,"&lt;=1",#REF!,"&gt;=150",#REF!,"&lt;200",#REF!,$B419,#REF!,"&gt;=4")</f>
        <v>#REF!</v>
      </c>
      <c r="AC419" s="9" t="s">
        <v>8</v>
      </c>
      <c r="AD419" s="6"/>
      <c r="AE419" s="6" t="e">
        <f>COUNTIFS(#REF!,"&gt;=200",#REF!,$B419)</f>
        <v>#REF!</v>
      </c>
      <c r="AF419" s="6" t="e">
        <f>COUNTIFS(#REF!,"&lt;=1",#REF!,"&gt;=200",#REF!,$B419,#REF!,"&gt;=2.2")</f>
        <v>#REF!</v>
      </c>
      <c r="AG419" s="6" t="e">
        <f>COUNTIFS(#REF!,"&lt;=1",#REF!,"&gt;=200",#REF!,$B419,#REF!,"&gt;=2.5")</f>
        <v>#REF!</v>
      </c>
      <c r="AH419" s="6" t="e">
        <f>COUNTIFS(#REF!,"&lt;=1",#REF!,"&gt;=200",#REF!,$B419,#REF!,"&gt;=3")</f>
        <v>#REF!</v>
      </c>
      <c r="AI419" s="6" t="e">
        <f>COUNTIFS(#REF!,"&lt;=1",#REF!,"&gt;=200",#REF!,$B419,#REF!,"&gt;=3.5")</f>
        <v>#REF!</v>
      </c>
      <c r="AJ419" s="15" t="e">
        <f>COUNTIFS(#REF!,"&lt;=1",#REF!,"&gt;=200",#REF!,$B419,#REF!,"&gt;=4")</f>
        <v>#REF!</v>
      </c>
      <c r="AL419" s="9" t="s">
        <v>8</v>
      </c>
      <c r="AM419" s="6"/>
      <c r="AN419" s="6" t="e">
        <f>COUNTIFS(#REF!,"&gt;=50",#REF!,$B419)</f>
        <v>#REF!</v>
      </c>
      <c r="AO419" s="6" t="e">
        <f>COUNTIFS(#REF!,"&lt;=1",#REF!,"&gt;=50",#REF!,$B419,#REF!,"&gt;=2.2")</f>
        <v>#REF!</v>
      </c>
      <c r="AP419" s="6" t="e">
        <f>COUNTIFS(#REF!,"&lt;=1",#REF!,"&gt;=50",#REF!,$B419,#REF!,"&gt;=2.5")</f>
        <v>#REF!</v>
      </c>
      <c r="AQ419" s="6" t="e">
        <f>COUNTIFS(#REF!,"&lt;=1",#REF!,"&gt;=50",#REF!,$B419,#REF!,"&gt;=3")</f>
        <v>#REF!</v>
      </c>
      <c r="AR419" s="6" t="e">
        <f>COUNTIFS(#REF!,"&lt;=1",#REF!,"&gt;=50",#REF!,$B419,#REF!,"&gt;=3.5")</f>
        <v>#REF!</v>
      </c>
      <c r="AS419" s="15" t="e">
        <f>COUNTIFS(#REF!,"&lt;=1",#REF!,"&gt;=50",#REF!,$B419,#REF!,"&gt;=4")</f>
        <v>#REF!</v>
      </c>
    </row>
    <row r="420" spans="2:45" hidden="1" outlineLevel="1" x14ac:dyDescent="0.25">
      <c r="B420" s="9" t="s">
        <v>36</v>
      </c>
      <c r="C420" s="6"/>
      <c r="D420" s="6" t="e">
        <f>COUNTIFS(#REF!,"&lt;100",#REF!,"&gt;=50",#REF!,$B420)</f>
        <v>#REF!</v>
      </c>
      <c r="E420" s="6" t="e">
        <f>COUNTIFS(#REF!,"&lt;=1",#REF!,"&lt;100",#REF!,"&gt;=50",#REF!,$B420,#REF!,"&gt;=2.2")</f>
        <v>#REF!</v>
      </c>
      <c r="F420" s="6" t="e">
        <f>COUNTIFS(#REF!,"&lt;=1",#REF!,"&lt;100",#REF!,"&gt;=50",#REF!,$B420,#REF!,"&gt;=2.5")</f>
        <v>#REF!</v>
      </c>
      <c r="G420" s="6" t="e">
        <f>COUNTIFS(#REF!,"&lt;=1",#REF!,"&lt;100",#REF!,"&gt;=50",#REF!,$B420,#REF!,"&gt;=3")</f>
        <v>#REF!</v>
      </c>
      <c r="H420" s="6" t="e">
        <f>COUNTIFS(#REF!,"&lt;=1",#REF!,"&lt;100",#REF!,"&gt;=50",#REF!,$B420,#REF!,"&gt;=3.5")</f>
        <v>#REF!</v>
      </c>
      <c r="I420" s="15" t="e">
        <f>COUNTIFS(#REF!,"&lt;=1",#REF!,"&lt;100",#REF!,"&gt;=50",#REF!,$B420,#REF!,"&gt;=4")</f>
        <v>#REF!</v>
      </c>
      <c r="K420" s="9" t="s">
        <v>36</v>
      </c>
      <c r="L420" s="6"/>
      <c r="M420" s="6" t="e">
        <f>COUNTIFS(#REF!,"&gt;=100",#REF!,"&lt;150",#REF!,$B420)</f>
        <v>#REF!</v>
      </c>
      <c r="N420" s="6" t="e">
        <f>COUNTIFS(#REF!,"&lt;=1",#REF!,"&gt;=100",#REF!,"&lt;150",#REF!,$B420,#REF!,"&gt;=2.2")</f>
        <v>#REF!</v>
      </c>
      <c r="O420" s="6" t="e">
        <f>COUNTIFS(#REF!,"&lt;=1",#REF!,"&gt;=100",#REF!,"&lt;150",#REF!,$B420,#REF!,"&gt;=2.5")</f>
        <v>#REF!</v>
      </c>
      <c r="P420" s="6" t="e">
        <f>COUNTIFS(#REF!,"&lt;=1",#REF!,"&gt;=100",#REF!,"&lt;150",#REF!,$B420,#REF!,"&gt;=3")</f>
        <v>#REF!</v>
      </c>
      <c r="Q420" s="6" t="e">
        <f>COUNTIFS(#REF!,"&lt;=1",#REF!,"&gt;=100",#REF!,"&lt;150",#REF!,$B420,#REF!,"&gt;=3.5")</f>
        <v>#REF!</v>
      </c>
      <c r="R420" s="15" t="e">
        <f>COUNTIFS(#REF!,"&lt;=1",#REF!,"&gt;=100",#REF!,"&lt;150",#REF!,$B420,#REF!,"&gt;=4")</f>
        <v>#REF!</v>
      </c>
      <c r="T420" s="9" t="s">
        <v>36</v>
      </c>
      <c r="U420" s="6"/>
      <c r="V420" s="6" t="e">
        <f>COUNTIFS(#REF!,"&gt;=150",#REF!,"&lt;200",#REF!,$B420)</f>
        <v>#REF!</v>
      </c>
      <c r="W420" s="6" t="e">
        <f>COUNTIFS(#REF!,"&lt;=1",#REF!,"&gt;=150",#REF!,"&lt;200",#REF!,$B420,#REF!,"&gt;=2.2")</f>
        <v>#REF!</v>
      </c>
      <c r="X420" s="6" t="e">
        <f>COUNTIFS(#REF!,"&lt;=1",#REF!,"&gt;=150",#REF!,"&lt;200",#REF!,$B420,#REF!,"&gt;=2.5")</f>
        <v>#REF!</v>
      </c>
      <c r="Y420" s="6" t="e">
        <f>COUNTIFS(#REF!,"&lt;=1",#REF!,"&gt;=150",#REF!,"&lt;200",#REF!,$B420,#REF!,"&gt;=3")</f>
        <v>#REF!</v>
      </c>
      <c r="Z420" s="6" t="e">
        <f>COUNTIFS(#REF!,"&lt;=1",#REF!,"&gt;=150",#REF!,"&lt;200",#REF!,$B420,#REF!,"&gt;=3.5")</f>
        <v>#REF!</v>
      </c>
      <c r="AA420" s="15" t="e">
        <f>COUNTIFS(#REF!,"&lt;=1",#REF!,"&gt;=150",#REF!,"&lt;200",#REF!,$B420,#REF!,"&gt;=4")</f>
        <v>#REF!</v>
      </c>
      <c r="AC420" s="9" t="s">
        <v>36</v>
      </c>
      <c r="AD420" s="6"/>
      <c r="AE420" s="6" t="e">
        <f>COUNTIFS(#REF!,"&gt;=200",#REF!,$B420)</f>
        <v>#REF!</v>
      </c>
      <c r="AF420" s="6" t="e">
        <f>COUNTIFS(#REF!,"&lt;=1",#REF!,"&gt;=200",#REF!,$B420,#REF!,"&gt;=2.2")</f>
        <v>#REF!</v>
      </c>
      <c r="AG420" s="6" t="e">
        <f>COUNTIFS(#REF!,"&lt;=1",#REF!,"&gt;=200",#REF!,$B420,#REF!,"&gt;=2.5")</f>
        <v>#REF!</v>
      </c>
      <c r="AH420" s="6" t="e">
        <f>COUNTIFS(#REF!,"&lt;=1",#REF!,"&gt;=200",#REF!,$B420,#REF!,"&gt;=3")</f>
        <v>#REF!</v>
      </c>
      <c r="AI420" s="6" t="e">
        <f>COUNTIFS(#REF!,"&lt;=1",#REF!,"&gt;=200",#REF!,$B420,#REF!,"&gt;=3.5")</f>
        <v>#REF!</v>
      </c>
      <c r="AJ420" s="15" t="e">
        <f>COUNTIFS(#REF!,"&lt;=1",#REF!,"&gt;=200",#REF!,$B420,#REF!,"&gt;=4")</f>
        <v>#REF!</v>
      </c>
      <c r="AL420" s="9" t="s">
        <v>36</v>
      </c>
      <c r="AM420" s="6"/>
      <c r="AN420" s="6" t="e">
        <f>COUNTIFS(#REF!,"&gt;=50",#REF!,$B420)</f>
        <v>#REF!</v>
      </c>
      <c r="AO420" s="6" t="e">
        <f>COUNTIFS(#REF!,"&lt;=1",#REF!,"&gt;=50",#REF!,$B420,#REF!,"&gt;=2.2")</f>
        <v>#REF!</v>
      </c>
      <c r="AP420" s="6" t="e">
        <f>COUNTIFS(#REF!,"&lt;=1",#REF!,"&gt;=50",#REF!,$B420,#REF!,"&gt;=2.5")</f>
        <v>#REF!</v>
      </c>
      <c r="AQ420" s="6" t="e">
        <f>COUNTIFS(#REF!,"&lt;=1",#REF!,"&gt;=50",#REF!,$B420,#REF!,"&gt;=3")</f>
        <v>#REF!</v>
      </c>
      <c r="AR420" s="6" t="e">
        <f>COUNTIFS(#REF!,"&lt;=1",#REF!,"&gt;=50",#REF!,$B420,#REF!,"&gt;=3.5")</f>
        <v>#REF!</v>
      </c>
      <c r="AS420" s="15" t="e">
        <f>COUNTIFS(#REF!,"&lt;=1",#REF!,"&gt;=50",#REF!,$B420,#REF!,"&gt;=4")</f>
        <v>#REF!</v>
      </c>
    </row>
    <row r="421" spans="2:45" hidden="1" outlineLevel="1" x14ac:dyDescent="0.25">
      <c r="B421" s="9" t="s">
        <v>30</v>
      </c>
      <c r="C421" s="6"/>
      <c r="D421" s="6" t="e">
        <f>COUNTIFS(#REF!,"&lt;100",#REF!,"&gt;=50",#REF!,$B421)</f>
        <v>#REF!</v>
      </c>
      <c r="E421" s="6" t="e">
        <f>COUNTIFS(#REF!,"&lt;=1",#REF!,"&lt;100",#REF!,"&gt;=50",#REF!,$B421,#REF!,"&gt;=2.2")</f>
        <v>#REF!</v>
      </c>
      <c r="F421" s="6" t="e">
        <f>COUNTIFS(#REF!,"&lt;=1",#REF!,"&lt;100",#REF!,"&gt;=50",#REF!,$B421,#REF!,"&gt;=2.5")</f>
        <v>#REF!</v>
      </c>
      <c r="G421" s="6" t="e">
        <f>COUNTIFS(#REF!,"&lt;=1",#REF!,"&lt;100",#REF!,"&gt;=50",#REF!,$B421,#REF!,"&gt;=3")</f>
        <v>#REF!</v>
      </c>
      <c r="H421" s="6" t="e">
        <f>COUNTIFS(#REF!,"&lt;=1",#REF!,"&lt;100",#REF!,"&gt;=50",#REF!,$B421,#REF!,"&gt;=3.5")</f>
        <v>#REF!</v>
      </c>
      <c r="I421" s="15" t="e">
        <f>COUNTIFS(#REF!,"&lt;=1",#REF!,"&lt;100",#REF!,"&gt;=50",#REF!,$B421,#REF!,"&gt;=4")</f>
        <v>#REF!</v>
      </c>
      <c r="K421" s="9" t="s">
        <v>30</v>
      </c>
      <c r="L421" s="6"/>
      <c r="M421" s="6" t="e">
        <f>COUNTIFS(#REF!,"&gt;=100",#REF!,"&lt;150",#REF!,$B421)</f>
        <v>#REF!</v>
      </c>
      <c r="N421" s="6" t="e">
        <f>COUNTIFS(#REF!,"&lt;=1",#REF!,"&gt;=100",#REF!,"&lt;150",#REF!,$B421,#REF!,"&gt;=2.2")</f>
        <v>#REF!</v>
      </c>
      <c r="O421" s="6" t="e">
        <f>COUNTIFS(#REF!,"&lt;=1",#REF!,"&gt;=100",#REF!,"&lt;150",#REF!,$B421,#REF!,"&gt;=2.5")</f>
        <v>#REF!</v>
      </c>
      <c r="P421" s="6" t="e">
        <f>COUNTIFS(#REF!,"&lt;=1",#REF!,"&gt;=100",#REF!,"&lt;150",#REF!,$B421,#REF!,"&gt;=3")</f>
        <v>#REF!</v>
      </c>
      <c r="Q421" s="6" t="e">
        <f>COUNTIFS(#REF!,"&lt;=1",#REF!,"&gt;=100",#REF!,"&lt;150",#REF!,$B421,#REF!,"&gt;=3.5")</f>
        <v>#REF!</v>
      </c>
      <c r="R421" s="15" t="e">
        <f>COUNTIFS(#REF!,"&lt;=1",#REF!,"&gt;=100",#REF!,"&lt;150",#REF!,$B421,#REF!,"&gt;=4")</f>
        <v>#REF!</v>
      </c>
      <c r="T421" s="9" t="s">
        <v>30</v>
      </c>
      <c r="U421" s="6"/>
      <c r="V421" s="6" t="e">
        <f>COUNTIFS(#REF!,"&gt;=150",#REF!,"&lt;200",#REF!,$B421)</f>
        <v>#REF!</v>
      </c>
      <c r="W421" s="6" t="e">
        <f>COUNTIFS(#REF!,"&lt;=1",#REF!,"&gt;=150",#REF!,"&lt;200",#REF!,$B421,#REF!,"&gt;=2.2")</f>
        <v>#REF!</v>
      </c>
      <c r="X421" s="6" t="e">
        <f>COUNTIFS(#REF!,"&lt;=1",#REF!,"&gt;=150",#REF!,"&lt;200",#REF!,$B421,#REF!,"&gt;=2.5")</f>
        <v>#REF!</v>
      </c>
      <c r="Y421" s="6" t="e">
        <f>COUNTIFS(#REF!,"&lt;=1",#REF!,"&gt;=150",#REF!,"&lt;200",#REF!,$B421,#REF!,"&gt;=3")</f>
        <v>#REF!</v>
      </c>
      <c r="Z421" s="6" t="e">
        <f>COUNTIFS(#REF!,"&lt;=1",#REF!,"&gt;=150",#REF!,"&lt;200",#REF!,$B421,#REF!,"&gt;=3.5")</f>
        <v>#REF!</v>
      </c>
      <c r="AA421" s="15" t="e">
        <f>COUNTIFS(#REF!,"&lt;=1",#REF!,"&gt;=150",#REF!,"&lt;200",#REF!,$B421,#REF!,"&gt;=4")</f>
        <v>#REF!</v>
      </c>
      <c r="AC421" s="9" t="s">
        <v>30</v>
      </c>
      <c r="AD421" s="6"/>
      <c r="AE421" s="6" t="e">
        <f>COUNTIFS(#REF!,"&gt;=200",#REF!,$B421)</f>
        <v>#REF!</v>
      </c>
      <c r="AF421" s="6" t="e">
        <f>COUNTIFS(#REF!,"&lt;=1",#REF!,"&gt;=200",#REF!,$B421,#REF!,"&gt;=2.2")</f>
        <v>#REF!</v>
      </c>
      <c r="AG421" s="6" t="e">
        <f>COUNTIFS(#REF!,"&lt;=1",#REF!,"&gt;=200",#REF!,$B421,#REF!,"&gt;=2.5")</f>
        <v>#REF!</v>
      </c>
      <c r="AH421" s="6" t="e">
        <f>COUNTIFS(#REF!,"&lt;=1",#REF!,"&gt;=200",#REF!,$B421,#REF!,"&gt;=3")</f>
        <v>#REF!</v>
      </c>
      <c r="AI421" s="6" t="e">
        <f>COUNTIFS(#REF!,"&lt;=1",#REF!,"&gt;=200",#REF!,$B421,#REF!,"&gt;=3.5")</f>
        <v>#REF!</v>
      </c>
      <c r="AJ421" s="15" t="e">
        <f>COUNTIFS(#REF!,"&lt;=1",#REF!,"&gt;=200",#REF!,$B421,#REF!,"&gt;=4")</f>
        <v>#REF!</v>
      </c>
      <c r="AL421" s="9" t="s">
        <v>30</v>
      </c>
      <c r="AM421" s="6"/>
      <c r="AN421" s="6" t="e">
        <f>COUNTIFS(#REF!,"&gt;=50",#REF!,$B421)</f>
        <v>#REF!</v>
      </c>
      <c r="AO421" s="6" t="e">
        <f>COUNTIFS(#REF!,"&lt;=1",#REF!,"&gt;=50",#REF!,$B421,#REF!,"&gt;=2.2")</f>
        <v>#REF!</v>
      </c>
      <c r="AP421" s="6" t="e">
        <f>COUNTIFS(#REF!,"&lt;=1",#REF!,"&gt;=50",#REF!,$B421,#REF!,"&gt;=2.5")</f>
        <v>#REF!</v>
      </c>
      <c r="AQ421" s="6" t="e">
        <f>COUNTIFS(#REF!,"&lt;=1",#REF!,"&gt;=50",#REF!,$B421,#REF!,"&gt;=3")</f>
        <v>#REF!</v>
      </c>
      <c r="AR421" s="6" t="e">
        <f>COUNTIFS(#REF!,"&lt;=1",#REF!,"&gt;=50",#REF!,$B421,#REF!,"&gt;=3.5")</f>
        <v>#REF!</v>
      </c>
      <c r="AS421" s="15" t="e">
        <f>COUNTIFS(#REF!,"&lt;=1",#REF!,"&gt;=50",#REF!,$B421,#REF!,"&gt;=4")</f>
        <v>#REF!</v>
      </c>
    </row>
    <row r="422" spans="2:45" hidden="1" outlineLevel="1" x14ac:dyDescent="0.25">
      <c r="B422" s="9" t="s">
        <v>38</v>
      </c>
      <c r="C422" s="6"/>
      <c r="D422" s="6" t="e">
        <f>COUNTIFS(#REF!,"&lt;100",#REF!,"&gt;=50",#REF!,$B422)</f>
        <v>#REF!</v>
      </c>
      <c r="E422" s="6" t="e">
        <f>COUNTIFS(#REF!,"&lt;=1",#REF!,"&lt;100",#REF!,"&gt;=50",#REF!,$B422,#REF!,"&gt;=2.2")</f>
        <v>#REF!</v>
      </c>
      <c r="F422" s="6" t="e">
        <f>COUNTIFS(#REF!,"&lt;=1",#REF!,"&lt;100",#REF!,"&gt;=50",#REF!,$B422,#REF!,"&gt;=2.5")</f>
        <v>#REF!</v>
      </c>
      <c r="G422" s="6" t="e">
        <f>COUNTIFS(#REF!,"&lt;=1",#REF!,"&lt;100",#REF!,"&gt;=50",#REF!,$B422,#REF!,"&gt;=3")</f>
        <v>#REF!</v>
      </c>
      <c r="H422" s="6" t="e">
        <f>COUNTIFS(#REF!,"&lt;=1",#REF!,"&lt;100",#REF!,"&gt;=50",#REF!,$B422,#REF!,"&gt;=3.5")</f>
        <v>#REF!</v>
      </c>
      <c r="I422" s="15" t="e">
        <f>COUNTIFS(#REF!,"&lt;=1",#REF!,"&lt;100",#REF!,"&gt;=50",#REF!,$B422,#REF!,"&gt;=4")</f>
        <v>#REF!</v>
      </c>
      <c r="K422" s="9" t="s">
        <v>38</v>
      </c>
      <c r="L422" s="6"/>
      <c r="M422" s="6" t="e">
        <f>COUNTIFS(#REF!,"&gt;=100",#REF!,"&lt;150",#REF!,$B422)</f>
        <v>#REF!</v>
      </c>
      <c r="N422" s="6" t="e">
        <f>COUNTIFS(#REF!,"&lt;=1",#REF!,"&gt;=100",#REF!,"&lt;150",#REF!,$B422,#REF!,"&gt;=2.2")</f>
        <v>#REF!</v>
      </c>
      <c r="O422" s="6" t="e">
        <f>COUNTIFS(#REF!,"&lt;=1",#REF!,"&gt;=100",#REF!,"&lt;150",#REF!,$B422,#REF!,"&gt;=2.5")</f>
        <v>#REF!</v>
      </c>
      <c r="P422" s="6" t="e">
        <f>COUNTIFS(#REF!,"&lt;=1",#REF!,"&gt;=100",#REF!,"&lt;150",#REF!,$B422,#REF!,"&gt;=3")</f>
        <v>#REF!</v>
      </c>
      <c r="Q422" s="6" t="e">
        <f>COUNTIFS(#REF!,"&lt;=1",#REF!,"&gt;=100",#REF!,"&lt;150",#REF!,$B422,#REF!,"&gt;=3.5")</f>
        <v>#REF!</v>
      </c>
      <c r="R422" s="15" t="e">
        <f>COUNTIFS(#REF!,"&lt;=1",#REF!,"&gt;=100",#REF!,"&lt;150",#REF!,$B422,#REF!,"&gt;=4")</f>
        <v>#REF!</v>
      </c>
      <c r="T422" s="9" t="s">
        <v>38</v>
      </c>
      <c r="U422" s="6"/>
      <c r="V422" s="6" t="e">
        <f>COUNTIFS(#REF!,"&gt;=150",#REF!,"&lt;200",#REF!,$B422)</f>
        <v>#REF!</v>
      </c>
      <c r="W422" s="6" t="e">
        <f>COUNTIFS(#REF!,"&lt;=1",#REF!,"&gt;=150",#REF!,"&lt;200",#REF!,$B422,#REF!,"&gt;=2.2")</f>
        <v>#REF!</v>
      </c>
      <c r="X422" s="6" t="e">
        <f>COUNTIFS(#REF!,"&lt;=1",#REF!,"&gt;=150",#REF!,"&lt;200",#REF!,$B422,#REF!,"&gt;=2.5")</f>
        <v>#REF!</v>
      </c>
      <c r="Y422" s="6" t="e">
        <f>COUNTIFS(#REF!,"&lt;=1",#REF!,"&gt;=150",#REF!,"&lt;200",#REF!,$B422,#REF!,"&gt;=3")</f>
        <v>#REF!</v>
      </c>
      <c r="Z422" s="6" t="e">
        <f>COUNTIFS(#REF!,"&lt;=1",#REF!,"&gt;=150",#REF!,"&lt;200",#REF!,$B422,#REF!,"&gt;=3.5")</f>
        <v>#REF!</v>
      </c>
      <c r="AA422" s="15" t="e">
        <f>COUNTIFS(#REF!,"&lt;=1",#REF!,"&gt;=150",#REF!,"&lt;200",#REF!,$B422,#REF!,"&gt;=4")</f>
        <v>#REF!</v>
      </c>
      <c r="AC422" s="9" t="s">
        <v>38</v>
      </c>
      <c r="AD422" s="6"/>
      <c r="AE422" s="6" t="e">
        <f>COUNTIFS(#REF!,"&gt;=200",#REF!,$B422)</f>
        <v>#REF!</v>
      </c>
      <c r="AF422" s="6" t="e">
        <f>COUNTIFS(#REF!,"&lt;=1",#REF!,"&gt;=200",#REF!,$B422,#REF!,"&gt;=2.2")</f>
        <v>#REF!</v>
      </c>
      <c r="AG422" s="6" t="e">
        <f>COUNTIFS(#REF!,"&lt;=1",#REF!,"&gt;=200",#REF!,$B422,#REF!,"&gt;=2.5")</f>
        <v>#REF!</v>
      </c>
      <c r="AH422" s="6" t="e">
        <f>COUNTIFS(#REF!,"&lt;=1",#REF!,"&gt;=200",#REF!,$B422,#REF!,"&gt;=3")</f>
        <v>#REF!</v>
      </c>
      <c r="AI422" s="6" t="e">
        <f>COUNTIFS(#REF!,"&lt;=1",#REF!,"&gt;=200",#REF!,$B422,#REF!,"&gt;=3.5")</f>
        <v>#REF!</v>
      </c>
      <c r="AJ422" s="15" t="e">
        <f>COUNTIFS(#REF!,"&lt;=1",#REF!,"&gt;=200",#REF!,$B422,#REF!,"&gt;=4")</f>
        <v>#REF!</v>
      </c>
      <c r="AL422" s="9" t="s">
        <v>38</v>
      </c>
      <c r="AM422" s="6"/>
      <c r="AN422" s="6" t="e">
        <f>COUNTIFS(#REF!,"&gt;=50",#REF!,$B422)</f>
        <v>#REF!</v>
      </c>
      <c r="AO422" s="6" t="e">
        <f>COUNTIFS(#REF!,"&lt;=1",#REF!,"&gt;=50",#REF!,$B422,#REF!,"&gt;=2.2")</f>
        <v>#REF!</v>
      </c>
      <c r="AP422" s="6" t="e">
        <f>COUNTIFS(#REF!,"&lt;=1",#REF!,"&gt;=50",#REF!,$B422,#REF!,"&gt;=2.5")</f>
        <v>#REF!</v>
      </c>
      <c r="AQ422" s="6" t="e">
        <f>COUNTIFS(#REF!,"&lt;=1",#REF!,"&gt;=50",#REF!,$B422,#REF!,"&gt;=3")</f>
        <v>#REF!</v>
      </c>
      <c r="AR422" s="6" t="e">
        <f>COUNTIFS(#REF!,"&lt;=1",#REF!,"&gt;=50",#REF!,$B422,#REF!,"&gt;=3.5")</f>
        <v>#REF!</v>
      </c>
      <c r="AS422" s="15" t="e">
        <f>COUNTIFS(#REF!,"&lt;=1",#REF!,"&gt;=50",#REF!,$B422,#REF!,"&gt;=4")</f>
        <v>#REF!</v>
      </c>
    </row>
    <row r="423" spans="2:45" hidden="1" outlineLevel="1" x14ac:dyDescent="0.25">
      <c r="B423" s="9" t="s">
        <v>61</v>
      </c>
      <c r="C423" s="6"/>
      <c r="D423" s="6" t="e">
        <f>COUNTIFS(#REF!,"&lt;100",#REF!,"&gt;=50",#REF!,$B423)</f>
        <v>#REF!</v>
      </c>
      <c r="E423" s="6" t="e">
        <f>COUNTIFS(#REF!,"&lt;=1",#REF!,"&lt;100",#REF!,"&gt;=50",#REF!,$B423,#REF!,"&gt;=2.2")</f>
        <v>#REF!</v>
      </c>
      <c r="F423" s="6" t="e">
        <f>COUNTIFS(#REF!,"&lt;=1",#REF!,"&lt;100",#REF!,"&gt;=50",#REF!,$B423,#REF!,"&gt;=2.5")</f>
        <v>#REF!</v>
      </c>
      <c r="G423" s="6" t="e">
        <f>COUNTIFS(#REF!,"&lt;=1",#REF!,"&lt;100",#REF!,"&gt;=50",#REF!,$B423,#REF!,"&gt;=3")</f>
        <v>#REF!</v>
      </c>
      <c r="H423" s="6" t="e">
        <f>COUNTIFS(#REF!,"&lt;=1",#REF!,"&lt;100",#REF!,"&gt;=50",#REF!,$B423,#REF!,"&gt;=3.5")</f>
        <v>#REF!</v>
      </c>
      <c r="I423" s="15" t="e">
        <f>COUNTIFS(#REF!,"&lt;=1",#REF!,"&lt;100",#REF!,"&gt;=50",#REF!,$B423,#REF!,"&gt;=4")</f>
        <v>#REF!</v>
      </c>
      <c r="K423" s="9" t="s">
        <v>61</v>
      </c>
      <c r="L423" s="6"/>
      <c r="M423" s="6" t="e">
        <f>COUNTIFS(#REF!,"&gt;=100",#REF!,"&lt;150",#REF!,$B423)</f>
        <v>#REF!</v>
      </c>
      <c r="N423" s="6" t="e">
        <f>COUNTIFS(#REF!,"&lt;=1",#REF!,"&gt;=100",#REF!,"&lt;150",#REF!,$B423,#REF!,"&gt;=2.2")</f>
        <v>#REF!</v>
      </c>
      <c r="O423" s="6" t="e">
        <f>COUNTIFS(#REF!,"&lt;=1",#REF!,"&gt;=100",#REF!,"&lt;150",#REF!,$B423,#REF!,"&gt;=2.5")</f>
        <v>#REF!</v>
      </c>
      <c r="P423" s="6" t="e">
        <f>COUNTIFS(#REF!,"&lt;=1",#REF!,"&gt;=100",#REF!,"&lt;150",#REF!,$B423,#REF!,"&gt;=3")</f>
        <v>#REF!</v>
      </c>
      <c r="Q423" s="6" t="e">
        <f>COUNTIFS(#REF!,"&lt;=1",#REF!,"&gt;=100",#REF!,"&lt;150",#REF!,$B423,#REF!,"&gt;=3.5")</f>
        <v>#REF!</v>
      </c>
      <c r="R423" s="15" t="e">
        <f>COUNTIFS(#REF!,"&lt;=1",#REF!,"&gt;=100",#REF!,"&lt;150",#REF!,$B423,#REF!,"&gt;=4")</f>
        <v>#REF!</v>
      </c>
      <c r="T423" s="9" t="s">
        <v>61</v>
      </c>
      <c r="U423" s="6"/>
      <c r="V423" s="6" t="e">
        <f>COUNTIFS(#REF!,"&gt;=150",#REF!,"&lt;200",#REF!,$B423)</f>
        <v>#REF!</v>
      </c>
      <c r="W423" s="6" t="e">
        <f>COUNTIFS(#REF!,"&lt;=1",#REF!,"&gt;=150",#REF!,"&lt;200",#REF!,$B423,#REF!,"&gt;=2.2")</f>
        <v>#REF!</v>
      </c>
      <c r="X423" s="6" t="e">
        <f>COUNTIFS(#REF!,"&lt;=1",#REF!,"&gt;=150",#REF!,"&lt;200",#REF!,$B423,#REF!,"&gt;=2.5")</f>
        <v>#REF!</v>
      </c>
      <c r="Y423" s="6" t="e">
        <f>COUNTIFS(#REF!,"&lt;=1",#REF!,"&gt;=150",#REF!,"&lt;200",#REF!,$B423,#REF!,"&gt;=3")</f>
        <v>#REF!</v>
      </c>
      <c r="Z423" s="6" t="e">
        <f>COUNTIFS(#REF!,"&lt;=1",#REF!,"&gt;=150",#REF!,"&lt;200",#REF!,$B423,#REF!,"&gt;=3.5")</f>
        <v>#REF!</v>
      </c>
      <c r="AA423" s="15" t="e">
        <f>COUNTIFS(#REF!,"&lt;=1",#REF!,"&gt;=150",#REF!,"&lt;200",#REF!,$B423,#REF!,"&gt;=4")</f>
        <v>#REF!</v>
      </c>
      <c r="AC423" s="9" t="s">
        <v>61</v>
      </c>
      <c r="AD423" s="6"/>
      <c r="AE423" s="6" t="e">
        <f>COUNTIFS(#REF!,"&gt;=200",#REF!,$B423)</f>
        <v>#REF!</v>
      </c>
      <c r="AF423" s="6" t="e">
        <f>COUNTIFS(#REF!,"&lt;=1",#REF!,"&gt;=200",#REF!,$B423,#REF!,"&gt;=2.2")</f>
        <v>#REF!</v>
      </c>
      <c r="AG423" s="6" t="e">
        <f>COUNTIFS(#REF!,"&lt;=1",#REF!,"&gt;=200",#REF!,$B423,#REF!,"&gt;=2.5")</f>
        <v>#REF!</v>
      </c>
      <c r="AH423" s="6" t="e">
        <f>COUNTIFS(#REF!,"&lt;=1",#REF!,"&gt;=200",#REF!,$B423,#REF!,"&gt;=3")</f>
        <v>#REF!</v>
      </c>
      <c r="AI423" s="6" t="e">
        <f>COUNTIFS(#REF!,"&lt;=1",#REF!,"&gt;=200",#REF!,$B423,#REF!,"&gt;=3.5")</f>
        <v>#REF!</v>
      </c>
      <c r="AJ423" s="15" t="e">
        <f>COUNTIFS(#REF!,"&lt;=1",#REF!,"&gt;=200",#REF!,$B423,#REF!,"&gt;=4")</f>
        <v>#REF!</v>
      </c>
      <c r="AL423" s="9" t="s">
        <v>61</v>
      </c>
      <c r="AM423" s="6"/>
      <c r="AN423" s="6" t="e">
        <f>COUNTIFS(#REF!,"&gt;=50",#REF!,$B423)</f>
        <v>#REF!</v>
      </c>
      <c r="AO423" s="6" t="e">
        <f>COUNTIFS(#REF!,"&lt;=1",#REF!,"&gt;=50",#REF!,$B423,#REF!,"&gt;=2.2")</f>
        <v>#REF!</v>
      </c>
      <c r="AP423" s="6" t="e">
        <f>COUNTIFS(#REF!,"&lt;=1",#REF!,"&gt;=50",#REF!,$B423,#REF!,"&gt;=2.5")</f>
        <v>#REF!</v>
      </c>
      <c r="AQ423" s="6" t="e">
        <f>COUNTIFS(#REF!,"&lt;=1",#REF!,"&gt;=50",#REF!,$B423,#REF!,"&gt;=3")</f>
        <v>#REF!</v>
      </c>
      <c r="AR423" s="6" t="e">
        <f>COUNTIFS(#REF!,"&lt;=1",#REF!,"&gt;=50",#REF!,$B423,#REF!,"&gt;=3.5")</f>
        <v>#REF!</v>
      </c>
      <c r="AS423" s="15" t="e">
        <f>COUNTIFS(#REF!,"&lt;=1",#REF!,"&gt;=50",#REF!,$B423,#REF!,"&gt;=4")</f>
        <v>#REF!</v>
      </c>
    </row>
    <row r="424" spans="2:45" hidden="1" outlineLevel="1" x14ac:dyDescent="0.25">
      <c r="B424" s="9" t="s">
        <v>40</v>
      </c>
      <c r="C424" s="6"/>
      <c r="D424" s="6" t="e">
        <f>COUNTIFS(#REF!,"&lt;100",#REF!,"&gt;=50",#REF!,$B424)</f>
        <v>#REF!</v>
      </c>
      <c r="E424" s="6" t="e">
        <f>COUNTIFS(#REF!,"&lt;=1",#REF!,"&lt;100",#REF!,"&gt;=50",#REF!,$B424,#REF!,"&gt;=2.2")</f>
        <v>#REF!</v>
      </c>
      <c r="F424" s="6" t="e">
        <f>COUNTIFS(#REF!,"&lt;=1",#REF!,"&lt;100",#REF!,"&gt;=50",#REF!,$B424,#REF!,"&gt;=2.5")</f>
        <v>#REF!</v>
      </c>
      <c r="G424" s="6" t="e">
        <f>COUNTIFS(#REF!,"&lt;=1",#REF!,"&lt;100",#REF!,"&gt;=50",#REF!,$B424,#REF!,"&gt;=3")</f>
        <v>#REF!</v>
      </c>
      <c r="H424" s="6" t="e">
        <f>COUNTIFS(#REF!,"&lt;=1",#REF!,"&lt;100",#REF!,"&gt;=50",#REF!,$B424,#REF!,"&gt;=3.5")</f>
        <v>#REF!</v>
      </c>
      <c r="I424" s="15" t="e">
        <f>COUNTIFS(#REF!,"&lt;=1",#REF!,"&lt;100",#REF!,"&gt;=50",#REF!,$B424,#REF!,"&gt;=4")</f>
        <v>#REF!</v>
      </c>
      <c r="K424" s="9" t="s">
        <v>40</v>
      </c>
      <c r="L424" s="6"/>
      <c r="M424" s="6" t="e">
        <f>COUNTIFS(#REF!,"&gt;=100",#REF!,"&lt;150",#REF!,$B424)</f>
        <v>#REF!</v>
      </c>
      <c r="N424" s="6" t="e">
        <f>COUNTIFS(#REF!,"&lt;=1",#REF!,"&gt;=100",#REF!,"&lt;150",#REF!,$B424,#REF!,"&gt;=2.2")</f>
        <v>#REF!</v>
      </c>
      <c r="O424" s="6" t="e">
        <f>COUNTIFS(#REF!,"&lt;=1",#REF!,"&gt;=100",#REF!,"&lt;150",#REF!,$B424,#REF!,"&gt;=2.5")</f>
        <v>#REF!</v>
      </c>
      <c r="P424" s="6" t="e">
        <f>COUNTIFS(#REF!,"&lt;=1",#REF!,"&gt;=100",#REF!,"&lt;150",#REF!,$B424,#REF!,"&gt;=3")</f>
        <v>#REF!</v>
      </c>
      <c r="Q424" s="6" t="e">
        <f>COUNTIFS(#REF!,"&lt;=1",#REF!,"&gt;=100",#REF!,"&lt;150",#REF!,$B424,#REF!,"&gt;=3.5")</f>
        <v>#REF!</v>
      </c>
      <c r="R424" s="15" t="e">
        <f>COUNTIFS(#REF!,"&lt;=1",#REF!,"&gt;=100",#REF!,"&lt;150",#REF!,$B424,#REF!,"&gt;=4")</f>
        <v>#REF!</v>
      </c>
      <c r="T424" s="9" t="s">
        <v>40</v>
      </c>
      <c r="U424" s="6"/>
      <c r="V424" s="6" t="e">
        <f>COUNTIFS(#REF!,"&gt;=150",#REF!,"&lt;200",#REF!,$B424)</f>
        <v>#REF!</v>
      </c>
      <c r="W424" s="6" t="e">
        <f>COUNTIFS(#REF!,"&lt;=1",#REF!,"&gt;=150",#REF!,"&lt;200",#REF!,$B424,#REF!,"&gt;=2.2")</f>
        <v>#REF!</v>
      </c>
      <c r="X424" s="6" t="e">
        <f>COUNTIFS(#REF!,"&lt;=1",#REF!,"&gt;=150",#REF!,"&lt;200",#REF!,$B424,#REF!,"&gt;=2.5")</f>
        <v>#REF!</v>
      </c>
      <c r="Y424" s="6" t="e">
        <f>COUNTIFS(#REF!,"&lt;=1",#REF!,"&gt;=150",#REF!,"&lt;200",#REF!,$B424,#REF!,"&gt;=3")</f>
        <v>#REF!</v>
      </c>
      <c r="Z424" s="6" t="e">
        <f>COUNTIFS(#REF!,"&lt;=1",#REF!,"&gt;=150",#REF!,"&lt;200",#REF!,$B424,#REF!,"&gt;=3.5")</f>
        <v>#REF!</v>
      </c>
      <c r="AA424" s="15" t="e">
        <f>COUNTIFS(#REF!,"&lt;=1",#REF!,"&gt;=150",#REF!,"&lt;200",#REF!,$B424,#REF!,"&gt;=4")</f>
        <v>#REF!</v>
      </c>
      <c r="AC424" s="9" t="s">
        <v>40</v>
      </c>
      <c r="AD424" s="6"/>
      <c r="AE424" s="6" t="e">
        <f>COUNTIFS(#REF!,"&gt;=200",#REF!,$B424)</f>
        <v>#REF!</v>
      </c>
      <c r="AF424" s="6" t="e">
        <f>COUNTIFS(#REF!,"&lt;=1",#REF!,"&gt;=200",#REF!,$B424,#REF!,"&gt;=2.2")</f>
        <v>#REF!</v>
      </c>
      <c r="AG424" s="6" t="e">
        <f>COUNTIFS(#REF!,"&lt;=1",#REF!,"&gt;=200",#REF!,$B424,#REF!,"&gt;=2.5")</f>
        <v>#REF!</v>
      </c>
      <c r="AH424" s="6" t="e">
        <f>COUNTIFS(#REF!,"&lt;=1",#REF!,"&gt;=200",#REF!,$B424,#REF!,"&gt;=3")</f>
        <v>#REF!</v>
      </c>
      <c r="AI424" s="6" t="e">
        <f>COUNTIFS(#REF!,"&lt;=1",#REF!,"&gt;=200",#REF!,$B424,#REF!,"&gt;=3.5")</f>
        <v>#REF!</v>
      </c>
      <c r="AJ424" s="15" t="e">
        <f>COUNTIFS(#REF!,"&lt;=1",#REF!,"&gt;=200",#REF!,$B424,#REF!,"&gt;=4")</f>
        <v>#REF!</v>
      </c>
      <c r="AL424" s="9" t="s">
        <v>40</v>
      </c>
      <c r="AM424" s="6"/>
      <c r="AN424" s="6" t="e">
        <f>COUNTIFS(#REF!,"&gt;=50",#REF!,$B424)</f>
        <v>#REF!</v>
      </c>
      <c r="AO424" s="6" t="e">
        <f>COUNTIFS(#REF!,"&lt;=1",#REF!,"&gt;=50",#REF!,$B424,#REF!,"&gt;=2.2")</f>
        <v>#REF!</v>
      </c>
      <c r="AP424" s="6" t="e">
        <f>COUNTIFS(#REF!,"&lt;=1",#REF!,"&gt;=50",#REF!,$B424,#REF!,"&gt;=2.5")</f>
        <v>#REF!</v>
      </c>
      <c r="AQ424" s="6" t="e">
        <f>COUNTIFS(#REF!,"&lt;=1",#REF!,"&gt;=50",#REF!,$B424,#REF!,"&gt;=3")</f>
        <v>#REF!</v>
      </c>
      <c r="AR424" s="6" t="e">
        <f>COUNTIFS(#REF!,"&lt;=1",#REF!,"&gt;=50",#REF!,$B424,#REF!,"&gt;=3.5")</f>
        <v>#REF!</v>
      </c>
      <c r="AS424" s="15" t="e">
        <f>COUNTIFS(#REF!,"&lt;=1",#REF!,"&gt;=50",#REF!,$B424,#REF!,"&gt;=4")</f>
        <v>#REF!</v>
      </c>
    </row>
    <row r="425" spans="2:45" hidden="1" outlineLevel="1" x14ac:dyDescent="0.25">
      <c r="B425" s="9" t="s">
        <v>41</v>
      </c>
      <c r="C425" s="6"/>
      <c r="D425" s="6" t="e">
        <f>COUNTIFS(#REF!,"&lt;100",#REF!,"&gt;=50",#REF!,$B425)</f>
        <v>#REF!</v>
      </c>
      <c r="E425" s="6" t="e">
        <f>COUNTIFS(#REF!,"&lt;=1",#REF!,"&lt;100",#REF!,"&gt;=50",#REF!,$B425,#REF!,"&gt;=2.2")</f>
        <v>#REF!</v>
      </c>
      <c r="F425" s="6" t="e">
        <f>COUNTIFS(#REF!,"&lt;=1",#REF!,"&lt;100",#REF!,"&gt;=50",#REF!,$B425,#REF!,"&gt;=2.5")</f>
        <v>#REF!</v>
      </c>
      <c r="G425" s="6" t="e">
        <f>COUNTIFS(#REF!,"&lt;=1",#REF!,"&lt;100",#REF!,"&gt;=50",#REF!,$B425,#REF!,"&gt;=3")</f>
        <v>#REF!</v>
      </c>
      <c r="H425" s="6" t="e">
        <f>COUNTIFS(#REF!,"&lt;=1",#REF!,"&lt;100",#REF!,"&gt;=50",#REF!,$B425,#REF!,"&gt;=3.5")</f>
        <v>#REF!</v>
      </c>
      <c r="I425" s="15" t="e">
        <f>COUNTIFS(#REF!,"&lt;=1",#REF!,"&lt;100",#REF!,"&gt;=50",#REF!,$B425,#REF!,"&gt;=4")</f>
        <v>#REF!</v>
      </c>
      <c r="K425" s="9" t="s">
        <v>41</v>
      </c>
      <c r="L425" s="6"/>
      <c r="M425" s="6" t="e">
        <f>COUNTIFS(#REF!,"&gt;=100",#REF!,"&lt;150",#REF!,$B425)</f>
        <v>#REF!</v>
      </c>
      <c r="N425" s="6" t="e">
        <f>COUNTIFS(#REF!,"&lt;=1",#REF!,"&gt;=100",#REF!,"&lt;150",#REF!,$B425,#REF!,"&gt;=2.2")</f>
        <v>#REF!</v>
      </c>
      <c r="O425" s="6" t="e">
        <f>COUNTIFS(#REF!,"&lt;=1",#REF!,"&gt;=100",#REF!,"&lt;150",#REF!,$B425,#REF!,"&gt;=2.5")</f>
        <v>#REF!</v>
      </c>
      <c r="P425" s="6" t="e">
        <f>COUNTIFS(#REF!,"&lt;=1",#REF!,"&gt;=100",#REF!,"&lt;150",#REF!,$B425,#REF!,"&gt;=3")</f>
        <v>#REF!</v>
      </c>
      <c r="Q425" s="6" t="e">
        <f>COUNTIFS(#REF!,"&lt;=1",#REF!,"&gt;=100",#REF!,"&lt;150",#REF!,$B425,#REF!,"&gt;=3.5")</f>
        <v>#REF!</v>
      </c>
      <c r="R425" s="15" t="e">
        <f>COUNTIFS(#REF!,"&lt;=1",#REF!,"&gt;=100",#REF!,"&lt;150",#REF!,$B425,#REF!,"&gt;=4")</f>
        <v>#REF!</v>
      </c>
      <c r="T425" s="9" t="s">
        <v>41</v>
      </c>
      <c r="U425" s="6"/>
      <c r="V425" s="6" t="e">
        <f>COUNTIFS(#REF!,"&gt;=150",#REF!,"&lt;200",#REF!,$B425)</f>
        <v>#REF!</v>
      </c>
      <c r="W425" s="6" t="e">
        <f>COUNTIFS(#REF!,"&lt;=1",#REF!,"&gt;=150",#REF!,"&lt;200",#REF!,$B425,#REF!,"&gt;=2.2")</f>
        <v>#REF!</v>
      </c>
      <c r="X425" s="6" t="e">
        <f>COUNTIFS(#REF!,"&lt;=1",#REF!,"&gt;=150",#REF!,"&lt;200",#REF!,$B425,#REF!,"&gt;=2.5")</f>
        <v>#REF!</v>
      </c>
      <c r="Y425" s="6" t="e">
        <f>COUNTIFS(#REF!,"&lt;=1",#REF!,"&gt;=150",#REF!,"&lt;200",#REF!,$B425,#REF!,"&gt;=3")</f>
        <v>#REF!</v>
      </c>
      <c r="Z425" s="6" t="e">
        <f>COUNTIFS(#REF!,"&lt;=1",#REF!,"&gt;=150",#REF!,"&lt;200",#REF!,$B425,#REF!,"&gt;=3.5")</f>
        <v>#REF!</v>
      </c>
      <c r="AA425" s="15" t="e">
        <f>COUNTIFS(#REF!,"&lt;=1",#REF!,"&gt;=150",#REF!,"&lt;200",#REF!,$B425,#REF!,"&gt;=4")</f>
        <v>#REF!</v>
      </c>
      <c r="AC425" s="9" t="s">
        <v>41</v>
      </c>
      <c r="AD425" s="6"/>
      <c r="AE425" s="6" t="e">
        <f>COUNTIFS(#REF!,"&gt;=200",#REF!,$B425)</f>
        <v>#REF!</v>
      </c>
      <c r="AF425" s="6" t="e">
        <f>COUNTIFS(#REF!,"&lt;=1",#REF!,"&gt;=200",#REF!,$B425,#REF!,"&gt;=2.2")</f>
        <v>#REF!</v>
      </c>
      <c r="AG425" s="6" t="e">
        <f>COUNTIFS(#REF!,"&lt;=1",#REF!,"&gt;=200",#REF!,$B425,#REF!,"&gt;=2.5")</f>
        <v>#REF!</v>
      </c>
      <c r="AH425" s="6" t="e">
        <f>COUNTIFS(#REF!,"&lt;=1",#REF!,"&gt;=200",#REF!,$B425,#REF!,"&gt;=3")</f>
        <v>#REF!</v>
      </c>
      <c r="AI425" s="6" t="e">
        <f>COUNTIFS(#REF!,"&lt;=1",#REF!,"&gt;=200",#REF!,$B425,#REF!,"&gt;=3.5")</f>
        <v>#REF!</v>
      </c>
      <c r="AJ425" s="15" t="e">
        <f>COUNTIFS(#REF!,"&lt;=1",#REF!,"&gt;=200",#REF!,$B425,#REF!,"&gt;=4")</f>
        <v>#REF!</v>
      </c>
      <c r="AL425" s="9" t="s">
        <v>41</v>
      </c>
      <c r="AM425" s="6"/>
      <c r="AN425" s="6" t="e">
        <f>COUNTIFS(#REF!,"&gt;=50",#REF!,$B425)</f>
        <v>#REF!</v>
      </c>
      <c r="AO425" s="6" t="e">
        <f>COUNTIFS(#REF!,"&lt;=1",#REF!,"&gt;=50",#REF!,$B425,#REF!,"&gt;=2.2")</f>
        <v>#REF!</v>
      </c>
      <c r="AP425" s="6" t="e">
        <f>COUNTIFS(#REF!,"&lt;=1",#REF!,"&gt;=50",#REF!,$B425,#REF!,"&gt;=2.5")</f>
        <v>#REF!</v>
      </c>
      <c r="AQ425" s="6" t="e">
        <f>COUNTIFS(#REF!,"&lt;=1",#REF!,"&gt;=50",#REF!,$B425,#REF!,"&gt;=3")</f>
        <v>#REF!</v>
      </c>
      <c r="AR425" s="6" t="e">
        <f>COUNTIFS(#REF!,"&lt;=1",#REF!,"&gt;=50",#REF!,$B425,#REF!,"&gt;=3.5")</f>
        <v>#REF!</v>
      </c>
      <c r="AS425" s="15" t="e">
        <f>COUNTIFS(#REF!,"&lt;=1",#REF!,"&gt;=50",#REF!,$B425,#REF!,"&gt;=4")</f>
        <v>#REF!</v>
      </c>
    </row>
    <row r="426" spans="2:45" hidden="1" outlineLevel="1" x14ac:dyDescent="0.25">
      <c r="B426" s="9" t="s">
        <v>45</v>
      </c>
      <c r="C426" s="6"/>
      <c r="D426" s="6" t="e">
        <f>COUNTIFS(#REF!,"&lt;100",#REF!,"&gt;=50",#REF!,$B426)</f>
        <v>#REF!</v>
      </c>
      <c r="E426" s="6" t="e">
        <f>COUNTIFS(#REF!,"&lt;=1",#REF!,"&lt;100",#REF!,"&gt;=50",#REF!,$B426,#REF!,"&gt;=2.2")</f>
        <v>#REF!</v>
      </c>
      <c r="F426" s="6" t="e">
        <f>COUNTIFS(#REF!,"&lt;=1",#REF!,"&lt;100",#REF!,"&gt;=50",#REF!,$B426,#REF!,"&gt;=2.5")</f>
        <v>#REF!</v>
      </c>
      <c r="G426" s="6" t="e">
        <f>COUNTIFS(#REF!,"&lt;=1",#REF!,"&lt;100",#REF!,"&gt;=50",#REF!,$B426,#REF!,"&gt;=3")</f>
        <v>#REF!</v>
      </c>
      <c r="H426" s="6" t="e">
        <f>COUNTIFS(#REF!,"&lt;=1",#REF!,"&lt;100",#REF!,"&gt;=50",#REF!,$B426,#REF!,"&gt;=3.5")</f>
        <v>#REF!</v>
      </c>
      <c r="I426" s="15" t="e">
        <f>COUNTIFS(#REF!,"&lt;=1",#REF!,"&lt;100",#REF!,"&gt;=50",#REF!,$B426,#REF!,"&gt;=4")</f>
        <v>#REF!</v>
      </c>
      <c r="K426" s="9" t="s">
        <v>45</v>
      </c>
      <c r="L426" s="6"/>
      <c r="M426" s="6" t="e">
        <f>COUNTIFS(#REF!,"&gt;=100",#REF!,"&lt;150",#REF!,$B426)</f>
        <v>#REF!</v>
      </c>
      <c r="N426" s="6" t="e">
        <f>COUNTIFS(#REF!,"&lt;=1",#REF!,"&gt;=100",#REF!,"&lt;150",#REF!,$B426,#REF!,"&gt;=2.2")</f>
        <v>#REF!</v>
      </c>
      <c r="O426" s="6" t="e">
        <f>COUNTIFS(#REF!,"&lt;=1",#REF!,"&gt;=100",#REF!,"&lt;150",#REF!,$B426,#REF!,"&gt;=2.5")</f>
        <v>#REF!</v>
      </c>
      <c r="P426" s="6" t="e">
        <f>COUNTIFS(#REF!,"&lt;=1",#REF!,"&gt;=100",#REF!,"&lt;150",#REF!,$B426,#REF!,"&gt;=3")</f>
        <v>#REF!</v>
      </c>
      <c r="Q426" s="6" t="e">
        <f>COUNTIFS(#REF!,"&lt;=1",#REF!,"&gt;=100",#REF!,"&lt;150",#REF!,$B426,#REF!,"&gt;=3.5")</f>
        <v>#REF!</v>
      </c>
      <c r="R426" s="15" t="e">
        <f>COUNTIFS(#REF!,"&lt;=1",#REF!,"&gt;=100",#REF!,"&lt;150",#REF!,$B426,#REF!,"&gt;=4")</f>
        <v>#REF!</v>
      </c>
      <c r="T426" s="9" t="s">
        <v>45</v>
      </c>
      <c r="U426" s="6"/>
      <c r="V426" s="6" t="e">
        <f>COUNTIFS(#REF!,"&gt;=150",#REF!,"&lt;200",#REF!,$B426)</f>
        <v>#REF!</v>
      </c>
      <c r="W426" s="6" t="e">
        <f>COUNTIFS(#REF!,"&lt;=1",#REF!,"&gt;=150",#REF!,"&lt;200",#REF!,$B426,#REF!,"&gt;=2.2")</f>
        <v>#REF!</v>
      </c>
      <c r="X426" s="6" t="e">
        <f>COUNTIFS(#REF!,"&lt;=1",#REF!,"&gt;=150",#REF!,"&lt;200",#REF!,$B426,#REF!,"&gt;=2.5")</f>
        <v>#REF!</v>
      </c>
      <c r="Y426" s="6" t="e">
        <f>COUNTIFS(#REF!,"&lt;=1",#REF!,"&gt;=150",#REF!,"&lt;200",#REF!,$B426,#REF!,"&gt;=3")</f>
        <v>#REF!</v>
      </c>
      <c r="Z426" s="6" t="e">
        <f>COUNTIFS(#REF!,"&lt;=1",#REF!,"&gt;=150",#REF!,"&lt;200",#REF!,$B426,#REF!,"&gt;=3.5")</f>
        <v>#REF!</v>
      </c>
      <c r="AA426" s="15" t="e">
        <f>COUNTIFS(#REF!,"&lt;=1",#REF!,"&gt;=150",#REF!,"&lt;200",#REF!,$B426,#REF!,"&gt;=4")</f>
        <v>#REF!</v>
      </c>
      <c r="AC426" s="9" t="s">
        <v>45</v>
      </c>
      <c r="AD426" s="6"/>
      <c r="AE426" s="6" t="e">
        <f>COUNTIFS(#REF!,"&gt;=200",#REF!,$B426)</f>
        <v>#REF!</v>
      </c>
      <c r="AF426" s="6" t="e">
        <f>COUNTIFS(#REF!,"&lt;=1",#REF!,"&gt;=200",#REF!,$B426,#REF!,"&gt;=2.2")</f>
        <v>#REF!</v>
      </c>
      <c r="AG426" s="6" t="e">
        <f>COUNTIFS(#REF!,"&lt;=1",#REF!,"&gt;=200",#REF!,$B426,#REF!,"&gt;=2.5")</f>
        <v>#REF!</v>
      </c>
      <c r="AH426" s="6" t="e">
        <f>COUNTIFS(#REF!,"&lt;=1",#REF!,"&gt;=200",#REF!,$B426,#REF!,"&gt;=3")</f>
        <v>#REF!</v>
      </c>
      <c r="AI426" s="6" t="e">
        <f>COUNTIFS(#REF!,"&lt;=1",#REF!,"&gt;=200",#REF!,$B426,#REF!,"&gt;=3.5")</f>
        <v>#REF!</v>
      </c>
      <c r="AJ426" s="15" t="e">
        <f>COUNTIFS(#REF!,"&lt;=1",#REF!,"&gt;=200",#REF!,$B426,#REF!,"&gt;=4")</f>
        <v>#REF!</v>
      </c>
      <c r="AL426" s="9" t="s">
        <v>45</v>
      </c>
      <c r="AM426" s="6"/>
      <c r="AN426" s="6" t="e">
        <f>COUNTIFS(#REF!,"&gt;=50",#REF!,$B426)</f>
        <v>#REF!</v>
      </c>
      <c r="AO426" s="6" t="e">
        <f>COUNTIFS(#REF!,"&lt;=1",#REF!,"&gt;=50",#REF!,$B426,#REF!,"&gt;=2.2")</f>
        <v>#REF!</v>
      </c>
      <c r="AP426" s="6" t="e">
        <f>COUNTIFS(#REF!,"&lt;=1",#REF!,"&gt;=50",#REF!,$B426,#REF!,"&gt;=2.5")</f>
        <v>#REF!</v>
      </c>
      <c r="AQ426" s="6" t="e">
        <f>COUNTIFS(#REF!,"&lt;=1",#REF!,"&gt;=50",#REF!,$B426,#REF!,"&gt;=3")</f>
        <v>#REF!</v>
      </c>
      <c r="AR426" s="6" t="e">
        <f>COUNTIFS(#REF!,"&lt;=1",#REF!,"&gt;=50",#REF!,$B426,#REF!,"&gt;=3.5")</f>
        <v>#REF!</v>
      </c>
      <c r="AS426" s="15" t="e">
        <f>COUNTIFS(#REF!,"&lt;=1",#REF!,"&gt;=50",#REF!,$B426,#REF!,"&gt;=4")</f>
        <v>#REF!</v>
      </c>
    </row>
    <row r="427" spans="2:45" hidden="1" outlineLevel="1" x14ac:dyDescent="0.25">
      <c r="B427" s="9" t="s">
        <v>52</v>
      </c>
      <c r="C427" s="6"/>
      <c r="D427" s="6" t="e">
        <f>COUNTIFS(#REF!,"&lt;100",#REF!,"&gt;=50",#REF!,$B427)</f>
        <v>#REF!</v>
      </c>
      <c r="E427" s="6" t="e">
        <f>COUNTIFS(#REF!,"&lt;=1",#REF!,"&lt;100",#REF!,"&gt;=50",#REF!,$B427,#REF!,"&gt;=2.2")</f>
        <v>#REF!</v>
      </c>
      <c r="F427" s="6" t="e">
        <f>COUNTIFS(#REF!,"&lt;=1",#REF!,"&lt;100",#REF!,"&gt;=50",#REF!,$B427,#REF!,"&gt;=2.5")</f>
        <v>#REF!</v>
      </c>
      <c r="G427" s="6" t="e">
        <f>COUNTIFS(#REF!,"&lt;=1",#REF!,"&lt;100",#REF!,"&gt;=50",#REF!,$B427,#REF!,"&gt;=3")</f>
        <v>#REF!</v>
      </c>
      <c r="H427" s="6" t="e">
        <f>COUNTIFS(#REF!,"&lt;=1",#REF!,"&lt;100",#REF!,"&gt;=50",#REF!,$B427,#REF!,"&gt;=3.5")</f>
        <v>#REF!</v>
      </c>
      <c r="I427" s="15" t="e">
        <f>COUNTIFS(#REF!,"&lt;=1",#REF!,"&lt;100",#REF!,"&gt;=50",#REF!,$B427,#REF!,"&gt;=4")</f>
        <v>#REF!</v>
      </c>
      <c r="K427" s="9" t="s">
        <v>52</v>
      </c>
      <c r="L427" s="6"/>
      <c r="M427" s="6" t="e">
        <f>COUNTIFS(#REF!,"&gt;=100",#REF!,"&lt;150",#REF!,$B427)</f>
        <v>#REF!</v>
      </c>
      <c r="N427" s="6" t="e">
        <f>COUNTIFS(#REF!,"&lt;=1",#REF!,"&gt;=100",#REF!,"&lt;150",#REF!,$B427,#REF!,"&gt;=2.2")</f>
        <v>#REF!</v>
      </c>
      <c r="O427" s="6" t="e">
        <f>COUNTIFS(#REF!,"&lt;=1",#REF!,"&gt;=100",#REF!,"&lt;150",#REF!,$B427,#REF!,"&gt;=2.5")</f>
        <v>#REF!</v>
      </c>
      <c r="P427" s="6" t="e">
        <f>COUNTIFS(#REF!,"&lt;=1",#REF!,"&gt;=100",#REF!,"&lt;150",#REF!,$B427,#REF!,"&gt;=3")</f>
        <v>#REF!</v>
      </c>
      <c r="Q427" s="6" t="e">
        <f>COUNTIFS(#REF!,"&lt;=1",#REF!,"&gt;=100",#REF!,"&lt;150",#REF!,$B427,#REF!,"&gt;=3.5")</f>
        <v>#REF!</v>
      </c>
      <c r="R427" s="15" t="e">
        <f>COUNTIFS(#REF!,"&lt;=1",#REF!,"&gt;=100",#REF!,"&lt;150",#REF!,$B427,#REF!,"&gt;=4")</f>
        <v>#REF!</v>
      </c>
      <c r="T427" s="9" t="s">
        <v>52</v>
      </c>
      <c r="U427" s="6"/>
      <c r="V427" s="6" t="e">
        <f>COUNTIFS(#REF!,"&gt;=150",#REF!,"&lt;200",#REF!,$B427)</f>
        <v>#REF!</v>
      </c>
      <c r="W427" s="6" t="e">
        <f>COUNTIFS(#REF!,"&lt;=1",#REF!,"&gt;=150",#REF!,"&lt;200",#REF!,$B427,#REF!,"&gt;=2.2")</f>
        <v>#REF!</v>
      </c>
      <c r="X427" s="6" t="e">
        <f>COUNTIFS(#REF!,"&lt;=1",#REF!,"&gt;=150",#REF!,"&lt;200",#REF!,$B427,#REF!,"&gt;=2.5")</f>
        <v>#REF!</v>
      </c>
      <c r="Y427" s="6" t="e">
        <f>COUNTIFS(#REF!,"&lt;=1",#REF!,"&gt;=150",#REF!,"&lt;200",#REF!,$B427,#REF!,"&gt;=3")</f>
        <v>#REF!</v>
      </c>
      <c r="Z427" s="6" t="e">
        <f>COUNTIFS(#REF!,"&lt;=1",#REF!,"&gt;=150",#REF!,"&lt;200",#REF!,$B427,#REF!,"&gt;=3.5")</f>
        <v>#REF!</v>
      </c>
      <c r="AA427" s="15" t="e">
        <f>COUNTIFS(#REF!,"&lt;=1",#REF!,"&gt;=150",#REF!,"&lt;200",#REF!,$B427,#REF!,"&gt;=4")</f>
        <v>#REF!</v>
      </c>
      <c r="AC427" s="9" t="s">
        <v>52</v>
      </c>
      <c r="AD427" s="6"/>
      <c r="AE427" s="6" t="e">
        <f>COUNTIFS(#REF!,"&gt;=200",#REF!,$B427)</f>
        <v>#REF!</v>
      </c>
      <c r="AF427" s="6" t="e">
        <f>COUNTIFS(#REF!,"&lt;=1",#REF!,"&gt;=200",#REF!,$B427,#REF!,"&gt;=2.2")</f>
        <v>#REF!</v>
      </c>
      <c r="AG427" s="6" t="e">
        <f>COUNTIFS(#REF!,"&lt;=1",#REF!,"&gt;=200",#REF!,$B427,#REF!,"&gt;=2.5")</f>
        <v>#REF!</v>
      </c>
      <c r="AH427" s="6" t="e">
        <f>COUNTIFS(#REF!,"&lt;=1",#REF!,"&gt;=200",#REF!,$B427,#REF!,"&gt;=3")</f>
        <v>#REF!</v>
      </c>
      <c r="AI427" s="6" t="e">
        <f>COUNTIFS(#REF!,"&lt;=1",#REF!,"&gt;=200",#REF!,$B427,#REF!,"&gt;=3.5")</f>
        <v>#REF!</v>
      </c>
      <c r="AJ427" s="15" t="e">
        <f>COUNTIFS(#REF!,"&lt;=1",#REF!,"&gt;=200",#REF!,$B427,#REF!,"&gt;=4")</f>
        <v>#REF!</v>
      </c>
      <c r="AL427" s="9" t="s">
        <v>52</v>
      </c>
      <c r="AM427" s="6"/>
      <c r="AN427" s="6" t="e">
        <f>COUNTIFS(#REF!,"&gt;=50",#REF!,$B427)</f>
        <v>#REF!</v>
      </c>
      <c r="AO427" s="6" t="e">
        <f>COUNTIFS(#REF!,"&lt;=1",#REF!,"&gt;=50",#REF!,$B427,#REF!,"&gt;=2.2")</f>
        <v>#REF!</v>
      </c>
      <c r="AP427" s="6" t="e">
        <f>COUNTIFS(#REF!,"&lt;=1",#REF!,"&gt;=50",#REF!,$B427,#REF!,"&gt;=2.5")</f>
        <v>#REF!</v>
      </c>
      <c r="AQ427" s="6" t="e">
        <f>COUNTIFS(#REF!,"&lt;=1",#REF!,"&gt;=50",#REF!,$B427,#REF!,"&gt;=3")</f>
        <v>#REF!</v>
      </c>
      <c r="AR427" s="6" t="e">
        <f>COUNTIFS(#REF!,"&lt;=1",#REF!,"&gt;=50",#REF!,$B427,#REF!,"&gt;=3.5")</f>
        <v>#REF!</v>
      </c>
      <c r="AS427" s="15" t="e">
        <f>COUNTIFS(#REF!,"&lt;=1",#REF!,"&gt;=50",#REF!,$B427,#REF!,"&gt;=4")</f>
        <v>#REF!</v>
      </c>
    </row>
    <row r="428" spans="2:45" hidden="1" outlineLevel="1" x14ac:dyDescent="0.25">
      <c r="B428" s="9" t="s">
        <v>51</v>
      </c>
      <c r="C428" s="6"/>
      <c r="D428" s="6" t="e">
        <f>COUNTIFS(#REF!,"&lt;100",#REF!,"&gt;=50",#REF!,$B428)</f>
        <v>#REF!</v>
      </c>
      <c r="E428" s="6" t="e">
        <f>COUNTIFS(#REF!,"&lt;=1",#REF!,"&lt;100",#REF!,"&gt;=50",#REF!,$B428,#REF!,"&gt;=2.2")</f>
        <v>#REF!</v>
      </c>
      <c r="F428" s="6" t="e">
        <f>COUNTIFS(#REF!,"&lt;=1",#REF!,"&lt;100",#REF!,"&gt;=50",#REF!,$B428,#REF!,"&gt;=2.5")</f>
        <v>#REF!</v>
      </c>
      <c r="G428" s="6" t="e">
        <f>COUNTIFS(#REF!,"&lt;=1",#REF!,"&lt;100",#REF!,"&gt;=50",#REF!,$B428,#REF!,"&gt;=3")</f>
        <v>#REF!</v>
      </c>
      <c r="H428" s="6" t="e">
        <f>COUNTIFS(#REF!,"&lt;=1",#REF!,"&lt;100",#REF!,"&gt;=50",#REF!,$B428,#REF!,"&gt;=3.5")</f>
        <v>#REF!</v>
      </c>
      <c r="I428" s="15" t="e">
        <f>COUNTIFS(#REF!,"&lt;=1",#REF!,"&lt;100",#REF!,"&gt;=50",#REF!,$B428,#REF!,"&gt;=4")</f>
        <v>#REF!</v>
      </c>
      <c r="K428" s="9" t="s">
        <v>51</v>
      </c>
      <c r="L428" s="6"/>
      <c r="M428" s="6" t="e">
        <f>COUNTIFS(#REF!,"&gt;=100",#REF!,"&lt;150",#REF!,$B428)</f>
        <v>#REF!</v>
      </c>
      <c r="N428" s="6" t="e">
        <f>COUNTIFS(#REF!,"&lt;=1",#REF!,"&gt;=100",#REF!,"&lt;150",#REF!,$B428,#REF!,"&gt;=2.2")</f>
        <v>#REF!</v>
      </c>
      <c r="O428" s="6" t="e">
        <f>COUNTIFS(#REF!,"&lt;=1",#REF!,"&gt;=100",#REF!,"&lt;150",#REF!,$B428,#REF!,"&gt;=2.5")</f>
        <v>#REF!</v>
      </c>
      <c r="P428" s="6" t="e">
        <f>COUNTIFS(#REF!,"&lt;=1",#REF!,"&gt;=100",#REF!,"&lt;150",#REF!,$B428,#REF!,"&gt;=3")</f>
        <v>#REF!</v>
      </c>
      <c r="Q428" s="6" t="e">
        <f>COUNTIFS(#REF!,"&lt;=1",#REF!,"&gt;=100",#REF!,"&lt;150",#REF!,$B428,#REF!,"&gt;=3.5")</f>
        <v>#REF!</v>
      </c>
      <c r="R428" s="15" t="e">
        <f>COUNTIFS(#REF!,"&lt;=1",#REF!,"&gt;=100",#REF!,"&lt;150",#REF!,$B428,#REF!,"&gt;=4")</f>
        <v>#REF!</v>
      </c>
      <c r="T428" s="9" t="s">
        <v>51</v>
      </c>
      <c r="U428" s="6"/>
      <c r="V428" s="6" t="e">
        <f>COUNTIFS(#REF!,"&gt;=150",#REF!,"&lt;200",#REF!,$B428)</f>
        <v>#REF!</v>
      </c>
      <c r="W428" s="6" t="e">
        <f>COUNTIFS(#REF!,"&lt;=1",#REF!,"&gt;=150",#REF!,"&lt;200",#REF!,$B428,#REF!,"&gt;=2.2")</f>
        <v>#REF!</v>
      </c>
      <c r="X428" s="6" t="e">
        <f>COUNTIFS(#REF!,"&lt;=1",#REF!,"&gt;=150",#REF!,"&lt;200",#REF!,$B428,#REF!,"&gt;=2.5")</f>
        <v>#REF!</v>
      </c>
      <c r="Y428" s="6" t="e">
        <f>COUNTIFS(#REF!,"&lt;=1",#REF!,"&gt;=150",#REF!,"&lt;200",#REF!,$B428,#REF!,"&gt;=3")</f>
        <v>#REF!</v>
      </c>
      <c r="Z428" s="6" t="e">
        <f>COUNTIFS(#REF!,"&lt;=1",#REF!,"&gt;=150",#REF!,"&lt;200",#REF!,$B428,#REF!,"&gt;=3.5")</f>
        <v>#REF!</v>
      </c>
      <c r="AA428" s="15" t="e">
        <f>COUNTIFS(#REF!,"&lt;=1",#REF!,"&gt;=150",#REF!,"&lt;200",#REF!,$B428,#REF!,"&gt;=4")</f>
        <v>#REF!</v>
      </c>
      <c r="AC428" s="9" t="s">
        <v>51</v>
      </c>
      <c r="AD428" s="6"/>
      <c r="AE428" s="6" t="e">
        <f>COUNTIFS(#REF!,"&gt;=200",#REF!,$B428)</f>
        <v>#REF!</v>
      </c>
      <c r="AF428" s="6" t="e">
        <f>COUNTIFS(#REF!,"&lt;=1",#REF!,"&gt;=200",#REF!,$B428,#REF!,"&gt;=2.2")</f>
        <v>#REF!</v>
      </c>
      <c r="AG428" s="6" t="e">
        <f>COUNTIFS(#REF!,"&lt;=1",#REF!,"&gt;=200",#REF!,$B428,#REF!,"&gt;=2.5")</f>
        <v>#REF!</v>
      </c>
      <c r="AH428" s="6" t="e">
        <f>COUNTIFS(#REF!,"&lt;=1",#REF!,"&gt;=200",#REF!,$B428,#REF!,"&gt;=3")</f>
        <v>#REF!</v>
      </c>
      <c r="AI428" s="6" t="e">
        <f>COUNTIFS(#REF!,"&lt;=1",#REF!,"&gt;=200",#REF!,$B428,#REF!,"&gt;=3.5")</f>
        <v>#REF!</v>
      </c>
      <c r="AJ428" s="15" t="e">
        <f>COUNTIFS(#REF!,"&lt;=1",#REF!,"&gt;=200",#REF!,$B428,#REF!,"&gt;=4")</f>
        <v>#REF!</v>
      </c>
      <c r="AL428" s="9" t="s">
        <v>51</v>
      </c>
      <c r="AM428" s="6"/>
      <c r="AN428" s="6" t="e">
        <f>COUNTIFS(#REF!,"&gt;=50",#REF!,$B428)</f>
        <v>#REF!</v>
      </c>
      <c r="AO428" s="6" t="e">
        <f>COUNTIFS(#REF!,"&lt;=1",#REF!,"&gt;=50",#REF!,$B428,#REF!,"&gt;=2.2")</f>
        <v>#REF!</v>
      </c>
      <c r="AP428" s="6" t="e">
        <f>COUNTIFS(#REF!,"&lt;=1",#REF!,"&gt;=50",#REF!,$B428,#REF!,"&gt;=2.5")</f>
        <v>#REF!</v>
      </c>
      <c r="AQ428" s="6" t="e">
        <f>COUNTIFS(#REF!,"&lt;=1",#REF!,"&gt;=50",#REF!,$B428,#REF!,"&gt;=3")</f>
        <v>#REF!</v>
      </c>
      <c r="AR428" s="6" t="e">
        <f>COUNTIFS(#REF!,"&lt;=1",#REF!,"&gt;=50",#REF!,$B428,#REF!,"&gt;=3.5")</f>
        <v>#REF!</v>
      </c>
      <c r="AS428" s="15" t="e">
        <f>COUNTIFS(#REF!,"&lt;=1",#REF!,"&gt;=50",#REF!,$B428,#REF!,"&gt;=4")</f>
        <v>#REF!</v>
      </c>
    </row>
    <row r="429" spans="2:45" hidden="1" outlineLevel="1" x14ac:dyDescent="0.25">
      <c r="B429" s="9" t="s">
        <v>39</v>
      </c>
      <c r="C429" s="6"/>
      <c r="D429" s="6" t="e">
        <f>COUNTIFS(#REF!,"&lt;100",#REF!,"&gt;=50",#REF!,$B429)</f>
        <v>#REF!</v>
      </c>
      <c r="E429" s="6" t="e">
        <f>COUNTIFS(#REF!,"&lt;=1",#REF!,"&lt;100",#REF!,"&gt;=50",#REF!,$B429,#REF!,"&gt;=2.2")</f>
        <v>#REF!</v>
      </c>
      <c r="F429" s="6" t="e">
        <f>COUNTIFS(#REF!,"&lt;=1",#REF!,"&lt;100",#REF!,"&gt;=50",#REF!,$B429,#REF!,"&gt;=2.5")</f>
        <v>#REF!</v>
      </c>
      <c r="G429" s="6" t="e">
        <f>COUNTIFS(#REF!,"&lt;=1",#REF!,"&lt;100",#REF!,"&gt;=50",#REF!,$B429,#REF!,"&gt;=3")</f>
        <v>#REF!</v>
      </c>
      <c r="H429" s="6" t="e">
        <f>COUNTIFS(#REF!,"&lt;=1",#REF!,"&lt;100",#REF!,"&gt;=50",#REF!,$B429,#REF!,"&gt;=3.5")</f>
        <v>#REF!</v>
      </c>
      <c r="I429" s="15" t="e">
        <f>COUNTIFS(#REF!,"&lt;=1",#REF!,"&lt;100",#REF!,"&gt;=50",#REF!,$B429,#REF!,"&gt;=4")</f>
        <v>#REF!</v>
      </c>
      <c r="K429" s="9" t="s">
        <v>39</v>
      </c>
      <c r="L429" s="6"/>
      <c r="M429" s="6" t="e">
        <f>COUNTIFS(#REF!,"&gt;=100",#REF!,"&lt;150",#REF!,$B429)</f>
        <v>#REF!</v>
      </c>
      <c r="N429" s="6" t="e">
        <f>COUNTIFS(#REF!,"&lt;=1",#REF!,"&gt;=100",#REF!,"&lt;150",#REF!,$B429,#REF!,"&gt;=2.2")</f>
        <v>#REF!</v>
      </c>
      <c r="O429" s="6" t="e">
        <f>COUNTIFS(#REF!,"&lt;=1",#REF!,"&gt;=100",#REF!,"&lt;150",#REF!,$B429,#REF!,"&gt;=2.5")</f>
        <v>#REF!</v>
      </c>
      <c r="P429" s="6" t="e">
        <f>COUNTIFS(#REF!,"&lt;=1",#REF!,"&gt;=100",#REF!,"&lt;150",#REF!,$B429,#REF!,"&gt;=3")</f>
        <v>#REF!</v>
      </c>
      <c r="Q429" s="6" t="e">
        <f>COUNTIFS(#REF!,"&lt;=1",#REF!,"&gt;=100",#REF!,"&lt;150",#REF!,$B429,#REF!,"&gt;=3.5")</f>
        <v>#REF!</v>
      </c>
      <c r="R429" s="15" t="e">
        <f>COUNTIFS(#REF!,"&lt;=1",#REF!,"&gt;=100",#REF!,"&lt;150",#REF!,$B429,#REF!,"&gt;=4")</f>
        <v>#REF!</v>
      </c>
      <c r="T429" s="9" t="s">
        <v>39</v>
      </c>
      <c r="U429" s="6"/>
      <c r="V429" s="6" t="e">
        <f>COUNTIFS(#REF!,"&gt;=150",#REF!,"&lt;200",#REF!,$B429)</f>
        <v>#REF!</v>
      </c>
      <c r="W429" s="6" t="e">
        <f>COUNTIFS(#REF!,"&lt;=1",#REF!,"&gt;=150",#REF!,"&lt;200",#REF!,$B429,#REF!,"&gt;=2.2")</f>
        <v>#REF!</v>
      </c>
      <c r="X429" s="6" t="e">
        <f>COUNTIFS(#REF!,"&lt;=1",#REF!,"&gt;=150",#REF!,"&lt;200",#REF!,$B429,#REF!,"&gt;=2.5")</f>
        <v>#REF!</v>
      </c>
      <c r="Y429" s="6" t="e">
        <f>COUNTIFS(#REF!,"&lt;=1",#REF!,"&gt;=150",#REF!,"&lt;200",#REF!,$B429,#REF!,"&gt;=3")</f>
        <v>#REF!</v>
      </c>
      <c r="Z429" s="6" t="e">
        <f>COUNTIFS(#REF!,"&lt;=1",#REF!,"&gt;=150",#REF!,"&lt;200",#REF!,$B429,#REF!,"&gt;=3.5")</f>
        <v>#REF!</v>
      </c>
      <c r="AA429" s="15" t="e">
        <f>COUNTIFS(#REF!,"&lt;=1",#REF!,"&gt;=150",#REF!,"&lt;200",#REF!,$B429,#REF!,"&gt;=4")</f>
        <v>#REF!</v>
      </c>
      <c r="AC429" s="9" t="s">
        <v>39</v>
      </c>
      <c r="AD429" s="6"/>
      <c r="AE429" s="6" t="e">
        <f>COUNTIFS(#REF!,"&gt;=200",#REF!,$B429)</f>
        <v>#REF!</v>
      </c>
      <c r="AF429" s="6" t="e">
        <f>COUNTIFS(#REF!,"&lt;=1",#REF!,"&gt;=200",#REF!,$B429,#REF!,"&gt;=2.2")</f>
        <v>#REF!</v>
      </c>
      <c r="AG429" s="6" t="e">
        <f>COUNTIFS(#REF!,"&lt;=1",#REF!,"&gt;=200",#REF!,$B429,#REF!,"&gt;=2.5")</f>
        <v>#REF!</v>
      </c>
      <c r="AH429" s="6" t="e">
        <f>COUNTIFS(#REF!,"&lt;=1",#REF!,"&gt;=200",#REF!,$B429,#REF!,"&gt;=3")</f>
        <v>#REF!</v>
      </c>
      <c r="AI429" s="6" t="e">
        <f>COUNTIFS(#REF!,"&lt;=1",#REF!,"&gt;=200",#REF!,$B429,#REF!,"&gt;=3.5")</f>
        <v>#REF!</v>
      </c>
      <c r="AJ429" s="15" t="e">
        <f>COUNTIFS(#REF!,"&lt;=1",#REF!,"&gt;=200",#REF!,$B429,#REF!,"&gt;=4")</f>
        <v>#REF!</v>
      </c>
      <c r="AL429" s="9" t="s">
        <v>39</v>
      </c>
      <c r="AM429" s="6"/>
      <c r="AN429" s="6" t="e">
        <f>COUNTIFS(#REF!,"&gt;=50",#REF!,$B429)</f>
        <v>#REF!</v>
      </c>
      <c r="AO429" s="6" t="e">
        <f>COUNTIFS(#REF!,"&lt;=1",#REF!,"&gt;=50",#REF!,$B429,#REF!,"&gt;=2.2")</f>
        <v>#REF!</v>
      </c>
      <c r="AP429" s="6" t="e">
        <f>COUNTIFS(#REF!,"&lt;=1",#REF!,"&gt;=50",#REF!,$B429,#REF!,"&gt;=2.5")</f>
        <v>#REF!</v>
      </c>
      <c r="AQ429" s="6" t="e">
        <f>COUNTIFS(#REF!,"&lt;=1",#REF!,"&gt;=50",#REF!,$B429,#REF!,"&gt;=3")</f>
        <v>#REF!</v>
      </c>
      <c r="AR429" s="6" t="e">
        <f>COUNTIFS(#REF!,"&lt;=1",#REF!,"&gt;=50",#REF!,$B429,#REF!,"&gt;=3.5")</f>
        <v>#REF!</v>
      </c>
      <c r="AS429" s="15" t="e">
        <f>COUNTIFS(#REF!,"&lt;=1",#REF!,"&gt;=50",#REF!,$B429,#REF!,"&gt;=4")</f>
        <v>#REF!</v>
      </c>
    </row>
    <row r="430" spans="2:45" hidden="1" outlineLevel="1" x14ac:dyDescent="0.25">
      <c r="B430" s="9" t="s">
        <v>47</v>
      </c>
      <c r="C430" s="6"/>
      <c r="D430" s="6" t="e">
        <f>COUNTIFS(#REF!,"&lt;100",#REF!,"&gt;=50",#REF!,$B430)</f>
        <v>#REF!</v>
      </c>
      <c r="E430" s="6" t="e">
        <f>COUNTIFS(#REF!,"&lt;=1",#REF!,"&lt;100",#REF!,"&gt;=50",#REF!,$B430,#REF!,"&gt;=2.2")</f>
        <v>#REF!</v>
      </c>
      <c r="F430" s="6" t="e">
        <f>COUNTIFS(#REF!,"&lt;=1",#REF!,"&lt;100",#REF!,"&gt;=50",#REF!,$B430,#REF!,"&gt;=2.5")</f>
        <v>#REF!</v>
      </c>
      <c r="G430" s="6" t="e">
        <f>COUNTIFS(#REF!,"&lt;=1",#REF!,"&lt;100",#REF!,"&gt;=50",#REF!,$B430,#REF!,"&gt;=3")</f>
        <v>#REF!</v>
      </c>
      <c r="H430" s="6" t="e">
        <f>COUNTIFS(#REF!,"&lt;=1",#REF!,"&lt;100",#REF!,"&gt;=50",#REF!,$B430,#REF!,"&gt;=3.5")</f>
        <v>#REF!</v>
      </c>
      <c r="I430" s="15" t="e">
        <f>COUNTIFS(#REF!,"&lt;=1",#REF!,"&lt;100",#REF!,"&gt;=50",#REF!,$B430,#REF!,"&gt;=4")</f>
        <v>#REF!</v>
      </c>
      <c r="K430" s="9" t="s">
        <v>47</v>
      </c>
      <c r="L430" s="6"/>
      <c r="M430" s="6" t="e">
        <f>COUNTIFS(#REF!,"&gt;=100",#REF!,"&lt;150",#REF!,$B430)</f>
        <v>#REF!</v>
      </c>
      <c r="N430" s="6" t="e">
        <f>COUNTIFS(#REF!,"&lt;=1",#REF!,"&gt;=100",#REF!,"&lt;150",#REF!,$B430,#REF!,"&gt;=2.2")</f>
        <v>#REF!</v>
      </c>
      <c r="O430" s="6" t="e">
        <f>COUNTIFS(#REF!,"&lt;=1",#REF!,"&gt;=100",#REF!,"&lt;150",#REF!,$B430,#REF!,"&gt;=2.5")</f>
        <v>#REF!</v>
      </c>
      <c r="P430" s="6" t="e">
        <f>COUNTIFS(#REF!,"&lt;=1",#REF!,"&gt;=100",#REF!,"&lt;150",#REF!,$B430,#REF!,"&gt;=3")</f>
        <v>#REF!</v>
      </c>
      <c r="Q430" s="6" t="e">
        <f>COUNTIFS(#REF!,"&lt;=1",#REF!,"&gt;=100",#REF!,"&lt;150",#REF!,$B430,#REF!,"&gt;=3.5")</f>
        <v>#REF!</v>
      </c>
      <c r="R430" s="15" t="e">
        <f>COUNTIFS(#REF!,"&lt;=1",#REF!,"&gt;=100",#REF!,"&lt;150",#REF!,$B430,#REF!,"&gt;=4")</f>
        <v>#REF!</v>
      </c>
      <c r="T430" s="9" t="s">
        <v>47</v>
      </c>
      <c r="U430" s="6"/>
      <c r="V430" s="6" t="e">
        <f>COUNTIFS(#REF!,"&gt;=150",#REF!,"&lt;200",#REF!,$B430)</f>
        <v>#REF!</v>
      </c>
      <c r="W430" s="6" t="e">
        <f>COUNTIFS(#REF!,"&lt;=1",#REF!,"&gt;=150",#REF!,"&lt;200",#REF!,$B430,#REF!,"&gt;=2.2")</f>
        <v>#REF!</v>
      </c>
      <c r="X430" s="6" t="e">
        <f>COUNTIFS(#REF!,"&lt;=1",#REF!,"&gt;=150",#REF!,"&lt;200",#REF!,$B430,#REF!,"&gt;=2.5")</f>
        <v>#REF!</v>
      </c>
      <c r="Y430" s="6" t="e">
        <f>COUNTIFS(#REF!,"&lt;=1",#REF!,"&gt;=150",#REF!,"&lt;200",#REF!,$B430,#REF!,"&gt;=3")</f>
        <v>#REF!</v>
      </c>
      <c r="Z430" s="6" t="e">
        <f>COUNTIFS(#REF!,"&lt;=1",#REF!,"&gt;=150",#REF!,"&lt;200",#REF!,$B430,#REF!,"&gt;=3.5")</f>
        <v>#REF!</v>
      </c>
      <c r="AA430" s="15" t="e">
        <f>COUNTIFS(#REF!,"&lt;=1",#REF!,"&gt;=150",#REF!,"&lt;200",#REF!,$B430,#REF!,"&gt;=4")</f>
        <v>#REF!</v>
      </c>
      <c r="AC430" s="9" t="s">
        <v>47</v>
      </c>
      <c r="AD430" s="6"/>
      <c r="AE430" s="6" t="e">
        <f>COUNTIFS(#REF!,"&gt;=200",#REF!,$B430)</f>
        <v>#REF!</v>
      </c>
      <c r="AF430" s="6" t="e">
        <f>COUNTIFS(#REF!,"&lt;=1",#REF!,"&gt;=200",#REF!,$B430,#REF!,"&gt;=2.2")</f>
        <v>#REF!</v>
      </c>
      <c r="AG430" s="6" t="e">
        <f>COUNTIFS(#REF!,"&lt;=1",#REF!,"&gt;=200",#REF!,$B430,#REF!,"&gt;=2.5")</f>
        <v>#REF!</v>
      </c>
      <c r="AH430" s="6" t="e">
        <f>COUNTIFS(#REF!,"&lt;=1",#REF!,"&gt;=200",#REF!,$B430,#REF!,"&gt;=3")</f>
        <v>#REF!</v>
      </c>
      <c r="AI430" s="6" t="e">
        <f>COUNTIFS(#REF!,"&lt;=1",#REF!,"&gt;=200",#REF!,$B430,#REF!,"&gt;=3.5")</f>
        <v>#REF!</v>
      </c>
      <c r="AJ430" s="15" t="e">
        <f>COUNTIFS(#REF!,"&lt;=1",#REF!,"&gt;=200",#REF!,$B430,#REF!,"&gt;=4")</f>
        <v>#REF!</v>
      </c>
      <c r="AL430" s="9" t="s">
        <v>47</v>
      </c>
      <c r="AM430" s="6"/>
      <c r="AN430" s="6" t="e">
        <f>COUNTIFS(#REF!,"&gt;=50",#REF!,$B430)</f>
        <v>#REF!</v>
      </c>
      <c r="AO430" s="6" t="e">
        <f>COUNTIFS(#REF!,"&lt;=1",#REF!,"&gt;=50",#REF!,$B430,#REF!,"&gt;=2.2")</f>
        <v>#REF!</v>
      </c>
      <c r="AP430" s="6" t="e">
        <f>COUNTIFS(#REF!,"&lt;=1",#REF!,"&gt;=50",#REF!,$B430,#REF!,"&gt;=2.5")</f>
        <v>#REF!</v>
      </c>
      <c r="AQ430" s="6" t="e">
        <f>COUNTIFS(#REF!,"&lt;=1",#REF!,"&gt;=50",#REF!,$B430,#REF!,"&gt;=3")</f>
        <v>#REF!</v>
      </c>
      <c r="AR430" s="6" t="e">
        <f>COUNTIFS(#REF!,"&lt;=1",#REF!,"&gt;=50",#REF!,$B430,#REF!,"&gt;=3.5")</f>
        <v>#REF!</v>
      </c>
      <c r="AS430" s="15" t="e">
        <f>COUNTIFS(#REF!,"&lt;=1",#REF!,"&gt;=50",#REF!,$B430,#REF!,"&gt;=4")</f>
        <v>#REF!</v>
      </c>
    </row>
    <row r="431" spans="2:45" hidden="1" outlineLevel="1" x14ac:dyDescent="0.25">
      <c r="B431" s="9" t="s">
        <v>48</v>
      </c>
      <c r="C431" s="6"/>
      <c r="D431" s="6" t="e">
        <f>COUNTIFS(#REF!,"&lt;100",#REF!,"&gt;=50",#REF!,$B431)</f>
        <v>#REF!</v>
      </c>
      <c r="E431" s="6" t="e">
        <f>COUNTIFS(#REF!,"&lt;=1",#REF!,"&lt;100",#REF!,"&gt;=50",#REF!,$B431,#REF!,"&gt;=2.2")</f>
        <v>#REF!</v>
      </c>
      <c r="F431" s="6" t="e">
        <f>COUNTIFS(#REF!,"&lt;=1",#REF!,"&lt;100",#REF!,"&gt;=50",#REF!,$B431,#REF!,"&gt;=2.5")</f>
        <v>#REF!</v>
      </c>
      <c r="G431" s="6" t="e">
        <f>COUNTIFS(#REF!,"&lt;=1",#REF!,"&lt;100",#REF!,"&gt;=50",#REF!,$B431,#REF!,"&gt;=3")</f>
        <v>#REF!</v>
      </c>
      <c r="H431" s="6" t="e">
        <f>COUNTIFS(#REF!,"&lt;=1",#REF!,"&lt;100",#REF!,"&gt;=50",#REF!,$B431,#REF!,"&gt;=3.5")</f>
        <v>#REF!</v>
      </c>
      <c r="I431" s="15" t="e">
        <f>COUNTIFS(#REF!,"&lt;=1",#REF!,"&lt;100",#REF!,"&gt;=50",#REF!,$B431,#REF!,"&gt;=4")</f>
        <v>#REF!</v>
      </c>
      <c r="K431" s="9" t="s">
        <v>48</v>
      </c>
      <c r="L431" s="6"/>
      <c r="M431" s="6" t="e">
        <f>COUNTIFS(#REF!,"&gt;=100",#REF!,"&lt;150",#REF!,$B431)</f>
        <v>#REF!</v>
      </c>
      <c r="N431" s="6" t="e">
        <f>COUNTIFS(#REF!,"&lt;=1",#REF!,"&gt;=100",#REF!,"&lt;150",#REF!,$B431,#REF!,"&gt;=2.2")</f>
        <v>#REF!</v>
      </c>
      <c r="O431" s="6" t="e">
        <f>COUNTIFS(#REF!,"&lt;=1",#REF!,"&gt;=100",#REF!,"&lt;150",#REF!,$B431,#REF!,"&gt;=2.5")</f>
        <v>#REF!</v>
      </c>
      <c r="P431" s="6" t="e">
        <f>COUNTIFS(#REF!,"&lt;=1",#REF!,"&gt;=100",#REF!,"&lt;150",#REF!,$B431,#REF!,"&gt;=3")</f>
        <v>#REF!</v>
      </c>
      <c r="Q431" s="6" t="e">
        <f>COUNTIFS(#REF!,"&lt;=1",#REF!,"&gt;=100",#REF!,"&lt;150",#REF!,$B431,#REF!,"&gt;=3.5")</f>
        <v>#REF!</v>
      </c>
      <c r="R431" s="15" t="e">
        <f>COUNTIFS(#REF!,"&lt;=1",#REF!,"&gt;=100",#REF!,"&lt;150",#REF!,$B431,#REF!,"&gt;=4")</f>
        <v>#REF!</v>
      </c>
      <c r="T431" s="9" t="s">
        <v>48</v>
      </c>
      <c r="U431" s="6"/>
      <c r="V431" s="6" t="e">
        <f>COUNTIFS(#REF!,"&gt;=150",#REF!,"&lt;200",#REF!,$B431)</f>
        <v>#REF!</v>
      </c>
      <c r="W431" s="6" t="e">
        <f>COUNTIFS(#REF!,"&lt;=1",#REF!,"&gt;=150",#REF!,"&lt;200",#REF!,$B431,#REF!,"&gt;=2.2")</f>
        <v>#REF!</v>
      </c>
      <c r="X431" s="6" t="e">
        <f>COUNTIFS(#REF!,"&lt;=1",#REF!,"&gt;=150",#REF!,"&lt;200",#REF!,$B431,#REF!,"&gt;=2.5")</f>
        <v>#REF!</v>
      </c>
      <c r="Y431" s="6" t="e">
        <f>COUNTIFS(#REF!,"&lt;=1",#REF!,"&gt;=150",#REF!,"&lt;200",#REF!,$B431,#REF!,"&gt;=3")</f>
        <v>#REF!</v>
      </c>
      <c r="Z431" s="6" t="e">
        <f>COUNTIFS(#REF!,"&lt;=1",#REF!,"&gt;=150",#REF!,"&lt;200",#REF!,$B431,#REF!,"&gt;=3.5")</f>
        <v>#REF!</v>
      </c>
      <c r="AA431" s="15" t="e">
        <f>COUNTIFS(#REF!,"&lt;=1",#REF!,"&gt;=150",#REF!,"&lt;200",#REF!,$B431,#REF!,"&gt;=4")</f>
        <v>#REF!</v>
      </c>
      <c r="AC431" s="9" t="s">
        <v>48</v>
      </c>
      <c r="AD431" s="6"/>
      <c r="AE431" s="6" t="e">
        <f>COUNTIFS(#REF!,"&gt;=200",#REF!,$B431)</f>
        <v>#REF!</v>
      </c>
      <c r="AF431" s="6" t="e">
        <f>COUNTIFS(#REF!,"&lt;=1",#REF!,"&gt;=200",#REF!,$B431,#REF!,"&gt;=2.2")</f>
        <v>#REF!</v>
      </c>
      <c r="AG431" s="6" t="e">
        <f>COUNTIFS(#REF!,"&lt;=1",#REF!,"&gt;=200",#REF!,$B431,#REF!,"&gt;=2.5")</f>
        <v>#REF!</v>
      </c>
      <c r="AH431" s="6" t="e">
        <f>COUNTIFS(#REF!,"&lt;=1",#REF!,"&gt;=200",#REF!,$B431,#REF!,"&gt;=3")</f>
        <v>#REF!</v>
      </c>
      <c r="AI431" s="6" t="e">
        <f>COUNTIFS(#REF!,"&lt;=1",#REF!,"&gt;=200",#REF!,$B431,#REF!,"&gt;=3.5")</f>
        <v>#REF!</v>
      </c>
      <c r="AJ431" s="15" t="e">
        <f>COUNTIFS(#REF!,"&lt;=1",#REF!,"&gt;=200",#REF!,$B431,#REF!,"&gt;=4")</f>
        <v>#REF!</v>
      </c>
      <c r="AL431" s="9" t="s">
        <v>48</v>
      </c>
      <c r="AM431" s="6"/>
      <c r="AN431" s="6" t="e">
        <f>COUNTIFS(#REF!,"&gt;=50",#REF!,$B431)</f>
        <v>#REF!</v>
      </c>
      <c r="AO431" s="6" t="e">
        <f>COUNTIFS(#REF!,"&lt;=1",#REF!,"&gt;=50",#REF!,$B431,#REF!,"&gt;=2.2")</f>
        <v>#REF!</v>
      </c>
      <c r="AP431" s="6" t="e">
        <f>COUNTIFS(#REF!,"&lt;=1",#REF!,"&gt;=50",#REF!,$B431,#REF!,"&gt;=2.5")</f>
        <v>#REF!</v>
      </c>
      <c r="AQ431" s="6" t="e">
        <f>COUNTIFS(#REF!,"&lt;=1",#REF!,"&gt;=50",#REF!,$B431,#REF!,"&gt;=3")</f>
        <v>#REF!</v>
      </c>
      <c r="AR431" s="6" t="e">
        <f>COUNTIFS(#REF!,"&lt;=1",#REF!,"&gt;=50",#REF!,$B431,#REF!,"&gt;=3.5")</f>
        <v>#REF!</v>
      </c>
      <c r="AS431" s="15" t="e">
        <f>COUNTIFS(#REF!,"&lt;=1",#REF!,"&gt;=50",#REF!,$B431,#REF!,"&gt;=4")</f>
        <v>#REF!</v>
      </c>
    </row>
    <row r="432" spans="2:45" hidden="1" outlineLevel="1" x14ac:dyDescent="0.25">
      <c r="B432" s="9" t="s">
        <v>33</v>
      </c>
      <c r="C432" s="6"/>
      <c r="D432" s="6" t="e">
        <f>COUNTIFS(#REF!,"&lt;100",#REF!,"&gt;=50",#REF!,$B432)</f>
        <v>#REF!</v>
      </c>
      <c r="E432" s="6" t="e">
        <f>COUNTIFS(#REF!,"&lt;=1",#REF!,"&lt;100",#REF!,"&gt;=50",#REF!,$B432,#REF!,"&gt;=2.2")</f>
        <v>#REF!</v>
      </c>
      <c r="F432" s="6" t="e">
        <f>COUNTIFS(#REF!,"&lt;=1",#REF!,"&lt;100",#REF!,"&gt;=50",#REF!,$B432,#REF!,"&gt;=2.5")</f>
        <v>#REF!</v>
      </c>
      <c r="G432" s="6" t="e">
        <f>COUNTIFS(#REF!,"&lt;=1",#REF!,"&lt;100",#REF!,"&gt;=50",#REF!,$B432,#REF!,"&gt;=3")</f>
        <v>#REF!</v>
      </c>
      <c r="H432" s="6" t="e">
        <f>COUNTIFS(#REF!,"&lt;=1",#REF!,"&lt;100",#REF!,"&gt;=50",#REF!,$B432,#REF!,"&gt;=3.5")</f>
        <v>#REF!</v>
      </c>
      <c r="I432" s="15" t="e">
        <f>COUNTIFS(#REF!,"&lt;=1",#REF!,"&lt;100",#REF!,"&gt;=50",#REF!,$B432,#REF!,"&gt;=4")</f>
        <v>#REF!</v>
      </c>
      <c r="K432" s="9" t="s">
        <v>33</v>
      </c>
      <c r="L432" s="6"/>
      <c r="M432" s="6" t="e">
        <f>COUNTIFS(#REF!,"&gt;=100",#REF!,"&lt;150",#REF!,$B432)</f>
        <v>#REF!</v>
      </c>
      <c r="N432" s="6" t="e">
        <f>COUNTIFS(#REF!,"&lt;=1",#REF!,"&gt;=100",#REF!,"&lt;150",#REF!,$B432,#REF!,"&gt;=2.2")</f>
        <v>#REF!</v>
      </c>
      <c r="O432" s="6" t="e">
        <f>COUNTIFS(#REF!,"&lt;=1",#REF!,"&gt;=100",#REF!,"&lt;150",#REF!,$B432,#REF!,"&gt;=2.5")</f>
        <v>#REF!</v>
      </c>
      <c r="P432" s="6" t="e">
        <f>COUNTIFS(#REF!,"&lt;=1",#REF!,"&gt;=100",#REF!,"&lt;150",#REF!,$B432,#REF!,"&gt;=3")</f>
        <v>#REF!</v>
      </c>
      <c r="Q432" s="6" t="e">
        <f>COUNTIFS(#REF!,"&lt;=1",#REF!,"&gt;=100",#REF!,"&lt;150",#REF!,$B432,#REF!,"&gt;=3.5")</f>
        <v>#REF!</v>
      </c>
      <c r="R432" s="15" t="e">
        <f>COUNTIFS(#REF!,"&lt;=1",#REF!,"&gt;=100",#REF!,"&lt;150",#REF!,$B432,#REF!,"&gt;=4")</f>
        <v>#REF!</v>
      </c>
      <c r="T432" s="9" t="s">
        <v>33</v>
      </c>
      <c r="U432" s="6"/>
      <c r="V432" s="6" t="e">
        <f>COUNTIFS(#REF!,"&gt;=150",#REF!,"&lt;200",#REF!,$B432)</f>
        <v>#REF!</v>
      </c>
      <c r="W432" s="6" t="e">
        <f>COUNTIFS(#REF!,"&lt;=1",#REF!,"&gt;=150",#REF!,"&lt;200",#REF!,$B432,#REF!,"&gt;=2.2")</f>
        <v>#REF!</v>
      </c>
      <c r="X432" s="6" t="e">
        <f>COUNTIFS(#REF!,"&lt;=1",#REF!,"&gt;=150",#REF!,"&lt;200",#REF!,$B432,#REF!,"&gt;=2.5")</f>
        <v>#REF!</v>
      </c>
      <c r="Y432" s="6" t="e">
        <f>COUNTIFS(#REF!,"&lt;=1",#REF!,"&gt;=150",#REF!,"&lt;200",#REF!,$B432,#REF!,"&gt;=3")</f>
        <v>#REF!</v>
      </c>
      <c r="Z432" s="6" t="e">
        <f>COUNTIFS(#REF!,"&lt;=1",#REF!,"&gt;=150",#REF!,"&lt;200",#REF!,$B432,#REF!,"&gt;=3.5")</f>
        <v>#REF!</v>
      </c>
      <c r="AA432" s="15" t="e">
        <f>COUNTIFS(#REF!,"&lt;=1",#REF!,"&gt;=150",#REF!,"&lt;200",#REF!,$B432,#REF!,"&gt;=4")</f>
        <v>#REF!</v>
      </c>
      <c r="AC432" s="9" t="s">
        <v>33</v>
      </c>
      <c r="AD432" s="6"/>
      <c r="AE432" s="6" t="e">
        <f>COUNTIFS(#REF!,"&gt;=200",#REF!,$B432)</f>
        <v>#REF!</v>
      </c>
      <c r="AF432" s="6" t="e">
        <f>COUNTIFS(#REF!,"&lt;=1",#REF!,"&gt;=200",#REF!,$B432,#REF!,"&gt;=2.2")</f>
        <v>#REF!</v>
      </c>
      <c r="AG432" s="6" t="e">
        <f>COUNTIFS(#REF!,"&lt;=1",#REF!,"&gt;=200",#REF!,$B432,#REF!,"&gt;=2.5")</f>
        <v>#REF!</v>
      </c>
      <c r="AH432" s="6" t="e">
        <f>COUNTIFS(#REF!,"&lt;=1",#REF!,"&gt;=200",#REF!,$B432,#REF!,"&gt;=3")</f>
        <v>#REF!</v>
      </c>
      <c r="AI432" s="6" t="e">
        <f>COUNTIFS(#REF!,"&lt;=1",#REF!,"&gt;=200",#REF!,$B432,#REF!,"&gt;=3.5")</f>
        <v>#REF!</v>
      </c>
      <c r="AJ432" s="15" t="e">
        <f>COUNTIFS(#REF!,"&lt;=1",#REF!,"&gt;=200",#REF!,$B432,#REF!,"&gt;=4")</f>
        <v>#REF!</v>
      </c>
      <c r="AL432" s="9" t="s">
        <v>33</v>
      </c>
      <c r="AM432" s="6"/>
      <c r="AN432" s="6" t="e">
        <f>COUNTIFS(#REF!,"&gt;=50",#REF!,$B432)</f>
        <v>#REF!</v>
      </c>
      <c r="AO432" s="6" t="e">
        <f>COUNTIFS(#REF!,"&lt;=1",#REF!,"&gt;=50",#REF!,$B432,#REF!,"&gt;=2.2")</f>
        <v>#REF!</v>
      </c>
      <c r="AP432" s="6" t="e">
        <f>COUNTIFS(#REF!,"&lt;=1",#REF!,"&gt;=50",#REF!,$B432,#REF!,"&gt;=2.5")</f>
        <v>#REF!</v>
      </c>
      <c r="AQ432" s="6" t="e">
        <f>COUNTIFS(#REF!,"&lt;=1",#REF!,"&gt;=50",#REF!,$B432,#REF!,"&gt;=3")</f>
        <v>#REF!</v>
      </c>
      <c r="AR432" s="6" t="e">
        <f>COUNTIFS(#REF!,"&lt;=1",#REF!,"&gt;=50",#REF!,$B432,#REF!,"&gt;=3.5")</f>
        <v>#REF!</v>
      </c>
      <c r="AS432" s="15" t="e">
        <f>COUNTIFS(#REF!,"&lt;=1",#REF!,"&gt;=50",#REF!,$B432,#REF!,"&gt;=4")</f>
        <v>#REF!</v>
      </c>
    </row>
    <row r="433" spans="2:45" hidden="1" outlineLevel="1" x14ac:dyDescent="0.25">
      <c r="B433" s="9" t="s">
        <v>43</v>
      </c>
      <c r="C433" s="6"/>
      <c r="D433" s="6" t="e">
        <f>COUNTIFS(#REF!,"&lt;100",#REF!,"&gt;=50",#REF!,$B433)</f>
        <v>#REF!</v>
      </c>
      <c r="E433" s="6" t="e">
        <f>COUNTIFS(#REF!,"&lt;=1",#REF!,"&lt;100",#REF!,"&gt;=50",#REF!,$B433,#REF!,"&gt;=2.2")</f>
        <v>#REF!</v>
      </c>
      <c r="F433" s="6" t="e">
        <f>COUNTIFS(#REF!,"&lt;=1",#REF!,"&lt;100",#REF!,"&gt;=50",#REF!,$B433,#REF!,"&gt;=2.5")</f>
        <v>#REF!</v>
      </c>
      <c r="G433" s="6" t="e">
        <f>COUNTIFS(#REF!,"&lt;=1",#REF!,"&lt;100",#REF!,"&gt;=50",#REF!,$B433,#REF!,"&gt;=3")</f>
        <v>#REF!</v>
      </c>
      <c r="H433" s="6" t="e">
        <f>COUNTIFS(#REF!,"&lt;=1",#REF!,"&lt;100",#REF!,"&gt;=50",#REF!,$B433,#REF!,"&gt;=3.5")</f>
        <v>#REF!</v>
      </c>
      <c r="I433" s="15" t="e">
        <f>COUNTIFS(#REF!,"&lt;=1",#REF!,"&lt;100",#REF!,"&gt;=50",#REF!,$B433,#REF!,"&gt;=4")</f>
        <v>#REF!</v>
      </c>
      <c r="K433" s="9" t="s">
        <v>43</v>
      </c>
      <c r="L433" s="6"/>
      <c r="M433" s="6" t="e">
        <f>COUNTIFS(#REF!,"&gt;=100",#REF!,"&lt;150",#REF!,$B433)</f>
        <v>#REF!</v>
      </c>
      <c r="N433" s="6" t="e">
        <f>COUNTIFS(#REF!,"&lt;=1",#REF!,"&gt;=100",#REF!,"&lt;150",#REF!,$B433,#REF!,"&gt;=2.2")</f>
        <v>#REF!</v>
      </c>
      <c r="O433" s="6" t="e">
        <f>COUNTIFS(#REF!,"&lt;=1",#REF!,"&gt;=100",#REF!,"&lt;150",#REF!,$B433,#REF!,"&gt;=2.5")</f>
        <v>#REF!</v>
      </c>
      <c r="P433" s="6" t="e">
        <f>COUNTIFS(#REF!,"&lt;=1",#REF!,"&gt;=100",#REF!,"&lt;150",#REF!,$B433,#REF!,"&gt;=3")</f>
        <v>#REF!</v>
      </c>
      <c r="Q433" s="6" t="e">
        <f>COUNTIFS(#REF!,"&lt;=1",#REF!,"&gt;=100",#REF!,"&lt;150",#REF!,$B433,#REF!,"&gt;=3.5")</f>
        <v>#REF!</v>
      </c>
      <c r="R433" s="15" t="e">
        <f>COUNTIFS(#REF!,"&lt;=1",#REF!,"&gt;=100",#REF!,"&lt;150",#REF!,$B433,#REF!,"&gt;=4")</f>
        <v>#REF!</v>
      </c>
      <c r="T433" s="9" t="s">
        <v>43</v>
      </c>
      <c r="U433" s="6"/>
      <c r="V433" s="6" t="e">
        <f>COUNTIFS(#REF!,"&gt;=150",#REF!,"&lt;200",#REF!,$B433)</f>
        <v>#REF!</v>
      </c>
      <c r="W433" s="6" t="e">
        <f>COUNTIFS(#REF!,"&lt;=1",#REF!,"&gt;=150",#REF!,"&lt;200",#REF!,$B433,#REF!,"&gt;=2.2")</f>
        <v>#REF!</v>
      </c>
      <c r="X433" s="6" t="e">
        <f>COUNTIFS(#REF!,"&lt;=1",#REF!,"&gt;=150",#REF!,"&lt;200",#REF!,$B433,#REF!,"&gt;=2.5")</f>
        <v>#REF!</v>
      </c>
      <c r="Y433" s="6" t="e">
        <f>COUNTIFS(#REF!,"&lt;=1",#REF!,"&gt;=150",#REF!,"&lt;200",#REF!,$B433,#REF!,"&gt;=3")</f>
        <v>#REF!</v>
      </c>
      <c r="Z433" s="6" t="e">
        <f>COUNTIFS(#REF!,"&lt;=1",#REF!,"&gt;=150",#REF!,"&lt;200",#REF!,$B433,#REF!,"&gt;=3.5")</f>
        <v>#REF!</v>
      </c>
      <c r="AA433" s="15" t="e">
        <f>COUNTIFS(#REF!,"&lt;=1",#REF!,"&gt;=150",#REF!,"&lt;200",#REF!,$B433,#REF!,"&gt;=4")</f>
        <v>#REF!</v>
      </c>
      <c r="AC433" s="9" t="s">
        <v>43</v>
      </c>
      <c r="AD433" s="6"/>
      <c r="AE433" s="6" t="e">
        <f>COUNTIFS(#REF!,"&gt;=200",#REF!,$B433)</f>
        <v>#REF!</v>
      </c>
      <c r="AF433" s="6" t="e">
        <f>COUNTIFS(#REF!,"&lt;=1",#REF!,"&gt;=200",#REF!,$B433,#REF!,"&gt;=2.2")</f>
        <v>#REF!</v>
      </c>
      <c r="AG433" s="6" t="e">
        <f>COUNTIFS(#REF!,"&lt;=1",#REF!,"&gt;=200",#REF!,$B433,#REF!,"&gt;=2.5")</f>
        <v>#REF!</v>
      </c>
      <c r="AH433" s="6" t="e">
        <f>COUNTIFS(#REF!,"&lt;=1",#REF!,"&gt;=200",#REF!,$B433,#REF!,"&gt;=3")</f>
        <v>#REF!</v>
      </c>
      <c r="AI433" s="6" t="e">
        <f>COUNTIFS(#REF!,"&lt;=1",#REF!,"&gt;=200",#REF!,$B433,#REF!,"&gt;=3.5")</f>
        <v>#REF!</v>
      </c>
      <c r="AJ433" s="15" t="e">
        <f>COUNTIFS(#REF!,"&lt;=1",#REF!,"&gt;=200",#REF!,$B433,#REF!,"&gt;=4")</f>
        <v>#REF!</v>
      </c>
      <c r="AL433" s="9" t="s">
        <v>43</v>
      </c>
      <c r="AM433" s="6"/>
      <c r="AN433" s="6" t="e">
        <f>COUNTIFS(#REF!,"&gt;=50",#REF!,$B433)</f>
        <v>#REF!</v>
      </c>
      <c r="AO433" s="6" t="e">
        <f>COUNTIFS(#REF!,"&lt;=1",#REF!,"&gt;=50",#REF!,$B433,#REF!,"&gt;=2.2")</f>
        <v>#REF!</v>
      </c>
      <c r="AP433" s="6" t="e">
        <f>COUNTIFS(#REF!,"&lt;=1",#REF!,"&gt;=50",#REF!,$B433,#REF!,"&gt;=2.5")</f>
        <v>#REF!</v>
      </c>
      <c r="AQ433" s="6" t="e">
        <f>COUNTIFS(#REF!,"&lt;=1",#REF!,"&gt;=50",#REF!,$B433,#REF!,"&gt;=3")</f>
        <v>#REF!</v>
      </c>
      <c r="AR433" s="6" t="e">
        <f>COUNTIFS(#REF!,"&lt;=1",#REF!,"&gt;=50",#REF!,$B433,#REF!,"&gt;=3.5")</f>
        <v>#REF!</v>
      </c>
      <c r="AS433" s="15" t="e">
        <f>COUNTIFS(#REF!,"&lt;=1",#REF!,"&gt;=50",#REF!,$B433,#REF!,"&gt;=4")</f>
        <v>#REF!</v>
      </c>
    </row>
    <row r="434" spans="2:45" hidden="1" outlineLevel="1" x14ac:dyDescent="0.25">
      <c r="B434" s="9" t="s">
        <v>46</v>
      </c>
      <c r="C434" s="6"/>
      <c r="D434" s="6" t="e">
        <f>COUNTIFS(#REF!,"&lt;100",#REF!,"&gt;=50",#REF!,$B434)</f>
        <v>#REF!</v>
      </c>
      <c r="E434" s="6" t="e">
        <f>COUNTIFS(#REF!,"&lt;=1",#REF!,"&lt;100",#REF!,"&gt;=50",#REF!,$B434,#REF!,"&gt;=2.2")</f>
        <v>#REF!</v>
      </c>
      <c r="F434" s="6" t="e">
        <f>COUNTIFS(#REF!,"&lt;=1",#REF!,"&lt;100",#REF!,"&gt;=50",#REF!,$B434,#REF!,"&gt;=2.5")</f>
        <v>#REF!</v>
      </c>
      <c r="G434" s="6" t="e">
        <f>COUNTIFS(#REF!,"&lt;=1",#REF!,"&lt;100",#REF!,"&gt;=50",#REF!,$B434,#REF!,"&gt;=3")</f>
        <v>#REF!</v>
      </c>
      <c r="H434" s="6" t="e">
        <f>COUNTIFS(#REF!,"&lt;=1",#REF!,"&lt;100",#REF!,"&gt;=50",#REF!,$B434,#REF!,"&gt;=3.5")</f>
        <v>#REF!</v>
      </c>
      <c r="I434" s="15" t="e">
        <f>COUNTIFS(#REF!,"&lt;=1",#REF!,"&lt;100",#REF!,"&gt;=50",#REF!,$B434,#REF!,"&gt;=4")</f>
        <v>#REF!</v>
      </c>
      <c r="K434" s="9" t="s">
        <v>46</v>
      </c>
      <c r="L434" s="6"/>
      <c r="M434" s="6" t="e">
        <f>COUNTIFS(#REF!,"&gt;=100",#REF!,"&lt;150",#REF!,$B434)</f>
        <v>#REF!</v>
      </c>
      <c r="N434" s="6" t="e">
        <f>COUNTIFS(#REF!,"&lt;=1",#REF!,"&gt;=100",#REF!,"&lt;150",#REF!,$B434,#REF!,"&gt;=2.2")</f>
        <v>#REF!</v>
      </c>
      <c r="O434" s="6" t="e">
        <f>COUNTIFS(#REF!,"&lt;=1",#REF!,"&gt;=100",#REF!,"&lt;150",#REF!,$B434,#REF!,"&gt;=2.5")</f>
        <v>#REF!</v>
      </c>
      <c r="P434" s="6" t="e">
        <f>COUNTIFS(#REF!,"&lt;=1",#REF!,"&gt;=100",#REF!,"&lt;150",#REF!,$B434,#REF!,"&gt;=3")</f>
        <v>#REF!</v>
      </c>
      <c r="Q434" s="6" t="e">
        <f>COUNTIFS(#REF!,"&lt;=1",#REF!,"&gt;=100",#REF!,"&lt;150",#REF!,$B434,#REF!,"&gt;=3.5")</f>
        <v>#REF!</v>
      </c>
      <c r="R434" s="15" t="e">
        <f>COUNTIFS(#REF!,"&lt;=1",#REF!,"&gt;=100",#REF!,"&lt;150",#REF!,$B434,#REF!,"&gt;=4")</f>
        <v>#REF!</v>
      </c>
      <c r="T434" s="9" t="s">
        <v>46</v>
      </c>
      <c r="U434" s="6"/>
      <c r="V434" s="6" t="e">
        <f>COUNTIFS(#REF!,"&gt;=150",#REF!,"&lt;200",#REF!,$B434)</f>
        <v>#REF!</v>
      </c>
      <c r="W434" s="6" t="e">
        <f>COUNTIFS(#REF!,"&lt;=1",#REF!,"&gt;=150",#REF!,"&lt;200",#REF!,$B434,#REF!,"&gt;=2.2")</f>
        <v>#REF!</v>
      </c>
      <c r="X434" s="6" t="e">
        <f>COUNTIFS(#REF!,"&lt;=1",#REF!,"&gt;=150",#REF!,"&lt;200",#REF!,$B434,#REF!,"&gt;=2.5")</f>
        <v>#REF!</v>
      </c>
      <c r="Y434" s="6" t="e">
        <f>COUNTIFS(#REF!,"&lt;=1",#REF!,"&gt;=150",#REF!,"&lt;200",#REF!,$B434,#REF!,"&gt;=3")</f>
        <v>#REF!</v>
      </c>
      <c r="Z434" s="6" t="e">
        <f>COUNTIFS(#REF!,"&lt;=1",#REF!,"&gt;=150",#REF!,"&lt;200",#REF!,$B434,#REF!,"&gt;=3.5")</f>
        <v>#REF!</v>
      </c>
      <c r="AA434" s="15" t="e">
        <f>COUNTIFS(#REF!,"&lt;=1",#REF!,"&gt;=150",#REF!,"&lt;200",#REF!,$B434,#REF!,"&gt;=4")</f>
        <v>#REF!</v>
      </c>
      <c r="AC434" s="9" t="s">
        <v>46</v>
      </c>
      <c r="AD434" s="6"/>
      <c r="AE434" s="6" t="e">
        <f>COUNTIFS(#REF!,"&gt;=200",#REF!,$B434)</f>
        <v>#REF!</v>
      </c>
      <c r="AF434" s="6" t="e">
        <f>COUNTIFS(#REF!,"&lt;=1",#REF!,"&gt;=200",#REF!,$B434,#REF!,"&gt;=2.2")</f>
        <v>#REF!</v>
      </c>
      <c r="AG434" s="6" t="e">
        <f>COUNTIFS(#REF!,"&lt;=1",#REF!,"&gt;=200",#REF!,$B434,#REF!,"&gt;=2.5")</f>
        <v>#REF!</v>
      </c>
      <c r="AH434" s="6" t="e">
        <f>COUNTIFS(#REF!,"&lt;=1",#REF!,"&gt;=200",#REF!,$B434,#REF!,"&gt;=3")</f>
        <v>#REF!</v>
      </c>
      <c r="AI434" s="6" t="e">
        <f>COUNTIFS(#REF!,"&lt;=1",#REF!,"&gt;=200",#REF!,$B434,#REF!,"&gt;=3.5")</f>
        <v>#REF!</v>
      </c>
      <c r="AJ434" s="15" t="e">
        <f>COUNTIFS(#REF!,"&lt;=1",#REF!,"&gt;=200",#REF!,$B434,#REF!,"&gt;=4")</f>
        <v>#REF!</v>
      </c>
      <c r="AL434" s="9" t="s">
        <v>46</v>
      </c>
      <c r="AM434" s="6"/>
      <c r="AN434" s="6" t="e">
        <f>COUNTIFS(#REF!,"&gt;=50",#REF!,$B434)</f>
        <v>#REF!</v>
      </c>
      <c r="AO434" s="6" t="e">
        <f>COUNTIFS(#REF!,"&lt;=1",#REF!,"&gt;=50",#REF!,$B434,#REF!,"&gt;=2.2")</f>
        <v>#REF!</v>
      </c>
      <c r="AP434" s="6" t="e">
        <f>COUNTIFS(#REF!,"&lt;=1",#REF!,"&gt;=50",#REF!,$B434,#REF!,"&gt;=2.5")</f>
        <v>#REF!</v>
      </c>
      <c r="AQ434" s="6" t="e">
        <f>COUNTIFS(#REF!,"&lt;=1",#REF!,"&gt;=50",#REF!,$B434,#REF!,"&gt;=3")</f>
        <v>#REF!</v>
      </c>
      <c r="AR434" s="6" t="e">
        <f>COUNTIFS(#REF!,"&lt;=1",#REF!,"&gt;=50",#REF!,$B434,#REF!,"&gt;=3.5")</f>
        <v>#REF!</v>
      </c>
      <c r="AS434" s="15" t="e">
        <f>COUNTIFS(#REF!,"&lt;=1",#REF!,"&gt;=50",#REF!,$B434,#REF!,"&gt;=4")</f>
        <v>#REF!</v>
      </c>
    </row>
    <row r="435" spans="2:45" hidden="1" outlineLevel="1" x14ac:dyDescent="0.25">
      <c r="B435" s="9" t="s">
        <v>53</v>
      </c>
      <c r="C435" s="6"/>
      <c r="D435" s="6" t="e">
        <f>COUNTIFS(#REF!,"&lt;100",#REF!,"&gt;=50",#REF!,$B435)</f>
        <v>#REF!</v>
      </c>
      <c r="E435" s="6" t="e">
        <f>COUNTIFS(#REF!,"&lt;=1",#REF!,"&lt;100",#REF!,"&gt;=50",#REF!,$B435,#REF!,"&gt;=2.2")</f>
        <v>#REF!</v>
      </c>
      <c r="F435" s="6" t="e">
        <f>COUNTIFS(#REF!,"&lt;=1",#REF!,"&lt;100",#REF!,"&gt;=50",#REF!,$B435,#REF!,"&gt;=2.5")</f>
        <v>#REF!</v>
      </c>
      <c r="G435" s="6" t="e">
        <f>COUNTIFS(#REF!,"&lt;=1",#REF!,"&lt;100",#REF!,"&gt;=50",#REF!,$B435,#REF!,"&gt;=3")</f>
        <v>#REF!</v>
      </c>
      <c r="H435" s="6" t="e">
        <f>COUNTIFS(#REF!,"&lt;=1",#REF!,"&lt;100",#REF!,"&gt;=50",#REF!,$B435,#REF!,"&gt;=3.5")</f>
        <v>#REF!</v>
      </c>
      <c r="I435" s="15" t="e">
        <f>COUNTIFS(#REF!,"&lt;=1",#REF!,"&lt;100",#REF!,"&gt;=50",#REF!,$B435,#REF!,"&gt;=4")</f>
        <v>#REF!</v>
      </c>
      <c r="K435" s="9" t="s">
        <v>53</v>
      </c>
      <c r="L435" s="6"/>
      <c r="M435" s="6" t="e">
        <f>COUNTIFS(#REF!,"&gt;=100",#REF!,"&lt;150",#REF!,$B435)</f>
        <v>#REF!</v>
      </c>
      <c r="N435" s="6" t="e">
        <f>COUNTIFS(#REF!,"&lt;=1",#REF!,"&gt;=100",#REF!,"&lt;150",#REF!,$B435,#REF!,"&gt;=2.2")</f>
        <v>#REF!</v>
      </c>
      <c r="O435" s="6" t="e">
        <f>COUNTIFS(#REF!,"&lt;=1",#REF!,"&gt;=100",#REF!,"&lt;150",#REF!,$B435,#REF!,"&gt;=2.5")</f>
        <v>#REF!</v>
      </c>
      <c r="P435" s="6" t="e">
        <f>COUNTIFS(#REF!,"&lt;=1",#REF!,"&gt;=100",#REF!,"&lt;150",#REF!,$B435,#REF!,"&gt;=3")</f>
        <v>#REF!</v>
      </c>
      <c r="Q435" s="6" t="e">
        <f>COUNTIFS(#REF!,"&lt;=1",#REF!,"&gt;=100",#REF!,"&lt;150",#REF!,$B435,#REF!,"&gt;=3.5")</f>
        <v>#REF!</v>
      </c>
      <c r="R435" s="15" t="e">
        <f>COUNTIFS(#REF!,"&lt;=1",#REF!,"&gt;=100",#REF!,"&lt;150",#REF!,$B435,#REF!,"&gt;=4")</f>
        <v>#REF!</v>
      </c>
      <c r="T435" s="9" t="s">
        <v>53</v>
      </c>
      <c r="U435" s="6"/>
      <c r="V435" s="6" t="e">
        <f>COUNTIFS(#REF!,"&gt;=150",#REF!,"&lt;200",#REF!,$B435)</f>
        <v>#REF!</v>
      </c>
      <c r="W435" s="6" t="e">
        <f>COUNTIFS(#REF!,"&lt;=1",#REF!,"&gt;=150",#REF!,"&lt;200",#REF!,$B435,#REF!,"&gt;=2.2")</f>
        <v>#REF!</v>
      </c>
      <c r="X435" s="6" t="e">
        <f>COUNTIFS(#REF!,"&lt;=1",#REF!,"&gt;=150",#REF!,"&lt;200",#REF!,$B435,#REF!,"&gt;=2.5")</f>
        <v>#REF!</v>
      </c>
      <c r="Y435" s="6" t="e">
        <f>COUNTIFS(#REF!,"&lt;=1",#REF!,"&gt;=150",#REF!,"&lt;200",#REF!,$B435,#REF!,"&gt;=3")</f>
        <v>#REF!</v>
      </c>
      <c r="Z435" s="6" t="e">
        <f>COUNTIFS(#REF!,"&lt;=1",#REF!,"&gt;=150",#REF!,"&lt;200",#REF!,$B435,#REF!,"&gt;=3.5")</f>
        <v>#REF!</v>
      </c>
      <c r="AA435" s="15" t="e">
        <f>COUNTIFS(#REF!,"&lt;=1",#REF!,"&gt;=150",#REF!,"&lt;200",#REF!,$B435,#REF!,"&gt;=4")</f>
        <v>#REF!</v>
      </c>
      <c r="AC435" s="9" t="s">
        <v>53</v>
      </c>
      <c r="AD435" s="6"/>
      <c r="AE435" s="6" t="e">
        <f>COUNTIFS(#REF!,"&gt;=200",#REF!,$B435)</f>
        <v>#REF!</v>
      </c>
      <c r="AF435" s="6" t="e">
        <f>COUNTIFS(#REF!,"&lt;=1",#REF!,"&gt;=200",#REF!,$B435,#REF!,"&gt;=2.2")</f>
        <v>#REF!</v>
      </c>
      <c r="AG435" s="6" t="e">
        <f>COUNTIFS(#REF!,"&lt;=1",#REF!,"&gt;=200",#REF!,$B435,#REF!,"&gt;=2.5")</f>
        <v>#REF!</v>
      </c>
      <c r="AH435" s="6" t="e">
        <f>COUNTIFS(#REF!,"&lt;=1",#REF!,"&gt;=200",#REF!,$B435,#REF!,"&gt;=3")</f>
        <v>#REF!</v>
      </c>
      <c r="AI435" s="6" t="e">
        <f>COUNTIFS(#REF!,"&lt;=1",#REF!,"&gt;=200",#REF!,$B435,#REF!,"&gt;=3.5")</f>
        <v>#REF!</v>
      </c>
      <c r="AJ435" s="15" t="e">
        <f>COUNTIFS(#REF!,"&lt;=1",#REF!,"&gt;=200",#REF!,$B435,#REF!,"&gt;=4")</f>
        <v>#REF!</v>
      </c>
      <c r="AL435" s="9" t="s">
        <v>53</v>
      </c>
      <c r="AM435" s="6"/>
      <c r="AN435" s="6" t="e">
        <f>COUNTIFS(#REF!,"&gt;=50",#REF!,$B435)</f>
        <v>#REF!</v>
      </c>
      <c r="AO435" s="6" t="e">
        <f>COUNTIFS(#REF!,"&lt;=1",#REF!,"&gt;=50",#REF!,$B435,#REF!,"&gt;=2.2")</f>
        <v>#REF!</v>
      </c>
      <c r="AP435" s="6" t="e">
        <f>COUNTIFS(#REF!,"&lt;=1",#REF!,"&gt;=50",#REF!,$B435,#REF!,"&gt;=2.5")</f>
        <v>#REF!</v>
      </c>
      <c r="AQ435" s="6" t="e">
        <f>COUNTIFS(#REF!,"&lt;=1",#REF!,"&gt;=50",#REF!,$B435,#REF!,"&gt;=3")</f>
        <v>#REF!</v>
      </c>
      <c r="AR435" s="6" t="e">
        <f>COUNTIFS(#REF!,"&lt;=1",#REF!,"&gt;=50",#REF!,$B435,#REF!,"&gt;=3.5")</f>
        <v>#REF!</v>
      </c>
      <c r="AS435" s="15" t="e">
        <f>COUNTIFS(#REF!,"&lt;=1",#REF!,"&gt;=50",#REF!,$B435,#REF!,"&gt;=4")</f>
        <v>#REF!</v>
      </c>
    </row>
    <row r="436" spans="2:45" hidden="1" outlineLevel="1" x14ac:dyDescent="0.25">
      <c r="B436" s="9" t="s">
        <v>49</v>
      </c>
      <c r="C436" s="6"/>
      <c r="D436" s="6" t="e">
        <f>COUNTIFS(#REF!,"&lt;100",#REF!,"&gt;=50",#REF!,$B436)</f>
        <v>#REF!</v>
      </c>
      <c r="E436" s="6" t="e">
        <f>COUNTIFS(#REF!,"&lt;=1",#REF!,"&lt;100",#REF!,"&gt;=50",#REF!,$B436,#REF!,"&gt;=2.2")</f>
        <v>#REF!</v>
      </c>
      <c r="F436" s="6" t="e">
        <f>COUNTIFS(#REF!,"&lt;=1",#REF!,"&lt;100",#REF!,"&gt;=50",#REF!,$B436,#REF!,"&gt;=2.5")</f>
        <v>#REF!</v>
      </c>
      <c r="G436" s="6" t="e">
        <f>COUNTIFS(#REF!,"&lt;=1",#REF!,"&lt;100",#REF!,"&gt;=50",#REF!,$B436,#REF!,"&gt;=3")</f>
        <v>#REF!</v>
      </c>
      <c r="H436" s="6" t="e">
        <f>COUNTIFS(#REF!,"&lt;=1",#REF!,"&lt;100",#REF!,"&gt;=50",#REF!,$B436,#REF!,"&gt;=3.5")</f>
        <v>#REF!</v>
      </c>
      <c r="I436" s="15" t="e">
        <f>COUNTIFS(#REF!,"&lt;=1",#REF!,"&lt;100",#REF!,"&gt;=50",#REF!,$B436,#REF!,"&gt;=4")</f>
        <v>#REF!</v>
      </c>
      <c r="K436" s="9" t="s">
        <v>49</v>
      </c>
      <c r="L436" s="6"/>
      <c r="M436" s="6" t="e">
        <f>COUNTIFS(#REF!,"&gt;=100",#REF!,"&lt;150",#REF!,$B436)</f>
        <v>#REF!</v>
      </c>
      <c r="N436" s="6" t="e">
        <f>COUNTIFS(#REF!,"&lt;=1",#REF!,"&gt;=100",#REF!,"&lt;150",#REF!,$B436,#REF!,"&gt;=2.2")</f>
        <v>#REF!</v>
      </c>
      <c r="O436" s="6" t="e">
        <f>COUNTIFS(#REF!,"&lt;=1",#REF!,"&gt;=100",#REF!,"&lt;150",#REF!,$B436,#REF!,"&gt;=2.5")</f>
        <v>#REF!</v>
      </c>
      <c r="P436" s="6" t="e">
        <f>COUNTIFS(#REF!,"&lt;=1",#REF!,"&gt;=100",#REF!,"&lt;150",#REF!,$B436,#REF!,"&gt;=3")</f>
        <v>#REF!</v>
      </c>
      <c r="Q436" s="6" t="e">
        <f>COUNTIFS(#REF!,"&lt;=1",#REF!,"&gt;=100",#REF!,"&lt;150",#REF!,$B436,#REF!,"&gt;=3.5")</f>
        <v>#REF!</v>
      </c>
      <c r="R436" s="15" t="e">
        <f>COUNTIFS(#REF!,"&lt;=1",#REF!,"&gt;=100",#REF!,"&lt;150",#REF!,$B436,#REF!,"&gt;=4")</f>
        <v>#REF!</v>
      </c>
      <c r="T436" s="9" t="s">
        <v>49</v>
      </c>
      <c r="U436" s="6"/>
      <c r="V436" s="6" t="e">
        <f>COUNTIFS(#REF!,"&gt;=150",#REF!,"&lt;200",#REF!,$B436)</f>
        <v>#REF!</v>
      </c>
      <c r="W436" s="6" t="e">
        <f>COUNTIFS(#REF!,"&lt;=1",#REF!,"&gt;=150",#REF!,"&lt;200",#REF!,$B436,#REF!,"&gt;=2.2")</f>
        <v>#REF!</v>
      </c>
      <c r="X436" s="6" t="e">
        <f>COUNTIFS(#REF!,"&lt;=1",#REF!,"&gt;=150",#REF!,"&lt;200",#REF!,$B436,#REF!,"&gt;=2.5")</f>
        <v>#REF!</v>
      </c>
      <c r="Y436" s="6" t="e">
        <f>COUNTIFS(#REF!,"&lt;=1",#REF!,"&gt;=150",#REF!,"&lt;200",#REF!,$B436,#REF!,"&gt;=3")</f>
        <v>#REF!</v>
      </c>
      <c r="Z436" s="6" t="e">
        <f>COUNTIFS(#REF!,"&lt;=1",#REF!,"&gt;=150",#REF!,"&lt;200",#REF!,$B436,#REF!,"&gt;=3.5")</f>
        <v>#REF!</v>
      </c>
      <c r="AA436" s="15" t="e">
        <f>COUNTIFS(#REF!,"&lt;=1",#REF!,"&gt;=150",#REF!,"&lt;200",#REF!,$B436,#REF!,"&gt;=4")</f>
        <v>#REF!</v>
      </c>
      <c r="AC436" s="9" t="s">
        <v>49</v>
      </c>
      <c r="AD436" s="6"/>
      <c r="AE436" s="6" t="e">
        <f>COUNTIFS(#REF!,"&gt;=200",#REF!,$B436)</f>
        <v>#REF!</v>
      </c>
      <c r="AF436" s="6" t="e">
        <f>COUNTIFS(#REF!,"&lt;=1",#REF!,"&gt;=200",#REF!,$B436,#REF!,"&gt;=2.2")</f>
        <v>#REF!</v>
      </c>
      <c r="AG436" s="6" t="e">
        <f>COUNTIFS(#REF!,"&lt;=1",#REF!,"&gt;=200",#REF!,$B436,#REF!,"&gt;=2.5")</f>
        <v>#REF!</v>
      </c>
      <c r="AH436" s="6" t="e">
        <f>COUNTIFS(#REF!,"&lt;=1",#REF!,"&gt;=200",#REF!,$B436,#REF!,"&gt;=3")</f>
        <v>#REF!</v>
      </c>
      <c r="AI436" s="6" t="e">
        <f>COUNTIFS(#REF!,"&lt;=1",#REF!,"&gt;=200",#REF!,$B436,#REF!,"&gt;=3.5")</f>
        <v>#REF!</v>
      </c>
      <c r="AJ436" s="15" t="e">
        <f>COUNTIFS(#REF!,"&lt;=1",#REF!,"&gt;=200",#REF!,$B436,#REF!,"&gt;=4")</f>
        <v>#REF!</v>
      </c>
      <c r="AL436" s="9" t="s">
        <v>49</v>
      </c>
      <c r="AM436" s="6"/>
      <c r="AN436" s="6" t="e">
        <f>COUNTIFS(#REF!,"&gt;=50",#REF!,$B436)</f>
        <v>#REF!</v>
      </c>
      <c r="AO436" s="6" t="e">
        <f>COUNTIFS(#REF!,"&lt;=1",#REF!,"&gt;=50",#REF!,$B436,#REF!,"&gt;=2.2")</f>
        <v>#REF!</v>
      </c>
      <c r="AP436" s="6" t="e">
        <f>COUNTIFS(#REF!,"&lt;=1",#REF!,"&gt;=50",#REF!,$B436,#REF!,"&gt;=2.5")</f>
        <v>#REF!</v>
      </c>
      <c r="AQ436" s="6" t="e">
        <f>COUNTIFS(#REF!,"&lt;=1",#REF!,"&gt;=50",#REF!,$B436,#REF!,"&gt;=3")</f>
        <v>#REF!</v>
      </c>
      <c r="AR436" s="6" t="e">
        <f>COUNTIFS(#REF!,"&lt;=1",#REF!,"&gt;=50",#REF!,$B436,#REF!,"&gt;=3.5")</f>
        <v>#REF!</v>
      </c>
      <c r="AS436" s="15" t="e">
        <f>COUNTIFS(#REF!,"&lt;=1",#REF!,"&gt;=50",#REF!,$B436,#REF!,"&gt;=4")</f>
        <v>#REF!</v>
      </c>
    </row>
    <row r="437" spans="2:45" hidden="1" outlineLevel="1" x14ac:dyDescent="0.25">
      <c r="B437" s="9" t="s">
        <v>50</v>
      </c>
      <c r="C437" s="6"/>
      <c r="D437" s="6" t="e">
        <f>COUNTIFS(#REF!,"&lt;100",#REF!,"&gt;=50",#REF!,$B437)</f>
        <v>#REF!</v>
      </c>
      <c r="E437" s="6" t="e">
        <f>COUNTIFS(#REF!,"&lt;=1",#REF!,"&lt;100",#REF!,"&gt;=50",#REF!,$B437,#REF!,"&gt;=2.2")</f>
        <v>#REF!</v>
      </c>
      <c r="F437" s="6" t="e">
        <f>COUNTIFS(#REF!,"&lt;=1",#REF!,"&lt;100",#REF!,"&gt;=50",#REF!,$B437,#REF!,"&gt;=2.5")</f>
        <v>#REF!</v>
      </c>
      <c r="G437" s="6" t="e">
        <f>COUNTIFS(#REF!,"&lt;=1",#REF!,"&lt;100",#REF!,"&gt;=50",#REF!,$B437,#REF!,"&gt;=3")</f>
        <v>#REF!</v>
      </c>
      <c r="H437" s="6" t="e">
        <f>COUNTIFS(#REF!,"&lt;=1",#REF!,"&lt;100",#REF!,"&gt;=50",#REF!,$B437,#REF!,"&gt;=3.5")</f>
        <v>#REF!</v>
      </c>
      <c r="I437" s="15" t="e">
        <f>COUNTIFS(#REF!,"&lt;=1",#REF!,"&lt;100",#REF!,"&gt;=50",#REF!,$B437,#REF!,"&gt;=4")</f>
        <v>#REF!</v>
      </c>
      <c r="K437" s="9" t="s">
        <v>50</v>
      </c>
      <c r="L437" s="6"/>
      <c r="M437" s="6" t="e">
        <f>COUNTIFS(#REF!,"&gt;=100",#REF!,"&lt;150",#REF!,$B437)</f>
        <v>#REF!</v>
      </c>
      <c r="N437" s="6" t="e">
        <f>COUNTIFS(#REF!,"&lt;=1",#REF!,"&gt;=100",#REF!,"&lt;150",#REF!,$B437,#REF!,"&gt;=2.2")</f>
        <v>#REF!</v>
      </c>
      <c r="O437" s="6" t="e">
        <f>COUNTIFS(#REF!,"&lt;=1",#REF!,"&gt;=100",#REF!,"&lt;150",#REF!,$B437,#REF!,"&gt;=2.5")</f>
        <v>#REF!</v>
      </c>
      <c r="P437" s="6" t="e">
        <f>COUNTIFS(#REF!,"&lt;=1",#REF!,"&gt;=100",#REF!,"&lt;150",#REF!,$B437,#REF!,"&gt;=3")</f>
        <v>#REF!</v>
      </c>
      <c r="Q437" s="6" t="e">
        <f>COUNTIFS(#REF!,"&lt;=1",#REF!,"&gt;=100",#REF!,"&lt;150",#REF!,$B437,#REF!,"&gt;=3.5")</f>
        <v>#REF!</v>
      </c>
      <c r="R437" s="15" t="e">
        <f>COUNTIFS(#REF!,"&lt;=1",#REF!,"&gt;=100",#REF!,"&lt;150",#REF!,$B437,#REF!,"&gt;=4")</f>
        <v>#REF!</v>
      </c>
      <c r="T437" s="9" t="s">
        <v>50</v>
      </c>
      <c r="U437" s="6"/>
      <c r="V437" s="6" t="e">
        <f>COUNTIFS(#REF!,"&gt;=150",#REF!,"&lt;200",#REF!,$B437)</f>
        <v>#REF!</v>
      </c>
      <c r="W437" s="6" t="e">
        <f>COUNTIFS(#REF!,"&lt;=1",#REF!,"&gt;=150",#REF!,"&lt;200",#REF!,$B437,#REF!,"&gt;=2.2")</f>
        <v>#REF!</v>
      </c>
      <c r="X437" s="6" t="e">
        <f>COUNTIFS(#REF!,"&lt;=1",#REF!,"&gt;=150",#REF!,"&lt;200",#REF!,$B437,#REF!,"&gt;=2.5")</f>
        <v>#REF!</v>
      </c>
      <c r="Y437" s="6" t="e">
        <f>COUNTIFS(#REF!,"&lt;=1",#REF!,"&gt;=150",#REF!,"&lt;200",#REF!,$B437,#REF!,"&gt;=3")</f>
        <v>#REF!</v>
      </c>
      <c r="Z437" s="6" t="e">
        <f>COUNTIFS(#REF!,"&lt;=1",#REF!,"&gt;=150",#REF!,"&lt;200",#REF!,$B437,#REF!,"&gt;=3.5")</f>
        <v>#REF!</v>
      </c>
      <c r="AA437" s="15" t="e">
        <f>COUNTIFS(#REF!,"&lt;=1",#REF!,"&gt;=150",#REF!,"&lt;200",#REF!,$B437,#REF!,"&gt;=4")</f>
        <v>#REF!</v>
      </c>
      <c r="AC437" s="9" t="s">
        <v>50</v>
      </c>
      <c r="AD437" s="6"/>
      <c r="AE437" s="6" t="e">
        <f>COUNTIFS(#REF!,"&gt;=200",#REF!,$B437)</f>
        <v>#REF!</v>
      </c>
      <c r="AF437" s="6" t="e">
        <f>COUNTIFS(#REF!,"&lt;=1",#REF!,"&gt;=200",#REF!,$B437,#REF!,"&gt;=2.2")</f>
        <v>#REF!</v>
      </c>
      <c r="AG437" s="6" t="e">
        <f>COUNTIFS(#REF!,"&lt;=1",#REF!,"&gt;=200",#REF!,$B437,#REF!,"&gt;=2.5")</f>
        <v>#REF!</v>
      </c>
      <c r="AH437" s="6" t="e">
        <f>COUNTIFS(#REF!,"&lt;=1",#REF!,"&gt;=200",#REF!,$B437,#REF!,"&gt;=3")</f>
        <v>#REF!</v>
      </c>
      <c r="AI437" s="6" t="e">
        <f>COUNTIFS(#REF!,"&lt;=1",#REF!,"&gt;=200",#REF!,$B437,#REF!,"&gt;=3.5")</f>
        <v>#REF!</v>
      </c>
      <c r="AJ437" s="15" t="e">
        <f>COUNTIFS(#REF!,"&lt;=1",#REF!,"&gt;=200",#REF!,$B437,#REF!,"&gt;=4")</f>
        <v>#REF!</v>
      </c>
      <c r="AL437" s="9" t="s">
        <v>50</v>
      </c>
      <c r="AM437" s="6"/>
      <c r="AN437" s="6" t="e">
        <f>COUNTIFS(#REF!,"&gt;=50",#REF!,$B437)</f>
        <v>#REF!</v>
      </c>
      <c r="AO437" s="6" t="e">
        <f>COUNTIFS(#REF!,"&lt;=1",#REF!,"&gt;=50",#REF!,$B437,#REF!,"&gt;=2.2")</f>
        <v>#REF!</v>
      </c>
      <c r="AP437" s="6" t="e">
        <f>COUNTIFS(#REF!,"&lt;=1",#REF!,"&gt;=50",#REF!,$B437,#REF!,"&gt;=2.5")</f>
        <v>#REF!</v>
      </c>
      <c r="AQ437" s="6" t="e">
        <f>COUNTIFS(#REF!,"&lt;=1",#REF!,"&gt;=50",#REF!,$B437,#REF!,"&gt;=3")</f>
        <v>#REF!</v>
      </c>
      <c r="AR437" s="6" t="e">
        <f>COUNTIFS(#REF!,"&lt;=1",#REF!,"&gt;=50",#REF!,$B437,#REF!,"&gt;=3.5")</f>
        <v>#REF!</v>
      </c>
      <c r="AS437" s="15" t="e">
        <f>COUNTIFS(#REF!,"&lt;=1",#REF!,"&gt;=50",#REF!,$B437,#REF!,"&gt;=4")</f>
        <v>#REF!</v>
      </c>
    </row>
    <row r="438" spans="2:45" hidden="1" outlineLevel="1" x14ac:dyDescent="0.25">
      <c r="B438" s="9" t="s">
        <v>18</v>
      </c>
      <c r="C438" s="6"/>
      <c r="D438" s="6" t="e">
        <f>COUNTIFS(#REF!,"&lt;100",#REF!,"&gt;=50",#REF!,$B438)</f>
        <v>#REF!</v>
      </c>
      <c r="E438" s="6" t="e">
        <f>COUNTIFS(#REF!,"&lt;=1",#REF!,"&lt;100",#REF!,"&gt;=50",#REF!,$B438,#REF!,"&gt;=2.2")</f>
        <v>#REF!</v>
      </c>
      <c r="F438" s="6" t="e">
        <f>COUNTIFS(#REF!,"&lt;=1",#REF!,"&lt;100",#REF!,"&gt;=50",#REF!,$B438,#REF!,"&gt;=2.5")</f>
        <v>#REF!</v>
      </c>
      <c r="G438" s="6" t="e">
        <f>COUNTIFS(#REF!,"&lt;=1",#REF!,"&lt;100",#REF!,"&gt;=50",#REF!,$B438,#REF!,"&gt;=3")</f>
        <v>#REF!</v>
      </c>
      <c r="H438" s="6" t="e">
        <f>COUNTIFS(#REF!,"&lt;=1",#REF!,"&lt;100",#REF!,"&gt;=50",#REF!,$B438,#REF!,"&gt;=3.5")</f>
        <v>#REF!</v>
      </c>
      <c r="I438" s="15" t="e">
        <f>COUNTIFS(#REF!,"&lt;=1",#REF!,"&lt;100",#REF!,"&gt;=50",#REF!,$B438,#REF!,"&gt;=4")</f>
        <v>#REF!</v>
      </c>
      <c r="K438" s="9" t="s">
        <v>18</v>
      </c>
      <c r="L438" s="6"/>
      <c r="M438" s="6" t="e">
        <f>COUNTIFS(#REF!,"&gt;=100",#REF!,"&lt;150",#REF!,$B438)</f>
        <v>#REF!</v>
      </c>
      <c r="N438" s="6" t="e">
        <f>COUNTIFS(#REF!,"&lt;=1",#REF!,"&gt;=100",#REF!,"&lt;150",#REF!,$B438,#REF!,"&gt;=2.2")</f>
        <v>#REF!</v>
      </c>
      <c r="O438" s="6" t="e">
        <f>COUNTIFS(#REF!,"&lt;=1",#REF!,"&gt;=100",#REF!,"&lt;150",#REF!,$B438,#REF!,"&gt;=2.5")</f>
        <v>#REF!</v>
      </c>
      <c r="P438" s="6" t="e">
        <f>COUNTIFS(#REF!,"&lt;=1",#REF!,"&gt;=100",#REF!,"&lt;150",#REF!,$B438,#REF!,"&gt;=3")</f>
        <v>#REF!</v>
      </c>
      <c r="Q438" s="6" t="e">
        <f>COUNTIFS(#REF!,"&lt;=1",#REF!,"&gt;=100",#REF!,"&lt;150",#REF!,$B438,#REF!,"&gt;=3.5")</f>
        <v>#REF!</v>
      </c>
      <c r="R438" s="15" t="e">
        <f>COUNTIFS(#REF!,"&lt;=1",#REF!,"&gt;=100",#REF!,"&lt;150",#REF!,$B438,#REF!,"&gt;=4")</f>
        <v>#REF!</v>
      </c>
      <c r="T438" s="9" t="s">
        <v>18</v>
      </c>
      <c r="U438" s="6"/>
      <c r="V438" s="6" t="e">
        <f>COUNTIFS(#REF!,"&gt;=150",#REF!,"&lt;200",#REF!,$B438)</f>
        <v>#REF!</v>
      </c>
      <c r="W438" s="6" t="e">
        <f>COUNTIFS(#REF!,"&lt;=1",#REF!,"&gt;=150",#REF!,"&lt;200",#REF!,$B438,#REF!,"&gt;=2.2")</f>
        <v>#REF!</v>
      </c>
      <c r="X438" s="6" t="e">
        <f>COUNTIFS(#REF!,"&lt;=1",#REF!,"&gt;=150",#REF!,"&lt;200",#REF!,$B438,#REF!,"&gt;=2.5")</f>
        <v>#REF!</v>
      </c>
      <c r="Y438" s="6" t="e">
        <f>COUNTIFS(#REF!,"&lt;=1",#REF!,"&gt;=150",#REF!,"&lt;200",#REF!,$B438,#REF!,"&gt;=3")</f>
        <v>#REF!</v>
      </c>
      <c r="Z438" s="6" t="e">
        <f>COUNTIFS(#REF!,"&lt;=1",#REF!,"&gt;=150",#REF!,"&lt;200",#REF!,$B438,#REF!,"&gt;=3.5")</f>
        <v>#REF!</v>
      </c>
      <c r="AA438" s="15" t="e">
        <f>COUNTIFS(#REF!,"&lt;=1",#REF!,"&gt;=150",#REF!,"&lt;200",#REF!,$B438,#REF!,"&gt;=4")</f>
        <v>#REF!</v>
      </c>
      <c r="AC438" s="9" t="s">
        <v>18</v>
      </c>
      <c r="AD438" s="6"/>
      <c r="AE438" s="6" t="e">
        <f>COUNTIFS(#REF!,"&gt;=200",#REF!,$B438)</f>
        <v>#REF!</v>
      </c>
      <c r="AF438" s="6" t="e">
        <f>COUNTIFS(#REF!,"&lt;=1",#REF!,"&gt;=200",#REF!,$B438,#REF!,"&gt;=2.2")</f>
        <v>#REF!</v>
      </c>
      <c r="AG438" s="6" t="e">
        <f>COUNTIFS(#REF!,"&lt;=1",#REF!,"&gt;=200",#REF!,$B438,#REF!,"&gt;=2.5")</f>
        <v>#REF!</v>
      </c>
      <c r="AH438" s="6" t="e">
        <f>COUNTIFS(#REF!,"&lt;=1",#REF!,"&gt;=200",#REF!,$B438,#REF!,"&gt;=3")</f>
        <v>#REF!</v>
      </c>
      <c r="AI438" s="6" t="e">
        <f>COUNTIFS(#REF!,"&lt;=1",#REF!,"&gt;=200",#REF!,$B438,#REF!,"&gt;=3.5")</f>
        <v>#REF!</v>
      </c>
      <c r="AJ438" s="15" t="e">
        <f>COUNTIFS(#REF!,"&lt;=1",#REF!,"&gt;=200",#REF!,$B438,#REF!,"&gt;=4")</f>
        <v>#REF!</v>
      </c>
      <c r="AL438" s="9" t="s">
        <v>18</v>
      </c>
      <c r="AM438" s="6"/>
      <c r="AN438" s="6" t="e">
        <f>COUNTIFS(#REF!,"&gt;=50",#REF!,$B438)</f>
        <v>#REF!</v>
      </c>
      <c r="AO438" s="6" t="e">
        <f>COUNTIFS(#REF!,"&lt;=1",#REF!,"&gt;=50",#REF!,$B438,#REF!,"&gt;=2.2")</f>
        <v>#REF!</v>
      </c>
      <c r="AP438" s="6" t="e">
        <f>COUNTIFS(#REF!,"&lt;=1",#REF!,"&gt;=50",#REF!,$B438,#REF!,"&gt;=2.5")</f>
        <v>#REF!</v>
      </c>
      <c r="AQ438" s="6" t="e">
        <f>COUNTIFS(#REF!,"&lt;=1",#REF!,"&gt;=50",#REF!,$B438,#REF!,"&gt;=3")</f>
        <v>#REF!</v>
      </c>
      <c r="AR438" s="6" t="e">
        <f>COUNTIFS(#REF!,"&lt;=1",#REF!,"&gt;=50",#REF!,$B438,#REF!,"&gt;=3.5")</f>
        <v>#REF!</v>
      </c>
      <c r="AS438" s="15" t="e">
        <f>COUNTIFS(#REF!,"&lt;=1",#REF!,"&gt;=50",#REF!,$B438,#REF!,"&gt;=4")</f>
        <v>#REF!</v>
      </c>
    </row>
    <row r="439" spans="2:45" hidden="1" outlineLevel="1" x14ac:dyDescent="0.25">
      <c r="B439" s="9" t="s">
        <v>20</v>
      </c>
      <c r="C439" s="6"/>
      <c r="D439" s="6" t="e">
        <f>COUNTIFS(#REF!,"&lt;100",#REF!,"&gt;=50",#REF!,$B439)</f>
        <v>#REF!</v>
      </c>
      <c r="E439" s="6" t="e">
        <f>COUNTIFS(#REF!,"&lt;=1",#REF!,"&lt;100",#REF!,"&gt;=50",#REF!,$B439,#REF!,"&gt;=2.2")</f>
        <v>#REF!</v>
      </c>
      <c r="F439" s="6" t="e">
        <f>COUNTIFS(#REF!,"&lt;=1",#REF!,"&lt;100",#REF!,"&gt;=50",#REF!,$B439,#REF!,"&gt;=2.5")</f>
        <v>#REF!</v>
      </c>
      <c r="G439" s="6" t="e">
        <f>COUNTIFS(#REF!,"&lt;=1",#REF!,"&lt;100",#REF!,"&gt;=50",#REF!,$B439,#REF!,"&gt;=3")</f>
        <v>#REF!</v>
      </c>
      <c r="H439" s="6" t="e">
        <f>COUNTIFS(#REF!,"&lt;=1",#REF!,"&lt;100",#REF!,"&gt;=50",#REF!,$B439,#REF!,"&gt;=3.5")</f>
        <v>#REF!</v>
      </c>
      <c r="I439" s="15" t="e">
        <f>COUNTIFS(#REF!,"&lt;=1",#REF!,"&lt;100",#REF!,"&gt;=50",#REF!,$B439,#REF!,"&gt;=4")</f>
        <v>#REF!</v>
      </c>
      <c r="K439" s="9" t="s">
        <v>20</v>
      </c>
      <c r="L439" s="6"/>
      <c r="M439" s="6" t="e">
        <f>COUNTIFS(#REF!,"&gt;=100",#REF!,"&lt;150",#REF!,$B439)</f>
        <v>#REF!</v>
      </c>
      <c r="N439" s="6" t="e">
        <f>COUNTIFS(#REF!,"&lt;=1",#REF!,"&gt;=100",#REF!,"&lt;150",#REF!,$B439,#REF!,"&gt;=2.2")</f>
        <v>#REF!</v>
      </c>
      <c r="O439" s="6" t="e">
        <f>COUNTIFS(#REF!,"&lt;=1",#REF!,"&gt;=100",#REF!,"&lt;150",#REF!,$B439,#REF!,"&gt;=2.5")</f>
        <v>#REF!</v>
      </c>
      <c r="P439" s="6" t="e">
        <f>COUNTIFS(#REF!,"&lt;=1",#REF!,"&gt;=100",#REF!,"&lt;150",#REF!,$B439,#REF!,"&gt;=3")</f>
        <v>#REF!</v>
      </c>
      <c r="Q439" s="6" t="e">
        <f>COUNTIFS(#REF!,"&lt;=1",#REF!,"&gt;=100",#REF!,"&lt;150",#REF!,$B439,#REF!,"&gt;=3.5")</f>
        <v>#REF!</v>
      </c>
      <c r="R439" s="15" t="e">
        <f>COUNTIFS(#REF!,"&lt;=1",#REF!,"&gt;=100",#REF!,"&lt;150",#REF!,$B439,#REF!,"&gt;=4")</f>
        <v>#REF!</v>
      </c>
      <c r="T439" s="9" t="s">
        <v>20</v>
      </c>
      <c r="U439" s="6"/>
      <c r="V439" s="6" t="e">
        <f>COUNTIFS(#REF!,"&gt;=150",#REF!,"&lt;200",#REF!,$B439)</f>
        <v>#REF!</v>
      </c>
      <c r="W439" s="6" t="e">
        <f>COUNTIFS(#REF!,"&lt;=1",#REF!,"&gt;=150",#REF!,"&lt;200",#REF!,$B439,#REF!,"&gt;=2.2")</f>
        <v>#REF!</v>
      </c>
      <c r="X439" s="6" t="e">
        <f>COUNTIFS(#REF!,"&lt;=1",#REF!,"&gt;=150",#REF!,"&lt;200",#REF!,$B439,#REF!,"&gt;=2.5")</f>
        <v>#REF!</v>
      </c>
      <c r="Y439" s="6" t="e">
        <f>COUNTIFS(#REF!,"&lt;=1",#REF!,"&gt;=150",#REF!,"&lt;200",#REF!,$B439,#REF!,"&gt;=3")</f>
        <v>#REF!</v>
      </c>
      <c r="Z439" s="6" t="e">
        <f>COUNTIFS(#REF!,"&lt;=1",#REF!,"&gt;=150",#REF!,"&lt;200",#REF!,$B439,#REF!,"&gt;=3.5")</f>
        <v>#REF!</v>
      </c>
      <c r="AA439" s="15" t="e">
        <f>COUNTIFS(#REF!,"&lt;=1",#REF!,"&gt;=150",#REF!,"&lt;200",#REF!,$B439,#REF!,"&gt;=4")</f>
        <v>#REF!</v>
      </c>
      <c r="AC439" s="9" t="s">
        <v>20</v>
      </c>
      <c r="AD439" s="6"/>
      <c r="AE439" s="6" t="e">
        <f>COUNTIFS(#REF!,"&gt;=200",#REF!,$B439)</f>
        <v>#REF!</v>
      </c>
      <c r="AF439" s="6" t="e">
        <f>COUNTIFS(#REF!,"&lt;=1",#REF!,"&gt;=200",#REF!,$B439,#REF!,"&gt;=2.2")</f>
        <v>#REF!</v>
      </c>
      <c r="AG439" s="6" t="e">
        <f>COUNTIFS(#REF!,"&lt;=1",#REF!,"&gt;=200",#REF!,$B439,#REF!,"&gt;=2.5")</f>
        <v>#REF!</v>
      </c>
      <c r="AH439" s="6" t="e">
        <f>COUNTIFS(#REF!,"&lt;=1",#REF!,"&gt;=200",#REF!,$B439,#REF!,"&gt;=3")</f>
        <v>#REF!</v>
      </c>
      <c r="AI439" s="6" t="e">
        <f>COUNTIFS(#REF!,"&lt;=1",#REF!,"&gt;=200",#REF!,$B439,#REF!,"&gt;=3.5")</f>
        <v>#REF!</v>
      </c>
      <c r="AJ439" s="15" t="e">
        <f>COUNTIFS(#REF!,"&lt;=1",#REF!,"&gt;=200",#REF!,$B439,#REF!,"&gt;=4")</f>
        <v>#REF!</v>
      </c>
      <c r="AL439" s="9" t="s">
        <v>20</v>
      </c>
      <c r="AM439" s="6"/>
      <c r="AN439" s="6" t="e">
        <f>COUNTIFS(#REF!,"&gt;=50",#REF!,$B439)</f>
        <v>#REF!</v>
      </c>
      <c r="AO439" s="6" t="e">
        <f>COUNTIFS(#REF!,"&lt;=1",#REF!,"&gt;=50",#REF!,$B439,#REF!,"&gt;=2.2")</f>
        <v>#REF!</v>
      </c>
      <c r="AP439" s="6" t="e">
        <f>COUNTIFS(#REF!,"&lt;=1",#REF!,"&gt;=50",#REF!,$B439,#REF!,"&gt;=2.5")</f>
        <v>#REF!</v>
      </c>
      <c r="AQ439" s="6" t="e">
        <f>COUNTIFS(#REF!,"&lt;=1",#REF!,"&gt;=50",#REF!,$B439,#REF!,"&gt;=3")</f>
        <v>#REF!</v>
      </c>
      <c r="AR439" s="6" t="e">
        <f>COUNTIFS(#REF!,"&lt;=1",#REF!,"&gt;=50",#REF!,$B439,#REF!,"&gt;=3.5")</f>
        <v>#REF!</v>
      </c>
      <c r="AS439" s="15" t="e">
        <f>COUNTIFS(#REF!,"&lt;=1",#REF!,"&gt;=50",#REF!,$B439,#REF!,"&gt;=4")</f>
        <v>#REF!</v>
      </c>
    </row>
    <row r="440" spans="2:45" hidden="1" outlineLevel="1" x14ac:dyDescent="0.25">
      <c r="B440" s="9" t="s">
        <v>21</v>
      </c>
      <c r="C440" s="6"/>
      <c r="D440" s="6" t="e">
        <f>COUNTIFS(#REF!,"&lt;100",#REF!,"&gt;=50",#REF!,$B440)</f>
        <v>#REF!</v>
      </c>
      <c r="E440" s="6" t="e">
        <f>COUNTIFS(#REF!,"&lt;=1",#REF!,"&lt;100",#REF!,"&gt;=50",#REF!,$B440,#REF!,"&gt;=2.2")</f>
        <v>#REF!</v>
      </c>
      <c r="F440" s="6" t="e">
        <f>COUNTIFS(#REF!,"&lt;=1",#REF!,"&lt;100",#REF!,"&gt;=50",#REF!,$B440,#REF!,"&gt;=2.5")</f>
        <v>#REF!</v>
      </c>
      <c r="G440" s="6" t="e">
        <f>COUNTIFS(#REF!,"&lt;=1",#REF!,"&lt;100",#REF!,"&gt;=50",#REF!,$B440,#REF!,"&gt;=3")</f>
        <v>#REF!</v>
      </c>
      <c r="H440" s="6" t="e">
        <f>COUNTIFS(#REF!,"&lt;=1",#REF!,"&lt;100",#REF!,"&gt;=50",#REF!,$B440,#REF!,"&gt;=3.5")</f>
        <v>#REF!</v>
      </c>
      <c r="I440" s="15" t="e">
        <f>COUNTIFS(#REF!,"&lt;=1",#REF!,"&lt;100",#REF!,"&gt;=50",#REF!,$B440,#REF!,"&gt;=4")</f>
        <v>#REF!</v>
      </c>
      <c r="K440" s="9" t="s">
        <v>21</v>
      </c>
      <c r="L440" s="6"/>
      <c r="M440" s="6" t="e">
        <f>COUNTIFS(#REF!,"&gt;=100",#REF!,"&lt;150",#REF!,$B440)</f>
        <v>#REF!</v>
      </c>
      <c r="N440" s="6" t="e">
        <f>COUNTIFS(#REF!,"&lt;=1",#REF!,"&gt;=100",#REF!,"&lt;150",#REF!,$B440,#REF!,"&gt;=2.2")</f>
        <v>#REF!</v>
      </c>
      <c r="O440" s="6" t="e">
        <f>COUNTIFS(#REF!,"&lt;=1",#REF!,"&gt;=100",#REF!,"&lt;150",#REF!,$B440,#REF!,"&gt;=2.5")</f>
        <v>#REF!</v>
      </c>
      <c r="P440" s="6" t="e">
        <f>COUNTIFS(#REF!,"&lt;=1",#REF!,"&gt;=100",#REF!,"&lt;150",#REF!,$B440,#REF!,"&gt;=3")</f>
        <v>#REF!</v>
      </c>
      <c r="Q440" s="6" t="e">
        <f>COUNTIFS(#REF!,"&lt;=1",#REF!,"&gt;=100",#REF!,"&lt;150",#REF!,$B440,#REF!,"&gt;=3.5")</f>
        <v>#REF!</v>
      </c>
      <c r="R440" s="15" t="e">
        <f>COUNTIFS(#REF!,"&lt;=1",#REF!,"&gt;=100",#REF!,"&lt;150",#REF!,$B440,#REF!,"&gt;=4")</f>
        <v>#REF!</v>
      </c>
      <c r="T440" s="9" t="s">
        <v>21</v>
      </c>
      <c r="U440" s="6"/>
      <c r="V440" s="6" t="e">
        <f>COUNTIFS(#REF!,"&gt;=150",#REF!,"&lt;200",#REF!,$B440)</f>
        <v>#REF!</v>
      </c>
      <c r="W440" s="6" t="e">
        <f>COUNTIFS(#REF!,"&lt;=1",#REF!,"&gt;=150",#REF!,"&lt;200",#REF!,$B440,#REF!,"&gt;=2.2")</f>
        <v>#REF!</v>
      </c>
      <c r="X440" s="6" t="e">
        <f>COUNTIFS(#REF!,"&lt;=1",#REF!,"&gt;=150",#REF!,"&lt;200",#REF!,$B440,#REF!,"&gt;=2.5")</f>
        <v>#REF!</v>
      </c>
      <c r="Y440" s="6" t="e">
        <f>COUNTIFS(#REF!,"&lt;=1",#REF!,"&gt;=150",#REF!,"&lt;200",#REF!,$B440,#REF!,"&gt;=3")</f>
        <v>#REF!</v>
      </c>
      <c r="Z440" s="6" t="e">
        <f>COUNTIFS(#REF!,"&lt;=1",#REF!,"&gt;=150",#REF!,"&lt;200",#REF!,$B440,#REF!,"&gt;=3.5")</f>
        <v>#REF!</v>
      </c>
      <c r="AA440" s="15" t="e">
        <f>COUNTIFS(#REF!,"&lt;=1",#REF!,"&gt;=150",#REF!,"&lt;200",#REF!,$B440,#REF!,"&gt;=4")</f>
        <v>#REF!</v>
      </c>
      <c r="AC440" s="9" t="s">
        <v>21</v>
      </c>
      <c r="AD440" s="6"/>
      <c r="AE440" s="6" t="e">
        <f>COUNTIFS(#REF!,"&gt;=200",#REF!,$B440)</f>
        <v>#REF!</v>
      </c>
      <c r="AF440" s="6" t="e">
        <f>COUNTIFS(#REF!,"&lt;=1",#REF!,"&gt;=200",#REF!,$B440,#REF!,"&gt;=2.2")</f>
        <v>#REF!</v>
      </c>
      <c r="AG440" s="6" t="e">
        <f>COUNTIFS(#REF!,"&lt;=1",#REF!,"&gt;=200",#REF!,$B440,#REF!,"&gt;=2.5")</f>
        <v>#REF!</v>
      </c>
      <c r="AH440" s="6" t="e">
        <f>COUNTIFS(#REF!,"&lt;=1",#REF!,"&gt;=200",#REF!,$B440,#REF!,"&gt;=3")</f>
        <v>#REF!</v>
      </c>
      <c r="AI440" s="6" t="e">
        <f>COUNTIFS(#REF!,"&lt;=1",#REF!,"&gt;=200",#REF!,$B440,#REF!,"&gt;=3.5")</f>
        <v>#REF!</v>
      </c>
      <c r="AJ440" s="15" t="e">
        <f>COUNTIFS(#REF!,"&lt;=1",#REF!,"&gt;=200",#REF!,$B440,#REF!,"&gt;=4")</f>
        <v>#REF!</v>
      </c>
      <c r="AL440" s="9" t="s">
        <v>21</v>
      </c>
      <c r="AM440" s="6"/>
      <c r="AN440" s="6" t="e">
        <f>COUNTIFS(#REF!,"&gt;=50",#REF!,$B440)</f>
        <v>#REF!</v>
      </c>
      <c r="AO440" s="6" t="e">
        <f>COUNTIFS(#REF!,"&lt;=1",#REF!,"&gt;=50",#REF!,$B440,#REF!,"&gt;=2.2")</f>
        <v>#REF!</v>
      </c>
      <c r="AP440" s="6" t="e">
        <f>COUNTIFS(#REF!,"&lt;=1",#REF!,"&gt;=50",#REF!,$B440,#REF!,"&gt;=2.5")</f>
        <v>#REF!</v>
      </c>
      <c r="AQ440" s="6" t="e">
        <f>COUNTIFS(#REF!,"&lt;=1",#REF!,"&gt;=50",#REF!,$B440,#REF!,"&gt;=3")</f>
        <v>#REF!</v>
      </c>
      <c r="AR440" s="6" t="e">
        <f>COUNTIFS(#REF!,"&lt;=1",#REF!,"&gt;=50",#REF!,$B440,#REF!,"&gt;=3.5")</f>
        <v>#REF!</v>
      </c>
      <c r="AS440" s="15" t="e">
        <f>COUNTIFS(#REF!,"&lt;=1",#REF!,"&gt;=50",#REF!,$B440,#REF!,"&gt;=4")</f>
        <v>#REF!</v>
      </c>
    </row>
    <row r="441" spans="2:45" hidden="1" outlineLevel="1" x14ac:dyDescent="0.25">
      <c r="B441" s="9" t="s">
        <v>16</v>
      </c>
      <c r="C441" s="6"/>
      <c r="D441" s="6" t="e">
        <f>COUNTIFS(#REF!,"&lt;100",#REF!,"&gt;=50",#REF!,$B441)</f>
        <v>#REF!</v>
      </c>
      <c r="E441" s="6" t="e">
        <f>COUNTIFS(#REF!,"&lt;=1",#REF!,"&lt;100",#REF!,"&gt;=50",#REF!,$B441,#REF!,"&gt;=2.2")</f>
        <v>#REF!</v>
      </c>
      <c r="F441" s="6" t="e">
        <f>COUNTIFS(#REF!,"&lt;=1",#REF!,"&lt;100",#REF!,"&gt;=50",#REF!,$B441,#REF!,"&gt;=2.5")</f>
        <v>#REF!</v>
      </c>
      <c r="G441" s="6" t="e">
        <f>COUNTIFS(#REF!,"&lt;=1",#REF!,"&lt;100",#REF!,"&gt;=50",#REF!,$B441,#REF!,"&gt;=3")</f>
        <v>#REF!</v>
      </c>
      <c r="H441" s="6" t="e">
        <f>COUNTIFS(#REF!,"&lt;=1",#REF!,"&lt;100",#REF!,"&gt;=50",#REF!,$B441,#REF!,"&gt;=3.5")</f>
        <v>#REF!</v>
      </c>
      <c r="I441" s="15" t="e">
        <f>COUNTIFS(#REF!,"&lt;=1",#REF!,"&lt;100",#REF!,"&gt;=50",#REF!,$B441,#REF!,"&gt;=4")</f>
        <v>#REF!</v>
      </c>
      <c r="K441" s="9" t="s">
        <v>16</v>
      </c>
      <c r="L441" s="6"/>
      <c r="M441" s="6" t="e">
        <f>COUNTIFS(#REF!,"&gt;=100",#REF!,"&lt;150",#REF!,$B441)</f>
        <v>#REF!</v>
      </c>
      <c r="N441" s="6" t="e">
        <f>COUNTIFS(#REF!,"&lt;=1",#REF!,"&gt;=100",#REF!,"&lt;150",#REF!,$B441,#REF!,"&gt;=2.2")</f>
        <v>#REF!</v>
      </c>
      <c r="O441" s="6" t="e">
        <f>COUNTIFS(#REF!,"&lt;=1",#REF!,"&gt;=100",#REF!,"&lt;150",#REF!,$B441,#REF!,"&gt;=2.5")</f>
        <v>#REF!</v>
      </c>
      <c r="P441" s="6" t="e">
        <f>COUNTIFS(#REF!,"&lt;=1",#REF!,"&gt;=100",#REF!,"&lt;150",#REF!,$B441,#REF!,"&gt;=3")</f>
        <v>#REF!</v>
      </c>
      <c r="Q441" s="6" t="e">
        <f>COUNTIFS(#REF!,"&lt;=1",#REF!,"&gt;=100",#REF!,"&lt;150",#REF!,$B441,#REF!,"&gt;=3.5")</f>
        <v>#REF!</v>
      </c>
      <c r="R441" s="15" t="e">
        <f>COUNTIFS(#REF!,"&lt;=1",#REF!,"&gt;=100",#REF!,"&lt;150",#REF!,$B441,#REF!,"&gt;=4")</f>
        <v>#REF!</v>
      </c>
      <c r="T441" s="9" t="s">
        <v>16</v>
      </c>
      <c r="U441" s="6"/>
      <c r="V441" s="6" t="e">
        <f>COUNTIFS(#REF!,"&gt;=150",#REF!,"&lt;200",#REF!,$B441)</f>
        <v>#REF!</v>
      </c>
      <c r="W441" s="6" t="e">
        <f>COUNTIFS(#REF!,"&lt;=1",#REF!,"&gt;=150",#REF!,"&lt;200",#REF!,$B441,#REF!,"&gt;=2.2")</f>
        <v>#REF!</v>
      </c>
      <c r="X441" s="6" t="e">
        <f>COUNTIFS(#REF!,"&lt;=1",#REF!,"&gt;=150",#REF!,"&lt;200",#REF!,$B441,#REF!,"&gt;=2.5")</f>
        <v>#REF!</v>
      </c>
      <c r="Y441" s="6" t="e">
        <f>COUNTIFS(#REF!,"&lt;=1",#REF!,"&gt;=150",#REF!,"&lt;200",#REF!,$B441,#REF!,"&gt;=3")</f>
        <v>#REF!</v>
      </c>
      <c r="Z441" s="6" t="e">
        <f>COUNTIFS(#REF!,"&lt;=1",#REF!,"&gt;=150",#REF!,"&lt;200",#REF!,$B441,#REF!,"&gt;=3.5")</f>
        <v>#REF!</v>
      </c>
      <c r="AA441" s="15" t="e">
        <f>COUNTIFS(#REF!,"&lt;=1",#REF!,"&gt;=150",#REF!,"&lt;200",#REF!,$B441,#REF!,"&gt;=4")</f>
        <v>#REF!</v>
      </c>
      <c r="AC441" s="9" t="s">
        <v>16</v>
      </c>
      <c r="AD441" s="6"/>
      <c r="AE441" s="6" t="e">
        <f>COUNTIFS(#REF!,"&gt;=200",#REF!,$B441)</f>
        <v>#REF!</v>
      </c>
      <c r="AF441" s="6" t="e">
        <f>COUNTIFS(#REF!,"&lt;=1",#REF!,"&gt;=200",#REF!,$B441,#REF!,"&gt;=2.2")</f>
        <v>#REF!</v>
      </c>
      <c r="AG441" s="6" t="e">
        <f>COUNTIFS(#REF!,"&lt;=1",#REF!,"&gt;=200",#REF!,$B441,#REF!,"&gt;=2.5")</f>
        <v>#REF!</v>
      </c>
      <c r="AH441" s="6" t="e">
        <f>COUNTIFS(#REF!,"&lt;=1",#REF!,"&gt;=200",#REF!,$B441,#REF!,"&gt;=3")</f>
        <v>#REF!</v>
      </c>
      <c r="AI441" s="6" t="e">
        <f>COUNTIFS(#REF!,"&lt;=1",#REF!,"&gt;=200",#REF!,$B441,#REF!,"&gt;=3.5")</f>
        <v>#REF!</v>
      </c>
      <c r="AJ441" s="15" t="e">
        <f>COUNTIFS(#REF!,"&lt;=1",#REF!,"&gt;=200",#REF!,$B441,#REF!,"&gt;=4")</f>
        <v>#REF!</v>
      </c>
      <c r="AL441" s="9" t="s">
        <v>16</v>
      </c>
      <c r="AM441" s="6"/>
      <c r="AN441" s="6" t="e">
        <f>COUNTIFS(#REF!,"&gt;=50",#REF!,$B441)</f>
        <v>#REF!</v>
      </c>
      <c r="AO441" s="6" t="e">
        <f>COUNTIFS(#REF!,"&lt;=1",#REF!,"&gt;=50",#REF!,$B441,#REF!,"&gt;=2.2")</f>
        <v>#REF!</v>
      </c>
      <c r="AP441" s="6" t="e">
        <f>COUNTIFS(#REF!,"&lt;=1",#REF!,"&gt;=50",#REF!,$B441,#REF!,"&gt;=2.5")</f>
        <v>#REF!</v>
      </c>
      <c r="AQ441" s="6" t="e">
        <f>COUNTIFS(#REF!,"&lt;=1",#REF!,"&gt;=50",#REF!,$B441,#REF!,"&gt;=3")</f>
        <v>#REF!</v>
      </c>
      <c r="AR441" s="6" t="e">
        <f>COUNTIFS(#REF!,"&lt;=1",#REF!,"&gt;=50",#REF!,$B441,#REF!,"&gt;=3.5")</f>
        <v>#REF!</v>
      </c>
      <c r="AS441" s="15" t="e">
        <f>COUNTIFS(#REF!,"&lt;=1",#REF!,"&gt;=50",#REF!,$B441,#REF!,"&gt;=4")</f>
        <v>#REF!</v>
      </c>
    </row>
    <row r="442" spans="2:45" hidden="1" outlineLevel="1" x14ac:dyDescent="0.25">
      <c r="B442" s="9" t="s">
        <v>54</v>
      </c>
      <c r="C442" s="6"/>
      <c r="D442" s="6" t="e">
        <f>COUNTIFS(#REF!,"&lt;100",#REF!,"&gt;=50",#REF!,$B442)</f>
        <v>#REF!</v>
      </c>
      <c r="E442" s="6" t="e">
        <f>COUNTIFS(#REF!,"&lt;=1",#REF!,"&lt;100",#REF!,"&gt;=50",#REF!,$B442,#REF!,"&gt;=2.2")</f>
        <v>#REF!</v>
      </c>
      <c r="F442" s="6" t="e">
        <f>COUNTIFS(#REF!,"&lt;=1",#REF!,"&lt;100",#REF!,"&gt;=50",#REF!,$B442,#REF!,"&gt;=2.5")</f>
        <v>#REF!</v>
      </c>
      <c r="G442" s="6" t="e">
        <f>COUNTIFS(#REF!,"&lt;=1",#REF!,"&lt;100",#REF!,"&gt;=50",#REF!,$B442,#REF!,"&gt;=3")</f>
        <v>#REF!</v>
      </c>
      <c r="H442" s="6" t="e">
        <f>COUNTIFS(#REF!,"&lt;=1",#REF!,"&lt;100",#REF!,"&gt;=50",#REF!,$B442,#REF!,"&gt;=3.5")</f>
        <v>#REF!</v>
      </c>
      <c r="I442" s="15" t="e">
        <f>COUNTIFS(#REF!,"&lt;=1",#REF!,"&lt;100",#REF!,"&gt;=50",#REF!,$B442,#REF!,"&gt;=4")</f>
        <v>#REF!</v>
      </c>
      <c r="K442" s="9" t="s">
        <v>54</v>
      </c>
      <c r="L442" s="6"/>
      <c r="M442" s="6" t="e">
        <f>COUNTIFS(#REF!,"&gt;=100",#REF!,"&lt;150",#REF!,$B442)</f>
        <v>#REF!</v>
      </c>
      <c r="N442" s="6" t="e">
        <f>COUNTIFS(#REF!,"&lt;=1",#REF!,"&gt;=100",#REF!,"&lt;150",#REF!,$B442,#REF!,"&gt;=2.2")</f>
        <v>#REF!</v>
      </c>
      <c r="O442" s="6" t="e">
        <f>COUNTIFS(#REF!,"&lt;=1",#REF!,"&gt;=100",#REF!,"&lt;150",#REF!,$B442,#REF!,"&gt;=2.5")</f>
        <v>#REF!</v>
      </c>
      <c r="P442" s="6" t="e">
        <f>COUNTIFS(#REF!,"&lt;=1",#REF!,"&gt;=100",#REF!,"&lt;150",#REF!,$B442,#REF!,"&gt;=3")</f>
        <v>#REF!</v>
      </c>
      <c r="Q442" s="6" t="e">
        <f>COUNTIFS(#REF!,"&lt;=1",#REF!,"&gt;=100",#REF!,"&lt;150",#REF!,$B442,#REF!,"&gt;=3.5")</f>
        <v>#REF!</v>
      </c>
      <c r="R442" s="15" t="e">
        <f>COUNTIFS(#REF!,"&lt;=1",#REF!,"&gt;=100",#REF!,"&lt;150",#REF!,$B442,#REF!,"&gt;=4")</f>
        <v>#REF!</v>
      </c>
      <c r="T442" s="9" t="s">
        <v>54</v>
      </c>
      <c r="U442" s="6"/>
      <c r="V442" s="6" t="e">
        <f>COUNTIFS(#REF!,"&gt;=150",#REF!,"&lt;200",#REF!,$B442)</f>
        <v>#REF!</v>
      </c>
      <c r="W442" s="6" t="e">
        <f>COUNTIFS(#REF!,"&lt;=1",#REF!,"&gt;=150",#REF!,"&lt;200",#REF!,$B442,#REF!,"&gt;=2.2")</f>
        <v>#REF!</v>
      </c>
      <c r="X442" s="6" t="e">
        <f>COUNTIFS(#REF!,"&lt;=1",#REF!,"&gt;=150",#REF!,"&lt;200",#REF!,$B442,#REF!,"&gt;=2.5")</f>
        <v>#REF!</v>
      </c>
      <c r="Y442" s="6" t="e">
        <f>COUNTIFS(#REF!,"&lt;=1",#REF!,"&gt;=150",#REF!,"&lt;200",#REF!,$B442,#REF!,"&gt;=3")</f>
        <v>#REF!</v>
      </c>
      <c r="Z442" s="6" t="e">
        <f>COUNTIFS(#REF!,"&lt;=1",#REF!,"&gt;=150",#REF!,"&lt;200",#REF!,$B442,#REF!,"&gt;=3.5")</f>
        <v>#REF!</v>
      </c>
      <c r="AA442" s="15" t="e">
        <f>COUNTIFS(#REF!,"&lt;=1",#REF!,"&gt;=150",#REF!,"&lt;200",#REF!,$B442,#REF!,"&gt;=4")</f>
        <v>#REF!</v>
      </c>
      <c r="AC442" s="9" t="s">
        <v>54</v>
      </c>
      <c r="AD442" s="6"/>
      <c r="AE442" s="6" t="e">
        <f>COUNTIFS(#REF!,"&gt;=200",#REF!,$B442)</f>
        <v>#REF!</v>
      </c>
      <c r="AF442" s="6" t="e">
        <f>COUNTIFS(#REF!,"&lt;=1",#REF!,"&gt;=200",#REF!,$B442,#REF!,"&gt;=2.2")</f>
        <v>#REF!</v>
      </c>
      <c r="AG442" s="6" t="e">
        <f>COUNTIFS(#REF!,"&lt;=1",#REF!,"&gt;=200",#REF!,$B442,#REF!,"&gt;=2.5")</f>
        <v>#REF!</v>
      </c>
      <c r="AH442" s="6" t="e">
        <f>COUNTIFS(#REF!,"&lt;=1",#REF!,"&gt;=200",#REF!,$B442,#REF!,"&gt;=3")</f>
        <v>#REF!</v>
      </c>
      <c r="AI442" s="6" t="e">
        <f>COUNTIFS(#REF!,"&lt;=1",#REF!,"&gt;=200",#REF!,$B442,#REF!,"&gt;=3.5")</f>
        <v>#REF!</v>
      </c>
      <c r="AJ442" s="15" t="e">
        <f>COUNTIFS(#REF!,"&lt;=1",#REF!,"&gt;=200",#REF!,$B442,#REF!,"&gt;=4")</f>
        <v>#REF!</v>
      </c>
      <c r="AL442" s="9" t="s">
        <v>54</v>
      </c>
      <c r="AM442" s="6"/>
      <c r="AN442" s="6" t="e">
        <f>COUNTIFS(#REF!,"&gt;=50",#REF!,$B442)</f>
        <v>#REF!</v>
      </c>
      <c r="AO442" s="6" t="e">
        <f>COUNTIFS(#REF!,"&lt;=1",#REF!,"&gt;=50",#REF!,$B442,#REF!,"&gt;=2.2")</f>
        <v>#REF!</v>
      </c>
      <c r="AP442" s="6" t="e">
        <f>COUNTIFS(#REF!,"&lt;=1",#REF!,"&gt;=50",#REF!,$B442,#REF!,"&gt;=2.5")</f>
        <v>#REF!</v>
      </c>
      <c r="AQ442" s="6" t="e">
        <f>COUNTIFS(#REF!,"&lt;=1",#REF!,"&gt;=50",#REF!,$B442,#REF!,"&gt;=3")</f>
        <v>#REF!</v>
      </c>
      <c r="AR442" s="6" t="e">
        <f>COUNTIFS(#REF!,"&lt;=1",#REF!,"&gt;=50",#REF!,$B442,#REF!,"&gt;=3.5")</f>
        <v>#REF!</v>
      </c>
      <c r="AS442" s="15" t="e">
        <f>COUNTIFS(#REF!,"&lt;=1",#REF!,"&gt;=50",#REF!,$B442,#REF!,"&gt;=4")</f>
        <v>#REF!</v>
      </c>
    </row>
    <row r="443" spans="2:45" hidden="1" outlineLevel="1" x14ac:dyDescent="0.25">
      <c r="B443" s="9" t="s">
        <v>55</v>
      </c>
      <c r="C443" s="6"/>
      <c r="D443" s="6" t="e">
        <f>COUNTIFS(#REF!,"&lt;100",#REF!,"&gt;=50",#REF!,$B443)</f>
        <v>#REF!</v>
      </c>
      <c r="E443" s="6" t="e">
        <f>COUNTIFS(#REF!,"&lt;=1",#REF!,"&lt;100",#REF!,"&gt;=50",#REF!,$B443,#REF!,"&gt;=2.2")</f>
        <v>#REF!</v>
      </c>
      <c r="F443" s="6" t="e">
        <f>COUNTIFS(#REF!,"&lt;=1",#REF!,"&lt;100",#REF!,"&gt;=50",#REF!,$B443,#REF!,"&gt;=2.5")</f>
        <v>#REF!</v>
      </c>
      <c r="G443" s="6" t="e">
        <f>COUNTIFS(#REF!,"&lt;=1",#REF!,"&lt;100",#REF!,"&gt;=50",#REF!,$B443,#REF!,"&gt;=3")</f>
        <v>#REF!</v>
      </c>
      <c r="H443" s="6" t="e">
        <f>COUNTIFS(#REF!,"&lt;=1",#REF!,"&lt;100",#REF!,"&gt;=50",#REF!,$B443,#REF!,"&gt;=3.5")</f>
        <v>#REF!</v>
      </c>
      <c r="I443" s="15" t="e">
        <f>COUNTIFS(#REF!,"&lt;=1",#REF!,"&lt;100",#REF!,"&gt;=50",#REF!,$B443,#REF!,"&gt;=4")</f>
        <v>#REF!</v>
      </c>
      <c r="K443" s="9" t="s">
        <v>55</v>
      </c>
      <c r="L443" s="6"/>
      <c r="M443" s="6" t="e">
        <f>COUNTIFS(#REF!,"&gt;=100",#REF!,"&lt;150",#REF!,$B443)</f>
        <v>#REF!</v>
      </c>
      <c r="N443" s="6" t="e">
        <f>COUNTIFS(#REF!,"&lt;=1",#REF!,"&gt;=100",#REF!,"&lt;150",#REF!,$B443,#REF!,"&gt;=2.2")</f>
        <v>#REF!</v>
      </c>
      <c r="O443" s="6" t="e">
        <f>COUNTIFS(#REF!,"&lt;=1",#REF!,"&gt;=100",#REF!,"&lt;150",#REF!,$B443,#REF!,"&gt;=2.5")</f>
        <v>#REF!</v>
      </c>
      <c r="P443" s="6" t="e">
        <f>COUNTIFS(#REF!,"&lt;=1",#REF!,"&gt;=100",#REF!,"&lt;150",#REF!,$B443,#REF!,"&gt;=3")</f>
        <v>#REF!</v>
      </c>
      <c r="Q443" s="6" t="e">
        <f>COUNTIFS(#REF!,"&lt;=1",#REF!,"&gt;=100",#REF!,"&lt;150",#REF!,$B443,#REF!,"&gt;=3.5")</f>
        <v>#REF!</v>
      </c>
      <c r="R443" s="15" t="e">
        <f>COUNTIFS(#REF!,"&lt;=1",#REF!,"&gt;=100",#REF!,"&lt;150",#REF!,$B443,#REF!,"&gt;=4")</f>
        <v>#REF!</v>
      </c>
      <c r="T443" s="9" t="s">
        <v>55</v>
      </c>
      <c r="U443" s="6"/>
      <c r="V443" s="6" t="e">
        <f>COUNTIFS(#REF!,"&gt;=150",#REF!,"&lt;200",#REF!,$B443)</f>
        <v>#REF!</v>
      </c>
      <c r="W443" s="6" t="e">
        <f>COUNTIFS(#REF!,"&lt;=1",#REF!,"&gt;=150",#REF!,"&lt;200",#REF!,$B443,#REF!,"&gt;=2.2")</f>
        <v>#REF!</v>
      </c>
      <c r="X443" s="6" t="e">
        <f>COUNTIFS(#REF!,"&lt;=1",#REF!,"&gt;=150",#REF!,"&lt;200",#REF!,$B443,#REF!,"&gt;=2.5")</f>
        <v>#REF!</v>
      </c>
      <c r="Y443" s="6" t="e">
        <f>COUNTIFS(#REF!,"&lt;=1",#REF!,"&gt;=150",#REF!,"&lt;200",#REF!,$B443,#REF!,"&gt;=3")</f>
        <v>#REF!</v>
      </c>
      <c r="Z443" s="6" t="e">
        <f>COUNTIFS(#REF!,"&lt;=1",#REF!,"&gt;=150",#REF!,"&lt;200",#REF!,$B443,#REF!,"&gt;=3.5")</f>
        <v>#REF!</v>
      </c>
      <c r="AA443" s="15" t="e">
        <f>COUNTIFS(#REF!,"&lt;=1",#REF!,"&gt;=150",#REF!,"&lt;200",#REF!,$B443,#REF!,"&gt;=4")</f>
        <v>#REF!</v>
      </c>
      <c r="AC443" s="9" t="s">
        <v>55</v>
      </c>
      <c r="AD443" s="6"/>
      <c r="AE443" s="6" t="e">
        <f>COUNTIFS(#REF!,"&gt;=200",#REF!,$B443)</f>
        <v>#REF!</v>
      </c>
      <c r="AF443" s="6" t="e">
        <f>COUNTIFS(#REF!,"&lt;=1",#REF!,"&gt;=200",#REF!,$B443,#REF!,"&gt;=2.2")</f>
        <v>#REF!</v>
      </c>
      <c r="AG443" s="6" t="e">
        <f>COUNTIFS(#REF!,"&lt;=1",#REF!,"&gt;=200",#REF!,$B443,#REF!,"&gt;=2.5")</f>
        <v>#REF!</v>
      </c>
      <c r="AH443" s="6" t="e">
        <f>COUNTIFS(#REF!,"&lt;=1",#REF!,"&gt;=200",#REF!,$B443,#REF!,"&gt;=3")</f>
        <v>#REF!</v>
      </c>
      <c r="AI443" s="6" t="e">
        <f>COUNTIFS(#REF!,"&lt;=1",#REF!,"&gt;=200",#REF!,$B443,#REF!,"&gt;=3.5")</f>
        <v>#REF!</v>
      </c>
      <c r="AJ443" s="15" t="e">
        <f>COUNTIFS(#REF!,"&lt;=1",#REF!,"&gt;=200",#REF!,$B443,#REF!,"&gt;=4")</f>
        <v>#REF!</v>
      </c>
      <c r="AL443" s="9" t="s">
        <v>55</v>
      </c>
      <c r="AM443" s="6"/>
      <c r="AN443" s="6" t="e">
        <f>COUNTIFS(#REF!,"&gt;=50",#REF!,$B443)</f>
        <v>#REF!</v>
      </c>
      <c r="AO443" s="6" t="e">
        <f>COUNTIFS(#REF!,"&lt;=1",#REF!,"&gt;=50",#REF!,$B443,#REF!,"&gt;=2.2")</f>
        <v>#REF!</v>
      </c>
      <c r="AP443" s="6" t="e">
        <f>COUNTIFS(#REF!,"&lt;=1",#REF!,"&gt;=50",#REF!,$B443,#REF!,"&gt;=2.5")</f>
        <v>#REF!</v>
      </c>
      <c r="AQ443" s="6" t="e">
        <f>COUNTIFS(#REF!,"&lt;=1",#REF!,"&gt;=50",#REF!,$B443,#REF!,"&gt;=3")</f>
        <v>#REF!</v>
      </c>
      <c r="AR443" s="6" t="e">
        <f>COUNTIFS(#REF!,"&lt;=1",#REF!,"&gt;=50",#REF!,$B443,#REF!,"&gt;=3.5")</f>
        <v>#REF!</v>
      </c>
      <c r="AS443" s="15" t="e">
        <f>COUNTIFS(#REF!,"&lt;=1",#REF!,"&gt;=50",#REF!,$B443,#REF!,"&gt;=4")</f>
        <v>#REF!</v>
      </c>
    </row>
    <row r="444" spans="2:45" hidden="1" outlineLevel="1" x14ac:dyDescent="0.25">
      <c r="B444" s="9" t="s">
        <v>57</v>
      </c>
      <c r="C444" s="6"/>
      <c r="D444" s="6" t="e">
        <f>COUNTIFS(#REF!,"&lt;100",#REF!,"&gt;=50",#REF!,$B444)</f>
        <v>#REF!</v>
      </c>
      <c r="E444" s="6" t="e">
        <f>COUNTIFS(#REF!,"&lt;=1",#REF!,"&lt;100",#REF!,"&gt;=50",#REF!,$B444,#REF!,"&gt;=2.2")</f>
        <v>#REF!</v>
      </c>
      <c r="F444" s="6" t="e">
        <f>COUNTIFS(#REF!,"&lt;=1",#REF!,"&lt;100",#REF!,"&gt;=50",#REF!,$B444,#REF!,"&gt;=2.5")</f>
        <v>#REF!</v>
      </c>
      <c r="G444" s="6" t="e">
        <f>COUNTIFS(#REF!,"&lt;=1",#REF!,"&lt;100",#REF!,"&gt;=50",#REF!,$B444,#REF!,"&gt;=3")</f>
        <v>#REF!</v>
      </c>
      <c r="H444" s="6" t="e">
        <f>COUNTIFS(#REF!,"&lt;=1",#REF!,"&lt;100",#REF!,"&gt;=50",#REF!,$B444,#REF!,"&gt;=3.5")</f>
        <v>#REF!</v>
      </c>
      <c r="I444" s="15" t="e">
        <f>COUNTIFS(#REF!,"&lt;=1",#REF!,"&lt;100",#REF!,"&gt;=50",#REF!,$B444,#REF!,"&gt;=4")</f>
        <v>#REF!</v>
      </c>
      <c r="K444" s="9" t="s">
        <v>57</v>
      </c>
      <c r="L444" s="6"/>
      <c r="M444" s="6" t="e">
        <f>COUNTIFS(#REF!,"&gt;=100",#REF!,"&lt;150",#REF!,$B444)</f>
        <v>#REF!</v>
      </c>
      <c r="N444" s="6" t="e">
        <f>COUNTIFS(#REF!,"&lt;=1",#REF!,"&gt;=100",#REF!,"&lt;150",#REF!,$B444,#REF!,"&gt;=2.2")</f>
        <v>#REF!</v>
      </c>
      <c r="O444" s="6" t="e">
        <f>COUNTIFS(#REF!,"&lt;=1",#REF!,"&gt;=100",#REF!,"&lt;150",#REF!,$B444,#REF!,"&gt;=2.5")</f>
        <v>#REF!</v>
      </c>
      <c r="P444" s="6" t="e">
        <f>COUNTIFS(#REF!,"&lt;=1",#REF!,"&gt;=100",#REF!,"&lt;150",#REF!,$B444,#REF!,"&gt;=3")</f>
        <v>#REF!</v>
      </c>
      <c r="Q444" s="6" t="e">
        <f>COUNTIFS(#REF!,"&lt;=1",#REF!,"&gt;=100",#REF!,"&lt;150",#REF!,$B444,#REF!,"&gt;=3.5")</f>
        <v>#REF!</v>
      </c>
      <c r="R444" s="15" t="e">
        <f>COUNTIFS(#REF!,"&lt;=1",#REF!,"&gt;=100",#REF!,"&lt;150",#REF!,$B444,#REF!,"&gt;=4")</f>
        <v>#REF!</v>
      </c>
      <c r="T444" s="9" t="s">
        <v>57</v>
      </c>
      <c r="U444" s="6"/>
      <c r="V444" s="6" t="e">
        <f>COUNTIFS(#REF!,"&gt;=150",#REF!,"&lt;200",#REF!,$B444)</f>
        <v>#REF!</v>
      </c>
      <c r="W444" s="6" t="e">
        <f>COUNTIFS(#REF!,"&lt;=1",#REF!,"&gt;=150",#REF!,"&lt;200",#REF!,$B444,#REF!,"&gt;=2.2")</f>
        <v>#REF!</v>
      </c>
      <c r="X444" s="6" t="e">
        <f>COUNTIFS(#REF!,"&lt;=1",#REF!,"&gt;=150",#REF!,"&lt;200",#REF!,$B444,#REF!,"&gt;=2.5")</f>
        <v>#REF!</v>
      </c>
      <c r="Y444" s="6" t="e">
        <f>COUNTIFS(#REF!,"&lt;=1",#REF!,"&gt;=150",#REF!,"&lt;200",#REF!,$B444,#REF!,"&gt;=3")</f>
        <v>#REF!</v>
      </c>
      <c r="Z444" s="6" t="e">
        <f>COUNTIFS(#REF!,"&lt;=1",#REF!,"&gt;=150",#REF!,"&lt;200",#REF!,$B444,#REF!,"&gt;=3.5")</f>
        <v>#REF!</v>
      </c>
      <c r="AA444" s="15" t="e">
        <f>COUNTIFS(#REF!,"&lt;=1",#REF!,"&gt;=150",#REF!,"&lt;200",#REF!,$B444,#REF!,"&gt;=4")</f>
        <v>#REF!</v>
      </c>
      <c r="AC444" s="9" t="s">
        <v>57</v>
      </c>
      <c r="AD444" s="6"/>
      <c r="AE444" s="6" t="e">
        <f>COUNTIFS(#REF!,"&gt;=200",#REF!,$B444)</f>
        <v>#REF!</v>
      </c>
      <c r="AF444" s="6" t="e">
        <f>COUNTIFS(#REF!,"&lt;=1",#REF!,"&gt;=200",#REF!,$B444,#REF!,"&gt;=2.2")</f>
        <v>#REF!</v>
      </c>
      <c r="AG444" s="6" t="e">
        <f>COUNTIFS(#REF!,"&lt;=1",#REF!,"&gt;=200",#REF!,$B444,#REF!,"&gt;=2.5")</f>
        <v>#REF!</v>
      </c>
      <c r="AH444" s="6" t="e">
        <f>COUNTIFS(#REF!,"&lt;=1",#REF!,"&gt;=200",#REF!,$B444,#REF!,"&gt;=3")</f>
        <v>#REF!</v>
      </c>
      <c r="AI444" s="6" t="e">
        <f>COUNTIFS(#REF!,"&lt;=1",#REF!,"&gt;=200",#REF!,$B444,#REF!,"&gt;=3.5")</f>
        <v>#REF!</v>
      </c>
      <c r="AJ444" s="15" t="e">
        <f>COUNTIFS(#REF!,"&lt;=1",#REF!,"&gt;=200",#REF!,$B444,#REF!,"&gt;=4")</f>
        <v>#REF!</v>
      </c>
      <c r="AL444" s="9" t="s">
        <v>57</v>
      </c>
      <c r="AM444" s="6"/>
      <c r="AN444" s="6" t="e">
        <f>COUNTIFS(#REF!,"&gt;=50",#REF!,$B444)</f>
        <v>#REF!</v>
      </c>
      <c r="AO444" s="6" t="e">
        <f>COUNTIFS(#REF!,"&lt;=1",#REF!,"&gt;=50",#REF!,$B444,#REF!,"&gt;=2.2")</f>
        <v>#REF!</v>
      </c>
      <c r="AP444" s="6" t="e">
        <f>COUNTIFS(#REF!,"&lt;=1",#REF!,"&gt;=50",#REF!,$B444,#REF!,"&gt;=2.5")</f>
        <v>#REF!</v>
      </c>
      <c r="AQ444" s="6" t="e">
        <f>COUNTIFS(#REF!,"&lt;=1",#REF!,"&gt;=50",#REF!,$B444,#REF!,"&gt;=3")</f>
        <v>#REF!</v>
      </c>
      <c r="AR444" s="6" t="e">
        <f>COUNTIFS(#REF!,"&lt;=1",#REF!,"&gt;=50",#REF!,$B444,#REF!,"&gt;=3.5")</f>
        <v>#REF!</v>
      </c>
      <c r="AS444" s="15" t="e">
        <f>COUNTIFS(#REF!,"&lt;=1",#REF!,"&gt;=50",#REF!,$B444,#REF!,"&gt;=4")</f>
        <v>#REF!</v>
      </c>
    </row>
    <row r="445" spans="2:45" hidden="1" outlineLevel="1" x14ac:dyDescent="0.25">
      <c r="B445" s="9" t="s">
        <v>67</v>
      </c>
      <c r="C445" s="6"/>
      <c r="D445" s="6" t="e">
        <f>COUNTIFS(#REF!,"&lt;100",#REF!,"&gt;=50",#REF!,$B445)</f>
        <v>#REF!</v>
      </c>
      <c r="E445" s="6" t="e">
        <f>COUNTIFS(#REF!,"&lt;=1",#REF!,"&lt;100",#REF!,"&gt;=50",#REF!,$B445,#REF!,"&gt;=2.2")</f>
        <v>#REF!</v>
      </c>
      <c r="F445" s="6" t="e">
        <f>COUNTIFS(#REF!,"&lt;=1",#REF!,"&lt;100",#REF!,"&gt;=50",#REF!,$B445,#REF!,"&gt;=2.5")</f>
        <v>#REF!</v>
      </c>
      <c r="G445" s="6" t="e">
        <f>COUNTIFS(#REF!,"&lt;=1",#REF!,"&lt;100",#REF!,"&gt;=50",#REF!,$B445,#REF!,"&gt;=3")</f>
        <v>#REF!</v>
      </c>
      <c r="H445" s="6" t="e">
        <f>COUNTIFS(#REF!,"&lt;=1",#REF!,"&lt;100",#REF!,"&gt;=50",#REF!,$B445,#REF!,"&gt;=3.5")</f>
        <v>#REF!</v>
      </c>
      <c r="I445" s="15" t="e">
        <f>COUNTIFS(#REF!,"&lt;=1",#REF!,"&lt;100",#REF!,"&gt;=50",#REF!,$B445,#REF!,"&gt;=4")</f>
        <v>#REF!</v>
      </c>
      <c r="K445" s="9" t="s">
        <v>67</v>
      </c>
      <c r="L445" s="6"/>
      <c r="M445" s="6" t="e">
        <f>COUNTIFS(#REF!,"&gt;=100",#REF!,"&lt;150",#REF!,$B445)</f>
        <v>#REF!</v>
      </c>
      <c r="N445" s="6" t="e">
        <f>COUNTIFS(#REF!,"&lt;=1",#REF!,"&gt;=100",#REF!,"&lt;150",#REF!,$B445,#REF!,"&gt;=2.2")</f>
        <v>#REF!</v>
      </c>
      <c r="O445" s="6" t="e">
        <f>COUNTIFS(#REF!,"&lt;=1",#REF!,"&gt;=100",#REF!,"&lt;150",#REF!,$B445,#REF!,"&gt;=2.5")</f>
        <v>#REF!</v>
      </c>
      <c r="P445" s="6" t="e">
        <f>COUNTIFS(#REF!,"&lt;=1",#REF!,"&gt;=100",#REF!,"&lt;150",#REF!,$B445,#REF!,"&gt;=3")</f>
        <v>#REF!</v>
      </c>
      <c r="Q445" s="6" t="e">
        <f>COUNTIFS(#REF!,"&lt;=1",#REF!,"&gt;=100",#REF!,"&lt;150",#REF!,$B445,#REF!,"&gt;=3.5")</f>
        <v>#REF!</v>
      </c>
      <c r="R445" s="15" t="e">
        <f>COUNTIFS(#REF!,"&lt;=1",#REF!,"&gt;=100",#REF!,"&lt;150",#REF!,$B445,#REF!,"&gt;=4")</f>
        <v>#REF!</v>
      </c>
      <c r="T445" s="9" t="s">
        <v>67</v>
      </c>
      <c r="U445" s="6"/>
      <c r="V445" s="6" t="e">
        <f>COUNTIFS(#REF!,"&gt;=150",#REF!,"&lt;200",#REF!,$B445)</f>
        <v>#REF!</v>
      </c>
      <c r="W445" s="6" t="e">
        <f>COUNTIFS(#REF!,"&lt;=1",#REF!,"&gt;=150",#REF!,"&lt;200",#REF!,$B445,#REF!,"&gt;=2.2")</f>
        <v>#REF!</v>
      </c>
      <c r="X445" s="6" t="e">
        <f>COUNTIFS(#REF!,"&lt;=1",#REF!,"&gt;=150",#REF!,"&lt;200",#REF!,$B445,#REF!,"&gt;=2.5")</f>
        <v>#REF!</v>
      </c>
      <c r="Y445" s="6" t="e">
        <f>COUNTIFS(#REF!,"&lt;=1",#REF!,"&gt;=150",#REF!,"&lt;200",#REF!,$B445,#REF!,"&gt;=3")</f>
        <v>#REF!</v>
      </c>
      <c r="Z445" s="6" t="e">
        <f>COUNTIFS(#REF!,"&lt;=1",#REF!,"&gt;=150",#REF!,"&lt;200",#REF!,$B445,#REF!,"&gt;=3.5")</f>
        <v>#REF!</v>
      </c>
      <c r="AA445" s="15" t="e">
        <f>COUNTIFS(#REF!,"&lt;=1",#REF!,"&gt;=150",#REF!,"&lt;200",#REF!,$B445,#REF!,"&gt;=4")</f>
        <v>#REF!</v>
      </c>
      <c r="AC445" s="9" t="s">
        <v>67</v>
      </c>
      <c r="AD445" s="6"/>
      <c r="AE445" s="6" t="e">
        <f>COUNTIFS(#REF!,"&gt;=200",#REF!,$B445)</f>
        <v>#REF!</v>
      </c>
      <c r="AF445" s="6" t="e">
        <f>COUNTIFS(#REF!,"&lt;=1",#REF!,"&gt;=200",#REF!,$B445,#REF!,"&gt;=2.2")</f>
        <v>#REF!</v>
      </c>
      <c r="AG445" s="6" t="e">
        <f>COUNTIFS(#REF!,"&lt;=1",#REF!,"&gt;=200",#REF!,$B445,#REF!,"&gt;=2.5")</f>
        <v>#REF!</v>
      </c>
      <c r="AH445" s="6" t="e">
        <f>COUNTIFS(#REF!,"&lt;=1",#REF!,"&gt;=200",#REF!,$B445,#REF!,"&gt;=3")</f>
        <v>#REF!</v>
      </c>
      <c r="AI445" s="6" t="e">
        <f>COUNTIFS(#REF!,"&lt;=1",#REF!,"&gt;=200",#REF!,$B445,#REF!,"&gt;=3.5")</f>
        <v>#REF!</v>
      </c>
      <c r="AJ445" s="15" t="e">
        <f>COUNTIFS(#REF!,"&lt;=1",#REF!,"&gt;=200",#REF!,$B445,#REF!,"&gt;=4")</f>
        <v>#REF!</v>
      </c>
      <c r="AL445" s="9" t="s">
        <v>67</v>
      </c>
      <c r="AM445" s="6"/>
      <c r="AN445" s="6" t="e">
        <f>COUNTIFS(#REF!,"&gt;=50",#REF!,$B445)</f>
        <v>#REF!</v>
      </c>
      <c r="AO445" s="6" t="e">
        <f>COUNTIFS(#REF!,"&lt;=1",#REF!,"&gt;=50",#REF!,$B445,#REF!,"&gt;=2.2")</f>
        <v>#REF!</v>
      </c>
      <c r="AP445" s="6" t="e">
        <f>COUNTIFS(#REF!,"&lt;=1",#REF!,"&gt;=50",#REF!,$B445,#REF!,"&gt;=2.5")</f>
        <v>#REF!</v>
      </c>
      <c r="AQ445" s="6" t="e">
        <f>COUNTIFS(#REF!,"&lt;=1",#REF!,"&gt;=50",#REF!,$B445,#REF!,"&gt;=3")</f>
        <v>#REF!</v>
      </c>
      <c r="AR445" s="6" t="e">
        <f>COUNTIFS(#REF!,"&lt;=1",#REF!,"&gt;=50",#REF!,$B445,#REF!,"&gt;=3.5")</f>
        <v>#REF!</v>
      </c>
      <c r="AS445" s="15" t="e">
        <f>COUNTIFS(#REF!,"&lt;=1",#REF!,"&gt;=50",#REF!,$B445,#REF!,"&gt;=4")</f>
        <v>#REF!</v>
      </c>
    </row>
    <row r="446" spans="2:45" hidden="1" outlineLevel="1" x14ac:dyDescent="0.25">
      <c r="B446" s="9" t="s">
        <v>24</v>
      </c>
      <c r="C446" s="6"/>
      <c r="D446" s="6" t="e">
        <f>COUNTIFS(#REF!,"&lt;100",#REF!,"&gt;=50",#REF!,$B446)</f>
        <v>#REF!</v>
      </c>
      <c r="E446" s="6" t="e">
        <f>COUNTIFS(#REF!,"&lt;=1",#REF!,"&lt;100",#REF!,"&gt;=50",#REF!,$B446,#REF!,"&gt;=2.2")</f>
        <v>#REF!</v>
      </c>
      <c r="F446" s="6" t="e">
        <f>COUNTIFS(#REF!,"&lt;=1",#REF!,"&lt;100",#REF!,"&gt;=50",#REF!,$B446,#REF!,"&gt;=2.5")</f>
        <v>#REF!</v>
      </c>
      <c r="G446" s="6" t="e">
        <f>COUNTIFS(#REF!,"&lt;=1",#REF!,"&lt;100",#REF!,"&gt;=50",#REF!,$B446,#REF!,"&gt;=3")</f>
        <v>#REF!</v>
      </c>
      <c r="H446" s="6" t="e">
        <f>COUNTIFS(#REF!,"&lt;=1",#REF!,"&lt;100",#REF!,"&gt;=50",#REF!,$B446,#REF!,"&gt;=3.5")</f>
        <v>#REF!</v>
      </c>
      <c r="I446" s="15" t="e">
        <f>COUNTIFS(#REF!,"&lt;=1",#REF!,"&lt;100",#REF!,"&gt;=50",#REF!,$B446,#REF!,"&gt;=4")</f>
        <v>#REF!</v>
      </c>
      <c r="K446" s="9" t="s">
        <v>24</v>
      </c>
      <c r="L446" s="6"/>
      <c r="M446" s="6" t="e">
        <f>COUNTIFS(#REF!,"&gt;=100",#REF!,"&lt;150",#REF!,$B446)</f>
        <v>#REF!</v>
      </c>
      <c r="N446" s="6" t="e">
        <f>COUNTIFS(#REF!,"&lt;=1",#REF!,"&gt;=100",#REF!,"&lt;150",#REF!,$B446,#REF!,"&gt;=2.2")</f>
        <v>#REF!</v>
      </c>
      <c r="O446" s="6" t="e">
        <f>COUNTIFS(#REF!,"&lt;=1",#REF!,"&gt;=100",#REF!,"&lt;150",#REF!,$B446,#REF!,"&gt;=2.5")</f>
        <v>#REF!</v>
      </c>
      <c r="P446" s="6" t="e">
        <f>COUNTIFS(#REF!,"&lt;=1",#REF!,"&gt;=100",#REF!,"&lt;150",#REF!,$B446,#REF!,"&gt;=3")</f>
        <v>#REF!</v>
      </c>
      <c r="Q446" s="6" t="e">
        <f>COUNTIFS(#REF!,"&lt;=1",#REF!,"&gt;=100",#REF!,"&lt;150",#REF!,$B446,#REF!,"&gt;=3.5")</f>
        <v>#REF!</v>
      </c>
      <c r="R446" s="15" t="e">
        <f>COUNTIFS(#REF!,"&lt;=1",#REF!,"&gt;=100",#REF!,"&lt;150",#REF!,$B446,#REF!,"&gt;=4")</f>
        <v>#REF!</v>
      </c>
      <c r="T446" s="9" t="s">
        <v>24</v>
      </c>
      <c r="U446" s="6"/>
      <c r="V446" s="6" t="e">
        <f>COUNTIFS(#REF!,"&gt;=150",#REF!,"&lt;200",#REF!,$B446)</f>
        <v>#REF!</v>
      </c>
      <c r="W446" s="6" t="e">
        <f>COUNTIFS(#REF!,"&lt;=1",#REF!,"&gt;=150",#REF!,"&lt;200",#REF!,$B446,#REF!,"&gt;=2.2")</f>
        <v>#REF!</v>
      </c>
      <c r="X446" s="6" t="e">
        <f>COUNTIFS(#REF!,"&lt;=1",#REF!,"&gt;=150",#REF!,"&lt;200",#REF!,$B446,#REF!,"&gt;=2.5")</f>
        <v>#REF!</v>
      </c>
      <c r="Y446" s="6" t="e">
        <f>COUNTIFS(#REF!,"&lt;=1",#REF!,"&gt;=150",#REF!,"&lt;200",#REF!,$B446,#REF!,"&gt;=3")</f>
        <v>#REF!</v>
      </c>
      <c r="Z446" s="6" t="e">
        <f>COUNTIFS(#REF!,"&lt;=1",#REF!,"&gt;=150",#REF!,"&lt;200",#REF!,$B446,#REF!,"&gt;=3.5")</f>
        <v>#REF!</v>
      </c>
      <c r="AA446" s="15" t="e">
        <f>COUNTIFS(#REF!,"&lt;=1",#REF!,"&gt;=150",#REF!,"&lt;200",#REF!,$B446,#REF!,"&gt;=4")</f>
        <v>#REF!</v>
      </c>
      <c r="AC446" s="9" t="s">
        <v>24</v>
      </c>
      <c r="AD446" s="6"/>
      <c r="AE446" s="6" t="e">
        <f>COUNTIFS(#REF!,"&gt;=200",#REF!,$B446)</f>
        <v>#REF!</v>
      </c>
      <c r="AF446" s="6" t="e">
        <f>COUNTIFS(#REF!,"&lt;=1",#REF!,"&gt;=200",#REF!,$B446,#REF!,"&gt;=2.2")</f>
        <v>#REF!</v>
      </c>
      <c r="AG446" s="6" t="e">
        <f>COUNTIFS(#REF!,"&lt;=1",#REF!,"&gt;=200",#REF!,$B446,#REF!,"&gt;=2.5")</f>
        <v>#REF!</v>
      </c>
      <c r="AH446" s="6" t="e">
        <f>COUNTIFS(#REF!,"&lt;=1",#REF!,"&gt;=200",#REF!,$B446,#REF!,"&gt;=3")</f>
        <v>#REF!</v>
      </c>
      <c r="AI446" s="6" t="e">
        <f>COUNTIFS(#REF!,"&lt;=1",#REF!,"&gt;=200",#REF!,$B446,#REF!,"&gt;=3.5")</f>
        <v>#REF!</v>
      </c>
      <c r="AJ446" s="15" t="e">
        <f>COUNTIFS(#REF!,"&lt;=1",#REF!,"&gt;=200",#REF!,$B446,#REF!,"&gt;=4")</f>
        <v>#REF!</v>
      </c>
      <c r="AL446" s="9" t="s">
        <v>24</v>
      </c>
      <c r="AM446" s="6"/>
      <c r="AN446" s="6" t="e">
        <f>COUNTIFS(#REF!,"&gt;=50",#REF!,$B446)</f>
        <v>#REF!</v>
      </c>
      <c r="AO446" s="6" t="e">
        <f>COUNTIFS(#REF!,"&lt;=1",#REF!,"&gt;=50",#REF!,$B446,#REF!,"&gt;=2.2")</f>
        <v>#REF!</v>
      </c>
      <c r="AP446" s="6" t="e">
        <f>COUNTIFS(#REF!,"&lt;=1",#REF!,"&gt;=50",#REF!,$B446,#REF!,"&gt;=2.5")</f>
        <v>#REF!</v>
      </c>
      <c r="AQ446" s="6" t="e">
        <f>COUNTIFS(#REF!,"&lt;=1",#REF!,"&gt;=50",#REF!,$B446,#REF!,"&gt;=3")</f>
        <v>#REF!</v>
      </c>
      <c r="AR446" s="6" t="e">
        <f>COUNTIFS(#REF!,"&lt;=1",#REF!,"&gt;=50",#REF!,$B446,#REF!,"&gt;=3.5")</f>
        <v>#REF!</v>
      </c>
      <c r="AS446" s="15" t="e">
        <f>COUNTIFS(#REF!,"&lt;=1",#REF!,"&gt;=50",#REF!,$B446,#REF!,"&gt;=4")</f>
        <v>#REF!</v>
      </c>
    </row>
    <row r="447" spans="2:45" hidden="1" outlineLevel="1" x14ac:dyDescent="0.25">
      <c r="B447" s="9" t="s">
        <v>74</v>
      </c>
      <c r="C447" s="6"/>
      <c r="D447" s="6" t="e">
        <f>COUNTIFS(#REF!,"&lt;100",#REF!,"&gt;=50",#REF!,$B447)</f>
        <v>#REF!</v>
      </c>
      <c r="E447" s="6" t="e">
        <f>COUNTIFS(#REF!,"&lt;=1",#REF!,"&lt;100",#REF!,"&gt;=50",#REF!,$B447,#REF!,"&gt;=2.2")</f>
        <v>#REF!</v>
      </c>
      <c r="F447" s="6" t="e">
        <f>COUNTIFS(#REF!,"&lt;=1",#REF!,"&lt;100",#REF!,"&gt;=50",#REF!,$B447,#REF!,"&gt;=2.5")</f>
        <v>#REF!</v>
      </c>
      <c r="G447" s="6" t="e">
        <f>COUNTIFS(#REF!,"&lt;=1",#REF!,"&lt;100",#REF!,"&gt;=50",#REF!,$B447,#REF!,"&gt;=3")</f>
        <v>#REF!</v>
      </c>
      <c r="H447" s="6" t="e">
        <f>COUNTIFS(#REF!,"&lt;=1",#REF!,"&lt;100",#REF!,"&gt;=50",#REF!,$B447,#REF!,"&gt;=3.5")</f>
        <v>#REF!</v>
      </c>
      <c r="I447" s="15" t="e">
        <f>COUNTIFS(#REF!,"&lt;=1",#REF!,"&lt;100",#REF!,"&gt;=50",#REF!,$B447,#REF!,"&gt;=4")</f>
        <v>#REF!</v>
      </c>
      <c r="K447" s="9" t="s">
        <v>74</v>
      </c>
      <c r="L447" s="6"/>
      <c r="M447" s="6" t="e">
        <f>COUNTIFS(#REF!,"&gt;=100",#REF!,"&lt;150",#REF!,$B447)</f>
        <v>#REF!</v>
      </c>
      <c r="N447" s="6" t="e">
        <f>COUNTIFS(#REF!,"&lt;=1",#REF!,"&gt;=100",#REF!,"&lt;150",#REF!,$B447,#REF!,"&gt;=2.2")</f>
        <v>#REF!</v>
      </c>
      <c r="O447" s="6" t="e">
        <f>COUNTIFS(#REF!,"&lt;=1",#REF!,"&gt;=100",#REF!,"&lt;150",#REF!,$B447,#REF!,"&gt;=2.5")</f>
        <v>#REF!</v>
      </c>
      <c r="P447" s="6" t="e">
        <f>COUNTIFS(#REF!,"&lt;=1",#REF!,"&gt;=100",#REF!,"&lt;150",#REF!,$B447,#REF!,"&gt;=3")</f>
        <v>#REF!</v>
      </c>
      <c r="Q447" s="6" t="e">
        <f>COUNTIFS(#REF!,"&lt;=1",#REF!,"&gt;=100",#REF!,"&lt;150",#REF!,$B447,#REF!,"&gt;=3.5")</f>
        <v>#REF!</v>
      </c>
      <c r="R447" s="15" t="e">
        <f>COUNTIFS(#REF!,"&lt;=1",#REF!,"&gt;=100",#REF!,"&lt;150",#REF!,$B447,#REF!,"&gt;=4")</f>
        <v>#REF!</v>
      </c>
      <c r="T447" s="9" t="s">
        <v>74</v>
      </c>
      <c r="U447" s="6"/>
      <c r="V447" s="6" t="e">
        <f>COUNTIFS(#REF!,"&gt;=150",#REF!,"&lt;200",#REF!,$B447)</f>
        <v>#REF!</v>
      </c>
      <c r="W447" s="6" t="e">
        <f>COUNTIFS(#REF!,"&lt;=1",#REF!,"&gt;=150",#REF!,"&lt;200",#REF!,$B447,#REF!,"&gt;=2.2")</f>
        <v>#REF!</v>
      </c>
      <c r="X447" s="6" t="e">
        <f>COUNTIFS(#REF!,"&lt;=1",#REF!,"&gt;=150",#REF!,"&lt;200",#REF!,$B447,#REF!,"&gt;=2.5")</f>
        <v>#REF!</v>
      </c>
      <c r="Y447" s="6" t="e">
        <f>COUNTIFS(#REF!,"&lt;=1",#REF!,"&gt;=150",#REF!,"&lt;200",#REF!,$B447,#REF!,"&gt;=3")</f>
        <v>#REF!</v>
      </c>
      <c r="Z447" s="6" t="e">
        <f>COUNTIFS(#REF!,"&lt;=1",#REF!,"&gt;=150",#REF!,"&lt;200",#REF!,$B447,#REF!,"&gt;=3.5")</f>
        <v>#REF!</v>
      </c>
      <c r="AA447" s="15" t="e">
        <f>COUNTIFS(#REF!,"&lt;=1",#REF!,"&gt;=150",#REF!,"&lt;200",#REF!,$B447,#REF!,"&gt;=4")</f>
        <v>#REF!</v>
      </c>
      <c r="AC447" s="9" t="s">
        <v>74</v>
      </c>
      <c r="AD447" s="6"/>
      <c r="AE447" s="6" t="e">
        <f>COUNTIFS(#REF!,"&gt;=200",#REF!,$B447)</f>
        <v>#REF!</v>
      </c>
      <c r="AF447" s="6" t="e">
        <f>COUNTIFS(#REF!,"&lt;=1",#REF!,"&gt;=200",#REF!,$B447,#REF!,"&gt;=2.2")</f>
        <v>#REF!</v>
      </c>
      <c r="AG447" s="6" t="e">
        <f>COUNTIFS(#REF!,"&lt;=1",#REF!,"&gt;=200",#REF!,$B447,#REF!,"&gt;=2.5")</f>
        <v>#REF!</v>
      </c>
      <c r="AH447" s="6" t="e">
        <f>COUNTIFS(#REF!,"&lt;=1",#REF!,"&gt;=200",#REF!,$B447,#REF!,"&gt;=3")</f>
        <v>#REF!</v>
      </c>
      <c r="AI447" s="6" t="e">
        <f>COUNTIFS(#REF!,"&lt;=1",#REF!,"&gt;=200",#REF!,$B447,#REF!,"&gt;=3.5")</f>
        <v>#REF!</v>
      </c>
      <c r="AJ447" s="15" t="e">
        <f>COUNTIFS(#REF!,"&lt;=1",#REF!,"&gt;=200",#REF!,$B447,#REF!,"&gt;=4")</f>
        <v>#REF!</v>
      </c>
      <c r="AL447" s="9" t="s">
        <v>74</v>
      </c>
      <c r="AM447" s="6"/>
      <c r="AN447" s="6" t="e">
        <f>COUNTIFS(#REF!,"&gt;=50",#REF!,$B447)</f>
        <v>#REF!</v>
      </c>
      <c r="AO447" s="6" t="e">
        <f>COUNTIFS(#REF!,"&lt;=1",#REF!,"&gt;=50",#REF!,$B447,#REF!,"&gt;=2.2")</f>
        <v>#REF!</v>
      </c>
      <c r="AP447" s="6" t="e">
        <f>COUNTIFS(#REF!,"&lt;=1",#REF!,"&gt;=50",#REF!,$B447,#REF!,"&gt;=2.5")</f>
        <v>#REF!</v>
      </c>
      <c r="AQ447" s="6" t="e">
        <f>COUNTIFS(#REF!,"&lt;=1",#REF!,"&gt;=50",#REF!,$B447,#REF!,"&gt;=3")</f>
        <v>#REF!</v>
      </c>
      <c r="AR447" s="6" t="e">
        <f>COUNTIFS(#REF!,"&lt;=1",#REF!,"&gt;=50",#REF!,$B447,#REF!,"&gt;=3.5")</f>
        <v>#REF!</v>
      </c>
      <c r="AS447" s="15" t="e">
        <f>COUNTIFS(#REF!,"&lt;=1",#REF!,"&gt;=50",#REF!,$B447,#REF!,"&gt;=4")</f>
        <v>#REF!</v>
      </c>
    </row>
    <row r="448" spans="2:45" hidden="1" outlineLevel="1" x14ac:dyDescent="0.25">
      <c r="B448" s="9" t="s">
        <v>56</v>
      </c>
      <c r="C448" s="6"/>
      <c r="D448" s="6" t="e">
        <f>COUNTIFS(#REF!,"&lt;100",#REF!,"&gt;=50",#REF!,$B448)</f>
        <v>#REF!</v>
      </c>
      <c r="E448" s="6" t="e">
        <f>COUNTIFS(#REF!,"&lt;=1",#REF!,"&lt;100",#REF!,"&gt;=50",#REF!,$B448,#REF!,"&gt;=2.2")</f>
        <v>#REF!</v>
      </c>
      <c r="F448" s="6" t="e">
        <f>COUNTIFS(#REF!,"&lt;=1",#REF!,"&lt;100",#REF!,"&gt;=50",#REF!,$B448,#REF!,"&gt;=2.5")</f>
        <v>#REF!</v>
      </c>
      <c r="G448" s="6" t="e">
        <f>COUNTIFS(#REF!,"&lt;=1",#REF!,"&lt;100",#REF!,"&gt;=50",#REF!,$B448,#REF!,"&gt;=3")</f>
        <v>#REF!</v>
      </c>
      <c r="H448" s="6" t="e">
        <f>COUNTIFS(#REF!,"&lt;=1",#REF!,"&lt;100",#REF!,"&gt;=50",#REF!,$B448,#REF!,"&gt;=3.5")</f>
        <v>#REF!</v>
      </c>
      <c r="I448" s="15" t="e">
        <f>COUNTIFS(#REF!,"&lt;=1",#REF!,"&lt;100",#REF!,"&gt;=50",#REF!,$B448,#REF!,"&gt;=4")</f>
        <v>#REF!</v>
      </c>
      <c r="K448" s="9" t="s">
        <v>56</v>
      </c>
      <c r="L448" s="6"/>
      <c r="M448" s="6" t="e">
        <f>COUNTIFS(#REF!,"&gt;=100",#REF!,"&lt;150",#REF!,$B448)</f>
        <v>#REF!</v>
      </c>
      <c r="N448" s="6" t="e">
        <f>COUNTIFS(#REF!,"&lt;=1",#REF!,"&gt;=100",#REF!,"&lt;150",#REF!,$B448,#REF!,"&gt;=2.2")</f>
        <v>#REF!</v>
      </c>
      <c r="O448" s="6" t="e">
        <f>COUNTIFS(#REF!,"&lt;=1",#REF!,"&gt;=100",#REF!,"&lt;150",#REF!,$B448,#REF!,"&gt;=2.5")</f>
        <v>#REF!</v>
      </c>
      <c r="P448" s="6" t="e">
        <f>COUNTIFS(#REF!,"&lt;=1",#REF!,"&gt;=100",#REF!,"&lt;150",#REF!,$B448,#REF!,"&gt;=3")</f>
        <v>#REF!</v>
      </c>
      <c r="Q448" s="6" t="e">
        <f>COUNTIFS(#REF!,"&lt;=1",#REF!,"&gt;=100",#REF!,"&lt;150",#REF!,$B448,#REF!,"&gt;=3.5")</f>
        <v>#REF!</v>
      </c>
      <c r="R448" s="15" t="e">
        <f>COUNTIFS(#REF!,"&lt;=1",#REF!,"&gt;=100",#REF!,"&lt;150",#REF!,$B448,#REF!,"&gt;=4")</f>
        <v>#REF!</v>
      </c>
      <c r="T448" s="9" t="s">
        <v>56</v>
      </c>
      <c r="U448" s="6"/>
      <c r="V448" s="6" t="e">
        <f>COUNTIFS(#REF!,"&gt;=150",#REF!,"&lt;200",#REF!,$B448)</f>
        <v>#REF!</v>
      </c>
      <c r="W448" s="6" t="e">
        <f>COUNTIFS(#REF!,"&lt;=1",#REF!,"&gt;=150",#REF!,"&lt;200",#REF!,$B448,#REF!,"&gt;=2.2")</f>
        <v>#REF!</v>
      </c>
      <c r="X448" s="6" t="e">
        <f>COUNTIFS(#REF!,"&lt;=1",#REF!,"&gt;=150",#REF!,"&lt;200",#REF!,$B448,#REF!,"&gt;=2.5")</f>
        <v>#REF!</v>
      </c>
      <c r="Y448" s="6" t="e">
        <f>COUNTIFS(#REF!,"&lt;=1",#REF!,"&gt;=150",#REF!,"&lt;200",#REF!,$B448,#REF!,"&gt;=3")</f>
        <v>#REF!</v>
      </c>
      <c r="Z448" s="6" t="e">
        <f>COUNTIFS(#REF!,"&lt;=1",#REF!,"&gt;=150",#REF!,"&lt;200",#REF!,$B448,#REF!,"&gt;=3.5")</f>
        <v>#REF!</v>
      </c>
      <c r="AA448" s="15" t="e">
        <f>COUNTIFS(#REF!,"&lt;=1",#REF!,"&gt;=150",#REF!,"&lt;200",#REF!,$B448,#REF!,"&gt;=4")</f>
        <v>#REF!</v>
      </c>
      <c r="AC448" s="9" t="s">
        <v>56</v>
      </c>
      <c r="AD448" s="6"/>
      <c r="AE448" s="6" t="e">
        <f>COUNTIFS(#REF!,"&gt;=200",#REF!,$B448)</f>
        <v>#REF!</v>
      </c>
      <c r="AF448" s="6" t="e">
        <f>COUNTIFS(#REF!,"&lt;=1",#REF!,"&gt;=200",#REF!,$B448,#REF!,"&gt;=2.2")</f>
        <v>#REF!</v>
      </c>
      <c r="AG448" s="6" t="e">
        <f>COUNTIFS(#REF!,"&lt;=1",#REF!,"&gt;=200",#REF!,$B448,#REF!,"&gt;=2.5")</f>
        <v>#REF!</v>
      </c>
      <c r="AH448" s="6" t="e">
        <f>COUNTIFS(#REF!,"&lt;=1",#REF!,"&gt;=200",#REF!,$B448,#REF!,"&gt;=3")</f>
        <v>#REF!</v>
      </c>
      <c r="AI448" s="6" t="e">
        <f>COUNTIFS(#REF!,"&lt;=1",#REF!,"&gt;=200",#REF!,$B448,#REF!,"&gt;=3.5")</f>
        <v>#REF!</v>
      </c>
      <c r="AJ448" s="15" t="e">
        <f>COUNTIFS(#REF!,"&lt;=1",#REF!,"&gt;=200",#REF!,$B448,#REF!,"&gt;=4")</f>
        <v>#REF!</v>
      </c>
      <c r="AL448" s="9" t="s">
        <v>56</v>
      </c>
      <c r="AM448" s="6"/>
      <c r="AN448" s="6" t="e">
        <f>COUNTIFS(#REF!,"&gt;=50",#REF!,$B448)</f>
        <v>#REF!</v>
      </c>
      <c r="AO448" s="6" t="e">
        <f>COUNTIFS(#REF!,"&lt;=1",#REF!,"&gt;=50",#REF!,$B448,#REF!,"&gt;=2.2")</f>
        <v>#REF!</v>
      </c>
      <c r="AP448" s="6" t="e">
        <f>COUNTIFS(#REF!,"&lt;=1",#REF!,"&gt;=50",#REF!,$B448,#REF!,"&gt;=2.5")</f>
        <v>#REF!</v>
      </c>
      <c r="AQ448" s="6" t="e">
        <f>COUNTIFS(#REF!,"&lt;=1",#REF!,"&gt;=50",#REF!,$B448,#REF!,"&gt;=3")</f>
        <v>#REF!</v>
      </c>
      <c r="AR448" s="6" t="e">
        <f>COUNTIFS(#REF!,"&lt;=1",#REF!,"&gt;=50",#REF!,$B448,#REF!,"&gt;=3.5")</f>
        <v>#REF!</v>
      </c>
      <c r="AS448" s="15" t="e">
        <f>COUNTIFS(#REF!,"&lt;=1",#REF!,"&gt;=50",#REF!,$B448,#REF!,"&gt;=4")</f>
        <v>#REF!</v>
      </c>
    </row>
    <row r="449" spans="2:45" hidden="1" outlineLevel="1" x14ac:dyDescent="0.25">
      <c r="B449" s="9" t="s">
        <v>25</v>
      </c>
      <c r="C449" s="6"/>
      <c r="D449" s="6" t="e">
        <f>COUNTIFS(#REF!,"&lt;100",#REF!,"&gt;=50",#REF!,$B449)</f>
        <v>#REF!</v>
      </c>
      <c r="E449" s="6" t="e">
        <f>COUNTIFS(#REF!,"&lt;=1",#REF!,"&lt;100",#REF!,"&gt;=50",#REF!,$B449,#REF!,"&gt;=2.2")</f>
        <v>#REF!</v>
      </c>
      <c r="F449" s="6" t="e">
        <f>COUNTIFS(#REF!,"&lt;=1",#REF!,"&lt;100",#REF!,"&gt;=50",#REF!,$B449,#REF!,"&gt;=2.5")</f>
        <v>#REF!</v>
      </c>
      <c r="G449" s="6" t="e">
        <f>COUNTIFS(#REF!,"&lt;=1",#REF!,"&lt;100",#REF!,"&gt;=50",#REF!,$B449,#REF!,"&gt;=3")</f>
        <v>#REF!</v>
      </c>
      <c r="H449" s="6" t="e">
        <f>COUNTIFS(#REF!,"&lt;=1",#REF!,"&lt;100",#REF!,"&gt;=50",#REF!,$B449,#REF!,"&gt;=3.5")</f>
        <v>#REF!</v>
      </c>
      <c r="I449" s="15" t="e">
        <f>COUNTIFS(#REF!,"&lt;=1",#REF!,"&lt;100",#REF!,"&gt;=50",#REF!,$B449,#REF!,"&gt;=4")</f>
        <v>#REF!</v>
      </c>
      <c r="K449" s="9" t="s">
        <v>25</v>
      </c>
      <c r="L449" s="6"/>
      <c r="M449" s="6" t="e">
        <f>COUNTIFS(#REF!,"&gt;=100",#REF!,"&lt;150",#REF!,$B449)</f>
        <v>#REF!</v>
      </c>
      <c r="N449" s="6" t="e">
        <f>COUNTIFS(#REF!,"&lt;=1",#REF!,"&gt;=100",#REF!,"&lt;150",#REF!,$B449,#REF!,"&gt;=2.2")</f>
        <v>#REF!</v>
      </c>
      <c r="O449" s="6" t="e">
        <f>COUNTIFS(#REF!,"&lt;=1",#REF!,"&gt;=100",#REF!,"&lt;150",#REF!,$B449,#REF!,"&gt;=2.5")</f>
        <v>#REF!</v>
      </c>
      <c r="P449" s="6" t="e">
        <f>COUNTIFS(#REF!,"&lt;=1",#REF!,"&gt;=100",#REF!,"&lt;150",#REF!,$B449,#REF!,"&gt;=3")</f>
        <v>#REF!</v>
      </c>
      <c r="Q449" s="6" t="e">
        <f>COUNTIFS(#REF!,"&lt;=1",#REF!,"&gt;=100",#REF!,"&lt;150",#REF!,$B449,#REF!,"&gt;=3.5")</f>
        <v>#REF!</v>
      </c>
      <c r="R449" s="15" t="e">
        <f>COUNTIFS(#REF!,"&lt;=1",#REF!,"&gt;=100",#REF!,"&lt;150",#REF!,$B449,#REF!,"&gt;=4")</f>
        <v>#REF!</v>
      </c>
      <c r="T449" s="9" t="s">
        <v>25</v>
      </c>
      <c r="U449" s="6"/>
      <c r="V449" s="6" t="e">
        <f>COUNTIFS(#REF!,"&gt;=150",#REF!,"&lt;200",#REF!,$B449)</f>
        <v>#REF!</v>
      </c>
      <c r="W449" s="6" t="e">
        <f>COUNTIFS(#REF!,"&lt;=1",#REF!,"&gt;=150",#REF!,"&lt;200",#REF!,$B449,#REF!,"&gt;=2.2")</f>
        <v>#REF!</v>
      </c>
      <c r="X449" s="6" t="e">
        <f>COUNTIFS(#REF!,"&lt;=1",#REF!,"&gt;=150",#REF!,"&lt;200",#REF!,$B449,#REF!,"&gt;=2.5")</f>
        <v>#REF!</v>
      </c>
      <c r="Y449" s="6" t="e">
        <f>COUNTIFS(#REF!,"&lt;=1",#REF!,"&gt;=150",#REF!,"&lt;200",#REF!,$B449,#REF!,"&gt;=3")</f>
        <v>#REF!</v>
      </c>
      <c r="Z449" s="6" t="e">
        <f>COUNTIFS(#REF!,"&lt;=1",#REF!,"&gt;=150",#REF!,"&lt;200",#REF!,$B449,#REF!,"&gt;=3.5")</f>
        <v>#REF!</v>
      </c>
      <c r="AA449" s="15" t="e">
        <f>COUNTIFS(#REF!,"&lt;=1",#REF!,"&gt;=150",#REF!,"&lt;200",#REF!,$B449,#REF!,"&gt;=4")</f>
        <v>#REF!</v>
      </c>
      <c r="AC449" s="9" t="s">
        <v>25</v>
      </c>
      <c r="AD449" s="6"/>
      <c r="AE449" s="6" t="e">
        <f>COUNTIFS(#REF!,"&gt;=200",#REF!,$B449)</f>
        <v>#REF!</v>
      </c>
      <c r="AF449" s="6" t="e">
        <f>COUNTIFS(#REF!,"&lt;=1",#REF!,"&gt;=200",#REF!,$B449,#REF!,"&gt;=2.2")</f>
        <v>#REF!</v>
      </c>
      <c r="AG449" s="6" t="e">
        <f>COUNTIFS(#REF!,"&lt;=1",#REF!,"&gt;=200",#REF!,$B449,#REF!,"&gt;=2.5")</f>
        <v>#REF!</v>
      </c>
      <c r="AH449" s="6" t="e">
        <f>COUNTIFS(#REF!,"&lt;=1",#REF!,"&gt;=200",#REF!,$B449,#REF!,"&gt;=3")</f>
        <v>#REF!</v>
      </c>
      <c r="AI449" s="6" t="e">
        <f>COUNTIFS(#REF!,"&lt;=1",#REF!,"&gt;=200",#REF!,$B449,#REF!,"&gt;=3.5")</f>
        <v>#REF!</v>
      </c>
      <c r="AJ449" s="15" t="e">
        <f>COUNTIFS(#REF!,"&lt;=1",#REF!,"&gt;=200",#REF!,$B449,#REF!,"&gt;=4")</f>
        <v>#REF!</v>
      </c>
      <c r="AL449" s="9" t="s">
        <v>25</v>
      </c>
      <c r="AM449" s="6"/>
      <c r="AN449" s="6" t="e">
        <f>COUNTIFS(#REF!,"&gt;=50",#REF!,$B449)</f>
        <v>#REF!</v>
      </c>
      <c r="AO449" s="6" t="e">
        <f>COUNTIFS(#REF!,"&lt;=1",#REF!,"&gt;=50",#REF!,$B449,#REF!,"&gt;=2.2")</f>
        <v>#REF!</v>
      </c>
      <c r="AP449" s="6" t="e">
        <f>COUNTIFS(#REF!,"&lt;=1",#REF!,"&gt;=50",#REF!,$B449,#REF!,"&gt;=2.5")</f>
        <v>#REF!</v>
      </c>
      <c r="AQ449" s="6" t="e">
        <f>COUNTIFS(#REF!,"&lt;=1",#REF!,"&gt;=50",#REF!,$B449,#REF!,"&gt;=3")</f>
        <v>#REF!</v>
      </c>
      <c r="AR449" s="6" t="e">
        <f>COUNTIFS(#REF!,"&lt;=1",#REF!,"&gt;=50",#REF!,$B449,#REF!,"&gt;=3.5")</f>
        <v>#REF!</v>
      </c>
      <c r="AS449" s="15" t="e">
        <f>COUNTIFS(#REF!,"&lt;=1",#REF!,"&gt;=50",#REF!,$B449,#REF!,"&gt;=4")</f>
        <v>#REF!</v>
      </c>
    </row>
    <row r="450" spans="2:45" hidden="1" outlineLevel="1" x14ac:dyDescent="0.25">
      <c r="B450" s="9" t="s">
        <v>37</v>
      </c>
      <c r="C450" s="6"/>
      <c r="D450" s="6" t="e">
        <f>COUNTIFS(#REF!,"&lt;100",#REF!,"&gt;=50",#REF!,$B450)</f>
        <v>#REF!</v>
      </c>
      <c r="E450" s="6" t="e">
        <f>COUNTIFS(#REF!,"&lt;=1",#REF!,"&lt;100",#REF!,"&gt;=50",#REF!,$B450,#REF!,"&gt;=2.2")</f>
        <v>#REF!</v>
      </c>
      <c r="F450" s="6" t="e">
        <f>COUNTIFS(#REF!,"&lt;=1",#REF!,"&lt;100",#REF!,"&gt;=50",#REF!,$B450,#REF!,"&gt;=2.5")</f>
        <v>#REF!</v>
      </c>
      <c r="G450" s="6" t="e">
        <f>COUNTIFS(#REF!,"&lt;=1",#REF!,"&lt;100",#REF!,"&gt;=50",#REF!,$B450,#REF!,"&gt;=3")</f>
        <v>#REF!</v>
      </c>
      <c r="H450" s="6" t="e">
        <f>COUNTIFS(#REF!,"&lt;=1",#REF!,"&lt;100",#REF!,"&gt;=50",#REF!,$B450,#REF!,"&gt;=3.5")</f>
        <v>#REF!</v>
      </c>
      <c r="I450" s="15" t="e">
        <f>COUNTIFS(#REF!,"&lt;=1",#REF!,"&lt;100",#REF!,"&gt;=50",#REF!,$B450,#REF!,"&gt;=4")</f>
        <v>#REF!</v>
      </c>
      <c r="K450" s="9" t="s">
        <v>37</v>
      </c>
      <c r="L450" s="6"/>
      <c r="M450" s="6" t="e">
        <f>COUNTIFS(#REF!,"&gt;=100",#REF!,"&lt;150",#REF!,$B450)</f>
        <v>#REF!</v>
      </c>
      <c r="N450" s="6" t="e">
        <f>COUNTIFS(#REF!,"&lt;=1",#REF!,"&gt;=100",#REF!,"&lt;150",#REF!,$B450,#REF!,"&gt;=2.2")</f>
        <v>#REF!</v>
      </c>
      <c r="O450" s="6" t="e">
        <f>COUNTIFS(#REF!,"&lt;=1",#REF!,"&gt;=100",#REF!,"&lt;150",#REF!,$B450,#REF!,"&gt;=2.5")</f>
        <v>#REF!</v>
      </c>
      <c r="P450" s="6" t="e">
        <f>COUNTIFS(#REF!,"&lt;=1",#REF!,"&gt;=100",#REF!,"&lt;150",#REF!,$B450,#REF!,"&gt;=3")</f>
        <v>#REF!</v>
      </c>
      <c r="Q450" s="6" t="e">
        <f>COUNTIFS(#REF!,"&lt;=1",#REF!,"&gt;=100",#REF!,"&lt;150",#REF!,$B450,#REF!,"&gt;=3.5")</f>
        <v>#REF!</v>
      </c>
      <c r="R450" s="15" t="e">
        <f>COUNTIFS(#REF!,"&lt;=1",#REF!,"&gt;=100",#REF!,"&lt;150",#REF!,$B450,#REF!,"&gt;=4")</f>
        <v>#REF!</v>
      </c>
      <c r="T450" s="9" t="s">
        <v>37</v>
      </c>
      <c r="U450" s="6"/>
      <c r="V450" s="6" t="e">
        <f>COUNTIFS(#REF!,"&gt;=150",#REF!,"&lt;200",#REF!,$B450)</f>
        <v>#REF!</v>
      </c>
      <c r="W450" s="6" t="e">
        <f>COUNTIFS(#REF!,"&lt;=1",#REF!,"&gt;=150",#REF!,"&lt;200",#REF!,$B450,#REF!,"&gt;=2.2")</f>
        <v>#REF!</v>
      </c>
      <c r="X450" s="6" t="e">
        <f>COUNTIFS(#REF!,"&lt;=1",#REF!,"&gt;=150",#REF!,"&lt;200",#REF!,$B450,#REF!,"&gt;=2.5")</f>
        <v>#REF!</v>
      </c>
      <c r="Y450" s="6" t="e">
        <f>COUNTIFS(#REF!,"&lt;=1",#REF!,"&gt;=150",#REF!,"&lt;200",#REF!,$B450,#REF!,"&gt;=3")</f>
        <v>#REF!</v>
      </c>
      <c r="Z450" s="6" t="e">
        <f>COUNTIFS(#REF!,"&lt;=1",#REF!,"&gt;=150",#REF!,"&lt;200",#REF!,$B450,#REF!,"&gt;=3.5")</f>
        <v>#REF!</v>
      </c>
      <c r="AA450" s="15" t="e">
        <f>COUNTIFS(#REF!,"&lt;=1",#REF!,"&gt;=150",#REF!,"&lt;200",#REF!,$B450,#REF!,"&gt;=4")</f>
        <v>#REF!</v>
      </c>
      <c r="AC450" s="9" t="s">
        <v>37</v>
      </c>
      <c r="AD450" s="6"/>
      <c r="AE450" s="6" t="e">
        <f>COUNTIFS(#REF!,"&gt;=200",#REF!,$B450)</f>
        <v>#REF!</v>
      </c>
      <c r="AF450" s="6" t="e">
        <f>COUNTIFS(#REF!,"&lt;=1",#REF!,"&gt;=200",#REF!,$B450,#REF!,"&gt;=2.2")</f>
        <v>#REF!</v>
      </c>
      <c r="AG450" s="6" t="e">
        <f>COUNTIFS(#REF!,"&lt;=1",#REF!,"&gt;=200",#REF!,$B450,#REF!,"&gt;=2.5")</f>
        <v>#REF!</v>
      </c>
      <c r="AH450" s="6" t="e">
        <f>COUNTIFS(#REF!,"&lt;=1",#REF!,"&gt;=200",#REF!,$B450,#REF!,"&gt;=3")</f>
        <v>#REF!</v>
      </c>
      <c r="AI450" s="6" t="e">
        <f>COUNTIFS(#REF!,"&lt;=1",#REF!,"&gt;=200",#REF!,$B450,#REF!,"&gt;=3.5")</f>
        <v>#REF!</v>
      </c>
      <c r="AJ450" s="15" t="e">
        <f>COUNTIFS(#REF!,"&lt;=1",#REF!,"&gt;=200",#REF!,$B450,#REF!,"&gt;=4")</f>
        <v>#REF!</v>
      </c>
      <c r="AL450" s="9" t="s">
        <v>37</v>
      </c>
      <c r="AM450" s="6"/>
      <c r="AN450" s="6" t="e">
        <f>COUNTIFS(#REF!,"&gt;=50",#REF!,$B450)</f>
        <v>#REF!</v>
      </c>
      <c r="AO450" s="6" t="e">
        <f>COUNTIFS(#REF!,"&lt;=1",#REF!,"&gt;=50",#REF!,$B450,#REF!,"&gt;=2.2")</f>
        <v>#REF!</v>
      </c>
      <c r="AP450" s="6" t="e">
        <f>COUNTIFS(#REF!,"&lt;=1",#REF!,"&gt;=50",#REF!,$B450,#REF!,"&gt;=2.5")</f>
        <v>#REF!</v>
      </c>
      <c r="AQ450" s="6" t="e">
        <f>COUNTIFS(#REF!,"&lt;=1",#REF!,"&gt;=50",#REF!,$B450,#REF!,"&gt;=3")</f>
        <v>#REF!</v>
      </c>
      <c r="AR450" s="6" t="e">
        <f>COUNTIFS(#REF!,"&lt;=1",#REF!,"&gt;=50",#REF!,$B450,#REF!,"&gt;=3.5")</f>
        <v>#REF!</v>
      </c>
      <c r="AS450" s="15" t="e">
        <f>COUNTIFS(#REF!,"&lt;=1",#REF!,"&gt;=50",#REF!,$B450,#REF!,"&gt;=4")</f>
        <v>#REF!</v>
      </c>
    </row>
    <row r="451" spans="2:45" hidden="1" outlineLevel="1" x14ac:dyDescent="0.25">
      <c r="B451" s="9" t="s">
        <v>58</v>
      </c>
      <c r="C451" s="6"/>
      <c r="D451" s="6" t="e">
        <f>COUNTIFS(#REF!,"&lt;100",#REF!,"&gt;=50",#REF!,$B451)</f>
        <v>#REF!</v>
      </c>
      <c r="E451" s="6" t="e">
        <f>COUNTIFS(#REF!,"&lt;=1",#REF!,"&lt;100",#REF!,"&gt;=50",#REF!,$B451,#REF!,"&gt;=2.2")</f>
        <v>#REF!</v>
      </c>
      <c r="F451" s="6" t="e">
        <f>COUNTIFS(#REF!,"&lt;=1",#REF!,"&lt;100",#REF!,"&gt;=50",#REF!,$B451,#REF!,"&gt;=2.5")</f>
        <v>#REF!</v>
      </c>
      <c r="G451" s="6" t="e">
        <f>COUNTIFS(#REF!,"&lt;=1",#REF!,"&lt;100",#REF!,"&gt;=50",#REF!,$B451,#REF!,"&gt;=3")</f>
        <v>#REF!</v>
      </c>
      <c r="H451" s="6" t="e">
        <f>COUNTIFS(#REF!,"&lt;=1",#REF!,"&lt;100",#REF!,"&gt;=50",#REF!,$B451,#REF!,"&gt;=3.5")</f>
        <v>#REF!</v>
      </c>
      <c r="I451" s="15" t="e">
        <f>COUNTIFS(#REF!,"&lt;=1",#REF!,"&lt;100",#REF!,"&gt;=50",#REF!,$B451,#REF!,"&gt;=4")</f>
        <v>#REF!</v>
      </c>
      <c r="K451" s="9" t="s">
        <v>58</v>
      </c>
      <c r="L451" s="6"/>
      <c r="M451" s="6" t="e">
        <f>COUNTIFS(#REF!,"&gt;=100",#REF!,"&lt;150",#REF!,$B451)</f>
        <v>#REF!</v>
      </c>
      <c r="N451" s="6" t="e">
        <f>COUNTIFS(#REF!,"&lt;=1",#REF!,"&gt;=100",#REF!,"&lt;150",#REF!,$B451,#REF!,"&gt;=2.2")</f>
        <v>#REF!</v>
      </c>
      <c r="O451" s="6" t="e">
        <f>COUNTIFS(#REF!,"&lt;=1",#REF!,"&gt;=100",#REF!,"&lt;150",#REF!,$B451,#REF!,"&gt;=2.5")</f>
        <v>#REF!</v>
      </c>
      <c r="P451" s="6" t="e">
        <f>COUNTIFS(#REF!,"&lt;=1",#REF!,"&gt;=100",#REF!,"&lt;150",#REF!,$B451,#REF!,"&gt;=3")</f>
        <v>#REF!</v>
      </c>
      <c r="Q451" s="6" t="e">
        <f>COUNTIFS(#REF!,"&lt;=1",#REF!,"&gt;=100",#REF!,"&lt;150",#REF!,$B451,#REF!,"&gt;=3.5")</f>
        <v>#REF!</v>
      </c>
      <c r="R451" s="15" t="e">
        <f>COUNTIFS(#REF!,"&lt;=1",#REF!,"&gt;=100",#REF!,"&lt;150",#REF!,$B451,#REF!,"&gt;=4")</f>
        <v>#REF!</v>
      </c>
      <c r="T451" s="9" t="s">
        <v>58</v>
      </c>
      <c r="U451" s="6"/>
      <c r="V451" s="6" t="e">
        <f>COUNTIFS(#REF!,"&gt;=150",#REF!,"&lt;200",#REF!,$B451)</f>
        <v>#REF!</v>
      </c>
      <c r="W451" s="6" t="e">
        <f>COUNTIFS(#REF!,"&lt;=1",#REF!,"&gt;=150",#REF!,"&lt;200",#REF!,$B451,#REF!,"&gt;=2.2")</f>
        <v>#REF!</v>
      </c>
      <c r="X451" s="6" t="e">
        <f>COUNTIFS(#REF!,"&lt;=1",#REF!,"&gt;=150",#REF!,"&lt;200",#REF!,$B451,#REF!,"&gt;=2.5")</f>
        <v>#REF!</v>
      </c>
      <c r="Y451" s="6" t="e">
        <f>COUNTIFS(#REF!,"&lt;=1",#REF!,"&gt;=150",#REF!,"&lt;200",#REF!,$B451,#REF!,"&gt;=3")</f>
        <v>#REF!</v>
      </c>
      <c r="Z451" s="6" t="e">
        <f>COUNTIFS(#REF!,"&lt;=1",#REF!,"&gt;=150",#REF!,"&lt;200",#REF!,$B451,#REF!,"&gt;=3.5")</f>
        <v>#REF!</v>
      </c>
      <c r="AA451" s="15" t="e">
        <f>COUNTIFS(#REF!,"&lt;=1",#REF!,"&gt;=150",#REF!,"&lt;200",#REF!,$B451,#REF!,"&gt;=4")</f>
        <v>#REF!</v>
      </c>
      <c r="AC451" s="9" t="s">
        <v>58</v>
      </c>
      <c r="AD451" s="6"/>
      <c r="AE451" s="6" t="e">
        <f>COUNTIFS(#REF!,"&gt;=200",#REF!,$B451)</f>
        <v>#REF!</v>
      </c>
      <c r="AF451" s="6" t="e">
        <f>COUNTIFS(#REF!,"&lt;=1",#REF!,"&gt;=200",#REF!,$B451,#REF!,"&gt;=2.2")</f>
        <v>#REF!</v>
      </c>
      <c r="AG451" s="6" t="e">
        <f>COUNTIFS(#REF!,"&lt;=1",#REF!,"&gt;=200",#REF!,$B451,#REF!,"&gt;=2.5")</f>
        <v>#REF!</v>
      </c>
      <c r="AH451" s="6" t="e">
        <f>COUNTIFS(#REF!,"&lt;=1",#REF!,"&gt;=200",#REF!,$B451,#REF!,"&gt;=3")</f>
        <v>#REF!</v>
      </c>
      <c r="AI451" s="6" t="e">
        <f>COUNTIFS(#REF!,"&lt;=1",#REF!,"&gt;=200",#REF!,$B451,#REF!,"&gt;=3.5")</f>
        <v>#REF!</v>
      </c>
      <c r="AJ451" s="15" t="e">
        <f>COUNTIFS(#REF!,"&lt;=1",#REF!,"&gt;=200",#REF!,$B451,#REF!,"&gt;=4")</f>
        <v>#REF!</v>
      </c>
      <c r="AL451" s="9" t="s">
        <v>58</v>
      </c>
      <c r="AM451" s="6"/>
      <c r="AN451" s="6" t="e">
        <f>COUNTIFS(#REF!,"&gt;=50",#REF!,$B451)</f>
        <v>#REF!</v>
      </c>
      <c r="AO451" s="6" t="e">
        <f>COUNTIFS(#REF!,"&lt;=1",#REF!,"&gt;=50",#REF!,$B451,#REF!,"&gt;=2.2")</f>
        <v>#REF!</v>
      </c>
      <c r="AP451" s="6" t="e">
        <f>COUNTIFS(#REF!,"&lt;=1",#REF!,"&gt;=50",#REF!,$B451,#REF!,"&gt;=2.5")</f>
        <v>#REF!</v>
      </c>
      <c r="AQ451" s="6" t="e">
        <f>COUNTIFS(#REF!,"&lt;=1",#REF!,"&gt;=50",#REF!,$B451,#REF!,"&gt;=3")</f>
        <v>#REF!</v>
      </c>
      <c r="AR451" s="6" t="e">
        <f>COUNTIFS(#REF!,"&lt;=1",#REF!,"&gt;=50",#REF!,$B451,#REF!,"&gt;=3.5")</f>
        <v>#REF!</v>
      </c>
      <c r="AS451" s="15" t="e">
        <f>COUNTIFS(#REF!,"&lt;=1",#REF!,"&gt;=50",#REF!,$B451,#REF!,"&gt;=4")</f>
        <v>#REF!</v>
      </c>
    </row>
    <row r="452" spans="2:45" hidden="1" outlineLevel="1" x14ac:dyDescent="0.25">
      <c r="B452" s="9" t="s">
        <v>59</v>
      </c>
      <c r="C452" s="6"/>
      <c r="D452" s="6" t="e">
        <f>COUNTIFS(#REF!,"&lt;100",#REF!,"&gt;=50",#REF!,$B452)</f>
        <v>#REF!</v>
      </c>
      <c r="E452" s="6" t="e">
        <f>COUNTIFS(#REF!,"&lt;=1",#REF!,"&lt;100",#REF!,"&gt;=50",#REF!,$B452,#REF!,"&gt;=2.2")</f>
        <v>#REF!</v>
      </c>
      <c r="F452" s="6" t="e">
        <f>COUNTIFS(#REF!,"&lt;=1",#REF!,"&lt;100",#REF!,"&gt;=50",#REF!,$B452,#REF!,"&gt;=2.5")</f>
        <v>#REF!</v>
      </c>
      <c r="G452" s="6" t="e">
        <f>COUNTIFS(#REF!,"&lt;=1",#REF!,"&lt;100",#REF!,"&gt;=50",#REF!,$B452,#REF!,"&gt;=3")</f>
        <v>#REF!</v>
      </c>
      <c r="H452" s="6" t="e">
        <f>COUNTIFS(#REF!,"&lt;=1",#REF!,"&lt;100",#REF!,"&gt;=50",#REF!,$B452,#REF!,"&gt;=3.5")</f>
        <v>#REF!</v>
      </c>
      <c r="I452" s="15" t="e">
        <f>COUNTIFS(#REF!,"&lt;=1",#REF!,"&lt;100",#REF!,"&gt;=50",#REF!,$B452,#REF!,"&gt;=4")</f>
        <v>#REF!</v>
      </c>
      <c r="K452" s="9" t="s">
        <v>59</v>
      </c>
      <c r="L452" s="6"/>
      <c r="M452" s="6" t="e">
        <f>COUNTIFS(#REF!,"&gt;=100",#REF!,"&lt;150",#REF!,$B452)</f>
        <v>#REF!</v>
      </c>
      <c r="N452" s="6" t="e">
        <f>COUNTIFS(#REF!,"&lt;=1",#REF!,"&gt;=100",#REF!,"&lt;150",#REF!,$B452,#REF!,"&gt;=2.2")</f>
        <v>#REF!</v>
      </c>
      <c r="O452" s="6" t="e">
        <f>COUNTIFS(#REF!,"&lt;=1",#REF!,"&gt;=100",#REF!,"&lt;150",#REF!,$B452,#REF!,"&gt;=2.5")</f>
        <v>#REF!</v>
      </c>
      <c r="P452" s="6" t="e">
        <f>COUNTIFS(#REF!,"&lt;=1",#REF!,"&gt;=100",#REF!,"&lt;150",#REF!,$B452,#REF!,"&gt;=3")</f>
        <v>#REF!</v>
      </c>
      <c r="Q452" s="6" t="e">
        <f>COUNTIFS(#REF!,"&lt;=1",#REF!,"&gt;=100",#REF!,"&lt;150",#REF!,$B452,#REF!,"&gt;=3.5")</f>
        <v>#REF!</v>
      </c>
      <c r="R452" s="15" t="e">
        <f>COUNTIFS(#REF!,"&lt;=1",#REF!,"&gt;=100",#REF!,"&lt;150",#REF!,$B452,#REF!,"&gt;=4")</f>
        <v>#REF!</v>
      </c>
      <c r="T452" s="9" t="s">
        <v>59</v>
      </c>
      <c r="U452" s="6"/>
      <c r="V452" s="6" t="e">
        <f>COUNTIFS(#REF!,"&gt;=150",#REF!,"&lt;200",#REF!,$B452)</f>
        <v>#REF!</v>
      </c>
      <c r="W452" s="6" t="e">
        <f>COUNTIFS(#REF!,"&lt;=1",#REF!,"&gt;=150",#REF!,"&lt;200",#REF!,$B452,#REF!,"&gt;=2.2")</f>
        <v>#REF!</v>
      </c>
      <c r="X452" s="6" t="e">
        <f>COUNTIFS(#REF!,"&lt;=1",#REF!,"&gt;=150",#REF!,"&lt;200",#REF!,$B452,#REF!,"&gt;=2.5")</f>
        <v>#REF!</v>
      </c>
      <c r="Y452" s="6" t="e">
        <f>COUNTIFS(#REF!,"&lt;=1",#REF!,"&gt;=150",#REF!,"&lt;200",#REF!,$B452,#REF!,"&gt;=3")</f>
        <v>#REF!</v>
      </c>
      <c r="Z452" s="6" t="e">
        <f>COUNTIFS(#REF!,"&lt;=1",#REF!,"&gt;=150",#REF!,"&lt;200",#REF!,$B452,#REF!,"&gt;=3.5")</f>
        <v>#REF!</v>
      </c>
      <c r="AA452" s="15" t="e">
        <f>COUNTIFS(#REF!,"&lt;=1",#REF!,"&gt;=150",#REF!,"&lt;200",#REF!,$B452,#REF!,"&gt;=4")</f>
        <v>#REF!</v>
      </c>
      <c r="AC452" s="9" t="s">
        <v>59</v>
      </c>
      <c r="AD452" s="6"/>
      <c r="AE452" s="6" t="e">
        <f>COUNTIFS(#REF!,"&gt;=200",#REF!,$B452)</f>
        <v>#REF!</v>
      </c>
      <c r="AF452" s="6" t="e">
        <f>COUNTIFS(#REF!,"&lt;=1",#REF!,"&gt;=200",#REF!,$B452,#REF!,"&gt;=2.2")</f>
        <v>#REF!</v>
      </c>
      <c r="AG452" s="6" t="e">
        <f>COUNTIFS(#REF!,"&lt;=1",#REF!,"&gt;=200",#REF!,$B452,#REF!,"&gt;=2.5")</f>
        <v>#REF!</v>
      </c>
      <c r="AH452" s="6" t="e">
        <f>COUNTIFS(#REF!,"&lt;=1",#REF!,"&gt;=200",#REF!,$B452,#REF!,"&gt;=3")</f>
        <v>#REF!</v>
      </c>
      <c r="AI452" s="6" t="e">
        <f>COUNTIFS(#REF!,"&lt;=1",#REF!,"&gt;=200",#REF!,$B452,#REF!,"&gt;=3.5")</f>
        <v>#REF!</v>
      </c>
      <c r="AJ452" s="15" t="e">
        <f>COUNTIFS(#REF!,"&lt;=1",#REF!,"&gt;=200",#REF!,$B452,#REF!,"&gt;=4")</f>
        <v>#REF!</v>
      </c>
      <c r="AL452" s="9" t="s">
        <v>59</v>
      </c>
      <c r="AM452" s="6"/>
      <c r="AN452" s="6" t="e">
        <f>COUNTIFS(#REF!,"&gt;=50",#REF!,$B452)</f>
        <v>#REF!</v>
      </c>
      <c r="AO452" s="6" t="e">
        <f>COUNTIFS(#REF!,"&lt;=1",#REF!,"&gt;=50",#REF!,$B452,#REF!,"&gt;=2.2")</f>
        <v>#REF!</v>
      </c>
      <c r="AP452" s="6" t="e">
        <f>COUNTIFS(#REF!,"&lt;=1",#REF!,"&gt;=50",#REF!,$B452,#REF!,"&gt;=2.5")</f>
        <v>#REF!</v>
      </c>
      <c r="AQ452" s="6" t="e">
        <f>COUNTIFS(#REF!,"&lt;=1",#REF!,"&gt;=50",#REF!,$B452,#REF!,"&gt;=3")</f>
        <v>#REF!</v>
      </c>
      <c r="AR452" s="6" t="e">
        <f>COUNTIFS(#REF!,"&lt;=1",#REF!,"&gt;=50",#REF!,$B452,#REF!,"&gt;=3.5")</f>
        <v>#REF!</v>
      </c>
      <c r="AS452" s="15" t="e">
        <f>COUNTIFS(#REF!,"&lt;=1",#REF!,"&gt;=50",#REF!,$B452,#REF!,"&gt;=4")</f>
        <v>#REF!</v>
      </c>
    </row>
    <row r="453" spans="2:45" hidden="1" outlineLevel="1" x14ac:dyDescent="0.25">
      <c r="B453" s="9" t="s">
        <v>34</v>
      </c>
      <c r="C453" s="6"/>
      <c r="D453" s="6" t="e">
        <f>COUNTIFS(#REF!,"&lt;100",#REF!,"&gt;=50",#REF!,$B453)</f>
        <v>#REF!</v>
      </c>
      <c r="E453" s="6" t="e">
        <f>COUNTIFS(#REF!,"&lt;=1",#REF!,"&lt;100",#REF!,"&gt;=50",#REF!,$B453,#REF!,"&gt;=2.2")</f>
        <v>#REF!</v>
      </c>
      <c r="F453" s="6" t="e">
        <f>COUNTIFS(#REF!,"&lt;=1",#REF!,"&lt;100",#REF!,"&gt;=50",#REF!,$B453,#REF!,"&gt;=2.5")</f>
        <v>#REF!</v>
      </c>
      <c r="G453" s="6" t="e">
        <f>COUNTIFS(#REF!,"&lt;=1",#REF!,"&lt;100",#REF!,"&gt;=50",#REF!,$B453,#REF!,"&gt;=3")</f>
        <v>#REF!</v>
      </c>
      <c r="H453" s="6" t="e">
        <f>COUNTIFS(#REF!,"&lt;=1",#REF!,"&lt;100",#REF!,"&gt;=50",#REF!,$B453,#REF!,"&gt;=3.5")</f>
        <v>#REF!</v>
      </c>
      <c r="I453" s="15" t="e">
        <f>COUNTIFS(#REF!,"&lt;=1",#REF!,"&lt;100",#REF!,"&gt;=50",#REF!,$B453,#REF!,"&gt;=4")</f>
        <v>#REF!</v>
      </c>
      <c r="K453" s="9" t="s">
        <v>34</v>
      </c>
      <c r="L453" s="6"/>
      <c r="M453" s="6" t="e">
        <f>COUNTIFS(#REF!,"&gt;=100",#REF!,"&lt;150",#REF!,$B453)</f>
        <v>#REF!</v>
      </c>
      <c r="N453" s="6" t="e">
        <f>COUNTIFS(#REF!,"&lt;=1",#REF!,"&gt;=100",#REF!,"&lt;150",#REF!,$B453,#REF!,"&gt;=2.2")</f>
        <v>#REF!</v>
      </c>
      <c r="O453" s="6" t="e">
        <f>COUNTIFS(#REF!,"&lt;=1",#REF!,"&gt;=100",#REF!,"&lt;150",#REF!,$B453,#REF!,"&gt;=2.5")</f>
        <v>#REF!</v>
      </c>
      <c r="P453" s="6" t="e">
        <f>COUNTIFS(#REF!,"&lt;=1",#REF!,"&gt;=100",#REF!,"&lt;150",#REF!,$B453,#REF!,"&gt;=3")</f>
        <v>#REF!</v>
      </c>
      <c r="Q453" s="6" t="e">
        <f>COUNTIFS(#REF!,"&lt;=1",#REF!,"&gt;=100",#REF!,"&lt;150",#REF!,$B453,#REF!,"&gt;=3.5")</f>
        <v>#REF!</v>
      </c>
      <c r="R453" s="15" t="e">
        <f>COUNTIFS(#REF!,"&lt;=1",#REF!,"&gt;=100",#REF!,"&lt;150",#REF!,$B453,#REF!,"&gt;=4")</f>
        <v>#REF!</v>
      </c>
      <c r="T453" s="9" t="s">
        <v>34</v>
      </c>
      <c r="U453" s="6"/>
      <c r="V453" s="6" t="e">
        <f>COUNTIFS(#REF!,"&gt;=150",#REF!,"&lt;200",#REF!,$B453)</f>
        <v>#REF!</v>
      </c>
      <c r="W453" s="6" t="e">
        <f>COUNTIFS(#REF!,"&lt;=1",#REF!,"&gt;=150",#REF!,"&lt;200",#REF!,$B453,#REF!,"&gt;=2.2")</f>
        <v>#REF!</v>
      </c>
      <c r="X453" s="6" t="e">
        <f>COUNTIFS(#REF!,"&lt;=1",#REF!,"&gt;=150",#REF!,"&lt;200",#REF!,$B453,#REF!,"&gt;=2.5")</f>
        <v>#REF!</v>
      </c>
      <c r="Y453" s="6" t="e">
        <f>COUNTIFS(#REF!,"&lt;=1",#REF!,"&gt;=150",#REF!,"&lt;200",#REF!,$B453,#REF!,"&gt;=3")</f>
        <v>#REF!</v>
      </c>
      <c r="Z453" s="6" t="e">
        <f>COUNTIFS(#REF!,"&lt;=1",#REF!,"&gt;=150",#REF!,"&lt;200",#REF!,$B453,#REF!,"&gt;=3.5")</f>
        <v>#REF!</v>
      </c>
      <c r="AA453" s="15" t="e">
        <f>COUNTIFS(#REF!,"&lt;=1",#REF!,"&gt;=150",#REF!,"&lt;200",#REF!,$B453,#REF!,"&gt;=4")</f>
        <v>#REF!</v>
      </c>
      <c r="AC453" s="9" t="s">
        <v>34</v>
      </c>
      <c r="AD453" s="6"/>
      <c r="AE453" s="6" t="e">
        <f>COUNTIFS(#REF!,"&gt;=200",#REF!,$B453)</f>
        <v>#REF!</v>
      </c>
      <c r="AF453" s="6" t="e">
        <f>COUNTIFS(#REF!,"&lt;=1",#REF!,"&gt;=200",#REF!,$B453,#REF!,"&gt;=2.2")</f>
        <v>#REF!</v>
      </c>
      <c r="AG453" s="6" t="e">
        <f>COUNTIFS(#REF!,"&lt;=1",#REF!,"&gt;=200",#REF!,$B453,#REF!,"&gt;=2.5")</f>
        <v>#REF!</v>
      </c>
      <c r="AH453" s="6" t="e">
        <f>COUNTIFS(#REF!,"&lt;=1",#REF!,"&gt;=200",#REF!,$B453,#REF!,"&gt;=3")</f>
        <v>#REF!</v>
      </c>
      <c r="AI453" s="6" t="e">
        <f>COUNTIFS(#REF!,"&lt;=1",#REF!,"&gt;=200",#REF!,$B453,#REF!,"&gt;=3.5")</f>
        <v>#REF!</v>
      </c>
      <c r="AJ453" s="15" t="e">
        <f>COUNTIFS(#REF!,"&lt;=1",#REF!,"&gt;=200",#REF!,$B453,#REF!,"&gt;=4")</f>
        <v>#REF!</v>
      </c>
      <c r="AL453" s="9" t="s">
        <v>34</v>
      </c>
      <c r="AM453" s="6"/>
      <c r="AN453" s="6" t="e">
        <f>COUNTIFS(#REF!,"&gt;=50",#REF!,$B453)</f>
        <v>#REF!</v>
      </c>
      <c r="AO453" s="6" t="e">
        <f>COUNTIFS(#REF!,"&lt;=1",#REF!,"&gt;=50",#REF!,$B453,#REF!,"&gt;=2.2")</f>
        <v>#REF!</v>
      </c>
      <c r="AP453" s="6" t="e">
        <f>COUNTIFS(#REF!,"&lt;=1",#REF!,"&gt;=50",#REF!,$B453,#REF!,"&gt;=2.5")</f>
        <v>#REF!</v>
      </c>
      <c r="AQ453" s="6" t="e">
        <f>COUNTIFS(#REF!,"&lt;=1",#REF!,"&gt;=50",#REF!,$B453,#REF!,"&gt;=3")</f>
        <v>#REF!</v>
      </c>
      <c r="AR453" s="6" t="e">
        <f>COUNTIFS(#REF!,"&lt;=1",#REF!,"&gt;=50",#REF!,$B453,#REF!,"&gt;=3.5")</f>
        <v>#REF!</v>
      </c>
      <c r="AS453" s="15" t="e">
        <f>COUNTIFS(#REF!,"&lt;=1",#REF!,"&gt;=50",#REF!,$B453,#REF!,"&gt;=4")</f>
        <v>#REF!</v>
      </c>
    </row>
    <row r="454" spans="2:45" hidden="1" outlineLevel="1" x14ac:dyDescent="0.25">
      <c r="B454" s="9" t="s">
        <v>17</v>
      </c>
      <c r="C454" s="6"/>
      <c r="D454" s="6" t="e">
        <f>COUNTIFS(#REF!,"&lt;100",#REF!,"&gt;=50",#REF!,$B454)</f>
        <v>#REF!</v>
      </c>
      <c r="E454" s="6" t="e">
        <f>COUNTIFS(#REF!,"&lt;=1",#REF!,"&lt;100",#REF!,"&gt;=50",#REF!,$B454,#REF!,"&gt;=2.2")</f>
        <v>#REF!</v>
      </c>
      <c r="F454" s="6" t="e">
        <f>COUNTIFS(#REF!,"&lt;=1",#REF!,"&lt;100",#REF!,"&gt;=50",#REF!,$B454,#REF!,"&gt;=2.5")</f>
        <v>#REF!</v>
      </c>
      <c r="G454" s="6" t="e">
        <f>COUNTIFS(#REF!,"&lt;=1",#REF!,"&lt;100",#REF!,"&gt;=50",#REF!,$B454,#REF!,"&gt;=3")</f>
        <v>#REF!</v>
      </c>
      <c r="H454" s="6" t="e">
        <f>COUNTIFS(#REF!,"&lt;=1",#REF!,"&lt;100",#REF!,"&gt;=50",#REF!,$B454,#REF!,"&gt;=3.5")</f>
        <v>#REF!</v>
      </c>
      <c r="I454" s="15" t="e">
        <f>COUNTIFS(#REF!,"&lt;=1",#REF!,"&lt;100",#REF!,"&gt;=50",#REF!,$B454,#REF!,"&gt;=4")</f>
        <v>#REF!</v>
      </c>
      <c r="K454" s="9" t="s">
        <v>17</v>
      </c>
      <c r="L454" s="6"/>
      <c r="M454" s="6" t="e">
        <f>COUNTIFS(#REF!,"&gt;=100",#REF!,"&lt;150",#REF!,$B454)</f>
        <v>#REF!</v>
      </c>
      <c r="N454" s="6" t="e">
        <f>COUNTIFS(#REF!,"&lt;=1",#REF!,"&gt;=100",#REF!,"&lt;150",#REF!,$B454,#REF!,"&gt;=2.2")</f>
        <v>#REF!</v>
      </c>
      <c r="O454" s="6" t="e">
        <f>COUNTIFS(#REF!,"&lt;=1",#REF!,"&gt;=100",#REF!,"&lt;150",#REF!,$B454,#REF!,"&gt;=2.5")</f>
        <v>#REF!</v>
      </c>
      <c r="P454" s="6" t="e">
        <f>COUNTIFS(#REF!,"&lt;=1",#REF!,"&gt;=100",#REF!,"&lt;150",#REF!,$B454,#REF!,"&gt;=3")</f>
        <v>#REF!</v>
      </c>
      <c r="Q454" s="6" t="e">
        <f>COUNTIFS(#REF!,"&lt;=1",#REF!,"&gt;=100",#REF!,"&lt;150",#REF!,$B454,#REF!,"&gt;=3.5")</f>
        <v>#REF!</v>
      </c>
      <c r="R454" s="15" t="e">
        <f>COUNTIFS(#REF!,"&lt;=1",#REF!,"&gt;=100",#REF!,"&lt;150",#REF!,$B454,#REF!,"&gt;=4")</f>
        <v>#REF!</v>
      </c>
      <c r="T454" s="9" t="s">
        <v>17</v>
      </c>
      <c r="U454" s="6"/>
      <c r="V454" s="6" t="e">
        <f>COUNTIFS(#REF!,"&gt;=150",#REF!,"&lt;200",#REF!,$B454)</f>
        <v>#REF!</v>
      </c>
      <c r="W454" s="6" t="e">
        <f>COUNTIFS(#REF!,"&lt;=1",#REF!,"&gt;=150",#REF!,"&lt;200",#REF!,$B454,#REF!,"&gt;=2.2")</f>
        <v>#REF!</v>
      </c>
      <c r="X454" s="6" t="e">
        <f>COUNTIFS(#REF!,"&lt;=1",#REF!,"&gt;=150",#REF!,"&lt;200",#REF!,$B454,#REF!,"&gt;=2.5")</f>
        <v>#REF!</v>
      </c>
      <c r="Y454" s="6" t="e">
        <f>COUNTIFS(#REF!,"&lt;=1",#REF!,"&gt;=150",#REF!,"&lt;200",#REF!,$B454,#REF!,"&gt;=3")</f>
        <v>#REF!</v>
      </c>
      <c r="Z454" s="6" t="e">
        <f>COUNTIFS(#REF!,"&lt;=1",#REF!,"&gt;=150",#REF!,"&lt;200",#REF!,$B454,#REF!,"&gt;=3.5")</f>
        <v>#REF!</v>
      </c>
      <c r="AA454" s="15" t="e">
        <f>COUNTIFS(#REF!,"&lt;=1",#REF!,"&gt;=150",#REF!,"&lt;200",#REF!,$B454,#REF!,"&gt;=4")</f>
        <v>#REF!</v>
      </c>
      <c r="AC454" s="9" t="s">
        <v>17</v>
      </c>
      <c r="AD454" s="6"/>
      <c r="AE454" s="6" t="e">
        <f>COUNTIFS(#REF!,"&gt;=200",#REF!,$B454)</f>
        <v>#REF!</v>
      </c>
      <c r="AF454" s="6" t="e">
        <f>COUNTIFS(#REF!,"&lt;=1",#REF!,"&gt;=200",#REF!,$B454,#REF!,"&gt;=2.2")</f>
        <v>#REF!</v>
      </c>
      <c r="AG454" s="6" t="e">
        <f>COUNTIFS(#REF!,"&lt;=1",#REF!,"&gt;=200",#REF!,$B454,#REF!,"&gt;=2.5")</f>
        <v>#REF!</v>
      </c>
      <c r="AH454" s="6" t="e">
        <f>COUNTIFS(#REF!,"&lt;=1",#REF!,"&gt;=200",#REF!,$B454,#REF!,"&gt;=3")</f>
        <v>#REF!</v>
      </c>
      <c r="AI454" s="6" t="e">
        <f>COUNTIFS(#REF!,"&lt;=1",#REF!,"&gt;=200",#REF!,$B454,#REF!,"&gt;=3.5")</f>
        <v>#REF!</v>
      </c>
      <c r="AJ454" s="15" t="e">
        <f>COUNTIFS(#REF!,"&lt;=1",#REF!,"&gt;=200",#REF!,$B454,#REF!,"&gt;=4")</f>
        <v>#REF!</v>
      </c>
      <c r="AL454" s="9" t="s">
        <v>17</v>
      </c>
      <c r="AM454" s="6"/>
      <c r="AN454" s="6" t="e">
        <f>COUNTIFS(#REF!,"&gt;=50",#REF!,$B454)</f>
        <v>#REF!</v>
      </c>
      <c r="AO454" s="6" t="e">
        <f>COUNTIFS(#REF!,"&lt;=1",#REF!,"&gt;=50",#REF!,$B454,#REF!,"&gt;=2.2")</f>
        <v>#REF!</v>
      </c>
      <c r="AP454" s="6" t="e">
        <f>COUNTIFS(#REF!,"&lt;=1",#REF!,"&gt;=50",#REF!,$B454,#REF!,"&gt;=2.5")</f>
        <v>#REF!</v>
      </c>
      <c r="AQ454" s="6" t="e">
        <f>COUNTIFS(#REF!,"&lt;=1",#REF!,"&gt;=50",#REF!,$B454,#REF!,"&gt;=3")</f>
        <v>#REF!</v>
      </c>
      <c r="AR454" s="6" t="e">
        <f>COUNTIFS(#REF!,"&lt;=1",#REF!,"&gt;=50",#REF!,$B454,#REF!,"&gt;=3.5")</f>
        <v>#REF!</v>
      </c>
      <c r="AS454" s="15" t="e">
        <f>COUNTIFS(#REF!,"&lt;=1",#REF!,"&gt;=50",#REF!,$B454,#REF!,"&gt;=4")</f>
        <v>#REF!</v>
      </c>
    </row>
    <row r="455" spans="2:45" hidden="1" outlineLevel="1" x14ac:dyDescent="0.25">
      <c r="B455" s="9" t="s">
        <v>63</v>
      </c>
      <c r="C455" s="6"/>
      <c r="D455" s="6" t="e">
        <f>COUNTIFS(#REF!,"&lt;100",#REF!,"&gt;=50",#REF!,$B455)</f>
        <v>#REF!</v>
      </c>
      <c r="E455" s="6" t="e">
        <f>COUNTIFS(#REF!,"&lt;=1",#REF!,"&lt;100",#REF!,"&gt;=50",#REF!,$B455,#REF!,"&gt;=2.2")</f>
        <v>#REF!</v>
      </c>
      <c r="F455" s="6" t="e">
        <f>COUNTIFS(#REF!,"&lt;=1",#REF!,"&lt;100",#REF!,"&gt;=50",#REF!,$B455,#REF!,"&gt;=2.5")</f>
        <v>#REF!</v>
      </c>
      <c r="G455" s="6" t="e">
        <f>COUNTIFS(#REF!,"&lt;=1",#REF!,"&lt;100",#REF!,"&gt;=50",#REF!,$B455,#REF!,"&gt;=3")</f>
        <v>#REF!</v>
      </c>
      <c r="H455" s="6" t="e">
        <f>COUNTIFS(#REF!,"&lt;=1",#REF!,"&lt;100",#REF!,"&gt;=50",#REF!,$B455,#REF!,"&gt;=3.5")</f>
        <v>#REF!</v>
      </c>
      <c r="I455" s="15" t="e">
        <f>COUNTIFS(#REF!,"&lt;=1",#REF!,"&lt;100",#REF!,"&gt;=50",#REF!,$B455,#REF!,"&gt;=4")</f>
        <v>#REF!</v>
      </c>
      <c r="K455" s="9" t="s">
        <v>63</v>
      </c>
      <c r="L455" s="6"/>
      <c r="M455" s="6" t="e">
        <f>COUNTIFS(#REF!,"&gt;=100",#REF!,"&lt;150",#REF!,$B455)</f>
        <v>#REF!</v>
      </c>
      <c r="N455" s="6" t="e">
        <f>COUNTIFS(#REF!,"&lt;=1",#REF!,"&gt;=100",#REF!,"&lt;150",#REF!,$B455,#REF!,"&gt;=2.2")</f>
        <v>#REF!</v>
      </c>
      <c r="O455" s="6" t="e">
        <f>COUNTIFS(#REF!,"&lt;=1",#REF!,"&gt;=100",#REF!,"&lt;150",#REF!,$B455,#REF!,"&gt;=2.5")</f>
        <v>#REF!</v>
      </c>
      <c r="P455" s="6" t="e">
        <f>COUNTIFS(#REF!,"&lt;=1",#REF!,"&gt;=100",#REF!,"&lt;150",#REF!,$B455,#REF!,"&gt;=3")</f>
        <v>#REF!</v>
      </c>
      <c r="Q455" s="6" t="e">
        <f>COUNTIFS(#REF!,"&lt;=1",#REF!,"&gt;=100",#REF!,"&lt;150",#REF!,$B455,#REF!,"&gt;=3.5")</f>
        <v>#REF!</v>
      </c>
      <c r="R455" s="15" t="e">
        <f>COUNTIFS(#REF!,"&lt;=1",#REF!,"&gt;=100",#REF!,"&lt;150",#REF!,$B455,#REF!,"&gt;=4")</f>
        <v>#REF!</v>
      </c>
      <c r="T455" s="9" t="s">
        <v>63</v>
      </c>
      <c r="U455" s="6"/>
      <c r="V455" s="6" t="e">
        <f>COUNTIFS(#REF!,"&gt;=150",#REF!,"&lt;200",#REF!,$B455)</f>
        <v>#REF!</v>
      </c>
      <c r="W455" s="6" t="e">
        <f>COUNTIFS(#REF!,"&lt;=1",#REF!,"&gt;=150",#REF!,"&lt;200",#REF!,$B455,#REF!,"&gt;=2.2")</f>
        <v>#REF!</v>
      </c>
      <c r="X455" s="6" t="e">
        <f>COUNTIFS(#REF!,"&lt;=1",#REF!,"&gt;=150",#REF!,"&lt;200",#REF!,$B455,#REF!,"&gt;=2.5")</f>
        <v>#REF!</v>
      </c>
      <c r="Y455" s="6" t="e">
        <f>COUNTIFS(#REF!,"&lt;=1",#REF!,"&gt;=150",#REF!,"&lt;200",#REF!,$B455,#REF!,"&gt;=3")</f>
        <v>#REF!</v>
      </c>
      <c r="Z455" s="6" t="e">
        <f>COUNTIFS(#REF!,"&lt;=1",#REF!,"&gt;=150",#REF!,"&lt;200",#REF!,$B455,#REF!,"&gt;=3.5")</f>
        <v>#REF!</v>
      </c>
      <c r="AA455" s="15" t="e">
        <f>COUNTIFS(#REF!,"&lt;=1",#REF!,"&gt;=150",#REF!,"&lt;200",#REF!,$B455,#REF!,"&gt;=4")</f>
        <v>#REF!</v>
      </c>
      <c r="AC455" s="9" t="s">
        <v>63</v>
      </c>
      <c r="AD455" s="6"/>
      <c r="AE455" s="6" t="e">
        <f>COUNTIFS(#REF!,"&gt;=200",#REF!,$B455)</f>
        <v>#REF!</v>
      </c>
      <c r="AF455" s="6" t="e">
        <f>COUNTIFS(#REF!,"&lt;=1",#REF!,"&gt;=200",#REF!,$B455,#REF!,"&gt;=2.2")</f>
        <v>#REF!</v>
      </c>
      <c r="AG455" s="6" t="e">
        <f>COUNTIFS(#REF!,"&lt;=1",#REF!,"&gt;=200",#REF!,$B455,#REF!,"&gt;=2.5")</f>
        <v>#REF!</v>
      </c>
      <c r="AH455" s="6" t="e">
        <f>COUNTIFS(#REF!,"&lt;=1",#REF!,"&gt;=200",#REF!,$B455,#REF!,"&gt;=3")</f>
        <v>#REF!</v>
      </c>
      <c r="AI455" s="6" t="e">
        <f>COUNTIFS(#REF!,"&lt;=1",#REF!,"&gt;=200",#REF!,$B455,#REF!,"&gt;=3.5")</f>
        <v>#REF!</v>
      </c>
      <c r="AJ455" s="15" t="e">
        <f>COUNTIFS(#REF!,"&lt;=1",#REF!,"&gt;=200",#REF!,$B455,#REF!,"&gt;=4")</f>
        <v>#REF!</v>
      </c>
      <c r="AL455" s="9" t="s">
        <v>63</v>
      </c>
      <c r="AM455" s="6"/>
      <c r="AN455" s="6" t="e">
        <f>COUNTIFS(#REF!,"&gt;=50",#REF!,$B455)</f>
        <v>#REF!</v>
      </c>
      <c r="AO455" s="6" t="e">
        <f>COUNTIFS(#REF!,"&lt;=1",#REF!,"&gt;=50",#REF!,$B455,#REF!,"&gt;=2.2")</f>
        <v>#REF!</v>
      </c>
      <c r="AP455" s="6" t="e">
        <f>COUNTIFS(#REF!,"&lt;=1",#REF!,"&gt;=50",#REF!,$B455,#REF!,"&gt;=2.5")</f>
        <v>#REF!</v>
      </c>
      <c r="AQ455" s="6" t="e">
        <f>COUNTIFS(#REF!,"&lt;=1",#REF!,"&gt;=50",#REF!,$B455,#REF!,"&gt;=3")</f>
        <v>#REF!</v>
      </c>
      <c r="AR455" s="6" t="e">
        <f>COUNTIFS(#REF!,"&lt;=1",#REF!,"&gt;=50",#REF!,$B455,#REF!,"&gt;=3.5")</f>
        <v>#REF!</v>
      </c>
      <c r="AS455" s="15" t="e">
        <f>COUNTIFS(#REF!,"&lt;=1",#REF!,"&gt;=50",#REF!,$B455,#REF!,"&gt;=4")</f>
        <v>#REF!</v>
      </c>
    </row>
    <row r="456" spans="2:45" hidden="1" outlineLevel="1" x14ac:dyDescent="0.25">
      <c r="B456" s="9" t="s">
        <v>62</v>
      </c>
      <c r="C456" s="6"/>
      <c r="D456" s="6" t="e">
        <f>COUNTIFS(#REF!,"&lt;100",#REF!,"&gt;=50",#REF!,$B456)</f>
        <v>#REF!</v>
      </c>
      <c r="E456" s="6" t="e">
        <f>COUNTIFS(#REF!,"&lt;=1",#REF!,"&lt;100",#REF!,"&gt;=50",#REF!,$B456,#REF!,"&gt;=2.2")</f>
        <v>#REF!</v>
      </c>
      <c r="F456" s="6" t="e">
        <f>COUNTIFS(#REF!,"&lt;=1",#REF!,"&lt;100",#REF!,"&gt;=50",#REF!,$B456,#REF!,"&gt;=2.5")</f>
        <v>#REF!</v>
      </c>
      <c r="G456" s="6" t="e">
        <f>COUNTIFS(#REF!,"&lt;=1",#REF!,"&lt;100",#REF!,"&gt;=50",#REF!,$B456,#REF!,"&gt;=3")</f>
        <v>#REF!</v>
      </c>
      <c r="H456" s="6" t="e">
        <f>COUNTIFS(#REF!,"&lt;=1",#REF!,"&lt;100",#REF!,"&gt;=50",#REF!,$B456,#REF!,"&gt;=3.5")</f>
        <v>#REF!</v>
      </c>
      <c r="I456" s="15" t="e">
        <f>COUNTIFS(#REF!,"&lt;=1",#REF!,"&lt;100",#REF!,"&gt;=50",#REF!,$B456,#REF!,"&gt;=4")</f>
        <v>#REF!</v>
      </c>
      <c r="K456" s="9" t="s">
        <v>62</v>
      </c>
      <c r="L456" s="6"/>
      <c r="M456" s="6" t="e">
        <f>COUNTIFS(#REF!,"&gt;=100",#REF!,"&lt;150",#REF!,$B456)</f>
        <v>#REF!</v>
      </c>
      <c r="N456" s="6" t="e">
        <f>COUNTIFS(#REF!,"&lt;=1",#REF!,"&gt;=100",#REF!,"&lt;150",#REF!,$B456,#REF!,"&gt;=2.2")</f>
        <v>#REF!</v>
      </c>
      <c r="O456" s="6" t="e">
        <f>COUNTIFS(#REF!,"&lt;=1",#REF!,"&gt;=100",#REF!,"&lt;150",#REF!,$B456,#REF!,"&gt;=2.5")</f>
        <v>#REF!</v>
      </c>
      <c r="P456" s="6" t="e">
        <f>COUNTIFS(#REF!,"&lt;=1",#REF!,"&gt;=100",#REF!,"&lt;150",#REF!,$B456,#REF!,"&gt;=3")</f>
        <v>#REF!</v>
      </c>
      <c r="Q456" s="6" t="e">
        <f>COUNTIFS(#REF!,"&lt;=1",#REF!,"&gt;=100",#REF!,"&lt;150",#REF!,$B456,#REF!,"&gt;=3.5")</f>
        <v>#REF!</v>
      </c>
      <c r="R456" s="15" t="e">
        <f>COUNTIFS(#REF!,"&lt;=1",#REF!,"&gt;=100",#REF!,"&lt;150",#REF!,$B456,#REF!,"&gt;=4")</f>
        <v>#REF!</v>
      </c>
      <c r="T456" s="9" t="s">
        <v>62</v>
      </c>
      <c r="U456" s="6"/>
      <c r="V456" s="6" t="e">
        <f>COUNTIFS(#REF!,"&gt;=150",#REF!,"&lt;200",#REF!,$B456)</f>
        <v>#REF!</v>
      </c>
      <c r="W456" s="6" t="e">
        <f>COUNTIFS(#REF!,"&lt;=1",#REF!,"&gt;=150",#REF!,"&lt;200",#REF!,$B456,#REF!,"&gt;=2.2")</f>
        <v>#REF!</v>
      </c>
      <c r="X456" s="6" t="e">
        <f>COUNTIFS(#REF!,"&lt;=1",#REF!,"&gt;=150",#REF!,"&lt;200",#REF!,$B456,#REF!,"&gt;=2.5")</f>
        <v>#REF!</v>
      </c>
      <c r="Y456" s="6" t="e">
        <f>COUNTIFS(#REF!,"&lt;=1",#REF!,"&gt;=150",#REF!,"&lt;200",#REF!,$B456,#REF!,"&gt;=3")</f>
        <v>#REF!</v>
      </c>
      <c r="Z456" s="6" t="e">
        <f>COUNTIFS(#REF!,"&lt;=1",#REF!,"&gt;=150",#REF!,"&lt;200",#REF!,$B456,#REF!,"&gt;=3.5")</f>
        <v>#REF!</v>
      </c>
      <c r="AA456" s="15" t="e">
        <f>COUNTIFS(#REF!,"&lt;=1",#REF!,"&gt;=150",#REF!,"&lt;200",#REF!,$B456,#REF!,"&gt;=4")</f>
        <v>#REF!</v>
      </c>
      <c r="AC456" s="9" t="s">
        <v>62</v>
      </c>
      <c r="AD456" s="6"/>
      <c r="AE456" s="6" t="e">
        <f>COUNTIFS(#REF!,"&gt;=200",#REF!,$B456)</f>
        <v>#REF!</v>
      </c>
      <c r="AF456" s="6" t="e">
        <f>COUNTIFS(#REF!,"&lt;=1",#REF!,"&gt;=200",#REF!,$B456,#REF!,"&gt;=2.2")</f>
        <v>#REF!</v>
      </c>
      <c r="AG456" s="6" t="e">
        <f>COUNTIFS(#REF!,"&lt;=1",#REF!,"&gt;=200",#REF!,$B456,#REF!,"&gt;=2.5")</f>
        <v>#REF!</v>
      </c>
      <c r="AH456" s="6" t="e">
        <f>COUNTIFS(#REF!,"&lt;=1",#REF!,"&gt;=200",#REF!,$B456,#REF!,"&gt;=3")</f>
        <v>#REF!</v>
      </c>
      <c r="AI456" s="6" t="e">
        <f>COUNTIFS(#REF!,"&lt;=1",#REF!,"&gt;=200",#REF!,$B456,#REF!,"&gt;=3.5")</f>
        <v>#REF!</v>
      </c>
      <c r="AJ456" s="15" t="e">
        <f>COUNTIFS(#REF!,"&lt;=1",#REF!,"&gt;=200",#REF!,$B456,#REF!,"&gt;=4")</f>
        <v>#REF!</v>
      </c>
      <c r="AL456" s="9" t="s">
        <v>62</v>
      </c>
      <c r="AM456" s="6"/>
      <c r="AN456" s="6" t="e">
        <f>COUNTIFS(#REF!,"&gt;=50",#REF!,$B456)</f>
        <v>#REF!</v>
      </c>
      <c r="AO456" s="6" t="e">
        <f>COUNTIFS(#REF!,"&lt;=1",#REF!,"&gt;=50",#REF!,$B456,#REF!,"&gt;=2.2")</f>
        <v>#REF!</v>
      </c>
      <c r="AP456" s="6" t="e">
        <f>COUNTIFS(#REF!,"&lt;=1",#REF!,"&gt;=50",#REF!,$B456,#REF!,"&gt;=2.5")</f>
        <v>#REF!</v>
      </c>
      <c r="AQ456" s="6" t="e">
        <f>COUNTIFS(#REF!,"&lt;=1",#REF!,"&gt;=50",#REF!,$B456,#REF!,"&gt;=3")</f>
        <v>#REF!</v>
      </c>
      <c r="AR456" s="6" t="e">
        <f>COUNTIFS(#REF!,"&lt;=1",#REF!,"&gt;=50",#REF!,$B456,#REF!,"&gt;=3.5")</f>
        <v>#REF!</v>
      </c>
      <c r="AS456" s="15" t="e">
        <f>COUNTIFS(#REF!,"&lt;=1",#REF!,"&gt;=50",#REF!,$B456,#REF!,"&gt;=4")</f>
        <v>#REF!</v>
      </c>
    </row>
    <row r="457" spans="2:45" hidden="1" outlineLevel="1" x14ac:dyDescent="0.25">
      <c r="B457" s="9"/>
      <c r="C457" s="6"/>
      <c r="D457" s="6"/>
      <c r="E457" s="6"/>
      <c r="F457" s="6"/>
      <c r="G457" s="6"/>
      <c r="H457" s="6"/>
      <c r="I457" s="15"/>
      <c r="K457" s="9"/>
      <c r="L457" s="6"/>
      <c r="M457" s="6"/>
      <c r="N457" s="6"/>
      <c r="O457" s="6"/>
      <c r="P457" s="6"/>
      <c r="Q457" s="6"/>
      <c r="R457" s="15"/>
      <c r="T457" s="9"/>
      <c r="U457" s="6"/>
      <c r="V457" s="6"/>
      <c r="W457" s="6"/>
      <c r="X457" s="6"/>
      <c r="Y457" s="6"/>
      <c r="Z457" s="6"/>
      <c r="AA457" s="15"/>
      <c r="AC457" s="9"/>
      <c r="AD457" s="6"/>
      <c r="AE457" s="6"/>
      <c r="AF457" s="6"/>
      <c r="AG457" s="6"/>
      <c r="AH457" s="6"/>
      <c r="AI457" s="6"/>
      <c r="AJ457" s="15"/>
      <c r="AL457" s="9"/>
      <c r="AM457" s="6"/>
      <c r="AN457" s="6"/>
      <c r="AO457" s="6"/>
      <c r="AP457" s="6"/>
      <c r="AQ457" s="6"/>
      <c r="AR457" s="6"/>
      <c r="AS457" s="15"/>
    </row>
    <row r="458" spans="2:45" hidden="1" outlineLevel="1" x14ac:dyDescent="0.25">
      <c r="B458" s="9" t="s">
        <v>77</v>
      </c>
      <c r="C458" s="6" t="e">
        <f>ROUND(D459*100/39,0)</f>
        <v>#REF!</v>
      </c>
      <c r="D458" s="6" t="e">
        <f>COUNTIFS(#REF!,"&lt;100",#REF!,"&gt;=50",#REF!,$B458)</f>
        <v>#REF!</v>
      </c>
      <c r="E458" s="6" t="e">
        <f>COUNTIFS(#REF!,"&lt;100",#REF!,"&gt;=50",#REF!,$B458,#REF!,"&gt;=2.2")</f>
        <v>#REF!</v>
      </c>
      <c r="F458" s="6" t="e">
        <f>COUNTIFS(#REF!,"&lt;100",#REF!,"&gt;=50",#REF!,$B458,#REF!,"&gt;=2.5")</f>
        <v>#REF!</v>
      </c>
      <c r="G458" s="6" t="e">
        <f>COUNTIFS(#REF!,"&lt;100",#REF!,"&gt;=50",#REF!,$B458,#REF!,"&gt;=3")</f>
        <v>#REF!</v>
      </c>
      <c r="H458" s="6" t="e">
        <f>COUNTIFS(#REF!,"&lt;100",#REF!,"&gt;=50",#REF!,$B458,#REF!,"&gt;=3.5")</f>
        <v>#REF!</v>
      </c>
      <c r="I458" s="15" t="e">
        <f>COUNTIFS(#REF!,"&lt;100",#REF!,"&gt;=50",#REF!,$B458,#REF!,"&gt;=4")</f>
        <v>#REF!</v>
      </c>
      <c r="K458" s="9" t="s">
        <v>77</v>
      </c>
      <c r="L458" s="6" t="e">
        <f>ROUND(M459*100/39,0)</f>
        <v>#REF!</v>
      </c>
      <c r="M458" s="6" t="e">
        <f>COUNTIFS(#REF!,"&gt;=100",#REF!,"&lt;150",#REF!,$B458)</f>
        <v>#REF!</v>
      </c>
      <c r="N458" s="6" t="e">
        <f>COUNTIFS(#REF!,"&gt;=100",#REF!,"&lt;150",#REF!,$B458,#REF!,"&gt;=2.2")</f>
        <v>#REF!</v>
      </c>
      <c r="O458" s="6" t="e">
        <f>COUNTIFS(#REF!,"&gt;=100",#REF!,"&lt;150",#REF!,$B458,#REF!,"&gt;=2.5")</f>
        <v>#REF!</v>
      </c>
      <c r="P458" s="6" t="e">
        <f>COUNTIFS(#REF!,"&gt;=100",#REF!,"&lt;150",#REF!,$B458,#REF!,"&gt;=3")</f>
        <v>#REF!</v>
      </c>
      <c r="Q458" s="6" t="e">
        <f>COUNTIFS(#REF!,"&gt;=100",#REF!,"&lt;150",#REF!,$B458,#REF!,"&gt;=3.5")</f>
        <v>#REF!</v>
      </c>
      <c r="R458" s="15" t="e">
        <f>COUNTIFS(#REF!,"&gt;=100",#REF!,"&lt;150",#REF!,$B458,#REF!,"&gt;=4")</f>
        <v>#REF!</v>
      </c>
      <c r="T458" s="9" t="s">
        <v>77</v>
      </c>
      <c r="U458" s="6" t="e">
        <f>ROUND(V459*100/39,0)</f>
        <v>#REF!</v>
      </c>
      <c r="V458" s="6" t="e">
        <f>COUNTIFS(#REF!,"&gt;=100",#REF!,"&lt;=150",#REF!,$B458)</f>
        <v>#REF!</v>
      </c>
      <c r="W458" s="6" t="e">
        <f>COUNTIFS(#REF!,"&gt;=100",#REF!,"&lt;=150",#REF!,$B458,#REF!,"&gt;=2.2")</f>
        <v>#REF!</v>
      </c>
      <c r="X458" s="6" t="e">
        <f>COUNTIFS(#REF!,"&gt;=100",#REF!,"&lt;=150",#REF!,$B458,#REF!,"&gt;=2.5")</f>
        <v>#REF!</v>
      </c>
      <c r="Y458" s="6" t="e">
        <f>COUNTIFS(#REF!,"&gt;=100",#REF!,"&lt;=150",#REF!,$B458,#REF!,"&gt;=3")</f>
        <v>#REF!</v>
      </c>
      <c r="Z458" s="6" t="e">
        <f>COUNTIFS(#REF!,"&gt;=100",#REF!,"&lt;=150",#REF!,$B458,#REF!,"&gt;=3.5")</f>
        <v>#REF!</v>
      </c>
      <c r="AA458" s="15" t="e">
        <f>COUNTIFS(#REF!,"&gt;=100",#REF!,"&lt;=150",#REF!,$B458,#REF!,"&gt;=4")</f>
        <v>#REF!</v>
      </c>
      <c r="AC458" s="9" t="s">
        <v>77</v>
      </c>
      <c r="AD458" s="6" t="e">
        <f>ROUND(AE459*100/39,0)</f>
        <v>#REF!</v>
      </c>
      <c r="AE458" s="6" t="e">
        <f>COUNTIFS(#REF!,"&gt;=100",#REF!,"&lt;=150",#REF!,$B458)</f>
        <v>#REF!</v>
      </c>
      <c r="AF458" s="6" t="e">
        <f>COUNTIFS(#REF!,"&gt;=100",#REF!,"&lt;=150",#REF!,$B458,#REF!,"&gt;=2.2")</f>
        <v>#REF!</v>
      </c>
      <c r="AG458" s="6" t="e">
        <f>COUNTIFS(#REF!,"&gt;=100",#REF!,"&lt;=150",#REF!,$B458,#REF!,"&gt;=2.5")</f>
        <v>#REF!</v>
      </c>
      <c r="AH458" s="6" t="e">
        <f>COUNTIFS(#REF!,"&gt;=100",#REF!,"&lt;=150",#REF!,$B458,#REF!,"&gt;=3")</f>
        <v>#REF!</v>
      </c>
      <c r="AI458" s="6" t="e">
        <f>COUNTIFS(#REF!,"&gt;=100",#REF!,"&lt;=150",#REF!,$B458,#REF!,"&gt;=3.5")</f>
        <v>#REF!</v>
      </c>
      <c r="AJ458" s="15" t="e">
        <f>COUNTIFS(#REF!,"&gt;=100",#REF!,"&lt;=150",#REF!,$B458,#REF!,"&gt;=4")</f>
        <v>#REF!</v>
      </c>
      <c r="AL458" s="9" t="s">
        <v>77</v>
      </c>
      <c r="AM458" s="6" t="e">
        <f>ROUND(AN459*100/39,0)</f>
        <v>#REF!</v>
      </c>
      <c r="AN458" s="6" t="e">
        <f>COUNTIFS(#REF!,"&gt;=50",#REF!,$B458)</f>
        <v>#REF!</v>
      </c>
      <c r="AO458" s="6" t="e">
        <f>COUNTIFS(#REF!,"&gt;=50",#REF!,$B458,#REF!,"&gt;=2.2")</f>
        <v>#REF!</v>
      </c>
      <c r="AP458" s="6" t="e">
        <f>COUNTIFS(#REF!,"&gt;=50",#REF!,$B458,#REF!,"&gt;=2.5")</f>
        <v>#REF!</v>
      </c>
      <c r="AQ458" s="6" t="e">
        <f>COUNTIFS(#REF!,"&gt;=50",#REF!,$B458,#REF!,"&gt;=3")</f>
        <v>#REF!</v>
      </c>
      <c r="AR458" s="6" t="e">
        <f>COUNTIFS(#REF!,"&gt;=50",#REF!,$B458,#REF!,"&gt;=3.5")</f>
        <v>#REF!</v>
      </c>
      <c r="AS458" s="15" t="e">
        <f>COUNTIFS(#REF!,"&gt;=50",#REF!,$B458,#REF!,"&gt;=4")</f>
        <v>#REF!</v>
      </c>
    </row>
    <row r="459" spans="2:45" collapsed="1" x14ac:dyDescent="0.25">
      <c r="B459" s="8" t="s">
        <v>75</v>
      </c>
      <c r="C459" s="10" t="e">
        <f t="shared" ref="C459:I459" si="60">SUM(C400:C458)</f>
        <v>#REF!</v>
      </c>
      <c r="D459" s="10" t="e">
        <f t="shared" si="60"/>
        <v>#REF!</v>
      </c>
      <c r="E459" s="10" t="e">
        <f t="shared" si="60"/>
        <v>#REF!</v>
      </c>
      <c r="F459" s="10" t="e">
        <f t="shared" si="60"/>
        <v>#REF!</v>
      </c>
      <c r="G459" s="10" t="e">
        <f t="shared" si="60"/>
        <v>#REF!</v>
      </c>
      <c r="H459" s="10" t="e">
        <f t="shared" si="60"/>
        <v>#REF!</v>
      </c>
      <c r="I459" s="16" t="e">
        <f t="shared" si="60"/>
        <v>#REF!</v>
      </c>
      <c r="K459" s="8" t="s">
        <v>75</v>
      </c>
      <c r="L459" s="10" t="e">
        <f t="shared" ref="L459:R459" si="61">SUM(L400:L458)</f>
        <v>#REF!</v>
      </c>
      <c r="M459" s="10" t="e">
        <f t="shared" si="61"/>
        <v>#REF!</v>
      </c>
      <c r="N459" s="10" t="e">
        <f t="shared" si="61"/>
        <v>#REF!</v>
      </c>
      <c r="O459" s="10" t="e">
        <f t="shared" si="61"/>
        <v>#REF!</v>
      </c>
      <c r="P459" s="10" t="e">
        <f t="shared" si="61"/>
        <v>#REF!</v>
      </c>
      <c r="Q459" s="10" t="e">
        <f t="shared" si="61"/>
        <v>#REF!</v>
      </c>
      <c r="R459" s="16" t="e">
        <f t="shared" si="61"/>
        <v>#REF!</v>
      </c>
      <c r="T459" s="8" t="s">
        <v>75</v>
      </c>
      <c r="U459" s="10" t="e">
        <f t="shared" ref="U459:AA459" si="62">SUM(U400:U458)</f>
        <v>#REF!</v>
      </c>
      <c r="V459" s="10" t="e">
        <f t="shared" si="62"/>
        <v>#REF!</v>
      </c>
      <c r="W459" s="10" t="e">
        <f t="shared" si="62"/>
        <v>#REF!</v>
      </c>
      <c r="X459" s="10" t="e">
        <f t="shared" si="62"/>
        <v>#REF!</v>
      </c>
      <c r="Y459" s="10" t="e">
        <f t="shared" si="62"/>
        <v>#REF!</v>
      </c>
      <c r="Z459" s="10" t="e">
        <f t="shared" si="62"/>
        <v>#REF!</v>
      </c>
      <c r="AA459" s="16" t="e">
        <f t="shared" si="62"/>
        <v>#REF!</v>
      </c>
      <c r="AC459" s="8" t="s">
        <v>75</v>
      </c>
      <c r="AD459" s="10" t="e">
        <f t="shared" ref="AD459:AJ459" si="63">SUM(AD400:AD458)</f>
        <v>#REF!</v>
      </c>
      <c r="AE459" s="10" t="e">
        <f t="shared" si="63"/>
        <v>#REF!</v>
      </c>
      <c r="AF459" s="10" t="e">
        <f t="shared" si="63"/>
        <v>#REF!</v>
      </c>
      <c r="AG459" s="10" t="e">
        <f t="shared" si="63"/>
        <v>#REF!</v>
      </c>
      <c r="AH459" s="10" t="e">
        <f t="shared" si="63"/>
        <v>#REF!</v>
      </c>
      <c r="AI459" s="10" t="e">
        <f t="shared" si="63"/>
        <v>#REF!</v>
      </c>
      <c r="AJ459" s="16" t="e">
        <f t="shared" si="63"/>
        <v>#REF!</v>
      </c>
      <c r="AL459" s="8" t="s">
        <v>75</v>
      </c>
      <c r="AM459" s="10" t="e">
        <f t="shared" ref="AM459:AS459" si="64">SUM(AM400:AM458)</f>
        <v>#REF!</v>
      </c>
      <c r="AN459" s="10" t="e">
        <f t="shared" si="64"/>
        <v>#REF!</v>
      </c>
      <c r="AO459" s="10" t="e">
        <f t="shared" si="64"/>
        <v>#REF!</v>
      </c>
      <c r="AP459" s="10" t="e">
        <f t="shared" si="64"/>
        <v>#REF!</v>
      </c>
      <c r="AQ459" s="10" t="e">
        <f t="shared" si="64"/>
        <v>#REF!</v>
      </c>
      <c r="AR459" s="10" t="e">
        <f t="shared" si="64"/>
        <v>#REF!</v>
      </c>
      <c r="AS459" s="16" t="e">
        <f t="shared" si="64"/>
        <v>#REF!</v>
      </c>
    </row>
    <row r="460" spans="2:45" ht="14.5" x14ac:dyDescent="0.35">
      <c r="B460" s="9" t="s">
        <v>68</v>
      </c>
      <c r="C460" s="11"/>
      <c r="D460" s="12" t="e">
        <f>D459/C459</f>
        <v>#REF!</v>
      </c>
      <c r="E460" s="12" t="e">
        <f>E459/C459</f>
        <v>#REF!</v>
      </c>
      <c r="F460" s="23" t="e">
        <f>F459/C459</f>
        <v>#REF!</v>
      </c>
      <c r="G460" s="12" t="e">
        <f>G459/C459</f>
        <v>#REF!</v>
      </c>
      <c r="H460" s="12" t="e">
        <f>H459/C459</f>
        <v>#REF!</v>
      </c>
      <c r="I460" s="17" t="e">
        <f>I459/C459</f>
        <v>#REF!</v>
      </c>
      <c r="K460" s="9" t="s">
        <v>68</v>
      </c>
      <c r="L460" s="11"/>
      <c r="M460" s="12" t="e">
        <f>M459/L459</f>
        <v>#REF!</v>
      </c>
      <c r="N460" s="12" t="e">
        <f>N459/L459</f>
        <v>#REF!</v>
      </c>
      <c r="O460" s="23" t="e">
        <f>O459/L459</f>
        <v>#REF!</v>
      </c>
      <c r="P460" s="12" t="e">
        <f>P459/L459</f>
        <v>#REF!</v>
      </c>
      <c r="Q460" s="12" t="e">
        <f>Q459/L459</f>
        <v>#REF!</v>
      </c>
      <c r="R460" s="17" t="e">
        <f>R459/L459</f>
        <v>#REF!</v>
      </c>
      <c r="T460" s="9" t="s">
        <v>68</v>
      </c>
      <c r="U460" s="11"/>
      <c r="V460" s="12" t="e">
        <f>V459/U459</f>
        <v>#REF!</v>
      </c>
      <c r="W460" s="12" t="e">
        <f>W459/U459</f>
        <v>#REF!</v>
      </c>
      <c r="X460" s="23" t="e">
        <f>X459/U459</f>
        <v>#REF!</v>
      </c>
      <c r="Y460" s="12" t="e">
        <f>Y459/U459</f>
        <v>#REF!</v>
      </c>
      <c r="Z460" s="12" t="e">
        <f>Z459/U459</f>
        <v>#REF!</v>
      </c>
      <c r="AA460" s="17" t="e">
        <f>AA459/U459</f>
        <v>#REF!</v>
      </c>
      <c r="AC460" s="9" t="s">
        <v>68</v>
      </c>
      <c r="AD460" s="11"/>
      <c r="AE460" s="12" t="e">
        <f>AE459/AD459</f>
        <v>#REF!</v>
      </c>
      <c r="AF460" s="12" t="e">
        <f>AF459/AD459</f>
        <v>#REF!</v>
      </c>
      <c r="AG460" s="23" t="e">
        <f>AG459/AD459</f>
        <v>#REF!</v>
      </c>
      <c r="AH460" s="12" t="e">
        <f>AH459/AD459</f>
        <v>#REF!</v>
      </c>
      <c r="AI460" s="12" t="e">
        <f>AI459/AD459</f>
        <v>#REF!</v>
      </c>
      <c r="AJ460" s="17" t="e">
        <f>AJ459/AD459</f>
        <v>#REF!</v>
      </c>
      <c r="AL460" s="9" t="s">
        <v>68</v>
      </c>
      <c r="AM460" s="11"/>
      <c r="AN460" s="12" t="e">
        <f>AN459/AM459</f>
        <v>#REF!</v>
      </c>
      <c r="AO460" s="12" t="e">
        <f>AO459/AM459</f>
        <v>#REF!</v>
      </c>
      <c r="AP460" s="23" t="e">
        <f>AP459/AM459</f>
        <v>#REF!</v>
      </c>
      <c r="AQ460" s="12" t="e">
        <f>AQ459/AM459</f>
        <v>#REF!</v>
      </c>
      <c r="AR460" s="12" t="e">
        <f>AR459/AM459</f>
        <v>#REF!</v>
      </c>
      <c r="AS460" s="17" t="e">
        <f>AS459/AM459</f>
        <v>#REF!</v>
      </c>
    </row>
    <row r="461" spans="2:45" ht="15" thickBot="1" x14ac:dyDescent="0.4">
      <c r="B461" s="18" t="s">
        <v>76</v>
      </c>
      <c r="C461" s="19"/>
      <c r="D461" s="20">
        <f t="shared" ref="D461:I461" si="65">COUNTIF(D400:D456,"&gt;0")</f>
        <v>0</v>
      </c>
      <c r="E461" s="20">
        <f t="shared" si="65"/>
        <v>0</v>
      </c>
      <c r="F461" s="20">
        <f t="shared" si="65"/>
        <v>0</v>
      </c>
      <c r="G461" s="20">
        <f t="shared" si="65"/>
        <v>0</v>
      </c>
      <c r="H461" s="20">
        <f t="shared" si="65"/>
        <v>0</v>
      </c>
      <c r="I461" s="21">
        <f t="shared" si="65"/>
        <v>0</v>
      </c>
      <c r="K461" s="18" t="s">
        <v>76</v>
      </c>
      <c r="L461" s="19"/>
      <c r="M461" s="20">
        <f t="shared" ref="M461:R461" si="66">COUNTIF(M400:M456,"&gt;0")</f>
        <v>0</v>
      </c>
      <c r="N461" s="20">
        <f t="shared" si="66"/>
        <v>0</v>
      </c>
      <c r="O461" s="20">
        <f t="shared" si="66"/>
        <v>0</v>
      </c>
      <c r="P461" s="20">
        <f t="shared" si="66"/>
        <v>0</v>
      </c>
      <c r="Q461" s="20">
        <f t="shared" si="66"/>
        <v>0</v>
      </c>
      <c r="R461" s="21">
        <f t="shared" si="66"/>
        <v>0</v>
      </c>
      <c r="T461" s="18" t="s">
        <v>76</v>
      </c>
      <c r="U461" s="19"/>
      <c r="V461" s="20">
        <f t="shared" ref="V461:AA461" si="67">COUNTIF(V400:V456,"&gt;0")</f>
        <v>0</v>
      </c>
      <c r="W461" s="20">
        <f t="shared" si="67"/>
        <v>0</v>
      </c>
      <c r="X461" s="20">
        <f t="shared" si="67"/>
        <v>0</v>
      </c>
      <c r="Y461" s="20">
        <f t="shared" si="67"/>
        <v>0</v>
      </c>
      <c r="Z461" s="20">
        <f t="shared" si="67"/>
        <v>0</v>
      </c>
      <c r="AA461" s="21">
        <f t="shared" si="67"/>
        <v>0</v>
      </c>
      <c r="AC461" s="18" t="s">
        <v>76</v>
      </c>
      <c r="AD461" s="19"/>
      <c r="AE461" s="20">
        <f t="shared" ref="AE461:AJ461" si="68">COUNTIF(AE400:AE456,"&gt;0")</f>
        <v>0</v>
      </c>
      <c r="AF461" s="20">
        <f t="shared" si="68"/>
        <v>0</v>
      </c>
      <c r="AG461" s="20">
        <f t="shared" si="68"/>
        <v>0</v>
      </c>
      <c r="AH461" s="20">
        <f t="shared" si="68"/>
        <v>0</v>
      </c>
      <c r="AI461" s="20">
        <f t="shared" si="68"/>
        <v>0</v>
      </c>
      <c r="AJ461" s="21">
        <f t="shared" si="68"/>
        <v>0</v>
      </c>
      <c r="AL461" s="18" t="s">
        <v>76</v>
      </c>
      <c r="AM461" s="19"/>
      <c r="AN461" s="20">
        <f t="shared" ref="AN461:AS461" si="69">COUNTIF(AN400:AN456,"&gt;0")</f>
        <v>0</v>
      </c>
      <c r="AO461" s="20">
        <f t="shared" si="69"/>
        <v>0</v>
      </c>
      <c r="AP461" s="20">
        <f t="shared" si="69"/>
        <v>0</v>
      </c>
      <c r="AQ461" s="20">
        <f t="shared" si="69"/>
        <v>0</v>
      </c>
      <c r="AR461" s="20">
        <f t="shared" si="69"/>
        <v>0</v>
      </c>
      <c r="AS461" s="21">
        <f t="shared" si="69"/>
        <v>0</v>
      </c>
    </row>
    <row r="463" spans="2:45" ht="15" thickBot="1" x14ac:dyDescent="0.4">
      <c r="B463" s="3" t="s">
        <v>120</v>
      </c>
      <c r="C463" s="4"/>
      <c r="D463" s="4"/>
      <c r="E463" s="4"/>
      <c r="F463" s="4"/>
      <c r="G463" s="4"/>
      <c r="H463" s="4"/>
      <c r="I463" s="4"/>
      <c r="K463" s="3" t="str">
        <f>$B463</f>
        <v>Measured Dust CADR/W (Adjusted Proposal Levels)</v>
      </c>
      <c r="L463" s="4"/>
      <c r="M463" s="4"/>
      <c r="N463" s="4"/>
      <c r="O463" s="4"/>
      <c r="P463" s="4"/>
      <c r="Q463" s="4"/>
      <c r="R463" s="4"/>
      <c r="T463" s="3" t="str">
        <f>$B463</f>
        <v>Measured Dust CADR/W (Adjusted Proposal Levels)</v>
      </c>
      <c r="U463" s="4"/>
      <c r="V463" s="4"/>
      <c r="W463" s="4"/>
      <c r="X463" s="4"/>
      <c r="Y463" s="4"/>
      <c r="Z463" s="4"/>
      <c r="AA463" s="4"/>
      <c r="AC463" s="3" t="str">
        <f>$B463</f>
        <v>Measured Dust CADR/W (Adjusted Proposal Levels)</v>
      </c>
      <c r="AD463" s="4"/>
      <c r="AE463" s="4"/>
      <c r="AF463" s="4"/>
      <c r="AG463" s="4"/>
      <c r="AH463" s="4"/>
      <c r="AI463" s="4"/>
      <c r="AJ463" s="4"/>
      <c r="AL463" s="3" t="str">
        <f>$B463</f>
        <v>Measured Dust CADR/W (Adjusted Proposal Levels)</v>
      </c>
      <c r="AM463" s="4"/>
      <c r="AN463" s="4"/>
      <c r="AO463" s="4"/>
      <c r="AP463" s="4"/>
      <c r="AQ463" s="4"/>
      <c r="AR463" s="4"/>
      <c r="AS463" s="4"/>
    </row>
    <row r="464" spans="2:45" ht="14.5" x14ac:dyDescent="0.35">
      <c r="B464" s="143" t="s">
        <v>78</v>
      </c>
      <c r="C464" s="144"/>
      <c r="D464" s="144"/>
      <c r="E464" s="144"/>
      <c r="F464" s="144"/>
      <c r="G464" s="144"/>
      <c r="H464" s="144"/>
      <c r="I464" s="145"/>
      <c r="K464" s="143" t="s">
        <v>83</v>
      </c>
      <c r="L464" s="144"/>
      <c r="M464" s="144"/>
      <c r="N464" s="144"/>
      <c r="O464" s="144"/>
      <c r="P464" s="144"/>
      <c r="Q464" s="144"/>
      <c r="R464" s="145"/>
      <c r="T464" s="143" t="s">
        <v>84</v>
      </c>
      <c r="U464" s="144"/>
      <c r="V464" s="144"/>
      <c r="W464" s="144"/>
      <c r="X464" s="144"/>
      <c r="Y464" s="144"/>
      <c r="Z464" s="144"/>
      <c r="AA464" s="145"/>
      <c r="AC464" s="143" t="s">
        <v>85</v>
      </c>
      <c r="AD464" s="144"/>
      <c r="AE464" s="144"/>
      <c r="AF464" s="144"/>
      <c r="AG464" s="144"/>
      <c r="AH464" s="144"/>
      <c r="AI464" s="144"/>
      <c r="AJ464" s="145"/>
      <c r="AL464" s="143" t="s">
        <v>86</v>
      </c>
      <c r="AM464" s="144"/>
      <c r="AN464" s="144"/>
      <c r="AO464" s="144"/>
      <c r="AP464" s="144"/>
      <c r="AQ464" s="144"/>
      <c r="AR464" s="144"/>
      <c r="AS464" s="145"/>
    </row>
    <row r="465" spans="2:45" ht="50" x14ac:dyDescent="0.25">
      <c r="B465" s="5" t="s">
        <v>70</v>
      </c>
      <c r="C465" s="13" t="s">
        <v>73</v>
      </c>
      <c r="D465" s="13" t="s">
        <v>69</v>
      </c>
      <c r="E465" s="13" t="s">
        <v>105</v>
      </c>
      <c r="F465" s="22" t="s">
        <v>79</v>
      </c>
      <c r="G465" s="13" t="s">
        <v>106</v>
      </c>
      <c r="H465" s="13" t="s">
        <v>121</v>
      </c>
      <c r="I465" s="14" t="s">
        <v>122</v>
      </c>
      <c r="K465" s="5" t="s">
        <v>70</v>
      </c>
      <c r="L465" s="13" t="s">
        <v>73</v>
      </c>
      <c r="M465" s="13" t="s">
        <v>69</v>
      </c>
      <c r="N465" s="13" t="s">
        <v>105</v>
      </c>
      <c r="O465" s="22" t="s">
        <v>79</v>
      </c>
      <c r="P465" s="13" t="s">
        <v>106</v>
      </c>
      <c r="Q465" s="13" t="s">
        <v>107</v>
      </c>
      <c r="R465" s="14" t="s">
        <v>108</v>
      </c>
      <c r="T465" s="5" t="s">
        <v>70</v>
      </c>
      <c r="U465" s="13" t="s">
        <v>73</v>
      </c>
      <c r="V465" s="13" t="s">
        <v>69</v>
      </c>
      <c r="W465" s="13" t="s">
        <v>112</v>
      </c>
      <c r="X465" s="22" t="s">
        <v>113</v>
      </c>
      <c r="Y465" s="13" t="s">
        <v>114</v>
      </c>
      <c r="Z465" s="13" t="s">
        <v>81</v>
      </c>
      <c r="AA465" s="14" t="s">
        <v>82</v>
      </c>
      <c r="AC465" s="5" t="s">
        <v>70</v>
      </c>
      <c r="AD465" s="13" t="s">
        <v>73</v>
      </c>
      <c r="AE465" s="13" t="s">
        <v>69</v>
      </c>
      <c r="AF465" s="13" t="s">
        <v>123</v>
      </c>
      <c r="AG465" s="22" t="s">
        <v>109</v>
      </c>
      <c r="AH465" s="13" t="s">
        <v>80</v>
      </c>
      <c r="AI465" s="13" t="s">
        <v>124</v>
      </c>
      <c r="AJ465" s="14" t="s">
        <v>108</v>
      </c>
      <c r="AL465" s="5" t="s">
        <v>70</v>
      </c>
      <c r="AM465" s="13" t="s">
        <v>73</v>
      </c>
      <c r="AN465" s="13" t="s">
        <v>69</v>
      </c>
      <c r="AO465" s="13" t="s">
        <v>94</v>
      </c>
      <c r="AP465" s="22" t="s">
        <v>95</v>
      </c>
      <c r="AQ465" s="13" t="s">
        <v>96</v>
      </c>
      <c r="AR465" s="13" t="s">
        <v>97</v>
      </c>
      <c r="AS465" s="14" t="s">
        <v>98</v>
      </c>
    </row>
    <row r="466" spans="2:45" hidden="1" outlineLevel="1" x14ac:dyDescent="0.25">
      <c r="B466" s="9" t="s">
        <v>10</v>
      </c>
      <c r="C466" s="6"/>
      <c r="D466" s="6" t="e">
        <f>COUNTIFS(#REF!,"&lt;100",#REF!,"&gt;=50",#REF!,$B466)</f>
        <v>#REF!</v>
      </c>
      <c r="E466" s="6" t="e">
        <f>COUNTIFS(#REF!,"&lt;=1",#REF!,"&lt;100",#REF!,"&gt;=50",#REF!,$B466,#REF!,"&gt;=2.4")</f>
        <v>#REF!</v>
      </c>
      <c r="F466" s="6" t="e">
        <f>COUNTIFS(#REF!,"&lt;=1",#REF!,"&lt;100",#REF!,"&gt;=50",#REF!,$B466,#REF!,"&gt;=2.5")</f>
        <v>#REF!</v>
      </c>
      <c r="G466" s="6" t="e">
        <f>COUNTIFS(#REF!,"&lt;=1",#REF!,"&lt;100",#REF!,"&gt;=50",#REF!,$B466,#REF!,"&gt;=2.6")</f>
        <v>#REF!</v>
      </c>
      <c r="H466" s="6" t="e">
        <f>COUNTIFS(#REF!,"&lt;=1",#REF!,"&lt;100",#REF!,"&gt;=50",#REF!,$B466,#REF!,"&gt;=2.7")</f>
        <v>#REF!</v>
      </c>
      <c r="I466" s="15" t="e">
        <f>COUNTIFS(#REF!,"&lt;=1",#REF!,"&lt;100",#REF!,"&gt;=50",#REF!,$B466,#REF!,"&gt;=2.8")</f>
        <v>#REF!</v>
      </c>
      <c r="K466" s="9" t="s">
        <v>10</v>
      </c>
      <c r="L466" s="6"/>
      <c r="M466" s="6" t="e">
        <f>COUNTIFS(#REF!,"&gt;=100",#REF!,"&lt;150",#REF!,$B466)</f>
        <v>#REF!</v>
      </c>
      <c r="N466" s="6" t="e">
        <f>COUNTIFS(#REF!,"&lt;=1",#REF!,"&gt;=100",#REF!,"&lt;150",#REF!,$B466,#REF!,"&gt;=2.4")</f>
        <v>#REF!</v>
      </c>
      <c r="O466" s="6" t="e">
        <f>COUNTIFS(#REF!,"&lt;=1",#REF!,"&gt;=100",#REF!,"&lt;150",#REF!,$B466,#REF!,"&gt;=2.5")</f>
        <v>#REF!</v>
      </c>
      <c r="P466" s="6" t="e">
        <f>COUNTIFS(#REF!,"&lt;=1",#REF!,"&gt;=100",#REF!,"&lt;150",#REF!,$B466,#REF!,"&gt;=2.6")</f>
        <v>#REF!</v>
      </c>
      <c r="Q466" s="6" t="e">
        <f>COUNTIFS(#REF!,"&lt;=1",#REF!,"&gt;=100",#REF!,"&lt;150",#REF!,$B466,#REF!,"&gt;=3.0")</f>
        <v>#REF!</v>
      </c>
      <c r="R466" s="15" t="e">
        <f>COUNTIFS(#REF!,"&lt;=1",#REF!,"&gt;=100",#REF!,"&lt;150",#REF!,$B466,#REF!,"&gt;=3.5")</f>
        <v>#REF!</v>
      </c>
      <c r="T466" s="9" t="s">
        <v>10</v>
      </c>
      <c r="U466" s="6"/>
      <c r="V466" s="6" t="e">
        <f>COUNTIFS(#REF!,"&gt;=150",#REF!,"&lt;200",#REF!,$B466)</f>
        <v>#REF!</v>
      </c>
      <c r="W466" s="6" t="e">
        <f>COUNTIFS(#REF!,"&lt;=1",#REF!,"&gt;=150",#REF!,"&lt;200",#REF!,$B466,#REF!,"&gt;=2.8")</f>
        <v>#REF!</v>
      </c>
      <c r="X466" s="6" t="e">
        <f>COUNTIFS(#REF!,"&lt;=1",#REF!,"&gt;=150",#REF!,"&lt;200",#REF!,$B466,#REF!,"&gt;=3.0")</f>
        <v>#REF!</v>
      </c>
      <c r="Y466" s="6" t="e">
        <f>COUNTIFS(#REF!,"&lt;=1",#REF!,"&gt;=150",#REF!,"&lt;200",#REF!,$B466,#REF!,"&gt;=3.2")</f>
        <v>#REF!</v>
      </c>
      <c r="Z466" s="6" t="e">
        <f>COUNTIFS(#REF!,"&lt;=1",#REF!,"&gt;=150",#REF!,"&lt;200",#REF!,$B466,#REF!,"&gt;=3.5")</f>
        <v>#REF!</v>
      </c>
      <c r="AA466" s="15" t="e">
        <f>COUNTIFS(#REF!,"&lt;=1",#REF!,"&gt;=150",#REF!,"&lt;200",#REF!,$B466,#REF!,"&gt;=4")</f>
        <v>#REF!</v>
      </c>
      <c r="AC466" s="9" t="s">
        <v>10</v>
      </c>
      <c r="AD466" s="6"/>
      <c r="AE466" s="6" t="e">
        <f>COUNTIFS(#REF!,"&gt;=200",#REF!,$B466)</f>
        <v>#REF!</v>
      </c>
      <c r="AF466" s="6" t="e">
        <f>COUNTIFS(#REF!,"&lt;=1",#REF!,"&gt;=200",#REF!,$B466,#REF!,"&gt;=2.7")</f>
        <v>#REF!</v>
      </c>
      <c r="AG466" s="6" t="e">
        <f>COUNTIFS(#REF!,"&lt;=1",#REF!,"&gt;=200",#REF!,$B466,#REF!,"&gt;=3.0")</f>
        <v>#REF!</v>
      </c>
      <c r="AH466" s="6" t="e">
        <f>COUNTIFS(#REF!,"&lt;=1",#REF!,"&gt;=200",#REF!,$B466,#REF!,"&gt;=3.0")</f>
        <v>#REF!</v>
      </c>
      <c r="AI466" s="6" t="e">
        <f>COUNTIFS(#REF!,"&lt;=1",#REF!,"&gt;=200",#REF!,$B466,#REF!,"&gt;=3.2")</f>
        <v>#REF!</v>
      </c>
      <c r="AJ466" s="15" t="e">
        <f>COUNTIFS(#REF!,"&lt;=1",#REF!,"&gt;=200",#REF!,$B466,#REF!,"&gt;=3.5")</f>
        <v>#REF!</v>
      </c>
      <c r="AL466" s="9" t="s">
        <v>10</v>
      </c>
      <c r="AM466" s="6"/>
      <c r="AN466" s="6" t="e">
        <f>COUNTIFS(#REF!,"&gt;=50",#REF!,$B466)</f>
        <v>#REF!</v>
      </c>
      <c r="AO466" s="6" t="e">
        <f>COUNTIFS(#REF!,"&lt;=1",#REF!,"&gt;=50",#REF!,$B466,#REF!,"&gt;=2.2")</f>
        <v>#REF!</v>
      </c>
      <c r="AP466" s="6" t="e">
        <f>COUNTIFS(#REF!,"&lt;=1",#REF!,"&gt;=50",#REF!,$B466,#REF!,"&gt;=2.5")</f>
        <v>#REF!</v>
      </c>
      <c r="AQ466" s="6" t="e">
        <f>COUNTIFS(#REF!,"&lt;=1",#REF!,"&gt;=50",#REF!,$B466,#REF!,"&gt;=3")</f>
        <v>#REF!</v>
      </c>
      <c r="AR466" s="6" t="e">
        <f>COUNTIFS(#REF!,"&lt;=1",#REF!,"&gt;=50",#REF!,$B466,#REF!,"&gt;=3.5")</f>
        <v>#REF!</v>
      </c>
      <c r="AS466" s="15" t="e">
        <f>COUNTIFS(#REF!,"&lt;=1",#REF!,"&gt;=50",#REF!,$B466,#REF!,"&gt;=4")</f>
        <v>#REF!</v>
      </c>
    </row>
    <row r="467" spans="2:45" hidden="1" outlineLevel="1" x14ac:dyDescent="0.25">
      <c r="B467" s="9" t="s">
        <v>12</v>
      </c>
      <c r="C467" s="6"/>
      <c r="D467" s="6" t="e">
        <f>COUNTIFS(#REF!,"&lt;100",#REF!,"&gt;=50",#REF!,$B467)</f>
        <v>#REF!</v>
      </c>
      <c r="E467" s="6" t="e">
        <f>COUNTIFS(#REF!,"&lt;=1",#REF!,"&lt;100",#REF!,"&gt;=50",#REF!,$B467,#REF!,"&gt;=2.4")</f>
        <v>#REF!</v>
      </c>
      <c r="F467" s="6" t="e">
        <f>COUNTIFS(#REF!,"&lt;=1",#REF!,"&lt;100",#REF!,"&gt;=50",#REF!,$B467,#REF!,"&gt;=2.5")</f>
        <v>#REF!</v>
      </c>
      <c r="G467" s="6" t="e">
        <f>COUNTIFS(#REF!,"&lt;=1",#REF!,"&lt;100",#REF!,"&gt;=50",#REF!,$B467,#REF!,"&gt;=2.6")</f>
        <v>#REF!</v>
      </c>
      <c r="H467" s="6" t="e">
        <f>COUNTIFS(#REF!,"&lt;=1",#REF!,"&lt;100",#REF!,"&gt;=50",#REF!,$B467,#REF!,"&gt;=2.7")</f>
        <v>#REF!</v>
      </c>
      <c r="I467" s="15" t="e">
        <f>COUNTIFS(#REF!,"&lt;=1",#REF!,"&lt;100",#REF!,"&gt;=50",#REF!,$B467,#REF!,"&gt;=2.8")</f>
        <v>#REF!</v>
      </c>
      <c r="K467" s="9" t="s">
        <v>12</v>
      </c>
      <c r="L467" s="6"/>
      <c r="M467" s="6" t="e">
        <f>COUNTIFS(#REF!,"&gt;=100",#REF!,"&lt;150",#REF!,$B467)</f>
        <v>#REF!</v>
      </c>
      <c r="N467" s="6" t="e">
        <f>COUNTIFS(#REF!,"&lt;=1",#REF!,"&gt;=100",#REF!,"&lt;150",#REF!,$B467,#REF!,"&gt;=2.4")</f>
        <v>#REF!</v>
      </c>
      <c r="O467" s="6" t="e">
        <f>COUNTIFS(#REF!,"&lt;=1",#REF!,"&gt;=100",#REF!,"&lt;150",#REF!,$B467,#REF!,"&gt;=2.5")</f>
        <v>#REF!</v>
      </c>
      <c r="P467" s="6" t="e">
        <f>COUNTIFS(#REF!,"&lt;=1",#REF!,"&gt;=100",#REF!,"&lt;150",#REF!,$B467,#REF!,"&gt;=2.6")</f>
        <v>#REF!</v>
      </c>
      <c r="Q467" s="6" t="e">
        <f>COUNTIFS(#REF!,"&lt;=1",#REF!,"&gt;=100",#REF!,"&lt;150",#REF!,$B467,#REF!,"&gt;=3.0")</f>
        <v>#REF!</v>
      </c>
      <c r="R467" s="15" t="e">
        <f>COUNTIFS(#REF!,"&lt;=1",#REF!,"&gt;=100",#REF!,"&lt;150",#REF!,$B467,#REF!,"&gt;=3.5")</f>
        <v>#REF!</v>
      </c>
      <c r="T467" s="9" t="s">
        <v>12</v>
      </c>
      <c r="U467" s="6"/>
      <c r="V467" s="6" t="e">
        <f>COUNTIFS(#REF!,"&gt;=150",#REF!,"&lt;200",#REF!,$B467)</f>
        <v>#REF!</v>
      </c>
      <c r="W467" s="6" t="e">
        <f>COUNTIFS(#REF!,"&lt;=1",#REF!,"&gt;=150",#REF!,"&lt;200",#REF!,$B467,#REF!,"&gt;=2.8")</f>
        <v>#REF!</v>
      </c>
      <c r="X467" s="6" t="e">
        <f>COUNTIFS(#REF!,"&lt;=1",#REF!,"&gt;=150",#REF!,"&lt;200",#REF!,$B467,#REF!,"&gt;=3.0")</f>
        <v>#REF!</v>
      </c>
      <c r="Y467" s="6" t="e">
        <f>COUNTIFS(#REF!,"&lt;=1",#REF!,"&gt;=150",#REF!,"&lt;200",#REF!,$B467,#REF!,"&gt;=3.2")</f>
        <v>#REF!</v>
      </c>
      <c r="Z467" s="6" t="e">
        <f>COUNTIFS(#REF!,"&lt;=1",#REF!,"&gt;=150",#REF!,"&lt;200",#REF!,$B467,#REF!,"&gt;=3.5")</f>
        <v>#REF!</v>
      </c>
      <c r="AA467" s="15" t="e">
        <f>COUNTIFS(#REF!,"&lt;=1",#REF!,"&gt;=150",#REF!,"&lt;200",#REF!,$B467,#REF!,"&gt;=4")</f>
        <v>#REF!</v>
      </c>
      <c r="AC467" s="9" t="s">
        <v>12</v>
      </c>
      <c r="AD467" s="6"/>
      <c r="AE467" s="6" t="e">
        <f>COUNTIFS(#REF!,"&gt;=200",#REF!,$B467)</f>
        <v>#REF!</v>
      </c>
      <c r="AF467" s="6" t="e">
        <f>COUNTIFS(#REF!,"&lt;=1",#REF!,"&gt;=200",#REF!,$B467,#REF!,"&gt;=2.7")</f>
        <v>#REF!</v>
      </c>
      <c r="AG467" s="6" t="e">
        <f>COUNTIFS(#REF!,"&lt;=1",#REF!,"&gt;=200",#REF!,$B467,#REF!,"&gt;=3.0")</f>
        <v>#REF!</v>
      </c>
      <c r="AH467" s="6" t="e">
        <f>COUNTIFS(#REF!,"&lt;=1",#REF!,"&gt;=200",#REF!,$B467,#REF!,"&gt;=3.0")</f>
        <v>#REF!</v>
      </c>
      <c r="AI467" s="6" t="e">
        <f>COUNTIFS(#REF!,"&lt;=1",#REF!,"&gt;=200",#REF!,$B467,#REF!,"&gt;=3.2")</f>
        <v>#REF!</v>
      </c>
      <c r="AJ467" s="15" t="e">
        <f>COUNTIFS(#REF!,"&lt;=1",#REF!,"&gt;=200",#REF!,$B467,#REF!,"&gt;=3.5")</f>
        <v>#REF!</v>
      </c>
      <c r="AL467" s="9" t="s">
        <v>12</v>
      </c>
      <c r="AM467" s="6"/>
      <c r="AN467" s="6" t="e">
        <f>COUNTIFS(#REF!,"&gt;=50",#REF!,$B467)</f>
        <v>#REF!</v>
      </c>
      <c r="AO467" s="6" t="e">
        <f>COUNTIFS(#REF!,"&lt;=1",#REF!,"&gt;=50",#REF!,$B467,#REF!,"&gt;=2.2")</f>
        <v>#REF!</v>
      </c>
      <c r="AP467" s="6" t="e">
        <f>COUNTIFS(#REF!,"&lt;=1",#REF!,"&gt;=50",#REF!,$B467,#REF!,"&gt;=2.5")</f>
        <v>#REF!</v>
      </c>
      <c r="AQ467" s="6" t="e">
        <f>COUNTIFS(#REF!,"&lt;=1",#REF!,"&gt;=50",#REF!,$B467,#REF!,"&gt;=3")</f>
        <v>#REF!</v>
      </c>
      <c r="AR467" s="6" t="e">
        <f>COUNTIFS(#REF!,"&lt;=1",#REF!,"&gt;=50",#REF!,$B467,#REF!,"&gt;=3.5")</f>
        <v>#REF!</v>
      </c>
      <c r="AS467" s="15" t="e">
        <f>COUNTIFS(#REF!,"&lt;=1",#REF!,"&gt;=50",#REF!,$B467,#REF!,"&gt;=4")</f>
        <v>#REF!</v>
      </c>
    </row>
    <row r="468" spans="2:45" hidden="1" outlineLevel="1" x14ac:dyDescent="0.25">
      <c r="B468" s="9" t="s">
        <v>26</v>
      </c>
      <c r="C468" s="6"/>
      <c r="D468" s="6" t="e">
        <f>COUNTIFS(#REF!,"&lt;100",#REF!,"&gt;=50",#REF!,$B468)</f>
        <v>#REF!</v>
      </c>
      <c r="E468" s="6" t="e">
        <f>COUNTIFS(#REF!,"&lt;=1",#REF!,"&lt;100",#REF!,"&gt;=50",#REF!,$B468,#REF!,"&gt;=2.4")</f>
        <v>#REF!</v>
      </c>
      <c r="F468" s="6" t="e">
        <f>COUNTIFS(#REF!,"&lt;=1",#REF!,"&lt;100",#REF!,"&gt;=50",#REF!,$B468,#REF!,"&gt;=2.5")</f>
        <v>#REF!</v>
      </c>
      <c r="G468" s="6" t="e">
        <f>COUNTIFS(#REF!,"&lt;=1",#REF!,"&lt;100",#REF!,"&gt;=50",#REF!,$B468,#REF!,"&gt;=2.6")</f>
        <v>#REF!</v>
      </c>
      <c r="H468" s="6" t="e">
        <f>COUNTIFS(#REF!,"&lt;=1",#REF!,"&lt;100",#REF!,"&gt;=50",#REF!,$B468,#REF!,"&gt;=2.7")</f>
        <v>#REF!</v>
      </c>
      <c r="I468" s="15" t="e">
        <f>COUNTIFS(#REF!,"&lt;=1",#REF!,"&lt;100",#REF!,"&gt;=50",#REF!,$B468,#REF!,"&gt;=2.8")</f>
        <v>#REF!</v>
      </c>
      <c r="K468" s="9" t="s">
        <v>26</v>
      </c>
      <c r="L468" s="6"/>
      <c r="M468" s="6" t="e">
        <f>COUNTIFS(#REF!,"&gt;=100",#REF!,"&lt;150",#REF!,$B468)</f>
        <v>#REF!</v>
      </c>
      <c r="N468" s="6" t="e">
        <f>COUNTIFS(#REF!,"&lt;=1",#REF!,"&gt;=100",#REF!,"&lt;150",#REF!,$B468,#REF!,"&gt;=2.4")</f>
        <v>#REF!</v>
      </c>
      <c r="O468" s="6" t="e">
        <f>COUNTIFS(#REF!,"&lt;=1",#REF!,"&gt;=100",#REF!,"&lt;150",#REF!,$B468,#REF!,"&gt;=2.5")</f>
        <v>#REF!</v>
      </c>
      <c r="P468" s="6" t="e">
        <f>COUNTIFS(#REF!,"&lt;=1",#REF!,"&gt;=100",#REF!,"&lt;150",#REF!,$B468,#REF!,"&gt;=2.6")</f>
        <v>#REF!</v>
      </c>
      <c r="Q468" s="6" t="e">
        <f>COUNTIFS(#REF!,"&lt;=1",#REF!,"&gt;=100",#REF!,"&lt;150",#REF!,$B468,#REF!,"&gt;=3.0")</f>
        <v>#REF!</v>
      </c>
      <c r="R468" s="15" t="e">
        <f>COUNTIFS(#REF!,"&lt;=1",#REF!,"&gt;=100",#REF!,"&lt;150",#REF!,$B468,#REF!,"&gt;=3.5")</f>
        <v>#REF!</v>
      </c>
      <c r="T468" s="9" t="s">
        <v>26</v>
      </c>
      <c r="U468" s="6"/>
      <c r="V468" s="6" t="e">
        <f>COUNTIFS(#REF!,"&gt;=150",#REF!,"&lt;200",#REF!,$B468)</f>
        <v>#REF!</v>
      </c>
      <c r="W468" s="6" t="e">
        <f>COUNTIFS(#REF!,"&lt;=1",#REF!,"&gt;=150",#REF!,"&lt;200",#REF!,$B468,#REF!,"&gt;=2.8")</f>
        <v>#REF!</v>
      </c>
      <c r="X468" s="6" t="e">
        <f>COUNTIFS(#REF!,"&lt;=1",#REF!,"&gt;=150",#REF!,"&lt;200",#REF!,$B468,#REF!,"&gt;=3.0")</f>
        <v>#REF!</v>
      </c>
      <c r="Y468" s="6" t="e">
        <f>COUNTIFS(#REF!,"&lt;=1",#REF!,"&gt;=150",#REF!,"&lt;200",#REF!,$B468,#REF!,"&gt;=3.2")</f>
        <v>#REF!</v>
      </c>
      <c r="Z468" s="6" t="e">
        <f>COUNTIFS(#REF!,"&lt;=1",#REF!,"&gt;=150",#REF!,"&lt;200",#REF!,$B468,#REF!,"&gt;=3.5")</f>
        <v>#REF!</v>
      </c>
      <c r="AA468" s="15" t="e">
        <f>COUNTIFS(#REF!,"&lt;=1",#REF!,"&gt;=150",#REF!,"&lt;200",#REF!,$B468,#REF!,"&gt;=4")</f>
        <v>#REF!</v>
      </c>
      <c r="AC468" s="9" t="s">
        <v>26</v>
      </c>
      <c r="AD468" s="6"/>
      <c r="AE468" s="6" t="e">
        <f>COUNTIFS(#REF!,"&gt;=200",#REF!,$B468)</f>
        <v>#REF!</v>
      </c>
      <c r="AF468" s="6" t="e">
        <f>COUNTIFS(#REF!,"&lt;=1",#REF!,"&gt;=200",#REF!,$B468,#REF!,"&gt;=2.7")</f>
        <v>#REF!</v>
      </c>
      <c r="AG468" s="6" t="e">
        <f>COUNTIFS(#REF!,"&lt;=1",#REF!,"&gt;=200",#REF!,$B468,#REF!,"&gt;=3.0")</f>
        <v>#REF!</v>
      </c>
      <c r="AH468" s="6" t="e">
        <f>COUNTIFS(#REF!,"&lt;=1",#REF!,"&gt;=200",#REF!,$B468,#REF!,"&gt;=3.0")</f>
        <v>#REF!</v>
      </c>
      <c r="AI468" s="6" t="e">
        <f>COUNTIFS(#REF!,"&lt;=1",#REF!,"&gt;=200",#REF!,$B468,#REF!,"&gt;=3.2")</f>
        <v>#REF!</v>
      </c>
      <c r="AJ468" s="15" t="e">
        <f>COUNTIFS(#REF!,"&lt;=1",#REF!,"&gt;=200",#REF!,$B468,#REF!,"&gt;=3.5")</f>
        <v>#REF!</v>
      </c>
      <c r="AL468" s="9" t="s">
        <v>26</v>
      </c>
      <c r="AM468" s="6"/>
      <c r="AN468" s="6" t="e">
        <f>COUNTIFS(#REF!,"&gt;=50",#REF!,$B468)</f>
        <v>#REF!</v>
      </c>
      <c r="AO468" s="6" t="e">
        <f>COUNTIFS(#REF!,"&lt;=1",#REF!,"&gt;=50",#REF!,$B468,#REF!,"&gt;=2.2")</f>
        <v>#REF!</v>
      </c>
      <c r="AP468" s="6" t="e">
        <f>COUNTIFS(#REF!,"&lt;=1",#REF!,"&gt;=50",#REF!,$B468,#REF!,"&gt;=2.5")</f>
        <v>#REF!</v>
      </c>
      <c r="AQ468" s="6" t="e">
        <f>COUNTIFS(#REF!,"&lt;=1",#REF!,"&gt;=50",#REF!,$B468,#REF!,"&gt;=3")</f>
        <v>#REF!</v>
      </c>
      <c r="AR468" s="6" t="e">
        <f>COUNTIFS(#REF!,"&lt;=1",#REF!,"&gt;=50",#REF!,$B468,#REF!,"&gt;=3.5")</f>
        <v>#REF!</v>
      </c>
      <c r="AS468" s="15" t="e">
        <f>COUNTIFS(#REF!,"&lt;=1",#REF!,"&gt;=50",#REF!,$B468,#REF!,"&gt;=4")</f>
        <v>#REF!</v>
      </c>
    </row>
    <row r="469" spans="2:45" hidden="1" outlineLevel="1" x14ac:dyDescent="0.25">
      <c r="B469" s="9" t="s">
        <v>15</v>
      </c>
      <c r="C469" s="6"/>
      <c r="D469" s="6" t="e">
        <f>COUNTIFS(#REF!,"&lt;100",#REF!,"&gt;=50",#REF!,$B469)</f>
        <v>#REF!</v>
      </c>
      <c r="E469" s="6" t="e">
        <f>COUNTIFS(#REF!,"&lt;=1",#REF!,"&lt;100",#REF!,"&gt;=50",#REF!,$B469,#REF!,"&gt;=2.4")</f>
        <v>#REF!</v>
      </c>
      <c r="F469" s="6" t="e">
        <f>COUNTIFS(#REF!,"&lt;=1",#REF!,"&lt;100",#REF!,"&gt;=50",#REF!,$B469,#REF!,"&gt;=2.5")</f>
        <v>#REF!</v>
      </c>
      <c r="G469" s="6" t="e">
        <f>COUNTIFS(#REF!,"&lt;=1",#REF!,"&lt;100",#REF!,"&gt;=50",#REF!,$B469,#REF!,"&gt;=2.6")</f>
        <v>#REF!</v>
      </c>
      <c r="H469" s="6" t="e">
        <f>COUNTIFS(#REF!,"&lt;=1",#REF!,"&lt;100",#REF!,"&gt;=50",#REF!,$B469,#REF!,"&gt;=2.7")</f>
        <v>#REF!</v>
      </c>
      <c r="I469" s="15" t="e">
        <f>COUNTIFS(#REF!,"&lt;=1",#REF!,"&lt;100",#REF!,"&gt;=50",#REF!,$B469,#REF!,"&gt;=2.8")</f>
        <v>#REF!</v>
      </c>
      <c r="K469" s="9" t="s">
        <v>15</v>
      </c>
      <c r="L469" s="6"/>
      <c r="M469" s="6" t="e">
        <f>COUNTIFS(#REF!,"&gt;=100",#REF!,"&lt;150",#REF!,$B469)</f>
        <v>#REF!</v>
      </c>
      <c r="N469" s="6" t="e">
        <f>COUNTIFS(#REF!,"&lt;=1",#REF!,"&gt;=100",#REF!,"&lt;150",#REF!,$B469,#REF!,"&gt;=2.4")</f>
        <v>#REF!</v>
      </c>
      <c r="O469" s="6" t="e">
        <f>COUNTIFS(#REF!,"&lt;=1",#REF!,"&gt;=100",#REF!,"&lt;150",#REF!,$B469,#REF!,"&gt;=2.5")</f>
        <v>#REF!</v>
      </c>
      <c r="P469" s="6" t="e">
        <f>COUNTIFS(#REF!,"&lt;=1",#REF!,"&gt;=100",#REF!,"&lt;150",#REF!,$B469,#REF!,"&gt;=2.6")</f>
        <v>#REF!</v>
      </c>
      <c r="Q469" s="6" t="e">
        <f>COUNTIFS(#REF!,"&lt;=1",#REF!,"&gt;=100",#REF!,"&lt;150",#REF!,$B469,#REF!,"&gt;=3.0")</f>
        <v>#REF!</v>
      </c>
      <c r="R469" s="15" t="e">
        <f>COUNTIFS(#REF!,"&lt;=1",#REF!,"&gt;=100",#REF!,"&lt;150",#REF!,$B469,#REF!,"&gt;=3.5")</f>
        <v>#REF!</v>
      </c>
      <c r="T469" s="9" t="s">
        <v>15</v>
      </c>
      <c r="U469" s="6"/>
      <c r="V469" s="6" t="e">
        <f>COUNTIFS(#REF!,"&gt;=150",#REF!,"&lt;200",#REF!,$B469)</f>
        <v>#REF!</v>
      </c>
      <c r="W469" s="6" t="e">
        <f>COUNTIFS(#REF!,"&lt;=1",#REF!,"&gt;=150",#REF!,"&lt;200",#REF!,$B469,#REF!,"&gt;=2.8")</f>
        <v>#REF!</v>
      </c>
      <c r="X469" s="6" t="e">
        <f>COUNTIFS(#REF!,"&lt;=1",#REF!,"&gt;=150",#REF!,"&lt;200",#REF!,$B469,#REF!,"&gt;=3.0")</f>
        <v>#REF!</v>
      </c>
      <c r="Y469" s="6" t="e">
        <f>COUNTIFS(#REF!,"&lt;=1",#REF!,"&gt;=150",#REF!,"&lt;200",#REF!,$B469,#REF!,"&gt;=3.2")</f>
        <v>#REF!</v>
      </c>
      <c r="Z469" s="6" t="e">
        <f>COUNTIFS(#REF!,"&lt;=1",#REF!,"&gt;=150",#REF!,"&lt;200",#REF!,$B469,#REF!,"&gt;=3.5")</f>
        <v>#REF!</v>
      </c>
      <c r="AA469" s="15" t="e">
        <f>COUNTIFS(#REF!,"&lt;=1",#REF!,"&gt;=150",#REF!,"&lt;200",#REF!,$B469,#REF!,"&gt;=4")</f>
        <v>#REF!</v>
      </c>
      <c r="AC469" s="9" t="s">
        <v>15</v>
      </c>
      <c r="AD469" s="6"/>
      <c r="AE469" s="6" t="e">
        <f>COUNTIFS(#REF!,"&gt;=200",#REF!,$B469)</f>
        <v>#REF!</v>
      </c>
      <c r="AF469" s="6" t="e">
        <f>COUNTIFS(#REF!,"&lt;=1",#REF!,"&gt;=200",#REF!,$B469,#REF!,"&gt;=2.7")</f>
        <v>#REF!</v>
      </c>
      <c r="AG469" s="6" t="e">
        <f>COUNTIFS(#REF!,"&lt;=1",#REF!,"&gt;=200",#REF!,$B469,#REF!,"&gt;=3.0")</f>
        <v>#REF!</v>
      </c>
      <c r="AH469" s="6" t="e">
        <f>COUNTIFS(#REF!,"&lt;=1",#REF!,"&gt;=200",#REF!,$B469,#REF!,"&gt;=3.0")</f>
        <v>#REF!</v>
      </c>
      <c r="AI469" s="6" t="e">
        <f>COUNTIFS(#REF!,"&lt;=1",#REF!,"&gt;=200",#REF!,$B469,#REF!,"&gt;=3.2")</f>
        <v>#REF!</v>
      </c>
      <c r="AJ469" s="15" t="e">
        <f>COUNTIFS(#REF!,"&lt;=1",#REF!,"&gt;=200",#REF!,$B469,#REF!,"&gt;=3.5")</f>
        <v>#REF!</v>
      </c>
      <c r="AL469" s="9" t="s">
        <v>15</v>
      </c>
      <c r="AM469" s="6"/>
      <c r="AN469" s="6" t="e">
        <f>COUNTIFS(#REF!,"&gt;=50",#REF!,$B469)</f>
        <v>#REF!</v>
      </c>
      <c r="AO469" s="6" t="e">
        <f>COUNTIFS(#REF!,"&lt;=1",#REF!,"&gt;=50",#REF!,$B469,#REF!,"&gt;=2.2")</f>
        <v>#REF!</v>
      </c>
      <c r="AP469" s="6" t="e">
        <f>COUNTIFS(#REF!,"&lt;=1",#REF!,"&gt;=50",#REF!,$B469,#REF!,"&gt;=2.5")</f>
        <v>#REF!</v>
      </c>
      <c r="AQ469" s="6" t="e">
        <f>COUNTIFS(#REF!,"&lt;=1",#REF!,"&gt;=50",#REF!,$B469,#REF!,"&gt;=3")</f>
        <v>#REF!</v>
      </c>
      <c r="AR469" s="6" t="e">
        <f>COUNTIFS(#REF!,"&lt;=1",#REF!,"&gt;=50",#REF!,$B469,#REF!,"&gt;=3.5")</f>
        <v>#REF!</v>
      </c>
      <c r="AS469" s="15" t="e">
        <f>COUNTIFS(#REF!,"&lt;=1",#REF!,"&gt;=50",#REF!,$B469,#REF!,"&gt;=4")</f>
        <v>#REF!</v>
      </c>
    </row>
    <row r="470" spans="2:45" hidden="1" outlineLevel="1" x14ac:dyDescent="0.25">
      <c r="B470" s="9" t="s">
        <v>31</v>
      </c>
      <c r="C470" s="6"/>
      <c r="D470" s="6" t="e">
        <f>COUNTIFS(#REF!,"&lt;100",#REF!,"&gt;=50",#REF!,$B470)</f>
        <v>#REF!</v>
      </c>
      <c r="E470" s="6" t="e">
        <f>COUNTIFS(#REF!,"&lt;=1",#REF!,"&lt;100",#REF!,"&gt;=50",#REF!,$B470,#REF!,"&gt;=2.4")</f>
        <v>#REF!</v>
      </c>
      <c r="F470" s="6" t="e">
        <f>COUNTIFS(#REF!,"&lt;=1",#REF!,"&lt;100",#REF!,"&gt;=50",#REF!,$B470,#REF!,"&gt;=2.5")</f>
        <v>#REF!</v>
      </c>
      <c r="G470" s="6" t="e">
        <f>COUNTIFS(#REF!,"&lt;=1",#REF!,"&lt;100",#REF!,"&gt;=50",#REF!,$B470,#REF!,"&gt;=2.6")</f>
        <v>#REF!</v>
      </c>
      <c r="H470" s="6" t="e">
        <f>COUNTIFS(#REF!,"&lt;=1",#REF!,"&lt;100",#REF!,"&gt;=50",#REF!,$B470,#REF!,"&gt;=2.7")</f>
        <v>#REF!</v>
      </c>
      <c r="I470" s="15" t="e">
        <f>COUNTIFS(#REF!,"&lt;=1",#REF!,"&lt;100",#REF!,"&gt;=50",#REF!,$B470,#REF!,"&gt;=2.8")</f>
        <v>#REF!</v>
      </c>
      <c r="K470" s="9" t="s">
        <v>31</v>
      </c>
      <c r="L470" s="6"/>
      <c r="M470" s="6" t="e">
        <f>COUNTIFS(#REF!,"&gt;=100",#REF!,"&lt;150",#REF!,$B470)</f>
        <v>#REF!</v>
      </c>
      <c r="N470" s="6" t="e">
        <f>COUNTIFS(#REF!,"&lt;=1",#REF!,"&gt;=100",#REF!,"&lt;150",#REF!,$B470,#REF!,"&gt;=2.4")</f>
        <v>#REF!</v>
      </c>
      <c r="O470" s="6" t="e">
        <f>COUNTIFS(#REF!,"&lt;=1",#REF!,"&gt;=100",#REF!,"&lt;150",#REF!,$B470,#REF!,"&gt;=2.5")</f>
        <v>#REF!</v>
      </c>
      <c r="P470" s="6" t="e">
        <f>COUNTIFS(#REF!,"&lt;=1",#REF!,"&gt;=100",#REF!,"&lt;150",#REF!,$B470,#REF!,"&gt;=2.6")</f>
        <v>#REF!</v>
      </c>
      <c r="Q470" s="6" t="e">
        <f>COUNTIFS(#REF!,"&lt;=1",#REF!,"&gt;=100",#REF!,"&lt;150",#REF!,$B470,#REF!,"&gt;=3.0")</f>
        <v>#REF!</v>
      </c>
      <c r="R470" s="15" t="e">
        <f>COUNTIFS(#REF!,"&lt;=1",#REF!,"&gt;=100",#REF!,"&lt;150",#REF!,$B470,#REF!,"&gt;=3.5")</f>
        <v>#REF!</v>
      </c>
      <c r="T470" s="9" t="s">
        <v>31</v>
      </c>
      <c r="U470" s="6"/>
      <c r="V470" s="6" t="e">
        <f>COUNTIFS(#REF!,"&gt;=150",#REF!,"&lt;200",#REF!,$B470)</f>
        <v>#REF!</v>
      </c>
      <c r="W470" s="6" t="e">
        <f>COUNTIFS(#REF!,"&lt;=1",#REF!,"&gt;=150",#REF!,"&lt;200",#REF!,$B470,#REF!,"&gt;=2.8")</f>
        <v>#REF!</v>
      </c>
      <c r="X470" s="6" t="e">
        <f>COUNTIFS(#REF!,"&lt;=1",#REF!,"&gt;=150",#REF!,"&lt;200",#REF!,$B470,#REF!,"&gt;=3.0")</f>
        <v>#REF!</v>
      </c>
      <c r="Y470" s="6" t="e">
        <f>COUNTIFS(#REF!,"&lt;=1",#REF!,"&gt;=150",#REF!,"&lt;200",#REF!,$B470,#REF!,"&gt;=3.2")</f>
        <v>#REF!</v>
      </c>
      <c r="Z470" s="6" t="e">
        <f>COUNTIFS(#REF!,"&lt;=1",#REF!,"&gt;=150",#REF!,"&lt;200",#REF!,$B470,#REF!,"&gt;=3.5")</f>
        <v>#REF!</v>
      </c>
      <c r="AA470" s="15" t="e">
        <f>COUNTIFS(#REF!,"&lt;=1",#REF!,"&gt;=150",#REF!,"&lt;200",#REF!,$B470,#REF!,"&gt;=4")</f>
        <v>#REF!</v>
      </c>
      <c r="AC470" s="9" t="s">
        <v>31</v>
      </c>
      <c r="AD470" s="6"/>
      <c r="AE470" s="6" t="e">
        <f>COUNTIFS(#REF!,"&gt;=200",#REF!,$B470)</f>
        <v>#REF!</v>
      </c>
      <c r="AF470" s="6" t="e">
        <f>COUNTIFS(#REF!,"&lt;=1",#REF!,"&gt;=200",#REF!,$B470,#REF!,"&gt;=2.7")</f>
        <v>#REF!</v>
      </c>
      <c r="AG470" s="6" t="e">
        <f>COUNTIFS(#REF!,"&lt;=1",#REF!,"&gt;=200",#REF!,$B470,#REF!,"&gt;=3.0")</f>
        <v>#REF!</v>
      </c>
      <c r="AH470" s="6" t="e">
        <f>COUNTIFS(#REF!,"&lt;=1",#REF!,"&gt;=200",#REF!,$B470,#REF!,"&gt;=3.0")</f>
        <v>#REF!</v>
      </c>
      <c r="AI470" s="6" t="e">
        <f>COUNTIFS(#REF!,"&lt;=1",#REF!,"&gt;=200",#REF!,$B470,#REF!,"&gt;=3.2")</f>
        <v>#REF!</v>
      </c>
      <c r="AJ470" s="15" t="e">
        <f>COUNTIFS(#REF!,"&lt;=1",#REF!,"&gt;=200",#REF!,$B470,#REF!,"&gt;=3.5")</f>
        <v>#REF!</v>
      </c>
      <c r="AL470" s="9" t="s">
        <v>31</v>
      </c>
      <c r="AM470" s="6"/>
      <c r="AN470" s="6" t="e">
        <f>COUNTIFS(#REF!,"&gt;=50",#REF!,$B470)</f>
        <v>#REF!</v>
      </c>
      <c r="AO470" s="6" t="e">
        <f>COUNTIFS(#REF!,"&lt;=1",#REF!,"&gt;=50",#REF!,$B470,#REF!,"&gt;=2.2")</f>
        <v>#REF!</v>
      </c>
      <c r="AP470" s="6" t="e">
        <f>COUNTIFS(#REF!,"&lt;=1",#REF!,"&gt;=50",#REF!,$B470,#REF!,"&gt;=2.5")</f>
        <v>#REF!</v>
      </c>
      <c r="AQ470" s="6" t="e">
        <f>COUNTIFS(#REF!,"&lt;=1",#REF!,"&gt;=50",#REF!,$B470,#REF!,"&gt;=3")</f>
        <v>#REF!</v>
      </c>
      <c r="AR470" s="6" t="e">
        <f>COUNTIFS(#REF!,"&lt;=1",#REF!,"&gt;=50",#REF!,$B470,#REF!,"&gt;=3.5")</f>
        <v>#REF!</v>
      </c>
      <c r="AS470" s="15" t="e">
        <f>COUNTIFS(#REF!,"&lt;=1",#REF!,"&gt;=50",#REF!,$B470,#REF!,"&gt;=4")</f>
        <v>#REF!</v>
      </c>
    </row>
    <row r="471" spans="2:45" hidden="1" outlineLevel="1" x14ac:dyDescent="0.25">
      <c r="B471" s="9" t="s">
        <v>9</v>
      </c>
      <c r="C471" s="6"/>
      <c r="D471" s="6" t="e">
        <f>COUNTIFS(#REF!,"&lt;100",#REF!,"&gt;=50",#REF!,$B471)</f>
        <v>#REF!</v>
      </c>
      <c r="E471" s="6" t="e">
        <f>COUNTIFS(#REF!,"&lt;=1",#REF!,"&lt;100",#REF!,"&gt;=50",#REF!,$B471,#REF!,"&gt;=2.4")</f>
        <v>#REF!</v>
      </c>
      <c r="F471" s="6" t="e">
        <f>COUNTIFS(#REF!,"&lt;=1",#REF!,"&lt;100",#REF!,"&gt;=50",#REF!,$B471,#REF!,"&gt;=2.5")</f>
        <v>#REF!</v>
      </c>
      <c r="G471" s="6" t="e">
        <f>COUNTIFS(#REF!,"&lt;=1",#REF!,"&lt;100",#REF!,"&gt;=50",#REF!,$B471,#REF!,"&gt;=2.6")</f>
        <v>#REF!</v>
      </c>
      <c r="H471" s="6" t="e">
        <f>COUNTIFS(#REF!,"&lt;=1",#REF!,"&lt;100",#REF!,"&gt;=50",#REF!,$B471,#REF!,"&gt;=2.7")</f>
        <v>#REF!</v>
      </c>
      <c r="I471" s="15" t="e">
        <f>COUNTIFS(#REF!,"&lt;=1",#REF!,"&lt;100",#REF!,"&gt;=50",#REF!,$B471,#REF!,"&gt;=2.8")</f>
        <v>#REF!</v>
      </c>
      <c r="K471" s="9" t="s">
        <v>9</v>
      </c>
      <c r="L471" s="6"/>
      <c r="M471" s="6" t="e">
        <f>COUNTIFS(#REF!,"&gt;=100",#REF!,"&lt;150",#REF!,$B471)</f>
        <v>#REF!</v>
      </c>
      <c r="N471" s="6" t="e">
        <f>COUNTIFS(#REF!,"&lt;=1",#REF!,"&gt;=100",#REF!,"&lt;150",#REF!,$B471,#REF!,"&gt;=2.4")</f>
        <v>#REF!</v>
      </c>
      <c r="O471" s="6" t="e">
        <f>COUNTIFS(#REF!,"&lt;=1",#REF!,"&gt;=100",#REF!,"&lt;150",#REF!,$B471,#REF!,"&gt;=2.5")</f>
        <v>#REF!</v>
      </c>
      <c r="P471" s="6" t="e">
        <f>COUNTIFS(#REF!,"&lt;=1",#REF!,"&gt;=100",#REF!,"&lt;150",#REF!,$B471,#REF!,"&gt;=2.6")</f>
        <v>#REF!</v>
      </c>
      <c r="Q471" s="6" t="e">
        <f>COUNTIFS(#REF!,"&lt;=1",#REF!,"&gt;=100",#REF!,"&lt;150",#REF!,$B471,#REF!,"&gt;=3.0")</f>
        <v>#REF!</v>
      </c>
      <c r="R471" s="15" t="e">
        <f>COUNTIFS(#REF!,"&lt;=1",#REF!,"&gt;=100",#REF!,"&lt;150",#REF!,$B471,#REF!,"&gt;=3.5")</f>
        <v>#REF!</v>
      </c>
      <c r="T471" s="9" t="s">
        <v>9</v>
      </c>
      <c r="U471" s="6"/>
      <c r="V471" s="6" t="e">
        <f>COUNTIFS(#REF!,"&gt;=150",#REF!,"&lt;200",#REF!,$B471)</f>
        <v>#REF!</v>
      </c>
      <c r="W471" s="6" t="e">
        <f>COUNTIFS(#REF!,"&lt;=1",#REF!,"&gt;=150",#REF!,"&lt;200",#REF!,$B471,#REF!,"&gt;=2.8")</f>
        <v>#REF!</v>
      </c>
      <c r="X471" s="6" t="e">
        <f>COUNTIFS(#REF!,"&lt;=1",#REF!,"&gt;=150",#REF!,"&lt;200",#REF!,$B471,#REF!,"&gt;=3.0")</f>
        <v>#REF!</v>
      </c>
      <c r="Y471" s="6" t="e">
        <f>COUNTIFS(#REF!,"&lt;=1",#REF!,"&gt;=150",#REF!,"&lt;200",#REF!,$B471,#REF!,"&gt;=3.2")</f>
        <v>#REF!</v>
      </c>
      <c r="Z471" s="6" t="e">
        <f>COUNTIFS(#REF!,"&lt;=1",#REF!,"&gt;=150",#REF!,"&lt;200",#REF!,$B471,#REF!,"&gt;=3.5")</f>
        <v>#REF!</v>
      </c>
      <c r="AA471" s="15" t="e">
        <f>COUNTIFS(#REF!,"&lt;=1",#REF!,"&gt;=150",#REF!,"&lt;200",#REF!,$B471,#REF!,"&gt;=4")</f>
        <v>#REF!</v>
      </c>
      <c r="AC471" s="9" t="s">
        <v>9</v>
      </c>
      <c r="AD471" s="6"/>
      <c r="AE471" s="6" t="e">
        <f>COUNTIFS(#REF!,"&gt;=200",#REF!,$B471)</f>
        <v>#REF!</v>
      </c>
      <c r="AF471" s="6" t="e">
        <f>COUNTIFS(#REF!,"&lt;=1",#REF!,"&gt;=200",#REF!,$B471,#REF!,"&gt;=2.7")</f>
        <v>#REF!</v>
      </c>
      <c r="AG471" s="6" t="e">
        <f>COUNTIFS(#REF!,"&lt;=1",#REF!,"&gt;=200",#REF!,$B471,#REF!,"&gt;=3.0")</f>
        <v>#REF!</v>
      </c>
      <c r="AH471" s="6" t="e">
        <f>COUNTIFS(#REF!,"&lt;=1",#REF!,"&gt;=200",#REF!,$B471,#REF!,"&gt;=3.0")</f>
        <v>#REF!</v>
      </c>
      <c r="AI471" s="6" t="e">
        <f>COUNTIFS(#REF!,"&lt;=1",#REF!,"&gt;=200",#REF!,$B471,#REF!,"&gt;=3.2")</f>
        <v>#REF!</v>
      </c>
      <c r="AJ471" s="15" t="e">
        <f>COUNTIFS(#REF!,"&lt;=1",#REF!,"&gt;=200",#REF!,$B471,#REF!,"&gt;=3.5")</f>
        <v>#REF!</v>
      </c>
      <c r="AL471" s="9" t="s">
        <v>9</v>
      </c>
      <c r="AM471" s="6"/>
      <c r="AN471" s="6" t="e">
        <f>COUNTIFS(#REF!,"&gt;=50",#REF!,$B471)</f>
        <v>#REF!</v>
      </c>
      <c r="AO471" s="6" t="e">
        <f>COUNTIFS(#REF!,"&lt;=1",#REF!,"&gt;=50",#REF!,$B471,#REF!,"&gt;=2.2")</f>
        <v>#REF!</v>
      </c>
      <c r="AP471" s="6" t="e">
        <f>COUNTIFS(#REF!,"&lt;=1",#REF!,"&gt;=50",#REF!,$B471,#REF!,"&gt;=2.5")</f>
        <v>#REF!</v>
      </c>
      <c r="AQ471" s="6" t="e">
        <f>COUNTIFS(#REF!,"&lt;=1",#REF!,"&gt;=50",#REF!,$B471,#REF!,"&gt;=3")</f>
        <v>#REF!</v>
      </c>
      <c r="AR471" s="6" t="e">
        <f>COUNTIFS(#REF!,"&lt;=1",#REF!,"&gt;=50",#REF!,$B471,#REF!,"&gt;=3.5")</f>
        <v>#REF!</v>
      </c>
      <c r="AS471" s="15" t="e">
        <f>COUNTIFS(#REF!,"&lt;=1",#REF!,"&gt;=50",#REF!,$B471,#REF!,"&gt;=4")</f>
        <v>#REF!</v>
      </c>
    </row>
    <row r="472" spans="2:45" hidden="1" outlineLevel="1" x14ac:dyDescent="0.25">
      <c r="B472" s="9" t="s">
        <v>42</v>
      </c>
      <c r="C472" s="6"/>
      <c r="D472" s="6" t="e">
        <f>COUNTIFS(#REF!,"&lt;100",#REF!,"&gt;=50",#REF!,$B472)</f>
        <v>#REF!</v>
      </c>
      <c r="E472" s="6" t="e">
        <f>COUNTIFS(#REF!,"&lt;=1",#REF!,"&lt;100",#REF!,"&gt;=50",#REF!,$B472,#REF!,"&gt;=2.4")</f>
        <v>#REF!</v>
      </c>
      <c r="F472" s="6" t="e">
        <f>COUNTIFS(#REF!,"&lt;=1",#REF!,"&lt;100",#REF!,"&gt;=50",#REF!,$B472,#REF!,"&gt;=2.5")</f>
        <v>#REF!</v>
      </c>
      <c r="G472" s="6" t="e">
        <f>COUNTIFS(#REF!,"&lt;=1",#REF!,"&lt;100",#REF!,"&gt;=50",#REF!,$B472,#REF!,"&gt;=2.6")</f>
        <v>#REF!</v>
      </c>
      <c r="H472" s="6" t="e">
        <f>COUNTIFS(#REF!,"&lt;=1",#REF!,"&lt;100",#REF!,"&gt;=50",#REF!,$B472,#REF!,"&gt;=2.7")</f>
        <v>#REF!</v>
      </c>
      <c r="I472" s="15" t="e">
        <f>COUNTIFS(#REF!,"&lt;=1",#REF!,"&lt;100",#REF!,"&gt;=50",#REF!,$B472,#REF!,"&gt;=2.8")</f>
        <v>#REF!</v>
      </c>
      <c r="K472" s="9" t="s">
        <v>42</v>
      </c>
      <c r="L472" s="6"/>
      <c r="M472" s="6" t="e">
        <f>COUNTIFS(#REF!,"&gt;=100",#REF!,"&lt;150",#REF!,$B472)</f>
        <v>#REF!</v>
      </c>
      <c r="N472" s="6" t="e">
        <f>COUNTIFS(#REF!,"&lt;=1",#REF!,"&gt;=100",#REF!,"&lt;150",#REF!,$B472,#REF!,"&gt;=2.4")</f>
        <v>#REF!</v>
      </c>
      <c r="O472" s="6" t="e">
        <f>COUNTIFS(#REF!,"&lt;=1",#REF!,"&gt;=100",#REF!,"&lt;150",#REF!,$B472,#REF!,"&gt;=2.5")</f>
        <v>#REF!</v>
      </c>
      <c r="P472" s="6" t="e">
        <f>COUNTIFS(#REF!,"&lt;=1",#REF!,"&gt;=100",#REF!,"&lt;150",#REF!,$B472,#REF!,"&gt;=2.6")</f>
        <v>#REF!</v>
      </c>
      <c r="Q472" s="6" t="e">
        <f>COUNTIFS(#REF!,"&lt;=1",#REF!,"&gt;=100",#REF!,"&lt;150",#REF!,$B472,#REF!,"&gt;=3.0")</f>
        <v>#REF!</v>
      </c>
      <c r="R472" s="15" t="e">
        <f>COUNTIFS(#REF!,"&lt;=1",#REF!,"&gt;=100",#REF!,"&lt;150",#REF!,$B472,#REF!,"&gt;=3.5")</f>
        <v>#REF!</v>
      </c>
      <c r="T472" s="9" t="s">
        <v>42</v>
      </c>
      <c r="U472" s="6"/>
      <c r="V472" s="6" t="e">
        <f>COUNTIFS(#REF!,"&gt;=150",#REF!,"&lt;200",#REF!,$B472)</f>
        <v>#REF!</v>
      </c>
      <c r="W472" s="6" t="e">
        <f>COUNTIFS(#REF!,"&lt;=1",#REF!,"&gt;=150",#REF!,"&lt;200",#REF!,$B472,#REF!,"&gt;=2.8")</f>
        <v>#REF!</v>
      </c>
      <c r="X472" s="6" t="e">
        <f>COUNTIFS(#REF!,"&lt;=1",#REF!,"&gt;=150",#REF!,"&lt;200",#REF!,$B472,#REF!,"&gt;=3.0")</f>
        <v>#REF!</v>
      </c>
      <c r="Y472" s="6" t="e">
        <f>COUNTIFS(#REF!,"&lt;=1",#REF!,"&gt;=150",#REF!,"&lt;200",#REF!,$B472,#REF!,"&gt;=3.2")</f>
        <v>#REF!</v>
      </c>
      <c r="Z472" s="6" t="e">
        <f>COUNTIFS(#REF!,"&lt;=1",#REF!,"&gt;=150",#REF!,"&lt;200",#REF!,$B472,#REF!,"&gt;=3.5")</f>
        <v>#REF!</v>
      </c>
      <c r="AA472" s="15" t="e">
        <f>COUNTIFS(#REF!,"&lt;=1",#REF!,"&gt;=150",#REF!,"&lt;200",#REF!,$B472,#REF!,"&gt;=4")</f>
        <v>#REF!</v>
      </c>
      <c r="AC472" s="9" t="s">
        <v>42</v>
      </c>
      <c r="AD472" s="6"/>
      <c r="AE472" s="6" t="e">
        <f>COUNTIFS(#REF!,"&gt;=200",#REF!,$B472)</f>
        <v>#REF!</v>
      </c>
      <c r="AF472" s="6" t="e">
        <f>COUNTIFS(#REF!,"&lt;=1",#REF!,"&gt;=200",#REF!,$B472,#REF!,"&gt;=2.7")</f>
        <v>#REF!</v>
      </c>
      <c r="AG472" s="6" t="e">
        <f>COUNTIFS(#REF!,"&lt;=1",#REF!,"&gt;=200",#REF!,$B472,#REF!,"&gt;=3.0")</f>
        <v>#REF!</v>
      </c>
      <c r="AH472" s="6" t="e">
        <f>COUNTIFS(#REF!,"&lt;=1",#REF!,"&gt;=200",#REF!,$B472,#REF!,"&gt;=3.0")</f>
        <v>#REF!</v>
      </c>
      <c r="AI472" s="6" t="e">
        <f>COUNTIFS(#REF!,"&lt;=1",#REF!,"&gt;=200",#REF!,$B472,#REF!,"&gt;=3.2")</f>
        <v>#REF!</v>
      </c>
      <c r="AJ472" s="15" t="e">
        <f>COUNTIFS(#REF!,"&lt;=1",#REF!,"&gt;=200",#REF!,$B472,#REF!,"&gt;=3.5")</f>
        <v>#REF!</v>
      </c>
      <c r="AL472" s="9" t="s">
        <v>42</v>
      </c>
      <c r="AM472" s="6"/>
      <c r="AN472" s="6" t="e">
        <f>COUNTIFS(#REF!,"&gt;=50",#REF!,$B472)</f>
        <v>#REF!</v>
      </c>
      <c r="AO472" s="6" t="e">
        <f>COUNTIFS(#REF!,"&lt;=1",#REF!,"&gt;=50",#REF!,$B472,#REF!,"&gt;=2.2")</f>
        <v>#REF!</v>
      </c>
      <c r="AP472" s="6" t="e">
        <f>COUNTIFS(#REF!,"&lt;=1",#REF!,"&gt;=50",#REF!,$B472,#REF!,"&gt;=2.5")</f>
        <v>#REF!</v>
      </c>
      <c r="AQ472" s="6" t="e">
        <f>COUNTIFS(#REF!,"&lt;=1",#REF!,"&gt;=50",#REF!,$B472,#REF!,"&gt;=3")</f>
        <v>#REF!</v>
      </c>
      <c r="AR472" s="6" t="e">
        <f>COUNTIFS(#REF!,"&lt;=1",#REF!,"&gt;=50",#REF!,$B472,#REF!,"&gt;=3.5")</f>
        <v>#REF!</v>
      </c>
      <c r="AS472" s="15" t="e">
        <f>COUNTIFS(#REF!,"&lt;=1",#REF!,"&gt;=50",#REF!,$B472,#REF!,"&gt;=4")</f>
        <v>#REF!</v>
      </c>
    </row>
    <row r="473" spans="2:45" hidden="1" outlineLevel="1" x14ac:dyDescent="0.25">
      <c r="B473" s="9" t="s">
        <v>60</v>
      </c>
      <c r="C473" s="6"/>
      <c r="D473" s="6" t="e">
        <f>COUNTIFS(#REF!,"&lt;100",#REF!,"&gt;=50",#REF!,$B473)</f>
        <v>#REF!</v>
      </c>
      <c r="E473" s="6" t="e">
        <f>COUNTIFS(#REF!,"&lt;=1",#REF!,"&lt;100",#REF!,"&gt;=50",#REF!,$B473,#REF!,"&gt;=2.4")</f>
        <v>#REF!</v>
      </c>
      <c r="F473" s="6" t="e">
        <f>COUNTIFS(#REF!,"&lt;=1",#REF!,"&lt;100",#REF!,"&gt;=50",#REF!,$B473,#REF!,"&gt;=2.5")</f>
        <v>#REF!</v>
      </c>
      <c r="G473" s="6" t="e">
        <f>COUNTIFS(#REF!,"&lt;=1",#REF!,"&lt;100",#REF!,"&gt;=50",#REF!,$B473,#REF!,"&gt;=2.6")</f>
        <v>#REF!</v>
      </c>
      <c r="H473" s="6" t="e">
        <f>COUNTIFS(#REF!,"&lt;=1",#REF!,"&lt;100",#REF!,"&gt;=50",#REF!,$B473,#REF!,"&gt;=2.7")</f>
        <v>#REF!</v>
      </c>
      <c r="I473" s="15" t="e">
        <f>COUNTIFS(#REF!,"&lt;=1",#REF!,"&lt;100",#REF!,"&gt;=50",#REF!,$B473,#REF!,"&gt;=2.8")</f>
        <v>#REF!</v>
      </c>
      <c r="K473" s="9" t="s">
        <v>60</v>
      </c>
      <c r="L473" s="6"/>
      <c r="M473" s="6" t="e">
        <f>COUNTIFS(#REF!,"&gt;=100",#REF!,"&lt;150",#REF!,$B473)</f>
        <v>#REF!</v>
      </c>
      <c r="N473" s="6" t="e">
        <f>COUNTIFS(#REF!,"&lt;=1",#REF!,"&gt;=100",#REF!,"&lt;150",#REF!,$B473,#REF!,"&gt;=2.4")</f>
        <v>#REF!</v>
      </c>
      <c r="O473" s="6" t="e">
        <f>COUNTIFS(#REF!,"&lt;=1",#REF!,"&gt;=100",#REF!,"&lt;150",#REF!,$B473,#REF!,"&gt;=2.5")</f>
        <v>#REF!</v>
      </c>
      <c r="P473" s="6" t="e">
        <f>COUNTIFS(#REF!,"&lt;=1",#REF!,"&gt;=100",#REF!,"&lt;150",#REF!,$B473,#REF!,"&gt;=2.6")</f>
        <v>#REF!</v>
      </c>
      <c r="Q473" s="6" t="e">
        <f>COUNTIFS(#REF!,"&lt;=1",#REF!,"&gt;=100",#REF!,"&lt;150",#REF!,$B473,#REF!,"&gt;=3.0")</f>
        <v>#REF!</v>
      </c>
      <c r="R473" s="15" t="e">
        <f>COUNTIFS(#REF!,"&lt;=1",#REF!,"&gt;=100",#REF!,"&lt;150",#REF!,$B473,#REF!,"&gt;=3.5")</f>
        <v>#REF!</v>
      </c>
      <c r="T473" s="9" t="s">
        <v>60</v>
      </c>
      <c r="U473" s="6"/>
      <c r="V473" s="6" t="e">
        <f>COUNTIFS(#REF!,"&gt;=150",#REF!,"&lt;200",#REF!,$B473)</f>
        <v>#REF!</v>
      </c>
      <c r="W473" s="6" t="e">
        <f>COUNTIFS(#REF!,"&lt;=1",#REF!,"&gt;=150",#REF!,"&lt;200",#REF!,$B473,#REF!,"&gt;=2.8")</f>
        <v>#REF!</v>
      </c>
      <c r="X473" s="6" t="e">
        <f>COUNTIFS(#REF!,"&lt;=1",#REF!,"&gt;=150",#REF!,"&lt;200",#REF!,$B473,#REF!,"&gt;=3.0")</f>
        <v>#REF!</v>
      </c>
      <c r="Y473" s="6" t="e">
        <f>COUNTIFS(#REF!,"&lt;=1",#REF!,"&gt;=150",#REF!,"&lt;200",#REF!,$B473,#REF!,"&gt;=3.2")</f>
        <v>#REF!</v>
      </c>
      <c r="Z473" s="6" t="e">
        <f>COUNTIFS(#REF!,"&lt;=1",#REF!,"&gt;=150",#REF!,"&lt;200",#REF!,$B473,#REF!,"&gt;=3.5")</f>
        <v>#REF!</v>
      </c>
      <c r="AA473" s="15" t="e">
        <f>COUNTIFS(#REF!,"&lt;=1",#REF!,"&gt;=150",#REF!,"&lt;200",#REF!,$B473,#REF!,"&gt;=4")</f>
        <v>#REF!</v>
      </c>
      <c r="AC473" s="9" t="s">
        <v>60</v>
      </c>
      <c r="AD473" s="6"/>
      <c r="AE473" s="6" t="e">
        <f>COUNTIFS(#REF!,"&gt;=200",#REF!,$B473)</f>
        <v>#REF!</v>
      </c>
      <c r="AF473" s="6" t="e">
        <f>COUNTIFS(#REF!,"&lt;=1",#REF!,"&gt;=200",#REF!,$B473,#REF!,"&gt;=2.7")</f>
        <v>#REF!</v>
      </c>
      <c r="AG473" s="6" t="e">
        <f>COUNTIFS(#REF!,"&lt;=1",#REF!,"&gt;=200",#REF!,$B473,#REF!,"&gt;=3.0")</f>
        <v>#REF!</v>
      </c>
      <c r="AH473" s="6" t="e">
        <f>COUNTIFS(#REF!,"&lt;=1",#REF!,"&gt;=200",#REF!,$B473,#REF!,"&gt;=3.0")</f>
        <v>#REF!</v>
      </c>
      <c r="AI473" s="6" t="e">
        <f>COUNTIFS(#REF!,"&lt;=1",#REF!,"&gt;=200",#REF!,$B473,#REF!,"&gt;=3.2")</f>
        <v>#REF!</v>
      </c>
      <c r="AJ473" s="15" t="e">
        <f>COUNTIFS(#REF!,"&lt;=1",#REF!,"&gt;=200",#REF!,$B473,#REF!,"&gt;=3.5")</f>
        <v>#REF!</v>
      </c>
      <c r="AL473" s="9" t="s">
        <v>60</v>
      </c>
      <c r="AM473" s="6"/>
      <c r="AN473" s="6" t="e">
        <f>COUNTIFS(#REF!,"&gt;=50",#REF!,$B473)</f>
        <v>#REF!</v>
      </c>
      <c r="AO473" s="6" t="e">
        <f>COUNTIFS(#REF!,"&lt;=1",#REF!,"&gt;=50",#REF!,$B473,#REF!,"&gt;=2.2")</f>
        <v>#REF!</v>
      </c>
      <c r="AP473" s="6" t="e">
        <f>COUNTIFS(#REF!,"&lt;=1",#REF!,"&gt;=50",#REF!,$B473,#REF!,"&gt;=2.5")</f>
        <v>#REF!</v>
      </c>
      <c r="AQ473" s="6" t="e">
        <f>COUNTIFS(#REF!,"&lt;=1",#REF!,"&gt;=50",#REF!,$B473,#REF!,"&gt;=3")</f>
        <v>#REF!</v>
      </c>
      <c r="AR473" s="6" t="e">
        <f>COUNTIFS(#REF!,"&lt;=1",#REF!,"&gt;=50",#REF!,$B473,#REF!,"&gt;=3.5")</f>
        <v>#REF!</v>
      </c>
      <c r="AS473" s="15" t="e">
        <f>COUNTIFS(#REF!,"&lt;=1",#REF!,"&gt;=50",#REF!,$B473,#REF!,"&gt;=4")</f>
        <v>#REF!</v>
      </c>
    </row>
    <row r="474" spans="2:45" hidden="1" outlineLevel="1" x14ac:dyDescent="0.25">
      <c r="B474" s="9" t="s">
        <v>19</v>
      </c>
      <c r="C474" s="6"/>
      <c r="D474" s="6" t="e">
        <f>COUNTIFS(#REF!,"&lt;100",#REF!,"&gt;=50",#REF!,$B474)</f>
        <v>#REF!</v>
      </c>
      <c r="E474" s="6" t="e">
        <f>COUNTIFS(#REF!,"&lt;=1",#REF!,"&lt;100",#REF!,"&gt;=50",#REF!,$B474,#REF!,"&gt;=2.4")</f>
        <v>#REF!</v>
      </c>
      <c r="F474" s="6" t="e">
        <f>COUNTIFS(#REF!,"&lt;=1",#REF!,"&lt;100",#REF!,"&gt;=50",#REF!,$B474,#REF!,"&gt;=2.5")</f>
        <v>#REF!</v>
      </c>
      <c r="G474" s="6" t="e">
        <f>COUNTIFS(#REF!,"&lt;=1",#REF!,"&lt;100",#REF!,"&gt;=50",#REF!,$B474,#REF!,"&gt;=2.6")</f>
        <v>#REF!</v>
      </c>
      <c r="H474" s="6" t="e">
        <f>COUNTIFS(#REF!,"&lt;=1",#REF!,"&lt;100",#REF!,"&gt;=50",#REF!,$B474,#REF!,"&gt;=2.7")</f>
        <v>#REF!</v>
      </c>
      <c r="I474" s="15" t="e">
        <f>COUNTIFS(#REF!,"&lt;=1",#REF!,"&lt;100",#REF!,"&gt;=50",#REF!,$B474,#REF!,"&gt;=2.8")</f>
        <v>#REF!</v>
      </c>
      <c r="K474" s="9" t="s">
        <v>19</v>
      </c>
      <c r="L474" s="6"/>
      <c r="M474" s="6" t="e">
        <f>COUNTIFS(#REF!,"&gt;=100",#REF!,"&lt;150",#REF!,$B474)</f>
        <v>#REF!</v>
      </c>
      <c r="N474" s="6" t="e">
        <f>COUNTIFS(#REF!,"&lt;=1",#REF!,"&gt;=100",#REF!,"&lt;150",#REF!,$B474,#REF!,"&gt;=2.4")</f>
        <v>#REF!</v>
      </c>
      <c r="O474" s="6" t="e">
        <f>COUNTIFS(#REF!,"&lt;=1",#REF!,"&gt;=100",#REF!,"&lt;150",#REF!,$B474,#REF!,"&gt;=2.5")</f>
        <v>#REF!</v>
      </c>
      <c r="P474" s="6" t="e">
        <f>COUNTIFS(#REF!,"&lt;=1",#REF!,"&gt;=100",#REF!,"&lt;150",#REF!,$B474,#REF!,"&gt;=2.6")</f>
        <v>#REF!</v>
      </c>
      <c r="Q474" s="6" t="e">
        <f>COUNTIFS(#REF!,"&lt;=1",#REF!,"&gt;=100",#REF!,"&lt;150",#REF!,$B474,#REF!,"&gt;=3.0")</f>
        <v>#REF!</v>
      </c>
      <c r="R474" s="15" t="e">
        <f>COUNTIFS(#REF!,"&lt;=1",#REF!,"&gt;=100",#REF!,"&lt;150",#REF!,$B474,#REF!,"&gt;=3.5")</f>
        <v>#REF!</v>
      </c>
      <c r="T474" s="9" t="s">
        <v>19</v>
      </c>
      <c r="U474" s="6"/>
      <c r="V474" s="6" t="e">
        <f>COUNTIFS(#REF!,"&gt;=150",#REF!,"&lt;200",#REF!,$B474)</f>
        <v>#REF!</v>
      </c>
      <c r="W474" s="6" t="e">
        <f>COUNTIFS(#REF!,"&lt;=1",#REF!,"&gt;=150",#REF!,"&lt;200",#REF!,$B474,#REF!,"&gt;=2.8")</f>
        <v>#REF!</v>
      </c>
      <c r="X474" s="6" t="e">
        <f>COUNTIFS(#REF!,"&lt;=1",#REF!,"&gt;=150",#REF!,"&lt;200",#REF!,$B474,#REF!,"&gt;=3.0")</f>
        <v>#REF!</v>
      </c>
      <c r="Y474" s="6" t="e">
        <f>COUNTIFS(#REF!,"&lt;=1",#REF!,"&gt;=150",#REF!,"&lt;200",#REF!,$B474,#REF!,"&gt;=3.2")</f>
        <v>#REF!</v>
      </c>
      <c r="Z474" s="6" t="e">
        <f>COUNTIFS(#REF!,"&lt;=1",#REF!,"&gt;=150",#REF!,"&lt;200",#REF!,$B474,#REF!,"&gt;=3.5")</f>
        <v>#REF!</v>
      </c>
      <c r="AA474" s="15" t="e">
        <f>COUNTIFS(#REF!,"&lt;=1",#REF!,"&gt;=150",#REF!,"&lt;200",#REF!,$B474,#REF!,"&gt;=4")</f>
        <v>#REF!</v>
      </c>
      <c r="AC474" s="9" t="s">
        <v>19</v>
      </c>
      <c r="AD474" s="6"/>
      <c r="AE474" s="6" t="e">
        <f>COUNTIFS(#REF!,"&gt;=200",#REF!,$B474)</f>
        <v>#REF!</v>
      </c>
      <c r="AF474" s="6" t="e">
        <f>COUNTIFS(#REF!,"&lt;=1",#REF!,"&gt;=200",#REF!,$B474,#REF!,"&gt;=2.7")</f>
        <v>#REF!</v>
      </c>
      <c r="AG474" s="6" t="e">
        <f>COUNTIFS(#REF!,"&lt;=1",#REF!,"&gt;=200",#REF!,$B474,#REF!,"&gt;=3.0")</f>
        <v>#REF!</v>
      </c>
      <c r="AH474" s="6" t="e">
        <f>COUNTIFS(#REF!,"&lt;=1",#REF!,"&gt;=200",#REF!,$B474,#REF!,"&gt;=3.0")</f>
        <v>#REF!</v>
      </c>
      <c r="AI474" s="6" t="e">
        <f>COUNTIFS(#REF!,"&lt;=1",#REF!,"&gt;=200",#REF!,$B474,#REF!,"&gt;=3.2")</f>
        <v>#REF!</v>
      </c>
      <c r="AJ474" s="15" t="e">
        <f>COUNTIFS(#REF!,"&lt;=1",#REF!,"&gt;=200",#REF!,$B474,#REF!,"&gt;=3.5")</f>
        <v>#REF!</v>
      </c>
      <c r="AL474" s="9" t="s">
        <v>19</v>
      </c>
      <c r="AM474" s="6"/>
      <c r="AN474" s="6" t="e">
        <f>COUNTIFS(#REF!,"&gt;=50",#REF!,$B474)</f>
        <v>#REF!</v>
      </c>
      <c r="AO474" s="6" t="e">
        <f>COUNTIFS(#REF!,"&lt;=1",#REF!,"&gt;=50",#REF!,$B474,#REF!,"&gt;=2.2")</f>
        <v>#REF!</v>
      </c>
      <c r="AP474" s="6" t="e">
        <f>COUNTIFS(#REF!,"&lt;=1",#REF!,"&gt;=50",#REF!,$B474,#REF!,"&gt;=2.5")</f>
        <v>#REF!</v>
      </c>
      <c r="AQ474" s="6" t="e">
        <f>COUNTIFS(#REF!,"&lt;=1",#REF!,"&gt;=50",#REF!,$B474,#REF!,"&gt;=3")</f>
        <v>#REF!</v>
      </c>
      <c r="AR474" s="6" t="e">
        <f>COUNTIFS(#REF!,"&lt;=1",#REF!,"&gt;=50",#REF!,$B474,#REF!,"&gt;=3.5")</f>
        <v>#REF!</v>
      </c>
      <c r="AS474" s="15" t="e">
        <f>COUNTIFS(#REF!,"&lt;=1",#REF!,"&gt;=50",#REF!,$B474,#REF!,"&gt;=4")</f>
        <v>#REF!</v>
      </c>
    </row>
    <row r="475" spans="2:45" hidden="1" outlineLevel="1" x14ac:dyDescent="0.25">
      <c r="B475" s="9" t="s">
        <v>11</v>
      </c>
      <c r="C475" s="6"/>
      <c r="D475" s="6" t="e">
        <f>COUNTIFS(#REF!,"&lt;100",#REF!,"&gt;=50",#REF!,$B475)</f>
        <v>#REF!</v>
      </c>
      <c r="E475" s="6" t="e">
        <f>COUNTIFS(#REF!,"&lt;=1",#REF!,"&lt;100",#REF!,"&gt;=50",#REF!,$B475,#REF!,"&gt;=2.4")</f>
        <v>#REF!</v>
      </c>
      <c r="F475" s="6" t="e">
        <f>COUNTIFS(#REF!,"&lt;=1",#REF!,"&lt;100",#REF!,"&gt;=50",#REF!,$B475,#REF!,"&gt;=2.5")</f>
        <v>#REF!</v>
      </c>
      <c r="G475" s="6" t="e">
        <f>COUNTIFS(#REF!,"&lt;=1",#REF!,"&lt;100",#REF!,"&gt;=50",#REF!,$B475,#REF!,"&gt;=2.6")</f>
        <v>#REF!</v>
      </c>
      <c r="H475" s="6" t="e">
        <f>COUNTIFS(#REF!,"&lt;=1",#REF!,"&lt;100",#REF!,"&gt;=50",#REF!,$B475,#REF!,"&gt;=2.7")</f>
        <v>#REF!</v>
      </c>
      <c r="I475" s="15" t="e">
        <f>COUNTIFS(#REF!,"&lt;=1",#REF!,"&lt;100",#REF!,"&gt;=50",#REF!,$B475,#REF!,"&gt;=2.8")</f>
        <v>#REF!</v>
      </c>
      <c r="K475" s="9" t="s">
        <v>11</v>
      </c>
      <c r="L475" s="6"/>
      <c r="M475" s="6" t="e">
        <f>COUNTIFS(#REF!,"&gt;=100",#REF!,"&lt;150",#REF!,$B475)</f>
        <v>#REF!</v>
      </c>
      <c r="N475" s="6" t="e">
        <f>COUNTIFS(#REF!,"&lt;=1",#REF!,"&gt;=100",#REF!,"&lt;150",#REF!,$B475,#REF!,"&gt;=2.4")</f>
        <v>#REF!</v>
      </c>
      <c r="O475" s="6" t="e">
        <f>COUNTIFS(#REF!,"&lt;=1",#REF!,"&gt;=100",#REF!,"&lt;150",#REF!,$B475,#REF!,"&gt;=2.5")</f>
        <v>#REF!</v>
      </c>
      <c r="P475" s="6" t="e">
        <f>COUNTIFS(#REF!,"&lt;=1",#REF!,"&gt;=100",#REF!,"&lt;150",#REF!,$B475,#REF!,"&gt;=2.6")</f>
        <v>#REF!</v>
      </c>
      <c r="Q475" s="6" t="e">
        <f>COUNTIFS(#REF!,"&lt;=1",#REF!,"&gt;=100",#REF!,"&lt;150",#REF!,$B475,#REF!,"&gt;=3.0")</f>
        <v>#REF!</v>
      </c>
      <c r="R475" s="15" t="e">
        <f>COUNTIFS(#REF!,"&lt;=1",#REF!,"&gt;=100",#REF!,"&lt;150",#REF!,$B475,#REF!,"&gt;=3.5")</f>
        <v>#REF!</v>
      </c>
      <c r="T475" s="9" t="s">
        <v>11</v>
      </c>
      <c r="U475" s="6"/>
      <c r="V475" s="6" t="e">
        <f>COUNTIFS(#REF!,"&gt;=150",#REF!,"&lt;200",#REF!,$B475)</f>
        <v>#REF!</v>
      </c>
      <c r="W475" s="6" t="e">
        <f>COUNTIFS(#REF!,"&lt;=1",#REF!,"&gt;=150",#REF!,"&lt;200",#REF!,$B475,#REF!,"&gt;=2.8")</f>
        <v>#REF!</v>
      </c>
      <c r="X475" s="6" t="e">
        <f>COUNTIFS(#REF!,"&lt;=1",#REF!,"&gt;=150",#REF!,"&lt;200",#REF!,$B475,#REF!,"&gt;=3.0")</f>
        <v>#REF!</v>
      </c>
      <c r="Y475" s="6" t="e">
        <f>COUNTIFS(#REF!,"&lt;=1",#REF!,"&gt;=150",#REF!,"&lt;200",#REF!,$B475,#REF!,"&gt;=3.2")</f>
        <v>#REF!</v>
      </c>
      <c r="Z475" s="6" t="e">
        <f>COUNTIFS(#REF!,"&lt;=1",#REF!,"&gt;=150",#REF!,"&lt;200",#REF!,$B475,#REF!,"&gt;=3.5")</f>
        <v>#REF!</v>
      </c>
      <c r="AA475" s="15" t="e">
        <f>COUNTIFS(#REF!,"&lt;=1",#REF!,"&gt;=150",#REF!,"&lt;200",#REF!,$B475,#REF!,"&gt;=4")</f>
        <v>#REF!</v>
      </c>
      <c r="AC475" s="9" t="s">
        <v>11</v>
      </c>
      <c r="AD475" s="6"/>
      <c r="AE475" s="6" t="e">
        <f>COUNTIFS(#REF!,"&gt;=200",#REF!,$B475)</f>
        <v>#REF!</v>
      </c>
      <c r="AF475" s="6" t="e">
        <f>COUNTIFS(#REF!,"&lt;=1",#REF!,"&gt;=200",#REF!,$B475,#REF!,"&gt;=2.7")</f>
        <v>#REF!</v>
      </c>
      <c r="AG475" s="6" t="e">
        <f>COUNTIFS(#REF!,"&lt;=1",#REF!,"&gt;=200",#REF!,$B475,#REF!,"&gt;=3.0")</f>
        <v>#REF!</v>
      </c>
      <c r="AH475" s="6" t="e">
        <f>COUNTIFS(#REF!,"&lt;=1",#REF!,"&gt;=200",#REF!,$B475,#REF!,"&gt;=3.0")</f>
        <v>#REF!</v>
      </c>
      <c r="AI475" s="6" t="e">
        <f>COUNTIFS(#REF!,"&lt;=1",#REF!,"&gt;=200",#REF!,$B475,#REF!,"&gt;=3.2")</f>
        <v>#REF!</v>
      </c>
      <c r="AJ475" s="15" t="e">
        <f>COUNTIFS(#REF!,"&lt;=1",#REF!,"&gt;=200",#REF!,$B475,#REF!,"&gt;=3.5")</f>
        <v>#REF!</v>
      </c>
      <c r="AL475" s="9" t="s">
        <v>11</v>
      </c>
      <c r="AM475" s="6"/>
      <c r="AN475" s="6" t="e">
        <f>COUNTIFS(#REF!,"&gt;=50",#REF!,$B475)</f>
        <v>#REF!</v>
      </c>
      <c r="AO475" s="6" t="e">
        <f>COUNTIFS(#REF!,"&lt;=1",#REF!,"&gt;=50",#REF!,$B475,#REF!,"&gt;=2.2")</f>
        <v>#REF!</v>
      </c>
      <c r="AP475" s="6" t="e">
        <f>COUNTIFS(#REF!,"&lt;=1",#REF!,"&gt;=50",#REF!,$B475,#REF!,"&gt;=2.5")</f>
        <v>#REF!</v>
      </c>
      <c r="AQ475" s="6" t="e">
        <f>COUNTIFS(#REF!,"&lt;=1",#REF!,"&gt;=50",#REF!,$B475,#REF!,"&gt;=3")</f>
        <v>#REF!</v>
      </c>
      <c r="AR475" s="6" t="e">
        <f>COUNTIFS(#REF!,"&lt;=1",#REF!,"&gt;=50",#REF!,$B475,#REF!,"&gt;=3.5")</f>
        <v>#REF!</v>
      </c>
      <c r="AS475" s="15" t="e">
        <f>COUNTIFS(#REF!,"&lt;=1",#REF!,"&gt;=50",#REF!,$B475,#REF!,"&gt;=4")</f>
        <v>#REF!</v>
      </c>
    </row>
    <row r="476" spans="2:45" hidden="1" outlineLevel="1" x14ac:dyDescent="0.25">
      <c r="B476" s="9" t="s">
        <v>64</v>
      </c>
      <c r="C476" s="6"/>
      <c r="D476" s="6" t="e">
        <f>COUNTIFS(#REF!,"&lt;100",#REF!,"&gt;=50",#REF!,$B476)</f>
        <v>#REF!</v>
      </c>
      <c r="E476" s="6" t="e">
        <f>COUNTIFS(#REF!,"&lt;=1",#REF!,"&lt;100",#REF!,"&gt;=50",#REF!,$B476,#REF!,"&gt;=2.4")</f>
        <v>#REF!</v>
      </c>
      <c r="F476" s="6" t="e">
        <f>COUNTIFS(#REF!,"&lt;=1",#REF!,"&lt;100",#REF!,"&gt;=50",#REF!,$B476,#REF!,"&gt;=2.5")</f>
        <v>#REF!</v>
      </c>
      <c r="G476" s="6" t="e">
        <f>COUNTIFS(#REF!,"&lt;=1",#REF!,"&lt;100",#REF!,"&gt;=50",#REF!,$B476,#REF!,"&gt;=2.6")</f>
        <v>#REF!</v>
      </c>
      <c r="H476" s="6" t="e">
        <f>COUNTIFS(#REF!,"&lt;=1",#REF!,"&lt;100",#REF!,"&gt;=50",#REF!,$B476,#REF!,"&gt;=2.7")</f>
        <v>#REF!</v>
      </c>
      <c r="I476" s="15" t="e">
        <f>COUNTIFS(#REF!,"&lt;=1",#REF!,"&lt;100",#REF!,"&gt;=50",#REF!,$B476,#REF!,"&gt;=2.8")</f>
        <v>#REF!</v>
      </c>
      <c r="K476" s="9" t="s">
        <v>64</v>
      </c>
      <c r="L476" s="6"/>
      <c r="M476" s="6" t="e">
        <f>COUNTIFS(#REF!,"&gt;=100",#REF!,"&lt;150",#REF!,$B476)</f>
        <v>#REF!</v>
      </c>
      <c r="N476" s="6" t="e">
        <f>COUNTIFS(#REF!,"&lt;=1",#REF!,"&gt;=100",#REF!,"&lt;150",#REF!,$B476,#REF!,"&gt;=2.4")</f>
        <v>#REF!</v>
      </c>
      <c r="O476" s="6" t="e">
        <f>COUNTIFS(#REF!,"&lt;=1",#REF!,"&gt;=100",#REF!,"&lt;150",#REF!,$B476,#REF!,"&gt;=2.5")</f>
        <v>#REF!</v>
      </c>
      <c r="P476" s="6" t="e">
        <f>COUNTIFS(#REF!,"&lt;=1",#REF!,"&gt;=100",#REF!,"&lt;150",#REF!,$B476,#REF!,"&gt;=2.6")</f>
        <v>#REF!</v>
      </c>
      <c r="Q476" s="6" t="e">
        <f>COUNTIFS(#REF!,"&lt;=1",#REF!,"&gt;=100",#REF!,"&lt;150",#REF!,$B476,#REF!,"&gt;=3.0")</f>
        <v>#REF!</v>
      </c>
      <c r="R476" s="15" t="e">
        <f>COUNTIFS(#REF!,"&lt;=1",#REF!,"&gt;=100",#REF!,"&lt;150",#REF!,$B476,#REF!,"&gt;=3.5")</f>
        <v>#REF!</v>
      </c>
      <c r="T476" s="9" t="s">
        <v>64</v>
      </c>
      <c r="U476" s="6"/>
      <c r="V476" s="6" t="e">
        <f>COUNTIFS(#REF!,"&gt;=150",#REF!,"&lt;200",#REF!,$B476)</f>
        <v>#REF!</v>
      </c>
      <c r="W476" s="6" t="e">
        <f>COUNTIFS(#REF!,"&lt;=1",#REF!,"&gt;=150",#REF!,"&lt;200",#REF!,$B476,#REF!,"&gt;=2.8")</f>
        <v>#REF!</v>
      </c>
      <c r="X476" s="6" t="e">
        <f>COUNTIFS(#REF!,"&lt;=1",#REF!,"&gt;=150",#REF!,"&lt;200",#REF!,$B476,#REF!,"&gt;=3.0")</f>
        <v>#REF!</v>
      </c>
      <c r="Y476" s="6" t="e">
        <f>COUNTIFS(#REF!,"&lt;=1",#REF!,"&gt;=150",#REF!,"&lt;200",#REF!,$B476,#REF!,"&gt;=3.2")</f>
        <v>#REF!</v>
      </c>
      <c r="Z476" s="6" t="e">
        <f>COUNTIFS(#REF!,"&lt;=1",#REF!,"&gt;=150",#REF!,"&lt;200",#REF!,$B476,#REF!,"&gt;=3.5")</f>
        <v>#REF!</v>
      </c>
      <c r="AA476" s="15" t="e">
        <f>COUNTIFS(#REF!,"&lt;=1",#REF!,"&gt;=150",#REF!,"&lt;200",#REF!,$B476,#REF!,"&gt;=4")</f>
        <v>#REF!</v>
      </c>
      <c r="AC476" s="9" t="s">
        <v>64</v>
      </c>
      <c r="AD476" s="6"/>
      <c r="AE476" s="6" t="e">
        <f>COUNTIFS(#REF!,"&gt;=200",#REF!,$B476)</f>
        <v>#REF!</v>
      </c>
      <c r="AF476" s="6" t="e">
        <f>COUNTIFS(#REF!,"&lt;=1",#REF!,"&gt;=200",#REF!,$B476,#REF!,"&gt;=2.7")</f>
        <v>#REF!</v>
      </c>
      <c r="AG476" s="6" t="e">
        <f>COUNTIFS(#REF!,"&lt;=1",#REF!,"&gt;=200",#REF!,$B476,#REF!,"&gt;=3.0")</f>
        <v>#REF!</v>
      </c>
      <c r="AH476" s="6" t="e">
        <f>COUNTIFS(#REF!,"&lt;=1",#REF!,"&gt;=200",#REF!,$B476,#REF!,"&gt;=3.0")</f>
        <v>#REF!</v>
      </c>
      <c r="AI476" s="6" t="e">
        <f>COUNTIFS(#REF!,"&lt;=1",#REF!,"&gt;=200",#REF!,$B476,#REF!,"&gt;=3.2")</f>
        <v>#REF!</v>
      </c>
      <c r="AJ476" s="15" t="e">
        <f>COUNTIFS(#REF!,"&lt;=1",#REF!,"&gt;=200",#REF!,$B476,#REF!,"&gt;=3.5")</f>
        <v>#REF!</v>
      </c>
      <c r="AL476" s="9" t="s">
        <v>64</v>
      </c>
      <c r="AM476" s="6"/>
      <c r="AN476" s="6" t="e">
        <f>COUNTIFS(#REF!,"&gt;=50",#REF!,$B476)</f>
        <v>#REF!</v>
      </c>
      <c r="AO476" s="6" t="e">
        <f>COUNTIFS(#REF!,"&lt;=1",#REF!,"&gt;=50",#REF!,$B476,#REF!,"&gt;=2.2")</f>
        <v>#REF!</v>
      </c>
      <c r="AP476" s="6" t="e">
        <f>COUNTIFS(#REF!,"&lt;=1",#REF!,"&gt;=50",#REF!,$B476,#REF!,"&gt;=2.5")</f>
        <v>#REF!</v>
      </c>
      <c r="AQ476" s="6" t="e">
        <f>COUNTIFS(#REF!,"&lt;=1",#REF!,"&gt;=50",#REF!,$B476,#REF!,"&gt;=3")</f>
        <v>#REF!</v>
      </c>
      <c r="AR476" s="6" t="e">
        <f>COUNTIFS(#REF!,"&lt;=1",#REF!,"&gt;=50",#REF!,$B476,#REF!,"&gt;=3.5")</f>
        <v>#REF!</v>
      </c>
      <c r="AS476" s="15" t="e">
        <f>COUNTIFS(#REF!,"&lt;=1",#REF!,"&gt;=50",#REF!,$B476,#REF!,"&gt;=4")</f>
        <v>#REF!</v>
      </c>
    </row>
    <row r="477" spans="2:45" hidden="1" outlineLevel="1" x14ac:dyDescent="0.25">
      <c r="B477" s="9" t="s">
        <v>22</v>
      </c>
      <c r="C477" s="6"/>
      <c r="D477" s="6" t="e">
        <f>COUNTIFS(#REF!,"&lt;100",#REF!,"&gt;=50",#REF!,$B477)</f>
        <v>#REF!</v>
      </c>
      <c r="E477" s="6" t="e">
        <f>COUNTIFS(#REF!,"&lt;=1",#REF!,"&lt;100",#REF!,"&gt;=50",#REF!,$B477,#REF!,"&gt;=2.4")</f>
        <v>#REF!</v>
      </c>
      <c r="F477" s="6" t="e">
        <f>COUNTIFS(#REF!,"&lt;=1",#REF!,"&lt;100",#REF!,"&gt;=50",#REF!,$B477,#REF!,"&gt;=2.5")</f>
        <v>#REF!</v>
      </c>
      <c r="G477" s="6" t="e">
        <f>COUNTIFS(#REF!,"&lt;=1",#REF!,"&lt;100",#REF!,"&gt;=50",#REF!,$B477,#REF!,"&gt;=2.6")</f>
        <v>#REF!</v>
      </c>
      <c r="H477" s="6" t="e">
        <f>COUNTIFS(#REF!,"&lt;=1",#REF!,"&lt;100",#REF!,"&gt;=50",#REF!,$B477,#REF!,"&gt;=2.7")</f>
        <v>#REF!</v>
      </c>
      <c r="I477" s="15" t="e">
        <f>COUNTIFS(#REF!,"&lt;=1",#REF!,"&lt;100",#REF!,"&gt;=50",#REF!,$B477,#REF!,"&gt;=2.8")</f>
        <v>#REF!</v>
      </c>
      <c r="K477" s="9" t="s">
        <v>22</v>
      </c>
      <c r="L477" s="6"/>
      <c r="M477" s="6" t="e">
        <f>COUNTIFS(#REF!,"&gt;=100",#REF!,"&lt;150",#REF!,$B477)</f>
        <v>#REF!</v>
      </c>
      <c r="N477" s="6" t="e">
        <f>COUNTIFS(#REF!,"&lt;=1",#REF!,"&gt;=100",#REF!,"&lt;150",#REF!,$B477,#REF!,"&gt;=2.4")</f>
        <v>#REF!</v>
      </c>
      <c r="O477" s="6" t="e">
        <f>COUNTIFS(#REF!,"&lt;=1",#REF!,"&gt;=100",#REF!,"&lt;150",#REF!,$B477,#REF!,"&gt;=2.5")</f>
        <v>#REF!</v>
      </c>
      <c r="P477" s="6" t="e">
        <f>COUNTIFS(#REF!,"&lt;=1",#REF!,"&gt;=100",#REF!,"&lt;150",#REF!,$B477,#REF!,"&gt;=2.6")</f>
        <v>#REF!</v>
      </c>
      <c r="Q477" s="6" t="e">
        <f>COUNTIFS(#REF!,"&lt;=1",#REF!,"&gt;=100",#REF!,"&lt;150",#REF!,$B477,#REF!,"&gt;=3.0")</f>
        <v>#REF!</v>
      </c>
      <c r="R477" s="15" t="e">
        <f>COUNTIFS(#REF!,"&lt;=1",#REF!,"&gt;=100",#REF!,"&lt;150",#REF!,$B477,#REF!,"&gt;=3.5")</f>
        <v>#REF!</v>
      </c>
      <c r="T477" s="9" t="s">
        <v>22</v>
      </c>
      <c r="U477" s="6"/>
      <c r="V477" s="6" t="e">
        <f>COUNTIFS(#REF!,"&gt;=150",#REF!,"&lt;200",#REF!,$B477)</f>
        <v>#REF!</v>
      </c>
      <c r="W477" s="6" t="e">
        <f>COUNTIFS(#REF!,"&lt;=1",#REF!,"&gt;=150",#REF!,"&lt;200",#REF!,$B477,#REF!,"&gt;=2.8")</f>
        <v>#REF!</v>
      </c>
      <c r="X477" s="6" t="e">
        <f>COUNTIFS(#REF!,"&lt;=1",#REF!,"&gt;=150",#REF!,"&lt;200",#REF!,$B477,#REF!,"&gt;=3.0")</f>
        <v>#REF!</v>
      </c>
      <c r="Y477" s="6" t="e">
        <f>COUNTIFS(#REF!,"&lt;=1",#REF!,"&gt;=150",#REF!,"&lt;200",#REF!,$B477,#REF!,"&gt;=3.2")</f>
        <v>#REF!</v>
      </c>
      <c r="Z477" s="6" t="e">
        <f>COUNTIFS(#REF!,"&lt;=1",#REF!,"&gt;=150",#REF!,"&lt;200",#REF!,$B477,#REF!,"&gt;=3.5")</f>
        <v>#REF!</v>
      </c>
      <c r="AA477" s="15" t="e">
        <f>COUNTIFS(#REF!,"&lt;=1",#REF!,"&gt;=150",#REF!,"&lt;200",#REF!,$B477,#REF!,"&gt;=4")</f>
        <v>#REF!</v>
      </c>
      <c r="AC477" s="9" t="s">
        <v>22</v>
      </c>
      <c r="AD477" s="6"/>
      <c r="AE477" s="6" t="e">
        <f>COUNTIFS(#REF!,"&gt;=200",#REF!,$B477)</f>
        <v>#REF!</v>
      </c>
      <c r="AF477" s="6" t="e">
        <f>COUNTIFS(#REF!,"&lt;=1",#REF!,"&gt;=200",#REF!,$B477,#REF!,"&gt;=2.7")</f>
        <v>#REF!</v>
      </c>
      <c r="AG477" s="6" t="e">
        <f>COUNTIFS(#REF!,"&lt;=1",#REF!,"&gt;=200",#REF!,$B477,#REF!,"&gt;=3.0")</f>
        <v>#REF!</v>
      </c>
      <c r="AH477" s="6" t="e">
        <f>COUNTIFS(#REF!,"&lt;=1",#REF!,"&gt;=200",#REF!,$B477,#REF!,"&gt;=3.0")</f>
        <v>#REF!</v>
      </c>
      <c r="AI477" s="6" t="e">
        <f>COUNTIFS(#REF!,"&lt;=1",#REF!,"&gt;=200",#REF!,$B477,#REF!,"&gt;=3.2")</f>
        <v>#REF!</v>
      </c>
      <c r="AJ477" s="15" t="e">
        <f>COUNTIFS(#REF!,"&lt;=1",#REF!,"&gt;=200",#REF!,$B477,#REF!,"&gt;=3.5")</f>
        <v>#REF!</v>
      </c>
      <c r="AL477" s="9" t="s">
        <v>22</v>
      </c>
      <c r="AM477" s="6"/>
      <c r="AN477" s="6" t="e">
        <f>COUNTIFS(#REF!,"&gt;=50",#REF!,$B477)</f>
        <v>#REF!</v>
      </c>
      <c r="AO477" s="6" t="e">
        <f>COUNTIFS(#REF!,"&lt;=1",#REF!,"&gt;=50",#REF!,$B477,#REF!,"&gt;=2.2")</f>
        <v>#REF!</v>
      </c>
      <c r="AP477" s="6" t="e">
        <f>COUNTIFS(#REF!,"&lt;=1",#REF!,"&gt;=50",#REF!,$B477,#REF!,"&gt;=2.5")</f>
        <v>#REF!</v>
      </c>
      <c r="AQ477" s="6" t="e">
        <f>COUNTIFS(#REF!,"&lt;=1",#REF!,"&gt;=50",#REF!,$B477,#REF!,"&gt;=3")</f>
        <v>#REF!</v>
      </c>
      <c r="AR477" s="6" t="e">
        <f>COUNTIFS(#REF!,"&lt;=1",#REF!,"&gt;=50",#REF!,$B477,#REF!,"&gt;=3.5")</f>
        <v>#REF!</v>
      </c>
      <c r="AS477" s="15" t="e">
        <f>COUNTIFS(#REF!,"&lt;=1",#REF!,"&gt;=50",#REF!,$B477,#REF!,"&gt;=4")</f>
        <v>#REF!</v>
      </c>
    </row>
    <row r="478" spans="2:45" hidden="1" outlineLevel="1" x14ac:dyDescent="0.25">
      <c r="B478" s="9" t="s">
        <v>23</v>
      </c>
      <c r="C478" s="6"/>
      <c r="D478" s="6" t="e">
        <f>COUNTIFS(#REF!,"&lt;100",#REF!,"&gt;=50",#REF!,$B478)</f>
        <v>#REF!</v>
      </c>
      <c r="E478" s="6" t="e">
        <f>COUNTIFS(#REF!,"&lt;=1",#REF!,"&lt;100",#REF!,"&gt;=50",#REF!,$B478,#REF!,"&gt;=2.4")</f>
        <v>#REF!</v>
      </c>
      <c r="F478" s="6" t="e">
        <f>COUNTIFS(#REF!,"&lt;=1",#REF!,"&lt;100",#REF!,"&gt;=50",#REF!,$B478,#REF!,"&gt;=2.5")</f>
        <v>#REF!</v>
      </c>
      <c r="G478" s="6" t="e">
        <f>COUNTIFS(#REF!,"&lt;=1",#REF!,"&lt;100",#REF!,"&gt;=50",#REF!,$B478,#REF!,"&gt;=2.6")</f>
        <v>#REF!</v>
      </c>
      <c r="H478" s="6" t="e">
        <f>COUNTIFS(#REF!,"&lt;=1",#REF!,"&lt;100",#REF!,"&gt;=50",#REF!,$B478,#REF!,"&gt;=2.7")</f>
        <v>#REF!</v>
      </c>
      <c r="I478" s="15" t="e">
        <f>COUNTIFS(#REF!,"&lt;=1",#REF!,"&lt;100",#REF!,"&gt;=50",#REF!,$B478,#REF!,"&gt;=2.8")</f>
        <v>#REF!</v>
      </c>
      <c r="K478" s="9" t="s">
        <v>23</v>
      </c>
      <c r="L478" s="6"/>
      <c r="M478" s="6" t="e">
        <f>COUNTIFS(#REF!,"&gt;=100",#REF!,"&lt;150",#REF!,$B478)</f>
        <v>#REF!</v>
      </c>
      <c r="N478" s="6" t="e">
        <f>COUNTIFS(#REF!,"&lt;=1",#REF!,"&gt;=100",#REF!,"&lt;150",#REF!,$B478,#REF!,"&gt;=2.4")</f>
        <v>#REF!</v>
      </c>
      <c r="O478" s="6" t="e">
        <f>COUNTIFS(#REF!,"&lt;=1",#REF!,"&gt;=100",#REF!,"&lt;150",#REF!,$B478,#REF!,"&gt;=2.5")</f>
        <v>#REF!</v>
      </c>
      <c r="P478" s="6" t="e">
        <f>COUNTIFS(#REF!,"&lt;=1",#REF!,"&gt;=100",#REF!,"&lt;150",#REF!,$B478,#REF!,"&gt;=2.6")</f>
        <v>#REF!</v>
      </c>
      <c r="Q478" s="6" t="e">
        <f>COUNTIFS(#REF!,"&lt;=1",#REF!,"&gt;=100",#REF!,"&lt;150",#REF!,$B478,#REF!,"&gt;=3.0")</f>
        <v>#REF!</v>
      </c>
      <c r="R478" s="15" t="e">
        <f>COUNTIFS(#REF!,"&lt;=1",#REF!,"&gt;=100",#REF!,"&lt;150",#REF!,$B478,#REF!,"&gt;=3.5")</f>
        <v>#REF!</v>
      </c>
      <c r="T478" s="9" t="s">
        <v>23</v>
      </c>
      <c r="U478" s="6"/>
      <c r="V478" s="6" t="e">
        <f>COUNTIFS(#REF!,"&gt;=150",#REF!,"&lt;200",#REF!,$B478)</f>
        <v>#REF!</v>
      </c>
      <c r="W478" s="6" t="e">
        <f>COUNTIFS(#REF!,"&lt;=1",#REF!,"&gt;=150",#REF!,"&lt;200",#REF!,$B478,#REF!,"&gt;=2.8")</f>
        <v>#REF!</v>
      </c>
      <c r="X478" s="6" t="e">
        <f>COUNTIFS(#REF!,"&lt;=1",#REF!,"&gt;=150",#REF!,"&lt;200",#REF!,$B478,#REF!,"&gt;=3.0")</f>
        <v>#REF!</v>
      </c>
      <c r="Y478" s="6" t="e">
        <f>COUNTIFS(#REF!,"&lt;=1",#REF!,"&gt;=150",#REF!,"&lt;200",#REF!,$B478,#REF!,"&gt;=3.2")</f>
        <v>#REF!</v>
      </c>
      <c r="Z478" s="6" t="e">
        <f>COUNTIFS(#REF!,"&lt;=1",#REF!,"&gt;=150",#REF!,"&lt;200",#REF!,$B478,#REF!,"&gt;=3.5")</f>
        <v>#REF!</v>
      </c>
      <c r="AA478" s="15" t="e">
        <f>COUNTIFS(#REF!,"&lt;=1",#REF!,"&gt;=150",#REF!,"&lt;200",#REF!,$B478,#REF!,"&gt;=4")</f>
        <v>#REF!</v>
      </c>
      <c r="AC478" s="9" t="s">
        <v>23</v>
      </c>
      <c r="AD478" s="6"/>
      <c r="AE478" s="6" t="e">
        <f>COUNTIFS(#REF!,"&gt;=200",#REF!,$B478)</f>
        <v>#REF!</v>
      </c>
      <c r="AF478" s="6" t="e">
        <f>COUNTIFS(#REF!,"&lt;=1",#REF!,"&gt;=200",#REF!,$B478,#REF!,"&gt;=2.7")</f>
        <v>#REF!</v>
      </c>
      <c r="AG478" s="6" t="e">
        <f>COUNTIFS(#REF!,"&lt;=1",#REF!,"&gt;=200",#REF!,$B478,#REF!,"&gt;=3.0")</f>
        <v>#REF!</v>
      </c>
      <c r="AH478" s="6" t="e">
        <f>COUNTIFS(#REF!,"&lt;=1",#REF!,"&gt;=200",#REF!,$B478,#REF!,"&gt;=3.0")</f>
        <v>#REF!</v>
      </c>
      <c r="AI478" s="6" t="e">
        <f>COUNTIFS(#REF!,"&lt;=1",#REF!,"&gt;=200",#REF!,$B478,#REF!,"&gt;=3.2")</f>
        <v>#REF!</v>
      </c>
      <c r="AJ478" s="15" t="e">
        <f>COUNTIFS(#REF!,"&lt;=1",#REF!,"&gt;=200",#REF!,$B478,#REF!,"&gt;=3.5")</f>
        <v>#REF!</v>
      </c>
      <c r="AL478" s="9" t="s">
        <v>23</v>
      </c>
      <c r="AM478" s="6"/>
      <c r="AN478" s="6" t="e">
        <f>COUNTIFS(#REF!,"&gt;=50",#REF!,$B478)</f>
        <v>#REF!</v>
      </c>
      <c r="AO478" s="6" t="e">
        <f>COUNTIFS(#REF!,"&lt;=1",#REF!,"&gt;=50",#REF!,$B478,#REF!,"&gt;=2.2")</f>
        <v>#REF!</v>
      </c>
      <c r="AP478" s="6" t="e">
        <f>COUNTIFS(#REF!,"&lt;=1",#REF!,"&gt;=50",#REF!,$B478,#REF!,"&gt;=2.5")</f>
        <v>#REF!</v>
      </c>
      <c r="AQ478" s="6" t="e">
        <f>COUNTIFS(#REF!,"&lt;=1",#REF!,"&gt;=50",#REF!,$B478,#REF!,"&gt;=3")</f>
        <v>#REF!</v>
      </c>
      <c r="AR478" s="6" t="e">
        <f>COUNTIFS(#REF!,"&lt;=1",#REF!,"&gt;=50",#REF!,$B478,#REF!,"&gt;=3.5")</f>
        <v>#REF!</v>
      </c>
      <c r="AS478" s="15" t="e">
        <f>COUNTIFS(#REF!,"&lt;=1",#REF!,"&gt;=50",#REF!,$B478,#REF!,"&gt;=4")</f>
        <v>#REF!</v>
      </c>
    </row>
    <row r="479" spans="2:45" hidden="1" outlineLevel="1" x14ac:dyDescent="0.25">
      <c r="B479" s="9" t="s">
        <v>27</v>
      </c>
      <c r="C479" s="6"/>
      <c r="D479" s="6" t="e">
        <f>COUNTIFS(#REF!,"&lt;100",#REF!,"&gt;=50",#REF!,$B479)</f>
        <v>#REF!</v>
      </c>
      <c r="E479" s="6" t="e">
        <f>COUNTIFS(#REF!,"&lt;=1",#REF!,"&lt;100",#REF!,"&gt;=50",#REF!,$B479,#REF!,"&gt;=2.4")</f>
        <v>#REF!</v>
      </c>
      <c r="F479" s="6" t="e">
        <f>COUNTIFS(#REF!,"&lt;=1",#REF!,"&lt;100",#REF!,"&gt;=50",#REF!,$B479,#REF!,"&gt;=2.5")</f>
        <v>#REF!</v>
      </c>
      <c r="G479" s="6" t="e">
        <f>COUNTIFS(#REF!,"&lt;=1",#REF!,"&lt;100",#REF!,"&gt;=50",#REF!,$B479,#REF!,"&gt;=2.6")</f>
        <v>#REF!</v>
      </c>
      <c r="H479" s="6" t="e">
        <f>COUNTIFS(#REF!,"&lt;=1",#REF!,"&lt;100",#REF!,"&gt;=50",#REF!,$B479,#REF!,"&gt;=2.7")</f>
        <v>#REF!</v>
      </c>
      <c r="I479" s="15" t="e">
        <f>COUNTIFS(#REF!,"&lt;=1",#REF!,"&lt;100",#REF!,"&gt;=50",#REF!,$B479,#REF!,"&gt;=2.8")</f>
        <v>#REF!</v>
      </c>
      <c r="K479" s="9" t="s">
        <v>27</v>
      </c>
      <c r="L479" s="6"/>
      <c r="M479" s="6" t="e">
        <f>COUNTIFS(#REF!,"&gt;=100",#REF!,"&lt;150",#REF!,$B479)</f>
        <v>#REF!</v>
      </c>
      <c r="N479" s="6" t="e">
        <f>COUNTIFS(#REF!,"&lt;=1",#REF!,"&gt;=100",#REF!,"&lt;150",#REF!,$B479,#REF!,"&gt;=2.4")</f>
        <v>#REF!</v>
      </c>
      <c r="O479" s="6" t="e">
        <f>COUNTIFS(#REF!,"&lt;=1",#REF!,"&gt;=100",#REF!,"&lt;150",#REF!,$B479,#REF!,"&gt;=2.5")</f>
        <v>#REF!</v>
      </c>
      <c r="P479" s="6" t="e">
        <f>COUNTIFS(#REF!,"&lt;=1",#REF!,"&gt;=100",#REF!,"&lt;150",#REF!,$B479,#REF!,"&gt;=2.6")</f>
        <v>#REF!</v>
      </c>
      <c r="Q479" s="6" t="e">
        <f>COUNTIFS(#REF!,"&lt;=1",#REF!,"&gt;=100",#REF!,"&lt;150",#REF!,$B479,#REF!,"&gt;=3.0")</f>
        <v>#REF!</v>
      </c>
      <c r="R479" s="15" t="e">
        <f>COUNTIFS(#REF!,"&lt;=1",#REF!,"&gt;=100",#REF!,"&lt;150",#REF!,$B479,#REF!,"&gt;=3.5")</f>
        <v>#REF!</v>
      </c>
      <c r="T479" s="9" t="s">
        <v>27</v>
      </c>
      <c r="U479" s="6"/>
      <c r="V479" s="6" t="e">
        <f>COUNTIFS(#REF!,"&gt;=150",#REF!,"&lt;200",#REF!,$B479)</f>
        <v>#REF!</v>
      </c>
      <c r="W479" s="6" t="e">
        <f>COUNTIFS(#REF!,"&lt;=1",#REF!,"&gt;=150",#REF!,"&lt;200",#REF!,$B479,#REF!,"&gt;=2.8")</f>
        <v>#REF!</v>
      </c>
      <c r="X479" s="6" t="e">
        <f>COUNTIFS(#REF!,"&lt;=1",#REF!,"&gt;=150",#REF!,"&lt;200",#REF!,$B479,#REF!,"&gt;=3.0")</f>
        <v>#REF!</v>
      </c>
      <c r="Y479" s="6" t="e">
        <f>COUNTIFS(#REF!,"&lt;=1",#REF!,"&gt;=150",#REF!,"&lt;200",#REF!,$B479,#REF!,"&gt;=3.2")</f>
        <v>#REF!</v>
      </c>
      <c r="Z479" s="6" t="e">
        <f>COUNTIFS(#REF!,"&lt;=1",#REF!,"&gt;=150",#REF!,"&lt;200",#REF!,$B479,#REF!,"&gt;=3.5")</f>
        <v>#REF!</v>
      </c>
      <c r="AA479" s="15" t="e">
        <f>COUNTIFS(#REF!,"&lt;=1",#REF!,"&gt;=150",#REF!,"&lt;200",#REF!,$B479,#REF!,"&gt;=4")</f>
        <v>#REF!</v>
      </c>
      <c r="AC479" s="9" t="s">
        <v>27</v>
      </c>
      <c r="AD479" s="6"/>
      <c r="AE479" s="6" t="e">
        <f>COUNTIFS(#REF!,"&gt;=200",#REF!,$B479)</f>
        <v>#REF!</v>
      </c>
      <c r="AF479" s="6" t="e">
        <f>COUNTIFS(#REF!,"&lt;=1",#REF!,"&gt;=200",#REF!,$B479,#REF!,"&gt;=2.7")</f>
        <v>#REF!</v>
      </c>
      <c r="AG479" s="6" t="e">
        <f>COUNTIFS(#REF!,"&lt;=1",#REF!,"&gt;=200",#REF!,$B479,#REF!,"&gt;=3.0")</f>
        <v>#REF!</v>
      </c>
      <c r="AH479" s="6" t="e">
        <f>COUNTIFS(#REF!,"&lt;=1",#REF!,"&gt;=200",#REF!,$B479,#REF!,"&gt;=3.0")</f>
        <v>#REF!</v>
      </c>
      <c r="AI479" s="6" t="e">
        <f>COUNTIFS(#REF!,"&lt;=1",#REF!,"&gt;=200",#REF!,$B479,#REF!,"&gt;=3.2")</f>
        <v>#REF!</v>
      </c>
      <c r="AJ479" s="15" t="e">
        <f>COUNTIFS(#REF!,"&lt;=1",#REF!,"&gt;=200",#REF!,$B479,#REF!,"&gt;=3.5")</f>
        <v>#REF!</v>
      </c>
      <c r="AL479" s="9" t="s">
        <v>27</v>
      </c>
      <c r="AM479" s="6"/>
      <c r="AN479" s="6" t="e">
        <f>COUNTIFS(#REF!,"&gt;=50",#REF!,$B479)</f>
        <v>#REF!</v>
      </c>
      <c r="AO479" s="6" t="e">
        <f>COUNTIFS(#REF!,"&lt;=1",#REF!,"&gt;=50",#REF!,$B479,#REF!,"&gt;=2.2")</f>
        <v>#REF!</v>
      </c>
      <c r="AP479" s="6" t="e">
        <f>COUNTIFS(#REF!,"&lt;=1",#REF!,"&gt;=50",#REF!,$B479,#REF!,"&gt;=2.5")</f>
        <v>#REF!</v>
      </c>
      <c r="AQ479" s="6" t="e">
        <f>COUNTIFS(#REF!,"&lt;=1",#REF!,"&gt;=50",#REF!,$B479,#REF!,"&gt;=3")</f>
        <v>#REF!</v>
      </c>
      <c r="AR479" s="6" t="e">
        <f>COUNTIFS(#REF!,"&lt;=1",#REF!,"&gt;=50",#REF!,$B479,#REF!,"&gt;=3.5")</f>
        <v>#REF!</v>
      </c>
      <c r="AS479" s="15" t="e">
        <f>COUNTIFS(#REF!,"&lt;=1",#REF!,"&gt;=50",#REF!,$B479,#REF!,"&gt;=4")</f>
        <v>#REF!</v>
      </c>
    </row>
    <row r="480" spans="2:45" hidden="1" outlineLevel="1" x14ac:dyDescent="0.25">
      <c r="B480" s="9" t="s">
        <v>28</v>
      </c>
      <c r="C480" s="6"/>
      <c r="D480" s="6" t="e">
        <f>COUNTIFS(#REF!,"&lt;100",#REF!,"&gt;=50",#REF!,$B480)</f>
        <v>#REF!</v>
      </c>
      <c r="E480" s="6" t="e">
        <f>COUNTIFS(#REF!,"&lt;=1",#REF!,"&lt;100",#REF!,"&gt;=50",#REF!,$B480,#REF!,"&gt;=2.4")</f>
        <v>#REF!</v>
      </c>
      <c r="F480" s="6" t="e">
        <f>COUNTIFS(#REF!,"&lt;=1",#REF!,"&lt;100",#REF!,"&gt;=50",#REF!,$B480,#REF!,"&gt;=2.5")</f>
        <v>#REF!</v>
      </c>
      <c r="G480" s="6" t="e">
        <f>COUNTIFS(#REF!,"&lt;=1",#REF!,"&lt;100",#REF!,"&gt;=50",#REF!,$B480,#REF!,"&gt;=2.6")</f>
        <v>#REF!</v>
      </c>
      <c r="H480" s="6" t="e">
        <f>COUNTIFS(#REF!,"&lt;=1",#REF!,"&lt;100",#REF!,"&gt;=50",#REF!,$B480,#REF!,"&gt;=2.7")</f>
        <v>#REF!</v>
      </c>
      <c r="I480" s="15" t="e">
        <f>COUNTIFS(#REF!,"&lt;=1",#REF!,"&lt;100",#REF!,"&gt;=50",#REF!,$B480,#REF!,"&gt;=2.8")</f>
        <v>#REF!</v>
      </c>
      <c r="K480" s="9" t="s">
        <v>28</v>
      </c>
      <c r="L480" s="6"/>
      <c r="M480" s="6" t="e">
        <f>COUNTIFS(#REF!,"&gt;=100",#REF!,"&lt;150",#REF!,$B480)</f>
        <v>#REF!</v>
      </c>
      <c r="N480" s="6" t="e">
        <f>COUNTIFS(#REF!,"&lt;=1",#REF!,"&gt;=100",#REF!,"&lt;150",#REF!,$B480,#REF!,"&gt;=2.4")</f>
        <v>#REF!</v>
      </c>
      <c r="O480" s="6" t="e">
        <f>COUNTIFS(#REF!,"&lt;=1",#REF!,"&gt;=100",#REF!,"&lt;150",#REF!,$B480,#REF!,"&gt;=2.5")</f>
        <v>#REF!</v>
      </c>
      <c r="P480" s="6" t="e">
        <f>COUNTIFS(#REF!,"&lt;=1",#REF!,"&gt;=100",#REF!,"&lt;150",#REF!,$B480,#REF!,"&gt;=2.6")</f>
        <v>#REF!</v>
      </c>
      <c r="Q480" s="6" t="e">
        <f>COUNTIFS(#REF!,"&lt;=1",#REF!,"&gt;=100",#REF!,"&lt;150",#REF!,$B480,#REF!,"&gt;=3.0")</f>
        <v>#REF!</v>
      </c>
      <c r="R480" s="15" t="e">
        <f>COUNTIFS(#REF!,"&lt;=1",#REF!,"&gt;=100",#REF!,"&lt;150",#REF!,$B480,#REF!,"&gt;=3.5")</f>
        <v>#REF!</v>
      </c>
      <c r="T480" s="9" t="s">
        <v>28</v>
      </c>
      <c r="U480" s="6"/>
      <c r="V480" s="6" t="e">
        <f>COUNTIFS(#REF!,"&gt;=150",#REF!,"&lt;200",#REF!,$B480)</f>
        <v>#REF!</v>
      </c>
      <c r="W480" s="6" t="e">
        <f>COUNTIFS(#REF!,"&lt;=1",#REF!,"&gt;=150",#REF!,"&lt;200",#REF!,$B480,#REF!,"&gt;=2.8")</f>
        <v>#REF!</v>
      </c>
      <c r="X480" s="6" t="e">
        <f>COUNTIFS(#REF!,"&lt;=1",#REF!,"&gt;=150",#REF!,"&lt;200",#REF!,$B480,#REF!,"&gt;=3.0")</f>
        <v>#REF!</v>
      </c>
      <c r="Y480" s="6" t="e">
        <f>COUNTIFS(#REF!,"&lt;=1",#REF!,"&gt;=150",#REF!,"&lt;200",#REF!,$B480,#REF!,"&gt;=3.2")</f>
        <v>#REF!</v>
      </c>
      <c r="Z480" s="6" t="e">
        <f>COUNTIFS(#REF!,"&lt;=1",#REF!,"&gt;=150",#REF!,"&lt;200",#REF!,$B480,#REF!,"&gt;=3.5")</f>
        <v>#REF!</v>
      </c>
      <c r="AA480" s="15" t="e">
        <f>COUNTIFS(#REF!,"&lt;=1",#REF!,"&gt;=150",#REF!,"&lt;200",#REF!,$B480,#REF!,"&gt;=4")</f>
        <v>#REF!</v>
      </c>
      <c r="AC480" s="9" t="s">
        <v>28</v>
      </c>
      <c r="AD480" s="6"/>
      <c r="AE480" s="6" t="e">
        <f>COUNTIFS(#REF!,"&gt;=200",#REF!,$B480)</f>
        <v>#REF!</v>
      </c>
      <c r="AF480" s="6" t="e">
        <f>COUNTIFS(#REF!,"&lt;=1",#REF!,"&gt;=200",#REF!,$B480,#REF!,"&gt;=2.7")</f>
        <v>#REF!</v>
      </c>
      <c r="AG480" s="6" t="e">
        <f>COUNTIFS(#REF!,"&lt;=1",#REF!,"&gt;=200",#REF!,$B480,#REF!,"&gt;=3.0")</f>
        <v>#REF!</v>
      </c>
      <c r="AH480" s="6" t="e">
        <f>COUNTIFS(#REF!,"&lt;=1",#REF!,"&gt;=200",#REF!,$B480,#REF!,"&gt;=3.0")</f>
        <v>#REF!</v>
      </c>
      <c r="AI480" s="6" t="e">
        <f>COUNTIFS(#REF!,"&lt;=1",#REF!,"&gt;=200",#REF!,$B480,#REF!,"&gt;=3.2")</f>
        <v>#REF!</v>
      </c>
      <c r="AJ480" s="15" t="e">
        <f>COUNTIFS(#REF!,"&lt;=1",#REF!,"&gt;=200",#REF!,$B480,#REF!,"&gt;=3.5")</f>
        <v>#REF!</v>
      </c>
      <c r="AL480" s="9" t="s">
        <v>28</v>
      </c>
      <c r="AM480" s="6"/>
      <c r="AN480" s="6" t="e">
        <f>COUNTIFS(#REF!,"&gt;=50",#REF!,$B480)</f>
        <v>#REF!</v>
      </c>
      <c r="AO480" s="6" t="e">
        <f>COUNTIFS(#REF!,"&lt;=1",#REF!,"&gt;=50",#REF!,$B480,#REF!,"&gt;=2.2")</f>
        <v>#REF!</v>
      </c>
      <c r="AP480" s="6" t="e">
        <f>COUNTIFS(#REF!,"&lt;=1",#REF!,"&gt;=50",#REF!,$B480,#REF!,"&gt;=2.5")</f>
        <v>#REF!</v>
      </c>
      <c r="AQ480" s="6" t="e">
        <f>COUNTIFS(#REF!,"&lt;=1",#REF!,"&gt;=50",#REF!,$B480,#REF!,"&gt;=3")</f>
        <v>#REF!</v>
      </c>
      <c r="AR480" s="6" t="e">
        <f>COUNTIFS(#REF!,"&lt;=1",#REF!,"&gt;=50",#REF!,$B480,#REF!,"&gt;=3.5")</f>
        <v>#REF!</v>
      </c>
      <c r="AS480" s="15" t="e">
        <f>COUNTIFS(#REF!,"&lt;=1",#REF!,"&gt;=50",#REF!,$B480,#REF!,"&gt;=4")</f>
        <v>#REF!</v>
      </c>
    </row>
    <row r="481" spans="2:45" hidden="1" outlineLevel="1" x14ac:dyDescent="0.25">
      <c r="B481" s="9" t="s">
        <v>29</v>
      </c>
      <c r="C481" s="6"/>
      <c r="D481" s="6" t="e">
        <f>COUNTIFS(#REF!,"&lt;100",#REF!,"&gt;=50",#REF!,$B481)</f>
        <v>#REF!</v>
      </c>
      <c r="E481" s="6" t="e">
        <f>COUNTIFS(#REF!,"&lt;=1",#REF!,"&lt;100",#REF!,"&gt;=50",#REF!,$B481,#REF!,"&gt;=2.4")</f>
        <v>#REF!</v>
      </c>
      <c r="F481" s="6" t="e">
        <f>COUNTIFS(#REF!,"&lt;=1",#REF!,"&lt;100",#REF!,"&gt;=50",#REF!,$B481,#REF!,"&gt;=2.5")</f>
        <v>#REF!</v>
      </c>
      <c r="G481" s="6" t="e">
        <f>COUNTIFS(#REF!,"&lt;=1",#REF!,"&lt;100",#REF!,"&gt;=50",#REF!,$B481,#REF!,"&gt;=2.6")</f>
        <v>#REF!</v>
      </c>
      <c r="H481" s="6" t="e">
        <f>COUNTIFS(#REF!,"&lt;=1",#REF!,"&lt;100",#REF!,"&gt;=50",#REF!,$B481,#REF!,"&gt;=2.7")</f>
        <v>#REF!</v>
      </c>
      <c r="I481" s="15" t="e">
        <f>COUNTIFS(#REF!,"&lt;=1",#REF!,"&lt;100",#REF!,"&gt;=50",#REF!,$B481,#REF!,"&gt;=2.8")</f>
        <v>#REF!</v>
      </c>
      <c r="K481" s="9" t="s">
        <v>29</v>
      </c>
      <c r="L481" s="6"/>
      <c r="M481" s="6" t="e">
        <f>COUNTIFS(#REF!,"&gt;=100",#REF!,"&lt;150",#REF!,$B481)</f>
        <v>#REF!</v>
      </c>
      <c r="N481" s="6" t="e">
        <f>COUNTIFS(#REF!,"&lt;=1",#REF!,"&gt;=100",#REF!,"&lt;150",#REF!,$B481,#REF!,"&gt;=2.4")</f>
        <v>#REF!</v>
      </c>
      <c r="O481" s="6" t="e">
        <f>COUNTIFS(#REF!,"&lt;=1",#REF!,"&gt;=100",#REF!,"&lt;150",#REF!,$B481,#REF!,"&gt;=2.5")</f>
        <v>#REF!</v>
      </c>
      <c r="P481" s="6" t="e">
        <f>COUNTIFS(#REF!,"&lt;=1",#REF!,"&gt;=100",#REF!,"&lt;150",#REF!,$B481,#REF!,"&gt;=2.6")</f>
        <v>#REF!</v>
      </c>
      <c r="Q481" s="6" t="e">
        <f>COUNTIFS(#REF!,"&lt;=1",#REF!,"&gt;=100",#REF!,"&lt;150",#REF!,$B481,#REF!,"&gt;=3.0")</f>
        <v>#REF!</v>
      </c>
      <c r="R481" s="15" t="e">
        <f>COUNTIFS(#REF!,"&lt;=1",#REF!,"&gt;=100",#REF!,"&lt;150",#REF!,$B481,#REF!,"&gt;=3.5")</f>
        <v>#REF!</v>
      </c>
      <c r="T481" s="9" t="s">
        <v>29</v>
      </c>
      <c r="U481" s="6"/>
      <c r="V481" s="6" t="e">
        <f>COUNTIFS(#REF!,"&gt;=150",#REF!,"&lt;200",#REF!,$B481)</f>
        <v>#REF!</v>
      </c>
      <c r="W481" s="6" t="e">
        <f>COUNTIFS(#REF!,"&lt;=1",#REF!,"&gt;=150",#REF!,"&lt;200",#REF!,$B481,#REF!,"&gt;=2.8")</f>
        <v>#REF!</v>
      </c>
      <c r="X481" s="6" t="e">
        <f>COUNTIFS(#REF!,"&lt;=1",#REF!,"&gt;=150",#REF!,"&lt;200",#REF!,$B481,#REF!,"&gt;=3.0")</f>
        <v>#REF!</v>
      </c>
      <c r="Y481" s="6" t="e">
        <f>COUNTIFS(#REF!,"&lt;=1",#REF!,"&gt;=150",#REF!,"&lt;200",#REF!,$B481,#REF!,"&gt;=3.2")</f>
        <v>#REF!</v>
      </c>
      <c r="Z481" s="6" t="e">
        <f>COUNTIFS(#REF!,"&lt;=1",#REF!,"&gt;=150",#REF!,"&lt;200",#REF!,$B481,#REF!,"&gt;=3.5")</f>
        <v>#REF!</v>
      </c>
      <c r="AA481" s="15" t="e">
        <f>COUNTIFS(#REF!,"&lt;=1",#REF!,"&gt;=150",#REF!,"&lt;200",#REF!,$B481,#REF!,"&gt;=4")</f>
        <v>#REF!</v>
      </c>
      <c r="AC481" s="9" t="s">
        <v>29</v>
      </c>
      <c r="AD481" s="6"/>
      <c r="AE481" s="6" t="e">
        <f>COUNTIFS(#REF!,"&gt;=200",#REF!,$B481)</f>
        <v>#REF!</v>
      </c>
      <c r="AF481" s="6" t="e">
        <f>COUNTIFS(#REF!,"&lt;=1",#REF!,"&gt;=200",#REF!,$B481,#REF!,"&gt;=2.7")</f>
        <v>#REF!</v>
      </c>
      <c r="AG481" s="6" t="e">
        <f>COUNTIFS(#REF!,"&lt;=1",#REF!,"&gt;=200",#REF!,$B481,#REF!,"&gt;=3.0")</f>
        <v>#REF!</v>
      </c>
      <c r="AH481" s="6" t="e">
        <f>COUNTIFS(#REF!,"&lt;=1",#REF!,"&gt;=200",#REF!,$B481,#REF!,"&gt;=3.0")</f>
        <v>#REF!</v>
      </c>
      <c r="AI481" s="6" t="e">
        <f>COUNTIFS(#REF!,"&lt;=1",#REF!,"&gt;=200",#REF!,$B481,#REF!,"&gt;=3.2")</f>
        <v>#REF!</v>
      </c>
      <c r="AJ481" s="15" t="e">
        <f>COUNTIFS(#REF!,"&lt;=1",#REF!,"&gt;=200",#REF!,$B481,#REF!,"&gt;=3.5")</f>
        <v>#REF!</v>
      </c>
      <c r="AL481" s="9" t="s">
        <v>29</v>
      </c>
      <c r="AM481" s="6"/>
      <c r="AN481" s="6" t="e">
        <f>COUNTIFS(#REF!,"&gt;=50",#REF!,$B481)</f>
        <v>#REF!</v>
      </c>
      <c r="AO481" s="6" t="e">
        <f>COUNTIFS(#REF!,"&lt;=1",#REF!,"&gt;=50",#REF!,$B481,#REF!,"&gt;=2.2")</f>
        <v>#REF!</v>
      </c>
      <c r="AP481" s="6" t="e">
        <f>COUNTIFS(#REF!,"&lt;=1",#REF!,"&gt;=50",#REF!,$B481,#REF!,"&gt;=2.5")</f>
        <v>#REF!</v>
      </c>
      <c r="AQ481" s="6" t="e">
        <f>COUNTIFS(#REF!,"&lt;=1",#REF!,"&gt;=50",#REF!,$B481,#REF!,"&gt;=3")</f>
        <v>#REF!</v>
      </c>
      <c r="AR481" s="6" t="e">
        <f>COUNTIFS(#REF!,"&lt;=1",#REF!,"&gt;=50",#REF!,$B481,#REF!,"&gt;=3.5")</f>
        <v>#REF!</v>
      </c>
      <c r="AS481" s="15" t="e">
        <f>COUNTIFS(#REF!,"&lt;=1",#REF!,"&gt;=50",#REF!,$B481,#REF!,"&gt;=4")</f>
        <v>#REF!</v>
      </c>
    </row>
    <row r="482" spans="2:45" hidden="1" outlineLevel="1" x14ac:dyDescent="0.25">
      <c r="B482" s="9" t="s">
        <v>32</v>
      </c>
      <c r="C482" s="6"/>
      <c r="D482" s="6" t="e">
        <f>COUNTIFS(#REF!,"&lt;100",#REF!,"&gt;=50",#REF!,$B482)</f>
        <v>#REF!</v>
      </c>
      <c r="E482" s="6" t="e">
        <f>COUNTIFS(#REF!,"&lt;=1",#REF!,"&lt;100",#REF!,"&gt;=50",#REF!,$B482,#REF!,"&gt;=2.4")</f>
        <v>#REF!</v>
      </c>
      <c r="F482" s="6" t="e">
        <f>COUNTIFS(#REF!,"&lt;=1",#REF!,"&lt;100",#REF!,"&gt;=50",#REF!,$B482,#REF!,"&gt;=2.5")</f>
        <v>#REF!</v>
      </c>
      <c r="G482" s="6" t="e">
        <f>COUNTIFS(#REF!,"&lt;=1",#REF!,"&lt;100",#REF!,"&gt;=50",#REF!,$B482,#REF!,"&gt;=2.6")</f>
        <v>#REF!</v>
      </c>
      <c r="H482" s="6" t="e">
        <f>COUNTIFS(#REF!,"&lt;=1",#REF!,"&lt;100",#REF!,"&gt;=50",#REF!,$B482,#REF!,"&gt;=2.7")</f>
        <v>#REF!</v>
      </c>
      <c r="I482" s="15" t="e">
        <f>COUNTIFS(#REF!,"&lt;=1",#REF!,"&lt;100",#REF!,"&gt;=50",#REF!,$B482,#REF!,"&gt;=2.8")</f>
        <v>#REF!</v>
      </c>
      <c r="K482" s="9" t="s">
        <v>32</v>
      </c>
      <c r="L482" s="6"/>
      <c r="M482" s="6" t="e">
        <f>COUNTIFS(#REF!,"&gt;=100",#REF!,"&lt;150",#REF!,$B482)</f>
        <v>#REF!</v>
      </c>
      <c r="N482" s="6" t="e">
        <f>COUNTIFS(#REF!,"&lt;=1",#REF!,"&gt;=100",#REF!,"&lt;150",#REF!,$B482,#REF!,"&gt;=2.4")</f>
        <v>#REF!</v>
      </c>
      <c r="O482" s="6" t="e">
        <f>COUNTIFS(#REF!,"&lt;=1",#REF!,"&gt;=100",#REF!,"&lt;150",#REF!,$B482,#REF!,"&gt;=2.5")</f>
        <v>#REF!</v>
      </c>
      <c r="P482" s="6" t="e">
        <f>COUNTIFS(#REF!,"&lt;=1",#REF!,"&gt;=100",#REF!,"&lt;150",#REF!,$B482,#REF!,"&gt;=2.6")</f>
        <v>#REF!</v>
      </c>
      <c r="Q482" s="6" t="e">
        <f>COUNTIFS(#REF!,"&lt;=1",#REF!,"&gt;=100",#REF!,"&lt;150",#REF!,$B482,#REF!,"&gt;=3.0")</f>
        <v>#REF!</v>
      </c>
      <c r="R482" s="15" t="e">
        <f>COUNTIFS(#REF!,"&lt;=1",#REF!,"&gt;=100",#REF!,"&lt;150",#REF!,$B482,#REF!,"&gt;=3.5")</f>
        <v>#REF!</v>
      </c>
      <c r="T482" s="9" t="s">
        <v>32</v>
      </c>
      <c r="U482" s="6"/>
      <c r="V482" s="6" t="e">
        <f>COUNTIFS(#REF!,"&gt;=150",#REF!,"&lt;200",#REF!,$B482)</f>
        <v>#REF!</v>
      </c>
      <c r="W482" s="6" t="e">
        <f>COUNTIFS(#REF!,"&lt;=1",#REF!,"&gt;=150",#REF!,"&lt;200",#REF!,$B482,#REF!,"&gt;=2.8")</f>
        <v>#REF!</v>
      </c>
      <c r="X482" s="6" t="e">
        <f>COUNTIFS(#REF!,"&lt;=1",#REF!,"&gt;=150",#REF!,"&lt;200",#REF!,$B482,#REF!,"&gt;=3.0")</f>
        <v>#REF!</v>
      </c>
      <c r="Y482" s="6" t="e">
        <f>COUNTIFS(#REF!,"&lt;=1",#REF!,"&gt;=150",#REF!,"&lt;200",#REF!,$B482,#REF!,"&gt;=3.2")</f>
        <v>#REF!</v>
      </c>
      <c r="Z482" s="6" t="e">
        <f>COUNTIFS(#REF!,"&lt;=1",#REF!,"&gt;=150",#REF!,"&lt;200",#REF!,$B482,#REF!,"&gt;=3.5")</f>
        <v>#REF!</v>
      </c>
      <c r="AA482" s="15" t="e">
        <f>COUNTIFS(#REF!,"&lt;=1",#REF!,"&gt;=150",#REF!,"&lt;200",#REF!,$B482,#REF!,"&gt;=4")</f>
        <v>#REF!</v>
      </c>
      <c r="AC482" s="9" t="s">
        <v>32</v>
      </c>
      <c r="AD482" s="6"/>
      <c r="AE482" s="6" t="e">
        <f>COUNTIFS(#REF!,"&gt;=200",#REF!,$B482)</f>
        <v>#REF!</v>
      </c>
      <c r="AF482" s="6" t="e">
        <f>COUNTIFS(#REF!,"&lt;=1",#REF!,"&gt;=200",#REF!,$B482,#REF!,"&gt;=2.7")</f>
        <v>#REF!</v>
      </c>
      <c r="AG482" s="6" t="e">
        <f>COUNTIFS(#REF!,"&lt;=1",#REF!,"&gt;=200",#REF!,$B482,#REF!,"&gt;=3.0")</f>
        <v>#REF!</v>
      </c>
      <c r="AH482" s="6" t="e">
        <f>COUNTIFS(#REF!,"&lt;=1",#REF!,"&gt;=200",#REF!,$B482,#REF!,"&gt;=3.0")</f>
        <v>#REF!</v>
      </c>
      <c r="AI482" s="6" t="e">
        <f>COUNTIFS(#REF!,"&lt;=1",#REF!,"&gt;=200",#REF!,$B482,#REF!,"&gt;=3.2")</f>
        <v>#REF!</v>
      </c>
      <c r="AJ482" s="15" t="e">
        <f>COUNTIFS(#REF!,"&lt;=1",#REF!,"&gt;=200",#REF!,$B482,#REF!,"&gt;=3.5")</f>
        <v>#REF!</v>
      </c>
      <c r="AL482" s="9" t="s">
        <v>32</v>
      </c>
      <c r="AM482" s="6"/>
      <c r="AN482" s="6" t="e">
        <f>COUNTIFS(#REF!,"&gt;=50",#REF!,$B482)</f>
        <v>#REF!</v>
      </c>
      <c r="AO482" s="6" t="e">
        <f>COUNTIFS(#REF!,"&lt;=1",#REF!,"&gt;=50",#REF!,$B482,#REF!,"&gt;=2.2")</f>
        <v>#REF!</v>
      </c>
      <c r="AP482" s="6" t="e">
        <f>COUNTIFS(#REF!,"&lt;=1",#REF!,"&gt;=50",#REF!,$B482,#REF!,"&gt;=2.5")</f>
        <v>#REF!</v>
      </c>
      <c r="AQ482" s="6" t="e">
        <f>COUNTIFS(#REF!,"&lt;=1",#REF!,"&gt;=50",#REF!,$B482,#REF!,"&gt;=3")</f>
        <v>#REF!</v>
      </c>
      <c r="AR482" s="6" t="e">
        <f>COUNTIFS(#REF!,"&lt;=1",#REF!,"&gt;=50",#REF!,$B482,#REF!,"&gt;=3.5")</f>
        <v>#REF!</v>
      </c>
      <c r="AS482" s="15" t="e">
        <f>COUNTIFS(#REF!,"&lt;=1",#REF!,"&gt;=50",#REF!,$B482,#REF!,"&gt;=4")</f>
        <v>#REF!</v>
      </c>
    </row>
    <row r="483" spans="2:45" hidden="1" outlineLevel="1" x14ac:dyDescent="0.25">
      <c r="B483" s="9" t="s">
        <v>44</v>
      </c>
      <c r="C483" s="6"/>
      <c r="D483" s="6" t="e">
        <f>COUNTIFS(#REF!,"&lt;100",#REF!,"&gt;=50",#REF!,$B483)</f>
        <v>#REF!</v>
      </c>
      <c r="E483" s="6" t="e">
        <f>COUNTIFS(#REF!,"&lt;=1",#REF!,"&lt;100",#REF!,"&gt;=50",#REF!,$B483,#REF!,"&gt;=2.4")</f>
        <v>#REF!</v>
      </c>
      <c r="F483" s="6" t="e">
        <f>COUNTIFS(#REF!,"&lt;=1",#REF!,"&lt;100",#REF!,"&gt;=50",#REF!,$B483,#REF!,"&gt;=2.5")</f>
        <v>#REF!</v>
      </c>
      <c r="G483" s="6" t="e">
        <f>COUNTIFS(#REF!,"&lt;=1",#REF!,"&lt;100",#REF!,"&gt;=50",#REF!,$B483,#REF!,"&gt;=2.6")</f>
        <v>#REF!</v>
      </c>
      <c r="H483" s="6" t="e">
        <f>COUNTIFS(#REF!,"&lt;=1",#REF!,"&lt;100",#REF!,"&gt;=50",#REF!,$B483,#REF!,"&gt;=2.7")</f>
        <v>#REF!</v>
      </c>
      <c r="I483" s="15" t="e">
        <f>COUNTIFS(#REF!,"&lt;=1",#REF!,"&lt;100",#REF!,"&gt;=50",#REF!,$B483,#REF!,"&gt;=2.8")</f>
        <v>#REF!</v>
      </c>
      <c r="K483" s="9" t="s">
        <v>44</v>
      </c>
      <c r="L483" s="6"/>
      <c r="M483" s="6" t="e">
        <f>COUNTIFS(#REF!,"&gt;=100",#REF!,"&lt;150",#REF!,$B483)</f>
        <v>#REF!</v>
      </c>
      <c r="N483" s="6" t="e">
        <f>COUNTIFS(#REF!,"&lt;=1",#REF!,"&gt;=100",#REF!,"&lt;150",#REF!,$B483,#REF!,"&gt;=2.4")</f>
        <v>#REF!</v>
      </c>
      <c r="O483" s="6" t="e">
        <f>COUNTIFS(#REF!,"&lt;=1",#REF!,"&gt;=100",#REF!,"&lt;150",#REF!,$B483,#REF!,"&gt;=2.5")</f>
        <v>#REF!</v>
      </c>
      <c r="P483" s="6" t="e">
        <f>COUNTIFS(#REF!,"&lt;=1",#REF!,"&gt;=100",#REF!,"&lt;150",#REF!,$B483,#REF!,"&gt;=2.6")</f>
        <v>#REF!</v>
      </c>
      <c r="Q483" s="6" t="e">
        <f>COUNTIFS(#REF!,"&lt;=1",#REF!,"&gt;=100",#REF!,"&lt;150",#REF!,$B483,#REF!,"&gt;=3.0")</f>
        <v>#REF!</v>
      </c>
      <c r="R483" s="15" t="e">
        <f>COUNTIFS(#REF!,"&lt;=1",#REF!,"&gt;=100",#REF!,"&lt;150",#REF!,$B483,#REF!,"&gt;=3.5")</f>
        <v>#REF!</v>
      </c>
      <c r="T483" s="9" t="s">
        <v>44</v>
      </c>
      <c r="U483" s="6"/>
      <c r="V483" s="6" t="e">
        <f>COUNTIFS(#REF!,"&gt;=150",#REF!,"&lt;200",#REF!,$B483)</f>
        <v>#REF!</v>
      </c>
      <c r="W483" s="6" t="e">
        <f>COUNTIFS(#REF!,"&lt;=1",#REF!,"&gt;=150",#REF!,"&lt;200",#REF!,$B483,#REF!,"&gt;=2.8")</f>
        <v>#REF!</v>
      </c>
      <c r="X483" s="6" t="e">
        <f>COUNTIFS(#REF!,"&lt;=1",#REF!,"&gt;=150",#REF!,"&lt;200",#REF!,$B483,#REF!,"&gt;=3.0")</f>
        <v>#REF!</v>
      </c>
      <c r="Y483" s="6" t="e">
        <f>COUNTIFS(#REF!,"&lt;=1",#REF!,"&gt;=150",#REF!,"&lt;200",#REF!,$B483,#REF!,"&gt;=3.2")</f>
        <v>#REF!</v>
      </c>
      <c r="Z483" s="6" t="e">
        <f>COUNTIFS(#REF!,"&lt;=1",#REF!,"&gt;=150",#REF!,"&lt;200",#REF!,$B483,#REF!,"&gt;=3.5")</f>
        <v>#REF!</v>
      </c>
      <c r="AA483" s="15" t="e">
        <f>COUNTIFS(#REF!,"&lt;=1",#REF!,"&gt;=150",#REF!,"&lt;200",#REF!,$B483,#REF!,"&gt;=4")</f>
        <v>#REF!</v>
      </c>
      <c r="AC483" s="9" t="s">
        <v>44</v>
      </c>
      <c r="AD483" s="6"/>
      <c r="AE483" s="6" t="e">
        <f>COUNTIFS(#REF!,"&gt;=200",#REF!,$B483)</f>
        <v>#REF!</v>
      </c>
      <c r="AF483" s="6" t="e">
        <f>COUNTIFS(#REF!,"&lt;=1",#REF!,"&gt;=200",#REF!,$B483,#REF!,"&gt;=2.7")</f>
        <v>#REF!</v>
      </c>
      <c r="AG483" s="6" t="e">
        <f>COUNTIFS(#REF!,"&lt;=1",#REF!,"&gt;=200",#REF!,$B483,#REF!,"&gt;=3.0")</f>
        <v>#REF!</v>
      </c>
      <c r="AH483" s="6" t="e">
        <f>COUNTIFS(#REF!,"&lt;=1",#REF!,"&gt;=200",#REF!,$B483,#REF!,"&gt;=3.0")</f>
        <v>#REF!</v>
      </c>
      <c r="AI483" s="6" t="e">
        <f>COUNTIFS(#REF!,"&lt;=1",#REF!,"&gt;=200",#REF!,$B483,#REF!,"&gt;=3.2")</f>
        <v>#REF!</v>
      </c>
      <c r="AJ483" s="15" t="e">
        <f>COUNTIFS(#REF!,"&lt;=1",#REF!,"&gt;=200",#REF!,$B483,#REF!,"&gt;=3.5")</f>
        <v>#REF!</v>
      </c>
      <c r="AL483" s="9" t="s">
        <v>44</v>
      </c>
      <c r="AM483" s="6"/>
      <c r="AN483" s="6" t="e">
        <f>COUNTIFS(#REF!,"&gt;=50",#REF!,$B483)</f>
        <v>#REF!</v>
      </c>
      <c r="AO483" s="6" t="e">
        <f>COUNTIFS(#REF!,"&lt;=1",#REF!,"&gt;=50",#REF!,$B483,#REF!,"&gt;=2.2")</f>
        <v>#REF!</v>
      </c>
      <c r="AP483" s="6" t="e">
        <f>COUNTIFS(#REF!,"&lt;=1",#REF!,"&gt;=50",#REF!,$B483,#REF!,"&gt;=2.5")</f>
        <v>#REF!</v>
      </c>
      <c r="AQ483" s="6" t="e">
        <f>COUNTIFS(#REF!,"&lt;=1",#REF!,"&gt;=50",#REF!,$B483,#REF!,"&gt;=3")</f>
        <v>#REF!</v>
      </c>
      <c r="AR483" s="6" t="e">
        <f>COUNTIFS(#REF!,"&lt;=1",#REF!,"&gt;=50",#REF!,$B483,#REF!,"&gt;=3.5")</f>
        <v>#REF!</v>
      </c>
      <c r="AS483" s="15" t="e">
        <f>COUNTIFS(#REF!,"&lt;=1",#REF!,"&gt;=50",#REF!,$B483,#REF!,"&gt;=4")</f>
        <v>#REF!</v>
      </c>
    </row>
    <row r="484" spans="2:45" hidden="1" outlineLevel="1" x14ac:dyDescent="0.25">
      <c r="B484" s="9" t="s">
        <v>35</v>
      </c>
      <c r="C484" s="6"/>
      <c r="D484" s="6" t="e">
        <f>COUNTIFS(#REF!,"&lt;100",#REF!,"&gt;=50",#REF!,$B484)</f>
        <v>#REF!</v>
      </c>
      <c r="E484" s="6" t="e">
        <f>COUNTIFS(#REF!,"&lt;=1",#REF!,"&lt;100",#REF!,"&gt;=50",#REF!,$B484,#REF!,"&gt;=2.4")</f>
        <v>#REF!</v>
      </c>
      <c r="F484" s="6" t="e">
        <f>COUNTIFS(#REF!,"&lt;=1",#REF!,"&lt;100",#REF!,"&gt;=50",#REF!,$B484,#REF!,"&gt;=2.5")</f>
        <v>#REF!</v>
      </c>
      <c r="G484" s="6" t="e">
        <f>COUNTIFS(#REF!,"&lt;=1",#REF!,"&lt;100",#REF!,"&gt;=50",#REF!,$B484,#REF!,"&gt;=2.6")</f>
        <v>#REF!</v>
      </c>
      <c r="H484" s="6" t="e">
        <f>COUNTIFS(#REF!,"&lt;=1",#REF!,"&lt;100",#REF!,"&gt;=50",#REF!,$B484,#REF!,"&gt;=2.7")</f>
        <v>#REF!</v>
      </c>
      <c r="I484" s="15" t="e">
        <f>COUNTIFS(#REF!,"&lt;=1",#REF!,"&lt;100",#REF!,"&gt;=50",#REF!,$B484,#REF!,"&gt;=2.8")</f>
        <v>#REF!</v>
      </c>
      <c r="K484" s="9" t="s">
        <v>35</v>
      </c>
      <c r="L484" s="6"/>
      <c r="M484" s="6" t="e">
        <f>COUNTIFS(#REF!,"&gt;=100",#REF!,"&lt;150",#REF!,$B484)</f>
        <v>#REF!</v>
      </c>
      <c r="N484" s="6" t="e">
        <f>COUNTIFS(#REF!,"&lt;=1",#REF!,"&gt;=100",#REF!,"&lt;150",#REF!,$B484,#REF!,"&gt;=2.4")</f>
        <v>#REF!</v>
      </c>
      <c r="O484" s="6" t="e">
        <f>COUNTIFS(#REF!,"&lt;=1",#REF!,"&gt;=100",#REF!,"&lt;150",#REF!,$B484,#REF!,"&gt;=2.5")</f>
        <v>#REF!</v>
      </c>
      <c r="P484" s="6" t="e">
        <f>COUNTIFS(#REF!,"&lt;=1",#REF!,"&gt;=100",#REF!,"&lt;150",#REF!,$B484,#REF!,"&gt;=2.6")</f>
        <v>#REF!</v>
      </c>
      <c r="Q484" s="6" t="e">
        <f>COUNTIFS(#REF!,"&lt;=1",#REF!,"&gt;=100",#REF!,"&lt;150",#REF!,$B484,#REF!,"&gt;=3.0")</f>
        <v>#REF!</v>
      </c>
      <c r="R484" s="15" t="e">
        <f>COUNTIFS(#REF!,"&lt;=1",#REF!,"&gt;=100",#REF!,"&lt;150",#REF!,$B484,#REF!,"&gt;=3.5")</f>
        <v>#REF!</v>
      </c>
      <c r="T484" s="9" t="s">
        <v>35</v>
      </c>
      <c r="U484" s="6"/>
      <c r="V484" s="6" t="e">
        <f>COUNTIFS(#REF!,"&gt;=150",#REF!,"&lt;200",#REF!,$B484)</f>
        <v>#REF!</v>
      </c>
      <c r="W484" s="6" t="e">
        <f>COUNTIFS(#REF!,"&lt;=1",#REF!,"&gt;=150",#REF!,"&lt;200",#REF!,$B484,#REF!,"&gt;=2.8")</f>
        <v>#REF!</v>
      </c>
      <c r="X484" s="6" t="e">
        <f>COUNTIFS(#REF!,"&lt;=1",#REF!,"&gt;=150",#REF!,"&lt;200",#REF!,$B484,#REF!,"&gt;=3.0")</f>
        <v>#REF!</v>
      </c>
      <c r="Y484" s="6" t="e">
        <f>COUNTIFS(#REF!,"&lt;=1",#REF!,"&gt;=150",#REF!,"&lt;200",#REF!,$B484,#REF!,"&gt;=3.2")</f>
        <v>#REF!</v>
      </c>
      <c r="Z484" s="6" t="e">
        <f>COUNTIFS(#REF!,"&lt;=1",#REF!,"&gt;=150",#REF!,"&lt;200",#REF!,$B484,#REF!,"&gt;=3.5")</f>
        <v>#REF!</v>
      </c>
      <c r="AA484" s="15" t="e">
        <f>COUNTIFS(#REF!,"&lt;=1",#REF!,"&gt;=150",#REF!,"&lt;200",#REF!,$B484,#REF!,"&gt;=4")</f>
        <v>#REF!</v>
      </c>
      <c r="AC484" s="9" t="s">
        <v>35</v>
      </c>
      <c r="AD484" s="6"/>
      <c r="AE484" s="6" t="e">
        <f>COUNTIFS(#REF!,"&gt;=200",#REF!,$B484)</f>
        <v>#REF!</v>
      </c>
      <c r="AF484" s="6" t="e">
        <f>COUNTIFS(#REF!,"&lt;=1",#REF!,"&gt;=200",#REF!,$B484,#REF!,"&gt;=2.7")</f>
        <v>#REF!</v>
      </c>
      <c r="AG484" s="6" t="e">
        <f>COUNTIFS(#REF!,"&lt;=1",#REF!,"&gt;=200",#REF!,$B484,#REF!,"&gt;=3.0")</f>
        <v>#REF!</v>
      </c>
      <c r="AH484" s="6" t="e">
        <f>COUNTIFS(#REF!,"&lt;=1",#REF!,"&gt;=200",#REF!,$B484,#REF!,"&gt;=3.0")</f>
        <v>#REF!</v>
      </c>
      <c r="AI484" s="6" t="e">
        <f>COUNTIFS(#REF!,"&lt;=1",#REF!,"&gt;=200",#REF!,$B484,#REF!,"&gt;=3.2")</f>
        <v>#REF!</v>
      </c>
      <c r="AJ484" s="15" t="e">
        <f>COUNTIFS(#REF!,"&lt;=1",#REF!,"&gt;=200",#REF!,$B484,#REF!,"&gt;=3.5")</f>
        <v>#REF!</v>
      </c>
      <c r="AL484" s="9" t="s">
        <v>35</v>
      </c>
      <c r="AM484" s="6"/>
      <c r="AN484" s="6" t="e">
        <f>COUNTIFS(#REF!,"&gt;=50",#REF!,$B484)</f>
        <v>#REF!</v>
      </c>
      <c r="AO484" s="6" t="e">
        <f>COUNTIFS(#REF!,"&lt;=1",#REF!,"&gt;=50",#REF!,$B484,#REF!,"&gt;=2.2")</f>
        <v>#REF!</v>
      </c>
      <c r="AP484" s="6" t="e">
        <f>COUNTIFS(#REF!,"&lt;=1",#REF!,"&gt;=50",#REF!,$B484,#REF!,"&gt;=2.5")</f>
        <v>#REF!</v>
      </c>
      <c r="AQ484" s="6" t="e">
        <f>COUNTIFS(#REF!,"&lt;=1",#REF!,"&gt;=50",#REF!,$B484,#REF!,"&gt;=3")</f>
        <v>#REF!</v>
      </c>
      <c r="AR484" s="6" t="e">
        <f>COUNTIFS(#REF!,"&lt;=1",#REF!,"&gt;=50",#REF!,$B484,#REF!,"&gt;=3.5")</f>
        <v>#REF!</v>
      </c>
      <c r="AS484" s="15" t="e">
        <f>COUNTIFS(#REF!,"&lt;=1",#REF!,"&gt;=50",#REF!,$B484,#REF!,"&gt;=4")</f>
        <v>#REF!</v>
      </c>
    </row>
    <row r="485" spans="2:45" hidden="1" outlineLevel="1" x14ac:dyDescent="0.25">
      <c r="B485" s="9" t="s">
        <v>8</v>
      </c>
      <c r="C485" s="6"/>
      <c r="D485" s="6" t="e">
        <f>COUNTIFS(#REF!,"&lt;100",#REF!,"&gt;=50",#REF!,$B485)</f>
        <v>#REF!</v>
      </c>
      <c r="E485" s="6" t="e">
        <f>COUNTIFS(#REF!,"&lt;=1",#REF!,"&lt;100",#REF!,"&gt;=50",#REF!,$B485,#REF!,"&gt;=2.4")</f>
        <v>#REF!</v>
      </c>
      <c r="F485" s="6" t="e">
        <f>COUNTIFS(#REF!,"&lt;=1",#REF!,"&lt;100",#REF!,"&gt;=50",#REF!,$B485,#REF!,"&gt;=2.5")</f>
        <v>#REF!</v>
      </c>
      <c r="G485" s="6" t="e">
        <f>COUNTIFS(#REF!,"&lt;=1",#REF!,"&lt;100",#REF!,"&gt;=50",#REF!,$B485,#REF!,"&gt;=2.6")</f>
        <v>#REF!</v>
      </c>
      <c r="H485" s="6" t="e">
        <f>COUNTIFS(#REF!,"&lt;=1",#REF!,"&lt;100",#REF!,"&gt;=50",#REF!,$B485,#REF!,"&gt;=2.7")</f>
        <v>#REF!</v>
      </c>
      <c r="I485" s="15" t="e">
        <f>COUNTIFS(#REF!,"&lt;=1",#REF!,"&lt;100",#REF!,"&gt;=50",#REF!,$B485,#REF!,"&gt;=2.8")</f>
        <v>#REF!</v>
      </c>
      <c r="K485" s="9" t="s">
        <v>8</v>
      </c>
      <c r="L485" s="6"/>
      <c r="M485" s="6" t="e">
        <f>COUNTIFS(#REF!,"&gt;=100",#REF!,"&lt;150",#REF!,$B485)</f>
        <v>#REF!</v>
      </c>
      <c r="N485" s="6" t="e">
        <f>COUNTIFS(#REF!,"&lt;=1",#REF!,"&gt;=100",#REF!,"&lt;150",#REF!,$B485,#REF!,"&gt;=2.4")</f>
        <v>#REF!</v>
      </c>
      <c r="O485" s="6" t="e">
        <f>COUNTIFS(#REF!,"&lt;=1",#REF!,"&gt;=100",#REF!,"&lt;150",#REF!,$B485,#REF!,"&gt;=2.5")</f>
        <v>#REF!</v>
      </c>
      <c r="P485" s="6" t="e">
        <f>COUNTIFS(#REF!,"&lt;=1",#REF!,"&gt;=100",#REF!,"&lt;150",#REF!,$B485,#REF!,"&gt;=2.6")</f>
        <v>#REF!</v>
      </c>
      <c r="Q485" s="6" t="e">
        <f>COUNTIFS(#REF!,"&lt;=1",#REF!,"&gt;=100",#REF!,"&lt;150",#REF!,$B485,#REF!,"&gt;=3.0")</f>
        <v>#REF!</v>
      </c>
      <c r="R485" s="15" t="e">
        <f>COUNTIFS(#REF!,"&lt;=1",#REF!,"&gt;=100",#REF!,"&lt;150",#REF!,$B485,#REF!,"&gt;=3.5")</f>
        <v>#REF!</v>
      </c>
      <c r="T485" s="9" t="s">
        <v>8</v>
      </c>
      <c r="U485" s="6"/>
      <c r="V485" s="6" t="e">
        <f>COUNTIFS(#REF!,"&gt;=150",#REF!,"&lt;200",#REF!,$B485)</f>
        <v>#REF!</v>
      </c>
      <c r="W485" s="6" t="e">
        <f>COUNTIFS(#REF!,"&lt;=1",#REF!,"&gt;=150",#REF!,"&lt;200",#REF!,$B485,#REF!,"&gt;=2.8")</f>
        <v>#REF!</v>
      </c>
      <c r="X485" s="6" t="e">
        <f>COUNTIFS(#REF!,"&lt;=1",#REF!,"&gt;=150",#REF!,"&lt;200",#REF!,$B485,#REF!,"&gt;=3.0")</f>
        <v>#REF!</v>
      </c>
      <c r="Y485" s="6" t="e">
        <f>COUNTIFS(#REF!,"&lt;=1",#REF!,"&gt;=150",#REF!,"&lt;200",#REF!,$B485,#REF!,"&gt;=3.2")</f>
        <v>#REF!</v>
      </c>
      <c r="Z485" s="6" t="e">
        <f>COUNTIFS(#REF!,"&lt;=1",#REF!,"&gt;=150",#REF!,"&lt;200",#REF!,$B485,#REF!,"&gt;=3.5")</f>
        <v>#REF!</v>
      </c>
      <c r="AA485" s="15" t="e">
        <f>COUNTIFS(#REF!,"&lt;=1",#REF!,"&gt;=150",#REF!,"&lt;200",#REF!,$B485,#REF!,"&gt;=4")</f>
        <v>#REF!</v>
      </c>
      <c r="AC485" s="9" t="s">
        <v>8</v>
      </c>
      <c r="AD485" s="6"/>
      <c r="AE485" s="6" t="e">
        <f>COUNTIFS(#REF!,"&gt;=200",#REF!,$B485)</f>
        <v>#REF!</v>
      </c>
      <c r="AF485" s="6" t="e">
        <f>COUNTIFS(#REF!,"&lt;=1",#REF!,"&gt;=200",#REF!,$B485,#REF!,"&gt;=2.7")</f>
        <v>#REF!</v>
      </c>
      <c r="AG485" s="6" t="e">
        <f>COUNTIFS(#REF!,"&lt;=1",#REF!,"&gt;=200",#REF!,$B485,#REF!,"&gt;=3.0")</f>
        <v>#REF!</v>
      </c>
      <c r="AH485" s="6" t="e">
        <f>COUNTIFS(#REF!,"&lt;=1",#REF!,"&gt;=200",#REF!,$B485,#REF!,"&gt;=3.0")</f>
        <v>#REF!</v>
      </c>
      <c r="AI485" s="6" t="e">
        <f>COUNTIFS(#REF!,"&lt;=1",#REF!,"&gt;=200",#REF!,$B485,#REF!,"&gt;=3.2")</f>
        <v>#REF!</v>
      </c>
      <c r="AJ485" s="15" t="e">
        <f>COUNTIFS(#REF!,"&lt;=1",#REF!,"&gt;=200",#REF!,$B485,#REF!,"&gt;=3.5")</f>
        <v>#REF!</v>
      </c>
      <c r="AL485" s="9" t="s">
        <v>8</v>
      </c>
      <c r="AM485" s="6"/>
      <c r="AN485" s="6" t="e">
        <f>COUNTIFS(#REF!,"&gt;=50",#REF!,$B485)</f>
        <v>#REF!</v>
      </c>
      <c r="AO485" s="6" t="e">
        <f>COUNTIFS(#REF!,"&lt;=1",#REF!,"&gt;=50",#REF!,$B485,#REF!,"&gt;=2.2")</f>
        <v>#REF!</v>
      </c>
      <c r="AP485" s="6" t="e">
        <f>COUNTIFS(#REF!,"&lt;=1",#REF!,"&gt;=50",#REF!,$B485,#REF!,"&gt;=2.5")</f>
        <v>#REF!</v>
      </c>
      <c r="AQ485" s="6" t="e">
        <f>COUNTIFS(#REF!,"&lt;=1",#REF!,"&gt;=50",#REF!,$B485,#REF!,"&gt;=3")</f>
        <v>#REF!</v>
      </c>
      <c r="AR485" s="6" t="e">
        <f>COUNTIFS(#REF!,"&lt;=1",#REF!,"&gt;=50",#REF!,$B485,#REF!,"&gt;=3.5")</f>
        <v>#REF!</v>
      </c>
      <c r="AS485" s="15" t="e">
        <f>COUNTIFS(#REF!,"&lt;=1",#REF!,"&gt;=50",#REF!,$B485,#REF!,"&gt;=4")</f>
        <v>#REF!</v>
      </c>
    </row>
    <row r="486" spans="2:45" hidden="1" outlineLevel="1" x14ac:dyDescent="0.25">
      <c r="B486" s="9" t="s">
        <v>36</v>
      </c>
      <c r="C486" s="6"/>
      <c r="D486" s="6" t="e">
        <f>COUNTIFS(#REF!,"&lt;100",#REF!,"&gt;=50",#REF!,$B486)</f>
        <v>#REF!</v>
      </c>
      <c r="E486" s="6" t="e">
        <f>COUNTIFS(#REF!,"&lt;=1",#REF!,"&lt;100",#REF!,"&gt;=50",#REF!,$B486,#REF!,"&gt;=2.4")</f>
        <v>#REF!</v>
      </c>
      <c r="F486" s="6" t="e">
        <f>COUNTIFS(#REF!,"&lt;=1",#REF!,"&lt;100",#REF!,"&gt;=50",#REF!,$B486,#REF!,"&gt;=2.5")</f>
        <v>#REF!</v>
      </c>
      <c r="G486" s="6" t="e">
        <f>COUNTIFS(#REF!,"&lt;=1",#REF!,"&lt;100",#REF!,"&gt;=50",#REF!,$B486,#REF!,"&gt;=2.6")</f>
        <v>#REF!</v>
      </c>
      <c r="H486" s="6" t="e">
        <f>COUNTIFS(#REF!,"&lt;=1",#REF!,"&lt;100",#REF!,"&gt;=50",#REF!,$B486,#REF!,"&gt;=2.7")</f>
        <v>#REF!</v>
      </c>
      <c r="I486" s="15" t="e">
        <f>COUNTIFS(#REF!,"&lt;=1",#REF!,"&lt;100",#REF!,"&gt;=50",#REF!,$B486,#REF!,"&gt;=2.8")</f>
        <v>#REF!</v>
      </c>
      <c r="K486" s="9" t="s">
        <v>36</v>
      </c>
      <c r="L486" s="6"/>
      <c r="M486" s="6" t="e">
        <f>COUNTIFS(#REF!,"&gt;=100",#REF!,"&lt;150",#REF!,$B486)</f>
        <v>#REF!</v>
      </c>
      <c r="N486" s="6" t="e">
        <f>COUNTIFS(#REF!,"&lt;=1",#REF!,"&gt;=100",#REF!,"&lt;150",#REF!,$B486,#REF!,"&gt;=2.4")</f>
        <v>#REF!</v>
      </c>
      <c r="O486" s="6" t="e">
        <f>COUNTIFS(#REF!,"&lt;=1",#REF!,"&gt;=100",#REF!,"&lt;150",#REF!,$B486,#REF!,"&gt;=2.5")</f>
        <v>#REF!</v>
      </c>
      <c r="P486" s="6" t="e">
        <f>COUNTIFS(#REF!,"&lt;=1",#REF!,"&gt;=100",#REF!,"&lt;150",#REF!,$B486,#REF!,"&gt;=2.6")</f>
        <v>#REF!</v>
      </c>
      <c r="Q486" s="6" t="e">
        <f>COUNTIFS(#REF!,"&lt;=1",#REF!,"&gt;=100",#REF!,"&lt;150",#REF!,$B486,#REF!,"&gt;=3.0")</f>
        <v>#REF!</v>
      </c>
      <c r="R486" s="15" t="e">
        <f>COUNTIFS(#REF!,"&lt;=1",#REF!,"&gt;=100",#REF!,"&lt;150",#REF!,$B486,#REF!,"&gt;=3.5")</f>
        <v>#REF!</v>
      </c>
      <c r="T486" s="9" t="s">
        <v>36</v>
      </c>
      <c r="U486" s="6"/>
      <c r="V486" s="6" t="e">
        <f>COUNTIFS(#REF!,"&gt;=150",#REF!,"&lt;200",#REF!,$B486)</f>
        <v>#REF!</v>
      </c>
      <c r="W486" s="6" t="e">
        <f>COUNTIFS(#REF!,"&lt;=1",#REF!,"&gt;=150",#REF!,"&lt;200",#REF!,$B486,#REF!,"&gt;=2.8")</f>
        <v>#REF!</v>
      </c>
      <c r="X486" s="6" t="e">
        <f>COUNTIFS(#REF!,"&lt;=1",#REF!,"&gt;=150",#REF!,"&lt;200",#REF!,$B486,#REF!,"&gt;=3.0")</f>
        <v>#REF!</v>
      </c>
      <c r="Y486" s="6" t="e">
        <f>COUNTIFS(#REF!,"&lt;=1",#REF!,"&gt;=150",#REF!,"&lt;200",#REF!,$B486,#REF!,"&gt;=3.2")</f>
        <v>#REF!</v>
      </c>
      <c r="Z486" s="6" t="e">
        <f>COUNTIFS(#REF!,"&lt;=1",#REF!,"&gt;=150",#REF!,"&lt;200",#REF!,$B486,#REF!,"&gt;=3.5")</f>
        <v>#REF!</v>
      </c>
      <c r="AA486" s="15" t="e">
        <f>COUNTIFS(#REF!,"&lt;=1",#REF!,"&gt;=150",#REF!,"&lt;200",#REF!,$B486,#REF!,"&gt;=4")</f>
        <v>#REF!</v>
      </c>
      <c r="AC486" s="9" t="s">
        <v>36</v>
      </c>
      <c r="AD486" s="6"/>
      <c r="AE486" s="6" t="e">
        <f>COUNTIFS(#REF!,"&gt;=200",#REF!,$B486)</f>
        <v>#REF!</v>
      </c>
      <c r="AF486" s="6" t="e">
        <f>COUNTIFS(#REF!,"&lt;=1",#REF!,"&gt;=200",#REF!,$B486,#REF!,"&gt;=2.7")</f>
        <v>#REF!</v>
      </c>
      <c r="AG486" s="6" t="e">
        <f>COUNTIFS(#REF!,"&lt;=1",#REF!,"&gt;=200",#REF!,$B486,#REF!,"&gt;=3.0")</f>
        <v>#REF!</v>
      </c>
      <c r="AH486" s="6" t="e">
        <f>COUNTIFS(#REF!,"&lt;=1",#REF!,"&gt;=200",#REF!,$B486,#REF!,"&gt;=3.0")</f>
        <v>#REF!</v>
      </c>
      <c r="AI486" s="6" t="e">
        <f>COUNTIFS(#REF!,"&lt;=1",#REF!,"&gt;=200",#REF!,$B486,#REF!,"&gt;=3.2")</f>
        <v>#REF!</v>
      </c>
      <c r="AJ486" s="15" t="e">
        <f>COUNTIFS(#REF!,"&lt;=1",#REF!,"&gt;=200",#REF!,$B486,#REF!,"&gt;=3.5")</f>
        <v>#REF!</v>
      </c>
      <c r="AL486" s="9" t="s">
        <v>36</v>
      </c>
      <c r="AM486" s="6"/>
      <c r="AN486" s="6" t="e">
        <f>COUNTIFS(#REF!,"&gt;=50",#REF!,$B486)</f>
        <v>#REF!</v>
      </c>
      <c r="AO486" s="6" t="e">
        <f>COUNTIFS(#REF!,"&lt;=1",#REF!,"&gt;=50",#REF!,$B486,#REF!,"&gt;=2.2")</f>
        <v>#REF!</v>
      </c>
      <c r="AP486" s="6" t="e">
        <f>COUNTIFS(#REF!,"&lt;=1",#REF!,"&gt;=50",#REF!,$B486,#REF!,"&gt;=2.5")</f>
        <v>#REF!</v>
      </c>
      <c r="AQ486" s="6" t="e">
        <f>COUNTIFS(#REF!,"&lt;=1",#REF!,"&gt;=50",#REF!,$B486,#REF!,"&gt;=3")</f>
        <v>#REF!</v>
      </c>
      <c r="AR486" s="6" t="e">
        <f>COUNTIFS(#REF!,"&lt;=1",#REF!,"&gt;=50",#REF!,$B486,#REF!,"&gt;=3.5")</f>
        <v>#REF!</v>
      </c>
      <c r="AS486" s="15" t="e">
        <f>COUNTIFS(#REF!,"&lt;=1",#REF!,"&gt;=50",#REF!,$B486,#REF!,"&gt;=4")</f>
        <v>#REF!</v>
      </c>
    </row>
    <row r="487" spans="2:45" hidden="1" outlineLevel="1" x14ac:dyDescent="0.25">
      <c r="B487" s="9" t="s">
        <v>30</v>
      </c>
      <c r="C487" s="6"/>
      <c r="D487" s="6" t="e">
        <f>COUNTIFS(#REF!,"&lt;100",#REF!,"&gt;=50",#REF!,$B487)</f>
        <v>#REF!</v>
      </c>
      <c r="E487" s="6" t="e">
        <f>COUNTIFS(#REF!,"&lt;=1",#REF!,"&lt;100",#REF!,"&gt;=50",#REF!,$B487,#REF!,"&gt;=2.4")</f>
        <v>#REF!</v>
      </c>
      <c r="F487" s="6" t="e">
        <f>COUNTIFS(#REF!,"&lt;=1",#REF!,"&lt;100",#REF!,"&gt;=50",#REF!,$B487,#REF!,"&gt;=2.5")</f>
        <v>#REF!</v>
      </c>
      <c r="G487" s="6" t="e">
        <f>COUNTIFS(#REF!,"&lt;=1",#REF!,"&lt;100",#REF!,"&gt;=50",#REF!,$B487,#REF!,"&gt;=2.6")</f>
        <v>#REF!</v>
      </c>
      <c r="H487" s="6" t="e">
        <f>COUNTIFS(#REF!,"&lt;=1",#REF!,"&lt;100",#REF!,"&gt;=50",#REF!,$B487,#REF!,"&gt;=2.7")</f>
        <v>#REF!</v>
      </c>
      <c r="I487" s="15" t="e">
        <f>COUNTIFS(#REF!,"&lt;=1",#REF!,"&lt;100",#REF!,"&gt;=50",#REF!,$B487,#REF!,"&gt;=2.8")</f>
        <v>#REF!</v>
      </c>
      <c r="K487" s="9" t="s">
        <v>30</v>
      </c>
      <c r="L487" s="6"/>
      <c r="M487" s="6" t="e">
        <f>COUNTIFS(#REF!,"&gt;=100",#REF!,"&lt;150",#REF!,$B487)</f>
        <v>#REF!</v>
      </c>
      <c r="N487" s="6" t="e">
        <f>COUNTIFS(#REF!,"&lt;=1",#REF!,"&gt;=100",#REF!,"&lt;150",#REF!,$B487,#REF!,"&gt;=2.4")</f>
        <v>#REF!</v>
      </c>
      <c r="O487" s="6" t="e">
        <f>COUNTIFS(#REF!,"&lt;=1",#REF!,"&gt;=100",#REF!,"&lt;150",#REF!,$B487,#REF!,"&gt;=2.5")</f>
        <v>#REF!</v>
      </c>
      <c r="P487" s="6" t="e">
        <f>COUNTIFS(#REF!,"&lt;=1",#REF!,"&gt;=100",#REF!,"&lt;150",#REF!,$B487,#REF!,"&gt;=2.6")</f>
        <v>#REF!</v>
      </c>
      <c r="Q487" s="6" t="e">
        <f>COUNTIFS(#REF!,"&lt;=1",#REF!,"&gt;=100",#REF!,"&lt;150",#REF!,$B487,#REF!,"&gt;=3.0")</f>
        <v>#REF!</v>
      </c>
      <c r="R487" s="15" t="e">
        <f>COUNTIFS(#REF!,"&lt;=1",#REF!,"&gt;=100",#REF!,"&lt;150",#REF!,$B487,#REF!,"&gt;=3.5")</f>
        <v>#REF!</v>
      </c>
      <c r="T487" s="9" t="s">
        <v>30</v>
      </c>
      <c r="U487" s="6"/>
      <c r="V487" s="6" t="e">
        <f>COUNTIFS(#REF!,"&gt;=150",#REF!,"&lt;200",#REF!,$B487)</f>
        <v>#REF!</v>
      </c>
      <c r="W487" s="6" t="e">
        <f>COUNTIFS(#REF!,"&lt;=1",#REF!,"&gt;=150",#REF!,"&lt;200",#REF!,$B487,#REF!,"&gt;=2.8")</f>
        <v>#REF!</v>
      </c>
      <c r="X487" s="6" t="e">
        <f>COUNTIFS(#REF!,"&lt;=1",#REF!,"&gt;=150",#REF!,"&lt;200",#REF!,$B487,#REF!,"&gt;=3.0")</f>
        <v>#REF!</v>
      </c>
      <c r="Y487" s="6" t="e">
        <f>COUNTIFS(#REF!,"&lt;=1",#REF!,"&gt;=150",#REF!,"&lt;200",#REF!,$B487,#REF!,"&gt;=3.2")</f>
        <v>#REF!</v>
      </c>
      <c r="Z487" s="6" t="e">
        <f>COUNTIFS(#REF!,"&lt;=1",#REF!,"&gt;=150",#REF!,"&lt;200",#REF!,$B487,#REF!,"&gt;=3.5")</f>
        <v>#REF!</v>
      </c>
      <c r="AA487" s="15" t="e">
        <f>COUNTIFS(#REF!,"&lt;=1",#REF!,"&gt;=150",#REF!,"&lt;200",#REF!,$B487,#REF!,"&gt;=4")</f>
        <v>#REF!</v>
      </c>
      <c r="AC487" s="9" t="s">
        <v>30</v>
      </c>
      <c r="AD487" s="6"/>
      <c r="AE487" s="6" t="e">
        <f>COUNTIFS(#REF!,"&gt;=200",#REF!,$B487)</f>
        <v>#REF!</v>
      </c>
      <c r="AF487" s="6" t="e">
        <f>COUNTIFS(#REF!,"&lt;=1",#REF!,"&gt;=200",#REF!,$B487,#REF!,"&gt;=2.7")</f>
        <v>#REF!</v>
      </c>
      <c r="AG487" s="6" t="e">
        <f>COUNTIFS(#REF!,"&lt;=1",#REF!,"&gt;=200",#REF!,$B487,#REF!,"&gt;=3.0")</f>
        <v>#REF!</v>
      </c>
      <c r="AH487" s="6" t="e">
        <f>COUNTIFS(#REF!,"&lt;=1",#REF!,"&gt;=200",#REF!,$B487,#REF!,"&gt;=3.0")</f>
        <v>#REF!</v>
      </c>
      <c r="AI487" s="6" t="e">
        <f>COUNTIFS(#REF!,"&lt;=1",#REF!,"&gt;=200",#REF!,$B487,#REF!,"&gt;=3.2")</f>
        <v>#REF!</v>
      </c>
      <c r="AJ487" s="15" t="e">
        <f>COUNTIFS(#REF!,"&lt;=1",#REF!,"&gt;=200",#REF!,$B487,#REF!,"&gt;=3.5")</f>
        <v>#REF!</v>
      </c>
      <c r="AL487" s="9" t="s">
        <v>30</v>
      </c>
      <c r="AM487" s="6"/>
      <c r="AN487" s="6" t="e">
        <f>COUNTIFS(#REF!,"&gt;=50",#REF!,$B487)</f>
        <v>#REF!</v>
      </c>
      <c r="AO487" s="6" t="e">
        <f>COUNTIFS(#REF!,"&lt;=1",#REF!,"&gt;=50",#REF!,$B487,#REF!,"&gt;=2.2")</f>
        <v>#REF!</v>
      </c>
      <c r="AP487" s="6" t="e">
        <f>COUNTIFS(#REF!,"&lt;=1",#REF!,"&gt;=50",#REF!,$B487,#REF!,"&gt;=2.5")</f>
        <v>#REF!</v>
      </c>
      <c r="AQ487" s="6" t="e">
        <f>COUNTIFS(#REF!,"&lt;=1",#REF!,"&gt;=50",#REF!,$B487,#REF!,"&gt;=3")</f>
        <v>#REF!</v>
      </c>
      <c r="AR487" s="6" t="e">
        <f>COUNTIFS(#REF!,"&lt;=1",#REF!,"&gt;=50",#REF!,$B487,#REF!,"&gt;=3.5")</f>
        <v>#REF!</v>
      </c>
      <c r="AS487" s="15" t="e">
        <f>COUNTIFS(#REF!,"&lt;=1",#REF!,"&gt;=50",#REF!,$B487,#REF!,"&gt;=4")</f>
        <v>#REF!</v>
      </c>
    </row>
    <row r="488" spans="2:45" hidden="1" outlineLevel="1" x14ac:dyDescent="0.25">
      <c r="B488" s="9" t="s">
        <v>38</v>
      </c>
      <c r="C488" s="6"/>
      <c r="D488" s="6" t="e">
        <f>COUNTIFS(#REF!,"&lt;100",#REF!,"&gt;=50",#REF!,$B488)</f>
        <v>#REF!</v>
      </c>
      <c r="E488" s="6" t="e">
        <f>COUNTIFS(#REF!,"&lt;=1",#REF!,"&lt;100",#REF!,"&gt;=50",#REF!,$B488,#REF!,"&gt;=2.4")</f>
        <v>#REF!</v>
      </c>
      <c r="F488" s="6" t="e">
        <f>COUNTIFS(#REF!,"&lt;=1",#REF!,"&lt;100",#REF!,"&gt;=50",#REF!,$B488,#REF!,"&gt;=2.5")</f>
        <v>#REF!</v>
      </c>
      <c r="G488" s="6" t="e">
        <f>COUNTIFS(#REF!,"&lt;=1",#REF!,"&lt;100",#REF!,"&gt;=50",#REF!,$B488,#REF!,"&gt;=2.6")</f>
        <v>#REF!</v>
      </c>
      <c r="H488" s="6" t="e">
        <f>COUNTIFS(#REF!,"&lt;=1",#REF!,"&lt;100",#REF!,"&gt;=50",#REF!,$B488,#REF!,"&gt;=2.7")</f>
        <v>#REF!</v>
      </c>
      <c r="I488" s="15" t="e">
        <f>COUNTIFS(#REF!,"&lt;=1",#REF!,"&lt;100",#REF!,"&gt;=50",#REF!,$B488,#REF!,"&gt;=2.8")</f>
        <v>#REF!</v>
      </c>
      <c r="K488" s="9" t="s">
        <v>38</v>
      </c>
      <c r="L488" s="6"/>
      <c r="M488" s="6" t="e">
        <f>COUNTIFS(#REF!,"&gt;=100",#REF!,"&lt;150",#REF!,$B488)</f>
        <v>#REF!</v>
      </c>
      <c r="N488" s="6" t="e">
        <f>COUNTIFS(#REF!,"&lt;=1",#REF!,"&gt;=100",#REF!,"&lt;150",#REF!,$B488,#REF!,"&gt;=2.4")</f>
        <v>#REF!</v>
      </c>
      <c r="O488" s="6" t="e">
        <f>COUNTIFS(#REF!,"&lt;=1",#REF!,"&gt;=100",#REF!,"&lt;150",#REF!,$B488,#REF!,"&gt;=2.5")</f>
        <v>#REF!</v>
      </c>
      <c r="P488" s="6" t="e">
        <f>COUNTIFS(#REF!,"&lt;=1",#REF!,"&gt;=100",#REF!,"&lt;150",#REF!,$B488,#REF!,"&gt;=2.6")</f>
        <v>#REF!</v>
      </c>
      <c r="Q488" s="6" t="e">
        <f>COUNTIFS(#REF!,"&lt;=1",#REF!,"&gt;=100",#REF!,"&lt;150",#REF!,$B488,#REF!,"&gt;=3.0")</f>
        <v>#REF!</v>
      </c>
      <c r="R488" s="15" t="e">
        <f>COUNTIFS(#REF!,"&lt;=1",#REF!,"&gt;=100",#REF!,"&lt;150",#REF!,$B488,#REF!,"&gt;=3.5")</f>
        <v>#REF!</v>
      </c>
      <c r="T488" s="9" t="s">
        <v>38</v>
      </c>
      <c r="U488" s="6"/>
      <c r="V488" s="6" t="e">
        <f>COUNTIFS(#REF!,"&gt;=150",#REF!,"&lt;200",#REF!,$B488)</f>
        <v>#REF!</v>
      </c>
      <c r="W488" s="6" t="e">
        <f>COUNTIFS(#REF!,"&lt;=1",#REF!,"&gt;=150",#REF!,"&lt;200",#REF!,$B488,#REF!,"&gt;=2.8")</f>
        <v>#REF!</v>
      </c>
      <c r="X488" s="6" t="e">
        <f>COUNTIFS(#REF!,"&lt;=1",#REF!,"&gt;=150",#REF!,"&lt;200",#REF!,$B488,#REF!,"&gt;=3.0")</f>
        <v>#REF!</v>
      </c>
      <c r="Y488" s="6" t="e">
        <f>COUNTIFS(#REF!,"&lt;=1",#REF!,"&gt;=150",#REF!,"&lt;200",#REF!,$B488,#REF!,"&gt;=3.2")</f>
        <v>#REF!</v>
      </c>
      <c r="Z488" s="6" t="e">
        <f>COUNTIFS(#REF!,"&lt;=1",#REF!,"&gt;=150",#REF!,"&lt;200",#REF!,$B488,#REF!,"&gt;=3.5")</f>
        <v>#REF!</v>
      </c>
      <c r="AA488" s="15" t="e">
        <f>COUNTIFS(#REF!,"&lt;=1",#REF!,"&gt;=150",#REF!,"&lt;200",#REF!,$B488,#REF!,"&gt;=4")</f>
        <v>#REF!</v>
      </c>
      <c r="AC488" s="9" t="s">
        <v>38</v>
      </c>
      <c r="AD488" s="6"/>
      <c r="AE488" s="6" t="e">
        <f>COUNTIFS(#REF!,"&gt;=200",#REF!,$B488)</f>
        <v>#REF!</v>
      </c>
      <c r="AF488" s="6" t="e">
        <f>COUNTIFS(#REF!,"&lt;=1",#REF!,"&gt;=200",#REF!,$B488,#REF!,"&gt;=2.7")</f>
        <v>#REF!</v>
      </c>
      <c r="AG488" s="6" t="e">
        <f>COUNTIFS(#REF!,"&lt;=1",#REF!,"&gt;=200",#REF!,$B488,#REF!,"&gt;=3.0")</f>
        <v>#REF!</v>
      </c>
      <c r="AH488" s="6" t="e">
        <f>COUNTIFS(#REF!,"&lt;=1",#REF!,"&gt;=200",#REF!,$B488,#REF!,"&gt;=3.0")</f>
        <v>#REF!</v>
      </c>
      <c r="AI488" s="6" t="e">
        <f>COUNTIFS(#REF!,"&lt;=1",#REF!,"&gt;=200",#REF!,$B488,#REF!,"&gt;=3.2")</f>
        <v>#REF!</v>
      </c>
      <c r="AJ488" s="15" t="e">
        <f>COUNTIFS(#REF!,"&lt;=1",#REF!,"&gt;=200",#REF!,$B488,#REF!,"&gt;=3.5")</f>
        <v>#REF!</v>
      </c>
      <c r="AL488" s="9" t="s">
        <v>38</v>
      </c>
      <c r="AM488" s="6"/>
      <c r="AN488" s="6" t="e">
        <f>COUNTIFS(#REF!,"&gt;=50",#REF!,$B488)</f>
        <v>#REF!</v>
      </c>
      <c r="AO488" s="6" t="e">
        <f>COUNTIFS(#REF!,"&lt;=1",#REF!,"&gt;=50",#REF!,$B488,#REF!,"&gt;=2.2")</f>
        <v>#REF!</v>
      </c>
      <c r="AP488" s="6" t="e">
        <f>COUNTIFS(#REF!,"&lt;=1",#REF!,"&gt;=50",#REF!,$B488,#REF!,"&gt;=2.5")</f>
        <v>#REF!</v>
      </c>
      <c r="AQ488" s="6" t="e">
        <f>COUNTIFS(#REF!,"&lt;=1",#REF!,"&gt;=50",#REF!,$B488,#REF!,"&gt;=3")</f>
        <v>#REF!</v>
      </c>
      <c r="AR488" s="6" t="e">
        <f>COUNTIFS(#REF!,"&lt;=1",#REF!,"&gt;=50",#REF!,$B488,#REF!,"&gt;=3.5")</f>
        <v>#REF!</v>
      </c>
      <c r="AS488" s="15" t="e">
        <f>COUNTIFS(#REF!,"&lt;=1",#REF!,"&gt;=50",#REF!,$B488,#REF!,"&gt;=4")</f>
        <v>#REF!</v>
      </c>
    </row>
    <row r="489" spans="2:45" hidden="1" outlineLevel="1" x14ac:dyDescent="0.25">
      <c r="B489" s="9" t="s">
        <v>61</v>
      </c>
      <c r="C489" s="6"/>
      <c r="D489" s="6" t="e">
        <f>COUNTIFS(#REF!,"&lt;100",#REF!,"&gt;=50",#REF!,$B489)</f>
        <v>#REF!</v>
      </c>
      <c r="E489" s="6" t="e">
        <f>COUNTIFS(#REF!,"&lt;=1",#REF!,"&lt;100",#REF!,"&gt;=50",#REF!,$B489,#REF!,"&gt;=2.4")</f>
        <v>#REF!</v>
      </c>
      <c r="F489" s="6" t="e">
        <f>COUNTIFS(#REF!,"&lt;=1",#REF!,"&lt;100",#REF!,"&gt;=50",#REF!,$B489,#REF!,"&gt;=2.5")</f>
        <v>#REF!</v>
      </c>
      <c r="G489" s="6" t="e">
        <f>COUNTIFS(#REF!,"&lt;=1",#REF!,"&lt;100",#REF!,"&gt;=50",#REF!,$B489,#REF!,"&gt;=2.6")</f>
        <v>#REF!</v>
      </c>
      <c r="H489" s="6" t="e">
        <f>COUNTIFS(#REF!,"&lt;=1",#REF!,"&lt;100",#REF!,"&gt;=50",#REF!,$B489,#REF!,"&gt;=2.7")</f>
        <v>#REF!</v>
      </c>
      <c r="I489" s="15" t="e">
        <f>COUNTIFS(#REF!,"&lt;=1",#REF!,"&lt;100",#REF!,"&gt;=50",#REF!,$B489,#REF!,"&gt;=2.8")</f>
        <v>#REF!</v>
      </c>
      <c r="K489" s="9" t="s">
        <v>61</v>
      </c>
      <c r="L489" s="6"/>
      <c r="M489" s="6" t="e">
        <f>COUNTIFS(#REF!,"&gt;=100",#REF!,"&lt;150",#REF!,$B489)</f>
        <v>#REF!</v>
      </c>
      <c r="N489" s="6" t="e">
        <f>COUNTIFS(#REF!,"&lt;=1",#REF!,"&gt;=100",#REF!,"&lt;150",#REF!,$B489,#REF!,"&gt;=2.4")</f>
        <v>#REF!</v>
      </c>
      <c r="O489" s="6" t="e">
        <f>COUNTIFS(#REF!,"&lt;=1",#REF!,"&gt;=100",#REF!,"&lt;150",#REF!,$B489,#REF!,"&gt;=2.5")</f>
        <v>#REF!</v>
      </c>
      <c r="P489" s="6" t="e">
        <f>COUNTIFS(#REF!,"&lt;=1",#REF!,"&gt;=100",#REF!,"&lt;150",#REF!,$B489,#REF!,"&gt;=2.6")</f>
        <v>#REF!</v>
      </c>
      <c r="Q489" s="6" t="e">
        <f>COUNTIFS(#REF!,"&lt;=1",#REF!,"&gt;=100",#REF!,"&lt;150",#REF!,$B489,#REF!,"&gt;=3.0")</f>
        <v>#REF!</v>
      </c>
      <c r="R489" s="15" t="e">
        <f>COUNTIFS(#REF!,"&lt;=1",#REF!,"&gt;=100",#REF!,"&lt;150",#REF!,$B489,#REF!,"&gt;=3.5")</f>
        <v>#REF!</v>
      </c>
      <c r="T489" s="9" t="s">
        <v>61</v>
      </c>
      <c r="U489" s="6"/>
      <c r="V489" s="6" t="e">
        <f>COUNTIFS(#REF!,"&gt;=150",#REF!,"&lt;200",#REF!,$B489)</f>
        <v>#REF!</v>
      </c>
      <c r="W489" s="6" t="e">
        <f>COUNTIFS(#REF!,"&lt;=1",#REF!,"&gt;=150",#REF!,"&lt;200",#REF!,$B489,#REF!,"&gt;=2.8")</f>
        <v>#REF!</v>
      </c>
      <c r="X489" s="6" t="e">
        <f>COUNTIFS(#REF!,"&lt;=1",#REF!,"&gt;=150",#REF!,"&lt;200",#REF!,$B489,#REF!,"&gt;=3.0")</f>
        <v>#REF!</v>
      </c>
      <c r="Y489" s="6" t="e">
        <f>COUNTIFS(#REF!,"&lt;=1",#REF!,"&gt;=150",#REF!,"&lt;200",#REF!,$B489,#REF!,"&gt;=3.2")</f>
        <v>#REF!</v>
      </c>
      <c r="Z489" s="6" t="e">
        <f>COUNTIFS(#REF!,"&lt;=1",#REF!,"&gt;=150",#REF!,"&lt;200",#REF!,$B489,#REF!,"&gt;=3.5")</f>
        <v>#REF!</v>
      </c>
      <c r="AA489" s="15" t="e">
        <f>COUNTIFS(#REF!,"&lt;=1",#REF!,"&gt;=150",#REF!,"&lt;200",#REF!,$B489,#REF!,"&gt;=4")</f>
        <v>#REF!</v>
      </c>
      <c r="AC489" s="9" t="s">
        <v>61</v>
      </c>
      <c r="AD489" s="6"/>
      <c r="AE489" s="6" t="e">
        <f>COUNTIFS(#REF!,"&gt;=200",#REF!,$B489)</f>
        <v>#REF!</v>
      </c>
      <c r="AF489" s="6" t="e">
        <f>COUNTIFS(#REF!,"&lt;=1",#REF!,"&gt;=200",#REF!,$B489,#REF!,"&gt;=2.7")</f>
        <v>#REF!</v>
      </c>
      <c r="AG489" s="6" t="e">
        <f>COUNTIFS(#REF!,"&lt;=1",#REF!,"&gt;=200",#REF!,$B489,#REF!,"&gt;=3.0")</f>
        <v>#REF!</v>
      </c>
      <c r="AH489" s="6" t="e">
        <f>COUNTIFS(#REF!,"&lt;=1",#REF!,"&gt;=200",#REF!,$B489,#REF!,"&gt;=3.0")</f>
        <v>#REF!</v>
      </c>
      <c r="AI489" s="6" t="e">
        <f>COUNTIFS(#REF!,"&lt;=1",#REF!,"&gt;=200",#REF!,$B489,#REF!,"&gt;=3.2")</f>
        <v>#REF!</v>
      </c>
      <c r="AJ489" s="15" t="e">
        <f>COUNTIFS(#REF!,"&lt;=1",#REF!,"&gt;=200",#REF!,$B489,#REF!,"&gt;=3.5")</f>
        <v>#REF!</v>
      </c>
      <c r="AL489" s="9" t="s">
        <v>61</v>
      </c>
      <c r="AM489" s="6"/>
      <c r="AN489" s="6" t="e">
        <f>COUNTIFS(#REF!,"&gt;=50",#REF!,$B489)</f>
        <v>#REF!</v>
      </c>
      <c r="AO489" s="6" t="e">
        <f>COUNTIFS(#REF!,"&lt;=1",#REF!,"&gt;=50",#REF!,$B489,#REF!,"&gt;=2.2")</f>
        <v>#REF!</v>
      </c>
      <c r="AP489" s="6" t="e">
        <f>COUNTIFS(#REF!,"&lt;=1",#REF!,"&gt;=50",#REF!,$B489,#REF!,"&gt;=2.5")</f>
        <v>#REF!</v>
      </c>
      <c r="AQ489" s="6" t="e">
        <f>COUNTIFS(#REF!,"&lt;=1",#REF!,"&gt;=50",#REF!,$B489,#REF!,"&gt;=3")</f>
        <v>#REF!</v>
      </c>
      <c r="AR489" s="6" t="e">
        <f>COUNTIFS(#REF!,"&lt;=1",#REF!,"&gt;=50",#REF!,$B489,#REF!,"&gt;=3.5")</f>
        <v>#REF!</v>
      </c>
      <c r="AS489" s="15" t="e">
        <f>COUNTIFS(#REF!,"&lt;=1",#REF!,"&gt;=50",#REF!,$B489,#REF!,"&gt;=4")</f>
        <v>#REF!</v>
      </c>
    </row>
    <row r="490" spans="2:45" hidden="1" outlineLevel="1" x14ac:dyDescent="0.25">
      <c r="B490" s="9" t="s">
        <v>40</v>
      </c>
      <c r="C490" s="6"/>
      <c r="D490" s="6" t="e">
        <f>COUNTIFS(#REF!,"&lt;100",#REF!,"&gt;=50",#REF!,$B490)</f>
        <v>#REF!</v>
      </c>
      <c r="E490" s="6" t="e">
        <f>COUNTIFS(#REF!,"&lt;=1",#REF!,"&lt;100",#REF!,"&gt;=50",#REF!,$B490,#REF!,"&gt;=2.4")</f>
        <v>#REF!</v>
      </c>
      <c r="F490" s="6" t="e">
        <f>COUNTIFS(#REF!,"&lt;=1",#REF!,"&lt;100",#REF!,"&gt;=50",#REF!,$B490,#REF!,"&gt;=2.5")</f>
        <v>#REF!</v>
      </c>
      <c r="G490" s="6" t="e">
        <f>COUNTIFS(#REF!,"&lt;=1",#REF!,"&lt;100",#REF!,"&gt;=50",#REF!,$B490,#REF!,"&gt;=2.6")</f>
        <v>#REF!</v>
      </c>
      <c r="H490" s="6" t="e">
        <f>COUNTIFS(#REF!,"&lt;=1",#REF!,"&lt;100",#REF!,"&gt;=50",#REF!,$B490,#REF!,"&gt;=2.7")</f>
        <v>#REF!</v>
      </c>
      <c r="I490" s="15" t="e">
        <f>COUNTIFS(#REF!,"&lt;=1",#REF!,"&lt;100",#REF!,"&gt;=50",#REF!,$B490,#REF!,"&gt;=2.8")</f>
        <v>#REF!</v>
      </c>
      <c r="K490" s="9" t="s">
        <v>40</v>
      </c>
      <c r="L490" s="6"/>
      <c r="M490" s="6" t="e">
        <f>COUNTIFS(#REF!,"&gt;=100",#REF!,"&lt;150",#REF!,$B490)</f>
        <v>#REF!</v>
      </c>
      <c r="N490" s="6" t="e">
        <f>COUNTIFS(#REF!,"&lt;=1",#REF!,"&gt;=100",#REF!,"&lt;150",#REF!,$B490,#REF!,"&gt;=2.4")</f>
        <v>#REF!</v>
      </c>
      <c r="O490" s="6" t="e">
        <f>COUNTIFS(#REF!,"&lt;=1",#REF!,"&gt;=100",#REF!,"&lt;150",#REF!,$B490,#REF!,"&gt;=2.5")</f>
        <v>#REF!</v>
      </c>
      <c r="P490" s="6" t="e">
        <f>COUNTIFS(#REF!,"&lt;=1",#REF!,"&gt;=100",#REF!,"&lt;150",#REF!,$B490,#REF!,"&gt;=2.6")</f>
        <v>#REF!</v>
      </c>
      <c r="Q490" s="6" t="e">
        <f>COUNTIFS(#REF!,"&lt;=1",#REF!,"&gt;=100",#REF!,"&lt;150",#REF!,$B490,#REF!,"&gt;=3.0")</f>
        <v>#REF!</v>
      </c>
      <c r="R490" s="15" t="e">
        <f>COUNTIFS(#REF!,"&lt;=1",#REF!,"&gt;=100",#REF!,"&lt;150",#REF!,$B490,#REF!,"&gt;=3.5")</f>
        <v>#REF!</v>
      </c>
      <c r="T490" s="9" t="s">
        <v>40</v>
      </c>
      <c r="U490" s="6"/>
      <c r="V490" s="6" t="e">
        <f>COUNTIFS(#REF!,"&gt;=150",#REF!,"&lt;200",#REF!,$B490)</f>
        <v>#REF!</v>
      </c>
      <c r="W490" s="6" t="e">
        <f>COUNTIFS(#REF!,"&lt;=1",#REF!,"&gt;=150",#REF!,"&lt;200",#REF!,$B490,#REF!,"&gt;=2.8")</f>
        <v>#REF!</v>
      </c>
      <c r="X490" s="6" t="e">
        <f>COUNTIFS(#REF!,"&lt;=1",#REF!,"&gt;=150",#REF!,"&lt;200",#REF!,$B490,#REF!,"&gt;=3.0")</f>
        <v>#REF!</v>
      </c>
      <c r="Y490" s="6" t="e">
        <f>COUNTIFS(#REF!,"&lt;=1",#REF!,"&gt;=150",#REF!,"&lt;200",#REF!,$B490,#REF!,"&gt;=3.2")</f>
        <v>#REF!</v>
      </c>
      <c r="Z490" s="6" t="e">
        <f>COUNTIFS(#REF!,"&lt;=1",#REF!,"&gt;=150",#REF!,"&lt;200",#REF!,$B490,#REF!,"&gt;=3.5")</f>
        <v>#REF!</v>
      </c>
      <c r="AA490" s="15" t="e">
        <f>COUNTIFS(#REF!,"&lt;=1",#REF!,"&gt;=150",#REF!,"&lt;200",#REF!,$B490,#REF!,"&gt;=4")</f>
        <v>#REF!</v>
      </c>
      <c r="AC490" s="9" t="s">
        <v>40</v>
      </c>
      <c r="AD490" s="6"/>
      <c r="AE490" s="6" t="e">
        <f>COUNTIFS(#REF!,"&gt;=200",#REF!,$B490)</f>
        <v>#REF!</v>
      </c>
      <c r="AF490" s="6" t="e">
        <f>COUNTIFS(#REF!,"&lt;=1",#REF!,"&gt;=200",#REF!,$B490,#REF!,"&gt;=2.7")</f>
        <v>#REF!</v>
      </c>
      <c r="AG490" s="6" t="e">
        <f>COUNTIFS(#REF!,"&lt;=1",#REF!,"&gt;=200",#REF!,$B490,#REF!,"&gt;=3.0")</f>
        <v>#REF!</v>
      </c>
      <c r="AH490" s="6" t="e">
        <f>COUNTIFS(#REF!,"&lt;=1",#REF!,"&gt;=200",#REF!,$B490,#REF!,"&gt;=3.0")</f>
        <v>#REF!</v>
      </c>
      <c r="AI490" s="6" t="e">
        <f>COUNTIFS(#REF!,"&lt;=1",#REF!,"&gt;=200",#REF!,$B490,#REF!,"&gt;=3.2")</f>
        <v>#REF!</v>
      </c>
      <c r="AJ490" s="15" t="e">
        <f>COUNTIFS(#REF!,"&lt;=1",#REF!,"&gt;=200",#REF!,$B490,#REF!,"&gt;=3.5")</f>
        <v>#REF!</v>
      </c>
      <c r="AL490" s="9" t="s">
        <v>40</v>
      </c>
      <c r="AM490" s="6"/>
      <c r="AN490" s="6" t="e">
        <f>COUNTIFS(#REF!,"&gt;=50",#REF!,$B490)</f>
        <v>#REF!</v>
      </c>
      <c r="AO490" s="6" t="e">
        <f>COUNTIFS(#REF!,"&lt;=1",#REF!,"&gt;=50",#REF!,$B490,#REF!,"&gt;=2.2")</f>
        <v>#REF!</v>
      </c>
      <c r="AP490" s="6" t="e">
        <f>COUNTIFS(#REF!,"&lt;=1",#REF!,"&gt;=50",#REF!,$B490,#REF!,"&gt;=2.5")</f>
        <v>#REF!</v>
      </c>
      <c r="AQ490" s="6" t="e">
        <f>COUNTIFS(#REF!,"&lt;=1",#REF!,"&gt;=50",#REF!,$B490,#REF!,"&gt;=3")</f>
        <v>#REF!</v>
      </c>
      <c r="AR490" s="6" t="e">
        <f>COUNTIFS(#REF!,"&lt;=1",#REF!,"&gt;=50",#REF!,$B490,#REF!,"&gt;=3.5")</f>
        <v>#REF!</v>
      </c>
      <c r="AS490" s="15" t="e">
        <f>COUNTIFS(#REF!,"&lt;=1",#REF!,"&gt;=50",#REF!,$B490,#REF!,"&gt;=4")</f>
        <v>#REF!</v>
      </c>
    </row>
    <row r="491" spans="2:45" hidden="1" outlineLevel="1" x14ac:dyDescent="0.25">
      <c r="B491" s="9" t="s">
        <v>41</v>
      </c>
      <c r="C491" s="6"/>
      <c r="D491" s="6" t="e">
        <f>COUNTIFS(#REF!,"&lt;100",#REF!,"&gt;=50",#REF!,$B491)</f>
        <v>#REF!</v>
      </c>
      <c r="E491" s="6" t="e">
        <f>COUNTIFS(#REF!,"&lt;=1",#REF!,"&lt;100",#REF!,"&gt;=50",#REF!,$B491,#REF!,"&gt;=2.4")</f>
        <v>#REF!</v>
      </c>
      <c r="F491" s="6" t="e">
        <f>COUNTIFS(#REF!,"&lt;=1",#REF!,"&lt;100",#REF!,"&gt;=50",#REF!,$B491,#REF!,"&gt;=2.5")</f>
        <v>#REF!</v>
      </c>
      <c r="G491" s="6" t="e">
        <f>COUNTIFS(#REF!,"&lt;=1",#REF!,"&lt;100",#REF!,"&gt;=50",#REF!,$B491,#REF!,"&gt;=2.6")</f>
        <v>#REF!</v>
      </c>
      <c r="H491" s="6" t="e">
        <f>COUNTIFS(#REF!,"&lt;=1",#REF!,"&lt;100",#REF!,"&gt;=50",#REF!,$B491,#REF!,"&gt;=2.7")</f>
        <v>#REF!</v>
      </c>
      <c r="I491" s="15" t="e">
        <f>COUNTIFS(#REF!,"&lt;=1",#REF!,"&lt;100",#REF!,"&gt;=50",#REF!,$B491,#REF!,"&gt;=2.8")</f>
        <v>#REF!</v>
      </c>
      <c r="K491" s="9" t="s">
        <v>41</v>
      </c>
      <c r="L491" s="6"/>
      <c r="M491" s="6" t="e">
        <f>COUNTIFS(#REF!,"&gt;=100",#REF!,"&lt;150",#REF!,$B491)</f>
        <v>#REF!</v>
      </c>
      <c r="N491" s="6" t="e">
        <f>COUNTIFS(#REF!,"&lt;=1",#REF!,"&gt;=100",#REF!,"&lt;150",#REF!,$B491,#REF!,"&gt;=2.4")</f>
        <v>#REF!</v>
      </c>
      <c r="O491" s="6" t="e">
        <f>COUNTIFS(#REF!,"&lt;=1",#REF!,"&gt;=100",#REF!,"&lt;150",#REF!,$B491,#REF!,"&gt;=2.5")</f>
        <v>#REF!</v>
      </c>
      <c r="P491" s="6" t="e">
        <f>COUNTIFS(#REF!,"&lt;=1",#REF!,"&gt;=100",#REF!,"&lt;150",#REF!,$B491,#REF!,"&gt;=2.6")</f>
        <v>#REF!</v>
      </c>
      <c r="Q491" s="6" t="e">
        <f>COUNTIFS(#REF!,"&lt;=1",#REF!,"&gt;=100",#REF!,"&lt;150",#REF!,$B491,#REF!,"&gt;=3.0")</f>
        <v>#REF!</v>
      </c>
      <c r="R491" s="15" t="e">
        <f>COUNTIFS(#REF!,"&lt;=1",#REF!,"&gt;=100",#REF!,"&lt;150",#REF!,$B491,#REF!,"&gt;=3.5")</f>
        <v>#REF!</v>
      </c>
      <c r="T491" s="9" t="s">
        <v>41</v>
      </c>
      <c r="U491" s="6"/>
      <c r="V491" s="6" t="e">
        <f>COUNTIFS(#REF!,"&gt;=150",#REF!,"&lt;200",#REF!,$B491)</f>
        <v>#REF!</v>
      </c>
      <c r="W491" s="6" t="e">
        <f>COUNTIFS(#REF!,"&lt;=1",#REF!,"&gt;=150",#REF!,"&lt;200",#REF!,$B491,#REF!,"&gt;=2.8")</f>
        <v>#REF!</v>
      </c>
      <c r="X491" s="6" t="e">
        <f>COUNTIFS(#REF!,"&lt;=1",#REF!,"&gt;=150",#REF!,"&lt;200",#REF!,$B491,#REF!,"&gt;=3.0")</f>
        <v>#REF!</v>
      </c>
      <c r="Y491" s="6" t="e">
        <f>COUNTIFS(#REF!,"&lt;=1",#REF!,"&gt;=150",#REF!,"&lt;200",#REF!,$B491,#REF!,"&gt;=3.2")</f>
        <v>#REF!</v>
      </c>
      <c r="Z491" s="6" t="e">
        <f>COUNTIFS(#REF!,"&lt;=1",#REF!,"&gt;=150",#REF!,"&lt;200",#REF!,$B491,#REF!,"&gt;=3.5")</f>
        <v>#REF!</v>
      </c>
      <c r="AA491" s="15" t="e">
        <f>COUNTIFS(#REF!,"&lt;=1",#REF!,"&gt;=150",#REF!,"&lt;200",#REF!,$B491,#REF!,"&gt;=4")</f>
        <v>#REF!</v>
      </c>
      <c r="AC491" s="9" t="s">
        <v>41</v>
      </c>
      <c r="AD491" s="6"/>
      <c r="AE491" s="6" t="e">
        <f>COUNTIFS(#REF!,"&gt;=200",#REF!,$B491)</f>
        <v>#REF!</v>
      </c>
      <c r="AF491" s="6" t="e">
        <f>COUNTIFS(#REF!,"&lt;=1",#REF!,"&gt;=200",#REF!,$B491,#REF!,"&gt;=2.7")</f>
        <v>#REF!</v>
      </c>
      <c r="AG491" s="6" t="e">
        <f>COUNTIFS(#REF!,"&lt;=1",#REF!,"&gt;=200",#REF!,$B491,#REF!,"&gt;=3.0")</f>
        <v>#REF!</v>
      </c>
      <c r="AH491" s="6" t="e">
        <f>COUNTIFS(#REF!,"&lt;=1",#REF!,"&gt;=200",#REF!,$B491,#REF!,"&gt;=3.0")</f>
        <v>#REF!</v>
      </c>
      <c r="AI491" s="6" t="e">
        <f>COUNTIFS(#REF!,"&lt;=1",#REF!,"&gt;=200",#REF!,$B491,#REF!,"&gt;=3.2")</f>
        <v>#REF!</v>
      </c>
      <c r="AJ491" s="15" t="e">
        <f>COUNTIFS(#REF!,"&lt;=1",#REF!,"&gt;=200",#REF!,$B491,#REF!,"&gt;=3.5")</f>
        <v>#REF!</v>
      </c>
      <c r="AL491" s="9" t="s">
        <v>41</v>
      </c>
      <c r="AM491" s="6"/>
      <c r="AN491" s="6" t="e">
        <f>COUNTIFS(#REF!,"&gt;=50",#REF!,$B491)</f>
        <v>#REF!</v>
      </c>
      <c r="AO491" s="6" t="e">
        <f>COUNTIFS(#REF!,"&lt;=1",#REF!,"&gt;=50",#REF!,$B491,#REF!,"&gt;=2.2")</f>
        <v>#REF!</v>
      </c>
      <c r="AP491" s="6" t="e">
        <f>COUNTIFS(#REF!,"&lt;=1",#REF!,"&gt;=50",#REF!,$B491,#REF!,"&gt;=2.5")</f>
        <v>#REF!</v>
      </c>
      <c r="AQ491" s="6" t="e">
        <f>COUNTIFS(#REF!,"&lt;=1",#REF!,"&gt;=50",#REF!,$B491,#REF!,"&gt;=3")</f>
        <v>#REF!</v>
      </c>
      <c r="AR491" s="6" t="e">
        <f>COUNTIFS(#REF!,"&lt;=1",#REF!,"&gt;=50",#REF!,$B491,#REF!,"&gt;=3.5")</f>
        <v>#REF!</v>
      </c>
      <c r="AS491" s="15" t="e">
        <f>COUNTIFS(#REF!,"&lt;=1",#REF!,"&gt;=50",#REF!,$B491,#REF!,"&gt;=4")</f>
        <v>#REF!</v>
      </c>
    </row>
    <row r="492" spans="2:45" hidden="1" outlineLevel="1" x14ac:dyDescent="0.25">
      <c r="B492" s="9" t="s">
        <v>45</v>
      </c>
      <c r="C492" s="6"/>
      <c r="D492" s="6" t="e">
        <f>COUNTIFS(#REF!,"&lt;100",#REF!,"&gt;=50",#REF!,$B492)</f>
        <v>#REF!</v>
      </c>
      <c r="E492" s="6" t="e">
        <f>COUNTIFS(#REF!,"&lt;=1",#REF!,"&lt;100",#REF!,"&gt;=50",#REF!,$B492,#REF!,"&gt;=2.4")</f>
        <v>#REF!</v>
      </c>
      <c r="F492" s="6" t="e">
        <f>COUNTIFS(#REF!,"&lt;=1",#REF!,"&lt;100",#REF!,"&gt;=50",#REF!,$B492,#REF!,"&gt;=2.5")</f>
        <v>#REF!</v>
      </c>
      <c r="G492" s="6" t="e">
        <f>COUNTIFS(#REF!,"&lt;=1",#REF!,"&lt;100",#REF!,"&gt;=50",#REF!,$B492,#REF!,"&gt;=2.6")</f>
        <v>#REF!</v>
      </c>
      <c r="H492" s="6" t="e">
        <f>COUNTIFS(#REF!,"&lt;=1",#REF!,"&lt;100",#REF!,"&gt;=50",#REF!,$B492,#REF!,"&gt;=2.7")</f>
        <v>#REF!</v>
      </c>
      <c r="I492" s="15" t="e">
        <f>COUNTIFS(#REF!,"&lt;=1",#REF!,"&lt;100",#REF!,"&gt;=50",#REF!,$B492,#REF!,"&gt;=2.8")</f>
        <v>#REF!</v>
      </c>
      <c r="K492" s="9" t="s">
        <v>45</v>
      </c>
      <c r="L492" s="6"/>
      <c r="M492" s="6" t="e">
        <f>COUNTIFS(#REF!,"&gt;=100",#REF!,"&lt;150",#REF!,$B492)</f>
        <v>#REF!</v>
      </c>
      <c r="N492" s="6" t="e">
        <f>COUNTIFS(#REF!,"&lt;=1",#REF!,"&gt;=100",#REF!,"&lt;150",#REF!,$B492,#REF!,"&gt;=2.4")</f>
        <v>#REF!</v>
      </c>
      <c r="O492" s="6" t="e">
        <f>COUNTIFS(#REF!,"&lt;=1",#REF!,"&gt;=100",#REF!,"&lt;150",#REF!,$B492,#REF!,"&gt;=2.5")</f>
        <v>#REF!</v>
      </c>
      <c r="P492" s="6" t="e">
        <f>COUNTIFS(#REF!,"&lt;=1",#REF!,"&gt;=100",#REF!,"&lt;150",#REF!,$B492,#REF!,"&gt;=2.6")</f>
        <v>#REF!</v>
      </c>
      <c r="Q492" s="6" t="e">
        <f>COUNTIFS(#REF!,"&lt;=1",#REF!,"&gt;=100",#REF!,"&lt;150",#REF!,$B492,#REF!,"&gt;=3.0")</f>
        <v>#REF!</v>
      </c>
      <c r="R492" s="15" t="e">
        <f>COUNTIFS(#REF!,"&lt;=1",#REF!,"&gt;=100",#REF!,"&lt;150",#REF!,$B492,#REF!,"&gt;=3.5")</f>
        <v>#REF!</v>
      </c>
      <c r="T492" s="9" t="s">
        <v>45</v>
      </c>
      <c r="U492" s="6"/>
      <c r="V492" s="6" t="e">
        <f>COUNTIFS(#REF!,"&gt;=150",#REF!,"&lt;200",#REF!,$B492)</f>
        <v>#REF!</v>
      </c>
      <c r="W492" s="6" t="e">
        <f>COUNTIFS(#REF!,"&lt;=1",#REF!,"&gt;=150",#REF!,"&lt;200",#REF!,$B492,#REF!,"&gt;=2.8")</f>
        <v>#REF!</v>
      </c>
      <c r="X492" s="6" t="e">
        <f>COUNTIFS(#REF!,"&lt;=1",#REF!,"&gt;=150",#REF!,"&lt;200",#REF!,$B492,#REF!,"&gt;=3.0")</f>
        <v>#REF!</v>
      </c>
      <c r="Y492" s="6" t="e">
        <f>COUNTIFS(#REF!,"&lt;=1",#REF!,"&gt;=150",#REF!,"&lt;200",#REF!,$B492,#REF!,"&gt;=3.2")</f>
        <v>#REF!</v>
      </c>
      <c r="Z492" s="6" t="e">
        <f>COUNTIFS(#REF!,"&lt;=1",#REF!,"&gt;=150",#REF!,"&lt;200",#REF!,$B492,#REF!,"&gt;=3.5")</f>
        <v>#REF!</v>
      </c>
      <c r="AA492" s="15" t="e">
        <f>COUNTIFS(#REF!,"&lt;=1",#REF!,"&gt;=150",#REF!,"&lt;200",#REF!,$B492,#REF!,"&gt;=4")</f>
        <v>#REF!</v>
      </c>
      <c r="AC492" s="9" t="s">
        <v>45</v>
      </c>
      <c r="AD492" s="6"/>
      <c r="AE492" s="6" t="e">
        <f>COUNTIFS(#REF!,"&gt;=200",#REF!,$B492)</f>
        <v>#REF!</v>
      </c>
      <c r="AF492" s="6" t="e">
        <f>COUNTIFS(#REF!,"&lt;=1",#REF!,"&gt;=200",#REF!,$B492,#REF!,"&gt;=2.7")</f>
        <v>#REF!</v>
      </c>
      <c r="AG492" s="6" t="e">
        <f>COUNTIFS(#REF!,"&lt;=1",#REF!,"&gt;=200",#REF!,$B492,#REF!,"&gt;=3.0")</f>
        <v>#REF!</v>
      </c>
      <c r="AH492" s="6" t="e">
        <f>COUNTIFS(#REF!,"&lt;=1",#REF!,"&gt;=200",#REF!,$B492,#REF!,"&gt;=3.0")</f>
        <v>#REF!</v>
      </c>
      <c r="AI492" s="6" t="e">
        <f>COUNTIFS(#REF!,"&lt;=1",#REF!,"&gt;=200",#REF!,$B492,#REF!,"&gt;=3.2")</f>
        <v>#REF!</v>
      </c>
      <c r="AJ492" s="15" t="e">
        <f>COUNTIFS(#REF!,"&lt;=1",#REF!,"&gt;=200",#REF!,$B492,#REF!,"&gt;=3.5")</f>
        <v>#REF!</v>
      </c>
      <c r="AL492" s="9" t="s">
        <v>45</v>
      </c>
      <c r="AM492" s="6"/>
      <c r="AN492" s="6" t="e">
        <f>COUNTIFS(#REF!,"&gt;=50",#REF!,$B492)</f>
        <v>#REF!</v>
      </c>
      <c r="AO492" s="6" t="e">
        <f>COUNTIFS(#REF!,"&lt;=1",#REF!,"&gt;=50",#REF!,$B492,#REF!,"&gt;=2.2")</f>
        <v>#REF!</v>
      </c>
      <c r="AP492" s="6" t="e">
        <f>COUNTIFS(#REF!,"&lt;=1",#REF!,"&gt;=50",#REF!,$B492,#REF!,"&gt;=2.5")</f>
        <v>#REF!</v>
      </c>
      <c r="AQ492" s="6" t="e">
        <f>COUNTIFS(#REF!,"&lt;=1",#REF!,"&gt;=50",#REF!,$B492,#REF!,"&gt;=3")</f>
        <v>#REF!</v>
      </c>
      <c r="AR492" s="6" t="e">
        <f>COUNTIFS(#REF!,"&lt;=1",#REF!,"&gt;=50",#REF!,$B492,#REF!,"&gt;=3.5")</f>
        <v>#REF!</v>
      </c>
      <c r="AS492" s="15" t="e">
        <f>COUNTIFS(#REF!,"&lt;=1",#REF!,"&gt;=50",#REF!,$B492,#REF!,"&gt;=4")</f>
        <v>#REF!</v>
      </c>
    </row>
    <row r="493" spans="2:45" hidden="1" outlineLevel="1" x14ac:dyDescent="0.25">
      <c r="B493" s="9" t="s">
        <v>52</v>
      </c>
      <c r="C493" s="6"/>
      <c r="D493" s="6" t="e">
        <f>COUNTIFS(#REF!,"&lt;100",#REF!,"&gt;=50",#REF!,$B493)</f>
        <v>#REF!</v>
      </c>
      <c r="E493" s="6" t="e">
        <f>COUNTIFS(#REF!,"&lt;=1",#REF!,"&lt;100",#REF!,"&gt;=50",#REF!,$B493,#REF!,"&gt;=2.4")</f>
        <v>#REF!</v>
      </c>
      <c r="F493" s="6" t="e">
        <f>COUNTIFS(#REF!,"&lt;=1",#REF!,"&lt;100",#REF!,"&gt;=50",#REF!,$B493,#REF!,"&gt;=2.5")</f>
        <v>#REF!</v>
      </c>
      <c r="G493" s="6" t="e">
        <f>COUNTIFS(#REF!,"&lt;=1",#REF!,"&lt;100",#REF!,"&gt;=50",#REF!,$B493,#REF!,"&gt;=2.6")</f>
        <v>#REF!</v>
      </c>
      <c r="H493" s="6" t="e">
        <f>COUNTIFS(#REF!,"&lt;=1",#REF!,"&lt;100",#REF!,"&gt;=50",#REF!,$B493,#REF!,"&gt;=2.7")</f>
        <v>#REF!</v>
      </c>
      <c r="I493" s="15" t="e">
        <f>COUNTIFS(#REF!,"&lt;=1",#REF!,"&lt;100",#REF!,"&gt;=50",#REF!,$B493,#REF!,"&gt;=2.8")</f>
        <v>#REF!</v>
      </c>
      <c r="K493" s="9" t="s">
        <v>52</v>
      </c>
      <c r="L493" s="6"/>
      <c r="M493" s="6" t="e">
        <f>COUNTIFS(#REF!,"&gt;=100",#REF!,"&lt;150",#REF!,$B493)</f>
        <v>#REF!</v>
      </c>
      <c r="N493" s="6" t="e">
        <f>COUNTIFS(#REF!,"&lt;=1",#REF!,"&gt;=100",#REF!,"&lt;150",#REF!,$B493,#REF!,"&gt;=2.4")</f>
        <v>#REF!</v>
      </c>
      <c r="O493" s="6" t="e">
        <f>COUNTIFS(#REF!,"&lt;=1",#REF!,"&gt;=100",#REF!,"&lt;150",#REF!,$B493,#REF!,"&gt;=2.5")</f>
        <v>#REF!</v>
      </c>
      <c r="P493" s="6" t="e">
        <f>COUNTIFS(#REF!,"&lt;=1",#REF!,"&gt;=100",#REF!,"&lt;150",#REF!,$B493,#REF!,"&gt;=2.6")</f>
        <v>#REF!</v>
      </c>
      <c r="Q493" s="6" t="e">
        <f>COUNTIFS(#REF!,"&lt;=1",#REF!,"&gt;=100",#REF!,"&lt;150",#REF!,$B493,#REF!,"&gt;=3.0")</f>
        <v>#REF!</v>
      </c>
      <c r="R493" s="15" t="e">
        <f>COUNTIFS(#REF!,"&lt;=1",#REF!,"&gt;=100",#REF!,"&lt;150",#REF!,$B493,#REF!,"&gt;=3.5")</f>
        <v>#REF!</v>
      </c>
      <c r="T493" s="9" t="s">
        <v>52</v>
      </c>
      <c r="U493" s="6"/>
      <c r="V493" s="6" t="e">
        <f>COUNTIFS(#REF!,"&gt;=150",#REF!,"&lt;200",#REF!,$B493)</f>
        <v>#REF!</v>
      </c>
      <c r="W493" s="6" t="e">
        <f>COUNTIFS(#REF!,"&lt;=1",#REF!,"&gt;=150",#REF!,"&lt;200",#REF!,$B493,#REF!,"&gt;=2.8")</f>
        <v>#REF!</v>
      </c>
      <c r="X493" s="6" t="e">
        <f>COUNTIFS(#REF!,"&lt;=1",#REF!,"&gt;=150",#REF!,"&lt;200",#REF!,$B493,#REF!,"&gt;=3.0")</f>
        <v>#REF!</v>
      </c>
      <c r="Y493" s="6" t="e">
        <f>COUNTIFS(#REF!,"&lt;=1",#REF!,"&gt;=150",#REF!,"&lt;200",#REF!,$B493,#REF!,"&gt;=3.2")</f>
        <v>#REF!</v>
      </c>
      <c r="Z493" s="6" t="e">
        <f>COUNTIFS(#REF!,"&lt;=1",#REF!,"&gt;=150",#REF!,"&lt;200",#REF!,$B493,#REF!,"&gt;=3.5")</f>
        <v>#REF!</v>
      </c>
      <c r="AA493" s="15" t="e">
        <f>COUNTIFS(#REF!,"&lt;=1",#REF!,"&gt;=150",#REF!,"&lt;200",#REF!,$B493,#REF!,"&gt;=4")</f>
        <v>#REF!</v>
      </c>
      <c r="AC493" s="9" t="s">
        <v>52</v>
      </c>
      <c r="AD493" s="6"/>
      <c r="AE493" s="6" t="e">
        <f>COUNTIFS(#REF!,"&gt;=200",#REF!,$B493)</f>
        <v>#REF!</v>
      </c>
      <c r="AF493" s="6" t="e">
        <f>COUNTIFS(#REF!,"&lt;=1",#REF!,"&gt;=200",#REF!,$B493,#REF!,"&gt;=2.7")</f>
        <v>#REF!</v>
      </c>
      <c r="AG493" s="6" t="e">
        <f>COUNTIFS(#REF!,"&lt;=1",#REF!,"&gt;=200",#REF!,$B493,#REF!,"&gt;=3.0")</f>
        <v>#REF!</v>
      </c>
      <c r="AH493" s="6" t="e">
        <f>COUNTIFS(#REF!,"&lt;=1",#REF!,"&gt;=200",#REF!,$B493,#REF!,"&gt;=3.0")</f>
        <v>#REF!</v>
      </c>
      <c r="AI493" s="6" t="e">
        <f>COUNTIFS(#REF!,"&lt;=1",#REF!,"&gt;=200",#REF!,$B493,#REF!,"&gt;=3.2")</f>
        <v>#REF!</v>
      </c>
      <c r="AJ493" s="15" t="e">
        <f>COUNTIFS(#REF!,"&lt;=1",#REF!,"&gt;=200",#REF!,$B493,#REF!,"&gt;=3.5")</f>
        <v>#REF!</v>
      </c>
      <c r="AL493" s="9" t="s">
        <v>52</v>
      </c>
      <c r="AM493" s="6"/>
      <c r="AN493" s="6" t="e">
        <f>COUNTIFS(#REF!,"&gt;=50",#REF!,$B493)</f>
        <v>#REF!</v>
      </c>
      <c r="AO493" s="6" t="e">
        <f>COUNTIFS(#REF!,"&lt;=1",#REF!,"&gt;=50",#REF!,$B493,#REF!,"&gt;=2.2")</f>
        <v>#REF!</v>
      </c>
      <c r="AP493" s="6" t="e">
        <f>COUNTIFS(#REF!,"&lt;=1",#REF!,"&gt;=50",#REF!,$B493,#REF!,"&gt;=2.5")</f>
        <v>#REF!</v>
      </c>
      <c r="AQ493" s="6" t="e">
        <f>COUNTIFS(#REF!,"&lt;=1",#REF!,"&gt;=50",#REF!,$B493,#REF!,"&gt;=3")</f>
        <v>#REF!</v>
      </c>
      <c r="AR493" s="6" t="e">
        <f>COUNTIFS(#REF!,"&lt;=1",#REF!,"&gt;=50",#REF!,$B493,#REF!,"&gt;=3.5")</f>
        <v>#REF!</v>
      </c>
      <c r="AS493" s="15" t="e">
        <f>COUNTIFS(#REF!,"&lt;=1",#REF!,"&gt;=50",#REF!,$B493,#REF!,"&gt;=4")</f>
        <v>#REF!</v>
      </c>
    </row>
    <row r="494" spans="2:45" hidden="1" outlineLevel="1" x14ac:dyDescent="0.25">
      <c r="B494" s="9" t="s">
        <v>51</v>
      </c>
      <c r="C494" s="6"/>
      <c r="D494" s="6" t="e">
        <f>COUNTIFS(#REF!,"&lt;100",#REF!,"&gt;=50",#REF!,$B494)</f>
        <v>#REF!</v>
      </c>
      <c r="E494" s="6" t="e">
        <f>COUNTIFS(#REF!,"&lt;=1",#REF!,"&lt;100",#REF!,"&gt;=50",#REF!,$B494,#REF!,"&gt;=2.4")</f>
        <v>#REF!</v>
      </c>
      <c r="F494" s="6" t="e">
        <f>COUNTIFS(#REF!,"&lt;=1",#REF!,"&lt;100",#REF!,"&gt;=50",#REF!,$B494,#REF!,"&gt;=2.5")</f>
        <v>#REF!</v>
      </c>
      <c r="G494" s="6" t="e">
        <f>COUNTIFS(#REF!,"&lt;=1",#REF!,"&lt;100",#REF!,"&gt;=50",#REF!,$B494,#REF!,"&gt;=2.6")</f>
        <v>#REF!</v>
      </c>
      <c r="H494" s="6" t="e">
        <f>COUNTIFS(#REF!,"&lt;=1",#REF!,"&lt;100",#REF!,"&gt;=50",#REF!,$B494,#REF!,"&gt;=2.7")</f>
        <v>#REF!</v>
      </c>
      <c r="I494" s="15" t="e">
        <f>COUNTIFS(#REF!,"&lt;=1",#REF!,"&lt;100",#REF!,"&gt;=50",#REF!,$B494,#REF!,"&gt;=2.8")</f>
        <v>#REF!</v>
      </c>
      <c r="K494" s="9" t="s">
        <v>51</v>
      </c>
      <c r="L494" s="6"/>
      <c r="M494" s="6" t="e">
        <f>COUNTIFS(#REF!,"&gt;=100",#REF!,"&lt;150",#REF!,$B494)</f>
        <v>#REF!</v>
      </c>
      <c r="N494" s="6" t="e">
        <f>COUNTIFS(#REF!,"&lt;=1",#REF!,"&gt;=100",#REF!,"&lt;150",#REF!,$B494,#REF!,"&gt;=2.4")</f>
        <v>#REF!</v>
      </c>
      <c r="O494" s="6" t="e">
        <f>COUNTIFS(#REF!,"&lt;=1",#REF!,"&gt;=100",#REF!,"&lt;150",#REF!,$B494,#REF!,"&gt;=2.5")</f>
        <v>#REF!</v>
      </c>
      <c r="P494" s="6" t="e">
        <f>COUNTIFS(#REF!,"&lt;=1",#REF!,"&gt;=100",#REF!,"&lt;150",#REF!,$B494,#REF!,"&gt;=2.6")</f>
        <v>#REF!</v>
      </c>
      <c r="Q494" s="6" t="e">
        <f>COUNTIFS(#REF!,"&lt;=1",#REF!,"&gt;=100",#REF!,"&lt;150",#REF!,$B494,#REF!,"&gt;=3.0")</f>
        <v>#REF!</v>
      </c>
      <c r="R494" s="15" t="e">
        <f>COUNTIFS(#REF!,"&lt;=1",#REF!,"&gt;=100",#REF!,"&lt;150",#REF!,$B494,#REF!,"&gt;=3.5")</f>
        <v>#REF!</v>
      </c>
      <c r="T494" s="9" t="s">
        <v>51</v>
      </c>
      <c r="U494" s="6"/>
      <c r="V494" s="6" t="e">
        <f>COUNTIFS(#REF!,"&gt;=150",#REF!,"&lt;200",#REF!,$B494)</f>
        <v>#REF!</v>
      </c>
      <c r="W494" s="6" t="e">
        <f>COUNTIFS(#REF!,"&lt;=1",#REF!,"&gt;=150",#REF!,"&lt;200",#REF!,$B494,#REF!,"&gt;=2.8")</f>
        <v>#REF!</v>
      </c>
      <c r="X494" s="6" t="e">
        <f>COUNTIFS(#REF!,"&lt;=1",#REF!,"&gt;=150",#REF!,"&lt;200",#REF!,$B494,#REF!,"&gt;=3.0")</f>
        <v>#REF!</v>
      </c>
      <c r="Y494" s="6" t="e">
        <f>COUNTIFS(#REF!,"&lt;=1",#REF!,"&gt;=150",#REF!,"&lt;200",#REF!,$B494,#REF!,"&gt;=3.2")</f>
        <v>#REF!</v>
      </c>
      <c r="Z494" s="6" t="e">
        <f>COUNTIFS(#REF!,"&lt;=1",#REF!,"&gt;=150",#REF!,"&lt;200",#REF!,$B494,#REF!,"&gt;=3.5")</f>
        <v>#REF!</v>
      </c>
      <c r="AA494" s="15" t="e">
        <f>COUNTIFS(#REF!,"&lt;=1",#REF!,"&gt;=150",#REF!,"&lt;200",#REF!,$B494,#REF!,"&gt;=4")</f>
        <v>#REF!</v>
      </c>
      <c r="AC494" s="9" t="s">
        <v>51</v>
      </c>
      <c r="AD494" s="6"/>
      <c r="AE494" s="6" t="e">
        <f>COUNTIFS(#REF!,"&gt;=200",#REF!,$B494)</f>
        <v>#REF!</v>
      </c>
      <c r="AF494" s="6" t="e">
        <f>COUNTIFS(#REF!,"&lt;=1",#REF!,"&gt;=200",#REF!,$B494,#REF!,"&gt;=2.7")</f>
        <v>#REF!</v>
      </c>
      <c r="AG494" s="6" t="e">
        <f>COUNTIFS(#REF!,"&lt;=1",#REF!,"&gt;=200",#REF!,$B494,#REF!,"&gt;=3.0")</f>
        <v>#REF!</v>
      </c>
      <c r="AH494" s="6" t="e">
        <f>COUNTIFS(#REF!,"&lt;=1",#REF!,"&gt;=200",#REF!,$B494,#REF!,"&gt;=3.0")</f>
        <v>#REF!</v>
      </c>
      <c r="AI494" s="6" t="e">
        <f>COUNTIFS(#REF!,"&lt;=1",#REF!,"&gt;=200",#REF!,$B494,#REF!,"&gt;=3.2")</f>
        <v>#REF!</v>
      </c>
      <c r="AJ494" s="15" t="e">
        <f>COUNTIFS(#REF!,"&lt;=1",#REF!,"&gt;=200",#REF!,$B494,#REF!,"&gt;=3.5")</f>
        <v>#REF!</v>
      </c>
      <c r="AL494" s="9" t="s">
        <v>51</v>
      </c>
      <c r="AM494" s="6"/>
      <c r="AN494" s="6" t="e">
        <f>COUNTIFS(#REF!,"&gt;=50",#REF!,$B494)</f>
        <v>#REF!</v>
      </c>
      <c r="AO494" s="6" t="e">
        <f>COUNTIFS(#REF!,"&lt;=1",#REF!,"&gt;=50",#REF!,$B494,#REF!,"&gt;=2.2")</f>
        <v>#REF!</v>
      </c>
      <c r="AP494" s="6" t="e">
        <f>COUNTIFS(#REF!,"&lt;=1",#REF!,"&gt;=50",#REF!,$B494,#REF!,"&gt;=2.5")</f>
        <v>#REF!</v>
      </c>
      <c r="AQ494" s="6" t="e">
        <f>COUNTIFS(#REF!,"&lt;=1",#REF!,"&gt;=50",#REF!,$B494,#REF!,"&gt;=3")</f>
        <v>#REF!</v>
      </c>
      <c r="AR494" s="6" t="e">
        <f>COUNTIFS(#REF!,"&lt;=1",#REF!,"&gt;=50",#REF!,$B494,#REF!,"&gt;=3.5")</f>
        <v>#REF!</v>
      </c>
      <c r="AS494" s="15" t="e">
        <f>COUNTIFS(#REF!,"&lt;=1",#REF!,"&gt;=50",#REF!,$B494,#REF!,"&gt;=4")</f>
        <v>#REF!</v>
      </c>
    </row>
    <row r="495" spans="2:45" hidden="1" outlineLevel="1" x14ac:dyDescent="0.25">
      <c r="B495" s="9" t="s">
        <v>39</v>
      </c>
      <c r="C495" s="6"/>
      <c r="D495" s="6" t="e">
        <f>COUNTIFS(#REF!,"&lt;100",#REF!,"&gt;=50",#REF!,$B495)</f>
        <v>#REF!</v>
      </c>
      <c r="E495" s="6" t="e">
        <f>COUNTIFS(#REF!,"&lt;=1",#REF!,"&lt;100",#REF!,"&gt;=50",#REF!,$B495,#REF!,"&gt;=2.4")</f>
        <v>#REF!</v>
      </c>
      <c r="F495" s="6" t="e">
        <f>COUNTIFS(#REF!,"&lt;=1",#REF!,"&lt;100",#REF!,"&gt;=50",#REF!,$B495,#REF!,"&gt;=2.5")</f>
        <v>#REF!</v>
      </c>
      <c r="G495" s="6" t="e">
        <f>COUNTIFS(#REF!,"&lt;=1",#REF!,"&lt;100",#REF!,"&gt;=50",#REF!,$B495,#REF!,"&gt;=2.6")</f>
        <v>#REF!</v>
      </c>
      <c r="H495" s="6" t="e">
        <f>COUNTIFS(#REF!,"&lt;=1",#REF!,"&lt;100",#REF!,"&gt;=50",#REF!,$B495,#REF!,"&gt;=2.7")</f>
        <v>#REF!</v>
      </c>
      <c r="I495" s="15" t="e">
        <f>COUNTIFS(#REF!,"&lt;=1",#REF!,"&lt;100",#REF!,"&gt;=50",#REF!,$B495,#REF!,"&gt;=2.8")</f>
        <v>#REF!</v>
      </c>
      <c r="K495" s="9" t="s">
        <v>39</v>
      </c>
      <c r="L495" s="6"/>
      <c r="M495" s="6" t="e">
        <f>COUNTIFS(#REF!,"&gt;=100",#REF!,"&lt;150",#REF!,$B495)</f>
        <v>#REF!</v>
      </c>
      <c r="N495" s="6" t="e">
        <f>COUNTIFS(#REF!,"&lt;=1",#REF!,"&gt;=100",#REF!,"&lt;150",#REF!,$B495,#REF!,"&gt;=2.4")</f>
        <v>#REF!</v>
      </c>
      <c r="O495" s="6" t="e">
        <f>COUNTIFS(#REF!,"&lt;=1",#REF!,"&gt;=100",#REF!,"&lt;150",#REF!,$B495,#REF!,"&gt;=2.5")</f>
        <v>#REF!</v>
      </c>
      <c r="P495" s="6" t="e">
        <f>COUNTIFS(#REF!,"&lt;=1",#REF!,"&gt;=100",#REF!,"&lt;150",#REF!,$B495,#REF!,"&gt;=2.6")</f>
        <v>#REF!</v>
      </c>
      <c r="Q495" s="6" t="e">
        <f>COUNTIFS(#REF!,"&lt;=1",#REF!,"&gt;=100",#REF!,"&lt;150",#REF!,$B495,#REF!,"&gt;=3.0")</f>
        <v>#REF!</v>
      </c>
      <c r="R495" s="15" t="e">
        <f>COUNTIFS(#REF!,"&lt;=1",#REF!,"&gt;=100",#REF!,"&lt;150",#REF!,$B495,#REF!,"&gt;=3.5")</f>
        <v>#REF!</v>
      </c>
      <c r="T495" s="9" t="s">
        <v>39</v>
      </c>
      <c r="U495" s="6"/>
      <c r="V495" s="6" t="e">
        <f>COUNTIFS(#REF!,"&gt;=150",#REF!,"&lt;200",#REF!,$B495)</f>
        <v>#REF!</v>
      </c>
      <c r="W495" s="6" t="e">
        <f>COUNTIFS(#REF!,"&lt;=1",#REF!,"&gt;=150",#REF!,"&lt;200",#REF!,$B495,#REF!,"&gt;=2.8")</f>
        <v>#REF!</v>
      </c>
      <c r="X495" s="6" t="e">
        <f>COUNTIFS(#REF!,"&lt;=1",#REF!,"&gt;=150",#REF!,"&lt;200",#REF!,$B495,#REF!,"&gt;=3.0")</f>
        <v>#REF!</v>
      </c>
      <c r="Y495" s="6" t="e">
        <f>COUNTIFS(#REF!,"&lt;=1",#REF!,"&gt;=150",#REF!,"&lt;200",#REF!,$B495,#REF!,"&gt;=3.2")</f>
        <v>#REF!</v>
      </c>
      <c r="Z495" s="6" t="e">
        <f>COUNTIFS(#REF!,"&lt;=1",#REF!,"&gt;=150",#REF!,"&lt;200",#REF!,$B495,#REF!,"&gt;=3.5")</f>
        <v>#REF!</v>
      </c>
      <c r="AA495" s="15" t="e">
        <f>COUNTIFS(#REF!,"&lt;=1",#REF!,"&gt;=150",#REF!,"&lt;200",#REF!,$B495,#REF!,"&gt;=4")</f>
        <v>#REF!</v>
      </c>
      <c r="AC495" s="9" t="s">
        <v>39</v>
      </c>
      <c r="AD495" s="6"/>
      <c r="AE495" s="6" t="e">
        <f>COUNTIFS(#REF!,"&gt;=200",#REF!,$B495)</f>
        <v>#REF!</v>
      </c>
      <c r="AF495" s="6" t="e">
        <f>COUNTIFS(#REF!,"&lt;=1",#REF!,"&gt;=200",#REF!,$B495,#REF!,"&gt;=2.7")</f>
        <v>#REF!</v>
      </c>
      <c r="AG495" s="6" t="e">
        <f>COUNTIFS(#REF!,"&lt;=1",#REF!,"&gt;=200",#REF!,$B495,#REF!,"&gt;=3.0")</f>
        <v>#REF!</v>
      </c>
      <c r="AH495" s="6" t="e">
        <f>COUNTIFS(#REF!,"&lt;=1",#REF!,"&gt;=200",#REF!,$B495,#REF!,"&gt;=3.0")</f>
        <v>#REF!</v>
      </c>
      <c r="AI495" s="6" t="e">
        <f>COUNTIFS(#REF!,"&lt;=1",#REF!,"&gt;=200",#REF!,$B495,#REF!,"&gt;=3.2")</f>
        <v>#REF!</v>
      </c>
      <c r="AJ495" s="15" t="e">
        <f>COUNTIFS(#REF!,"&lt;=1",#REF!,"&gt;=200",#REF!,$B495,#REF!,"&gt;=3.5")</f>
        <v>#REF!</v>
      </c>
      <c r="AL495" s="9" t="s">
        <v>39</v>
      </c>
      <c r="AM495" s="6"/>
      <c r="AN495" s="6" t="e">
        <f>COUNTIFS(#REF!,"&gt;=50",#REF!,$B495)</f>
        <v>#REF!</v>
      </c>
      <c r="AO495" s="6" t="e">
        <f>COUNTIFS(#REF!,"&lt;=1",#REF!,"&gt;=50",#REF!,$B495,#REF!,"&gt;=2.2")</f>
        <v>#REF!</v>
      </c>
      <c r="AP495" s="6" t="e">
        <f>COUNTIFS(#REF!,"&lt;=1",#REF!,"&gt;=50",#REF!,$B495,#REF!,"&gt;=2.5")</f>
        <v>#REF!</v>
      </c>
      <c r="AQ495" s="6" t="e">
        <f>COUNTIFS(#REF!,"&lt;=1",#REF!,"&gt;=50",#REF!,$B495,#REF!,"&gt;=3")</f>
        <v>#REF!</v>
      </c>
      <c r="AR495" s="6" t="e">
        <f>COUNTIFS(#REF!,"&lt;=1",#REF!,"&gt;=50",#REF!,$B495,#REF!,"&gt;=3.5")</f>
        <v>#REF!</v>
      </c>
      <c r="AS495" s="15" t="e">
        <f>COUNTIFS(#REF!,"&lt;=1",#REF!,"&gt;=50",#REF!,$B495,#REF!,"&gt;=4")</f>
        <v>#REF!</v>
      </c>
    </row>
    <row r="496" spans="2:45" hidden="1" outlineLevel="1" x14ac:dyDescent="0.25">
      <c r="B496" s="9" t="s">
        <v>47</v>
      </c>
      <c r="C496" s="6"/>
      <c r="D496" s="6" t="e">
        <f>COUNTIFS(#REF!,"&lt;100",#REF!,"&gt;=50",#REF!,$B496)</f>
        <v>#REF!</v>
      </c>
      <c r="E496" s="6" t="e">
        <f>COUNTIFS(#REF!,"&lt;=1",#REF!,"&lt;100",#REF!,"&gt;=50",#REF!,$B496,#REF!,"&gt;=2.4")</f>
        <v>#REF!</v>
      </c>
      <c r="F496" s="6" t="e">
        <f>COUNTIFS(#REF!,"&lt;=1",#REF!,"&lt;100",#REF!,"&gt;=50",#REF!,$B496,#REF!,"&gt;=2.5")</f>
        <v>#REF!</v>
      </c>
      <c r="G496" s="6" t="e">
        <f>COUNTIFS(#REF!,"&lt;=1",#REF!,"&lt;100",#REF!,"&gt;=50",#REF!,$B496,#REF!,"&gt;=2.6")</f>
        <v>#REF!</v>
      </c>
      <c r="H496" s="6" t="e">
        <f>COUNTIFS(#REF!,"&lt;=1",#REF!,"&lt;100",#REF!,"&gt;=50",#REF!,$B496,#REF!,"&gt;=2.7")</f>
        <v>#REF!</v>
      </c>
      <c r="I496" s="15" t="e">
        <f>COUNTIFS(#REF!,"&lt;=1",#REF!,"&lt;100",#REF!,"&gt;=50",#REF!,$B496,#REF!,"&gt;=2.8")</f>
        <v>#REF!</v>
      </c>
      <c r="K496" s="9" t="s">
        <v>47</v>
      </c>
      <c r="L496" s="6"/>
      <c r="M496" s="6" t="e">
        <f>COUNTIFS(#REF!,"&gt;=100",#REF!,"&lt;150",#REF!,$B496)</f>
        <v>#REF!</v>
      </c>
      <c r="N496" s="6" t="e">
        <f>COUNTIFS(#REF!,"&lt;=1",#REF!,"&gt;=100",#REF!,"&lt;150",#REF!,$B496,#REF!,"&gt;=2.4")</f>
        <v>#REF!</v>
      </c>
      <c r="O496" s="6" t="e">
        <f>COUNTIFS(#REF!,"&lt;=1",#REF!,"&gt;=100",#REF!,"&lt;150",#REF!,$B496,#REF!,"&gt;=2.5")</f>
        <v>#REF!</v>
      </c>
      <c r="P496" s="6" t="e">
        <f>COUNTIFS(#REF!,"&lt;=1",#REF!,"&gt;=100",#REF!,"&lt;150",#REF!,$B496,#REF!,"&gt;=2.6")</f>
        <v>#REF!</v>
      </c>
      <c r="Q496" s="6" t="e">
        <f>COUNTIFS(#REF!,"&lt;=1",#REF!,"&gt;=100",#REF!,"&lt;150",#REF!,$B496,#REF!,"&gt;=3.0")</f>
        <v>#REF!</v>
      </c>
      <c r="R496" s="15" t="e">
        <f>COUNTIFS(#REF!,"&lt;=1",#REF!,"&gt;=100",#REF!,"&lt;150",#REF!,$B496,#REF!,"&gt;=3.5")</f>
        <v>#REF!</v>
      </c>
      <c r="T496" s="9" t="s">
        <v>47</v>
      </c>
      <c r="U496" s="6"/>
      <c r="V496" s="6" t="e">
        <f>COUNTIFS(#REF!,"&gt;=150",#REF!,"&lt;200",#REF!,$B496)</f>
        <v>#REF!</v>
      </c>
      <c r="W496" s="6" t="e">
        <f>COUNTIFS(#REF!,"&lt;=1",#REF!,"&gt;=150",#REF!,"&lt;200",#REF!,$B496,#REF!,"&gt;=2.8")</f>
        <v>#REF!</v>
      </c>
      <c r="X496" s="6" t="e">
        <f>COUNTIFS(#REF!,"&lt;=1",#REF!,"&gt;=150",#REF!,"&lt;200",#REF!,$B496,#REF!,"&gt;=3.0")</f>
        <v>#REF!</v>
      </c>
      <c r="Y496" s="6" t="e">
        <f>COUNTIFS(#REF!,"&lt;=1",#REF!,"&gt;=150",#REF!,"&lt;200",#REF!,$B496,#REF!,"&gt;=3.2")</f>
        <v>#REF!</v>
      </c>
      <c r="Z496" s="6" t="e">
        <f>COUNTIFS(#REF!,"&lt;=1",#REF!,"&gt;=150",#REF!,"&lt;200",#REF!,$B496,#REF!,"&gt;=3.5")</f>
        <v>#REF!</v>
      </c>
      <c r="AA496" s="15" t="e">
        <f>COUNTIFS(#REF!,"&lt;=1",#REF!,"&gt;=150",#REF!,"&lt;200",#REF!,$B496,#REF!,"&gt;=4")</f>
        <v>#REF!</v>
      </c>
      <c r="AC496" s="9" t="s">
        <v>47</v>
      </c>
      <c r="AD496" s="6"/>
      <c r="AE496" s="6" t="e">
        <f>COUNTIFS(#REF!,"&gt;=200",#REF!,$B496)</f>
        <v>#REF!</v>
      </c>
      <c r="AF496" s="6" t="e">
        <f>COUNTIFS(#REF!,"&lt;=1",#REF!,"&gt;=200",#REF!,$B496,#REF!,"&gt;=2.7")</f>
        <v>#REF!</v>
      </c>
      <c r="AG496" s="6" t="e">
        <f>COUNTIFS(#REF!,"&lt;=1",#REF!,"&gt;=200",#REF!,$B496,#REF!,"&gt;=3.0")</f>
        <v>#REF!</v>
      </c>
      <c r="AH496" s="6" t="e">
        <f>COUNTIFS(#REF!,"&lt;=1",#REF!,"&gt;=200",#REF!,$B496,#REF!,"&gt;=3.0")</f>
        <v>#REF!</v>
      </c>
      <c r="AI496" s="6" t="e">
        <f>COUNTIFS(#REF!,"&lt;=1",#REF!,"&gt;=200",#REF!,$B496,#REF!,"&gt;=3.2")</f>
        <v>#REF!</v>
      </c>
      <c r="AJ496" s="15" t="e">
        <f>COUNTIFS(#REF!,"&lt;=1",#REF!,"&gt;=200",#REF!,$B496,#REF!,"&gt;=3.5")</f>
        <v>#REF!</v>
      </c>
      <c r="AL496" s="9" t="s">
        <v>47</v>
      </c>
      <c r="AM496" s="6"/>
      <c r="AN496" s="6" t="e">
        <f>COUNTIFS(#REF!,"&gt;=50",#REF!,$B496)</f>
        <v>#REF!</v>
      </c>
      <c r="AO496" s="6" t="e">
        <f>COUNTIFS(#REF!,"&lt;=1",#REF!,"&gt;=50",#REF!,$B496,#REF!,"&gt;=2.2")</f>
        <v>#REF!</v>
      </c>
      <c r="AP496" s="6" t="e">
        <f>COUNTIFS(#REF!,"&lt;=1",#REF!,"&gt;=50",#REF!,$B496,#REF!,"&gt;=2.5")</f>
        <v>#REF!</v>
      </c>
      <c r="AQ496" s="6" t="e">
        <f>COUNTIFS(#REF!,"&lt;=1",#REF!,"&gt;=50",#REF!,$B496,#REF!,"&gt;=3")</f>
        <v>#REF!</v>
      </c>
      <c r="AR496" s="6" t="e">
        <f>COUNTIFS(#REF!,"&lt;=1",#REF!,"&gt;=50",#REF!,$B496,#REF!,"&gt;=3.5")</f>
        <v>#REF!</v>
      </c>
      <c r="AS496" s="15" t="e">
        <f>COUNTIFS(#REF!,"&lt;=1",#REF!,"&gt;=50",#REF!,$B496,#REF!,"&gt;=4")</f>
        <v>#REF!</v>
      </c>
    </row>
    <row r="497" spans="2:45" hidden="1" outlineLevel="1" x14ac:dyDescent="0.25">
      <c r="B497" s="9" t="s">
        <v>48</v>
      </c>
      <c r="C497" s="6"/>
      <c r="D497" s="6" t="e">
        <f>COUNTIFS(#REF!,"&lt;100",#REF!,"&gt;=50",#REF!,$B497)</f>
        <v>#REF!</v>
      </c>
      <c r="E497" s="6" t="e">
        <f>COUNTIFS(#REF!,"&lt;=1",#REF!,"&lt;100",#REF!,"&gt;=50",#REF!,$B497,#REF!,"&gt;=2.4")</f>
        <v>#REF!</v>
      </c>
      <c r="F497" s="6" t="e">
        <f>COUNTIFS(#REF!,"&lt;=1",#REF!,"&lt;100",#REF!,"&gt;=50",#REF!,$B497,#REF!,"&gt;=2.5")</f>
        <v>#REF!</v>
      </c>
      <c r="G497" s="6" t="e">
        <f>COUNTIFS(#REF!,"&lt;=1",#REF!,"&lt;100",#REF!,"&gt;=50",#REF!,$B497,#REF!,"&gt;=2.6")</f>
        <v>#REF!</v>
      </c>
      <c r="H497" s="6" t="e">
        <f>COUNTIFS(#REF!,"&lt;=1",#REF!,"&lt;100",#REF!,"&gt;=50",#REF!,$B497,#REF!,"&gt;=2.7")</f>
        <v>#REF!</v>
      </c>
      <c r="I497" s="15" t="e">
        <f>COUNTIFS(#REF!,"&lt;=1",#REF!,"&lt;100",#REF!,"&gt;=50",#REF!,$B497,#REF!,"&gt;=2.8")</f>
        <v>#REF!</v>
      </c>
      <c r="K497" s="9" t="s">
        <v>48</v>
      </c>
      <c r="L497" s="6"/>
      <c r="M497" s="6" t="e">
        <f>COUNTIFS(#REF!,"&gt;=100",#REF!,"&lt;150",#REF!,$B497)</f>
        <v>#REF!</v>
      </c>
      <c r="N497" s="6" t="e">
        <f>COUNTIFS(#REF!,"&lt;=1",#REF!,"&gt;=100",#REF!,"&lt;150",#REF!,$B497,#REF!,"&gt;=2.4")</f>
        <v>#REF!</v>
      </c>
      <c r="O497" s="6" t="e">
        <f>COUNTIFS(#REF!,"&lt;=1",#REF!,"&gt;=100",#REF!,"&lt;150",#REF!,$B497,#REF!,"&gt;=2.5")</f>
        <v>#REF!</v>
      </c>
      <c r="P497" s="6" t="e">
        <f>COUNTIFS(#REF!,"&lt;=1",#REF!,"&gt;=100",#REF!,"&lt;150",#REF!,$B497,#REF!,"&gt;=2.6")</f>
        <v>#REF!</v>
      </c>
      <c r="Q497" s="6" t="e">
        <f>COUNTIFS(#REF!,"&lt;=1",#REF!,"&gt;=100",#REF!,"&lt;150",#REF!,$B497,#REF!,"&gt;=3.0")</f>
        <v>#REF!</v>
      </c>
      <c r="R497" s="15" t="e">
        <f>COUNTIFS(#REF!,"&lt;=1",#REF!,"&gt;=100",#REF!,"&lt;150",#REF!,$B497,#REF!,"&gt;=3.5")</f>
        <v>#REF!</v>
      </c>
      <c r="T497" s="9" t="s">
        <v>48</v>
      </c>
      <c r="U497" s="6"/>
      <c r="V497" s="6" t="e">
        <f>COUNTIFS(#REF!,"&gt;=150",#REF!,"&lt;200",#REF!,$B497)</f>
        <v>#REF!</v>
      </c>
      <c r="W497" s="6" t="e">
        <f>COUNTIFS(#REF!,"&lt;=1",#REF!,"&gt;=150",#REF!,"&lt;200",#REF!,$B497,#REF!,"&gt;=2.8")</f>
        <v>#REF!</v>
      </c>
      <c r="X497" s="6" t="e">
        <f>COUNTIFS(#REF!,"&lt;=1",#REF!,"&gt;=150",#REF!,"&lt;200",#REF!,$B497,#REF!,"&gt;=3.0")</f>
        <v>#REF!</v>
      </c>
      <c r="Y497" s="6" t="e">
        <f>COUNTIFS(#REF!,"&lt;=1",#REF!,"&gt;=150",#REF!,"&lt;200",#REF!,$B497,#REF!,"&gt;=3.2")</f>
        <v>#REF!</v>
      </c>
      <c r="Z497" s="6" t="e">
        <f>COUNTIFS(#REF!,"&lt;=1",#REF!,"&gt;=150",#REF!,"&lt;200",#REF!,$B497,#REF!,"&gt;=3.5")</f>
        <v>#REF!</v>
      </c>
      <c r="AA497" s="15" t="e">
        <f>COUNTIFS(#REF!,"&lt;=1",#REF!,"&gt;=150",#REF!,"&lt;200",#REF!,$B497,#REF!,"&gt;=4")</f>
        <v>#REF!</v>
      </c>
      <c r="AC497" s="9" t="s">
        <v>48</v>
      </c>
      <c r="AD497" s="6"/>
      <c r="AE497" s="6" t="e">
        <f>COUNTIFS(#REF!,"&gt;=200",#REF!,$B497)</f>
        <v>#REF!</v>
      </c>
      <c r="AF497" s="6" t="e">
        <f>COUNTIFS(#REF!,"&lt;=1",#REF!,"&gt;=200",#REF!,$B497,#REF!,"&gt;=2.7")</f>
        <v>#REF!</v>
      </c>
      <c r="AG497" s="6" t="e">
        <f>COUNTIFS(#REF!,"&lt;=1",#REF!,"&gt;=200",#REF!,$B497,#REF!,"&gt;=3.0")</f>
        <v>#REF!</v>
      </c>
      <c r="AH497" s="6" t="e">
        <f>COUNTIFS(#REF!,"&lt;=1",#REF!,"&gt;=200",#REF!,$B497,#REF!,"&gt;=3.0")</f>
        <v>#REF!</v>
      </c>
      <c r="AI497" s="6" t="e">
        <f>COUNTIFS(#REF!,"&lt;=1",#REF!,"&gt;=200",#REF!,$B497,#REF!,"&gt;=3.2")</f>
        <v>#REF!</v>
      </c>
      <c r="AJ497" s="15" t="e">
        <f>COUNTIFS(#REF!,"&lt;=1",#REF!,"&gt;=200",#REF!,$B497,#REF!,"&gt;=3.5")</f>
        <v>#REF!</v>
      </c>
      <c r="AL497" s="9" t="s">
        <v>48</v>
      </c>
      <c r="AM497" s="6"/>
      <c r="AN497" s="6" t="e">
        <f>COUNTIFS(#REF!,"&gt;=50",#REF!,$B497)</f>
        <v>#REF!</v>
      </c>
      <c r="AO497" s="6" t="e">
        <f>COUNTIFS(#REF!,"&lt;=1",#REF!,"&gt;=50",#REF!,$B497,#REF!,"&gt;=2.2")</f>
        <v>#REF!</v>
      </c>
      <c r="AP497" s="6" t="e">
        <f>COUNTIFS(#REF!,"&lt;=1",#REF!,"&gt;=50",#REF!,$B497,#REF!,"&gt;=2.5")</f>
        <v>#REF!</v>
      </c>
      <c r="AQ497" s="6" t="e">
        <f>COUNTIFS(#REF!,"&lt;=1",#REF!,"&gt;=50",#REF!,$B497,#REF!,"&gt;=3")</f>
        <v>#REF!</v>
      </c>
      <c r="AR497" s="6" t="e">
        <f>COUNTIFS(#REF!,"&lt;=1",#REF!,"&gt;=50",#REF!,$B497,#REF!,"&gt;=3.5")</f>
        <v>#REF!</v>
      </c>
      <c r="AS497" s="15" t="e">
        <f>COUNTIFS(#REF!,"&lt;=1",#REF!,"&gt;=50",#REF!,$B497,#REF!,"&gt;=4")</f>
        <v>#REF!</v>
      </c>
    </row>
    <row r="498" spans="2:45" hidden="1" outlineLevel="1" x14ac:dyDescent="0.25">
      <c r="B498" s="9" t="s">
        <v>33</v>
      </c>
      <c r="C498" s="6"/>
      <c r="D498" s="6" t="e">
        <f>COUNTIFS(#REF!,"&lt;100",#REF!,"&gt;=50",#REF!,$B498)</f>
        <v>#REF!</v>
      </c>
      <c r="E498" s="6" t="e">
        <f>COUNTIFS(#REF!,"&lt;=1",#REF!,"&lt;100",#REF!,"&gt;=50",#REF!,$B498,#REF!,"&gt;=2.4")</f>
        <v>#REF!</v>
      </c>
      <c r="F498" s="6" t="e">
        <f>COUNTIFS(#REF!,"&lt;=1",#REF!,"&lt;100",#REF!,"&gt;=50",#REF!,$B498,#REF!,"&gt;=2.5")</f>
        <v>#REF!</v>
      </c>
      <c r="G498" s="6" t="e">
        <f>COUNTIFS(#REF!,"&lt;=1",#REF!,"&lt;100",#REF!,"&gt;=50",#REF!,$B498,#REF!,"&gt;=2.6")</f>
        <v>#REF!</v>
      </c>
      <c r="H498" s="6" t="e">
        <f>COUNTIFS(#REF!,"&lt;=1",#REF!,"&lt;100",#REF!,"&gt;=50",#REF!,$B498,#REF!,"&gt;=2.7")</f>
        <v>#REF!</v>
      </c>
      <c r="I498" s="15" t="e">
        <f>COUNTIFS(#REF!,"&lt;=1",#REF!,"&lt;100",#REF!,"&gt;=50",#REF!,$B498,#REF!,"&gt;=2.8")</f>
        <v>#REF!</v>
      </c>
      <c r="K498" s="9" t="s">
        <v>33</v>
      </c>
      <c r="L498" s="6"/>
      <c r="M498" s="6" t="e">
        <f>COUNTIFS(#REF!,"&gt;=100",#REF!,"&lt;150",#REF!,$B498)</f>
        <v>#REF!</v>
      </c>
      <c r="N498" s="6" t="e">
        <f>COUNTIFS(#REF!,"&lt;=1",#REF!,"&gt;=100",#REF!,"&lt;150",#REF!,$B498,#REF!,"&gt;=2.4")</f>
        <v>#REF!</v>
      </c>
      <c r="O498" s="6" t="e">
        <f>COUNTIFS(#REF!,"&lt;=1",#REF!,"&gt;=100",#REF!,"&lt;150",#REF!,$B498,#REF!,"&gt;=2.5")</f>
        <v>#REF!</v>
      </c>
      <c r="P498" s="6" t="e">
        <f>COUNTIFS(#REF!,"&lt;=1",#REF!,"&gt;=100",#REF!,"&lt;150",#REF!,$B498,#REF!,"&gt;=2.6")</f>
        <v>#REF!</v>
      </c>
      <c r="Q498" s="6" t="e">
        <f>COUNTIFS(#REF!,"&lt;=1",#REF!,"&gt;=100",#REF!,"&lt;150",#REF!,$B498,#REF!,"&gt;=3.0")</f>
        <v>#REF!</v>
      </c>
      <c r="R498" s="15" t="e">
        <f>COUNTIFS(#REF!,"&lt;=1",#REF!,"&gt;=100",#REF!,"&lt;150",#REF!,$B498,#REF!,"&gt;=3.5")</f>
        <v>#REF!</v>
      </c>
      <c r="T498" s="9" t="s">
        <v>33</v>
      </c>
      <c r="U498" s="6"/>
      <c r="V498" s="6" t="e">
        <f>COUNTIFS(#REF!,"&gt;=150",#REF!,"&lt;200",#REF!,$B498)</f>
        <v>#REF!</v>
      </c>
      <c r="W498" s="6" t="e">
        <f>COUNTIFS(#REF!,"&lt;=1",#REF!,"&gt;=150",#REF!,"&lt;200",#REF!,$B498,#REF!,"&gt;=2.8")</f>
        <v>#REF!</v>
      </c>
      <c r="X498" s="6" t="e">
        <f>COUNTIFS(#REF!,"&lt;=1",#REF!,"&gt;=150",#REF!,"&lt;200",#REF!,$B498,#REF!,"&gt;=3.0")</f>
        <v>#REF!</v>
      </c>
      <c r="Y498" s="6" t="e">
        <f>COUNTIFS(#REF!,"&lt;=1",#REF!,"&gt;=150",#REF!,"&lt;200",#REF!,$B498,#REF!,"&gt;=3.2")</f>
        <v>#REF!</v>
      </c>
      <c r="Z498" s="6" t="e">
        <f>COUNTIFS(#REF!,"&lt;=1",#REF!,"&gt;=150",#REF!,"&lt;200",#REF!,$B498,#REF!,"&gt;=3.5")</f>
        <v>#REF!</v>
      </c>
      <c r="AA498" s="15" t="e">
        <f>COUNTIFS(#REF!,"&lt;=1",#REF!,"&gt;=150",#REF!,"&lt;200",#REF!,$B498,#REF!,"&gt;=4")</f>
        <v>#REF!</v>
      </c>
      <c r="AC498" s="9" t="s">
        <v>33</v>
      </c>
      <c r="AD498" s="6"/>
      <c r="AE498" s="6" t="e">
        <f>COUNTIFS(#REF!,"&gt;=200",#REF!,$B498)</f>
        <v>#REF!</v>
      </c>
      <c r="AF498" s="6" t="e">
        <f>COUNTIFS(#REF!,"&lt;=1",#REF!,"&gt;=200",#REF!,$B498,#REF!,"&gt;=2.7")</f>
        <v>#REF!</v>
      </c>
      <c r="AG498" s="6" t="e">
        <f>COUNTIFS(#REF!,"&lt;=1",#REF!,"&gt;=200",#REF!,$B498,#REF!,"&gt;=3.0")</f>
        <v>#REF!</v>
      </c>
      <c r="AH498" s="6" t="e">
        <f>COUNTIFS(#REF!,"&lt;=1",#REF!,"&gt;=200",#REF!,$B498,#REF!,"&gt;=3.0")</f>
        <v>#REF!</v>
      </c>
      <c r="AI498" s="6" t="e">
        <f>COUNTIFS(#REF!,"&lt;=1",#REF!,"&gt;=200",#REF!,$B498,#REF!,"&gt;=3.2")</f>
        <v>#REF!</v>
      </c>
      <c r="AJ498" s="15" t="e">
        <f>COUNTIFS(#REF!,"&lt;=1",#REF!,"&gt;=200",#REF!,$B498,#REF!,"&gt;=3.5")</f>
        <v>#REF!</v>
      </c>
      <c r="AL498" s="9" t="s">
        <v>33</v>
      </c>
      <c r="AM498" s="6"/>
      <c r="AN498" s="6" t="e">
        <f>COUNTIFS(#REF!,"&gt;=50",#REF!,$B498)</f>
        <v>#REF!</v>
      </c>
      <c r="AO498" s="6" t="e">
        <f>COUNTIFS(#REF!,"&lt;=1",#REF!,"&gt;=50",#REF!,$B498,#REF!,"&gt;=2.2")</f>
        <v>#REF!</v>
      </c>
      <c r="AP498" s="6" t="e">
        <f>COUNTIFS(#REF!,"&lt;=1",#REF!,"&gt;=50",#REF!,$B498,#REF!,"&gt;=2.5")</f>
        <v>#REF!</v>
      </c>
      <c r="AQ498" s="6" t="e">
        <f>COUNTIFS(#REF!,"&lt;=1",#REF!,"&gt;=50",#REF!,$B498,#REF!,"&gt;=3")</f>
        <v>#REF!</v>
      </c>
      <c r="AR498" s="6" t="e">
        <f>COUNTIFS(#REF!,"&lt;=1",#REF!,"&gt;=50",#REF!,$B498,#REF!,"&gt;=3.5")</f>
        <v>#REF!</v>
      </c>
      <c r="AS498" s="15" t="e">
        <f>COUNTIFS(#REF!,"&lt;=1",#REF!,"&gt;=50",#REF!,$B498,#REF!,"&gt;=4")</f>
        <v>#REF!</v>
      </c>
    </row>
    <row r="499" spans="2:45" hidden="1" outlineLevel="1" x14ac:dyDescent="0.25">
      <c r="B499" s="9" t="s">
        <v>43</v>
      </c>
      <c r="C499" s="6"/>
      <c r="D499" s="6" t="e">
        <f>COUNTIFS(#REF!,"&lt;100",#REF!,"&gt;=50",#REF!,$B499)</f>
        <v>#REF!</v>
      </c>
      <c r="E499" s="6" t="e">
        <f>COUNTIFS(#REF!,"&lt;=1",#REF!,"&lt;100",#REF!,"&gt;=50",#REF!,$B499,#REF!,"&gt;=2.4")</f>
        <v>#REF!</v>
      </c>
      <c r="F499" s="6" t="e">
        <f>COUNTIFS(#REF!,"&lt;=1",#REF!,"&lt;100",#REF!,"&gt;=50",#REF!,$B499,#REF!,"&gt;=2.5")</f>
        <v>#REF!</v>
      </c>
      <c r="G499" s="6" t="e">
        <f>COUNTIFS(#REF!,"&lt;=1",#REF!,"&lt;100",#REF!,"&gt;=50",#REF!,$B499,#REF!,"&gt;=2.6")</f>
        <v>#REF!</v>
      </c>
      <c r="H499" s="6" t="e">
        <f>COUNTIFS(#REF!,"&lt;=1",#REF!,"&lt;100",#REF!,"&gt;=50",#REF!,$B499,#REF!,"&gt;=2.7")</f>
        <v>#REF!</v>
      </c>
      <c r="I499" s="15" t="e">
        <f>COUNTIFS(#REF!,"&lt;=1",#REF!,"&lt;100",#REF!,"&gt;=50",#REF!,$B499,#REF!,"&gt;=2.8")</f>
        <v>#REF!</v>
      </c>
      <c r="K499" s="9" t="s">
        <v>43</v>
      </c>
      <c r="L499" s="6"/>
      <c r="M499" s="6" t="e">
        <f>COUNTIFS(#REF!,"&gt;=100",#REF!,"&lt;150",#REF!,$B499)</f>
        <v>#REF!</v>
      </c>
      <c r="N499" s="6" t="e">
        <f>COUNTIFS(#REF!,"&lt;=1",#REF!,"&gt;=100",#REF!,"&lt;150",#REF!,$B499,#REF!,"&gt;=2.4")</f>
        <v>#REF!</v>
      </c>
      <c r="O499" s="6" t="e">
        <f>COUNTIFS(#REF!,"&lt;=1",#REF!,"&gt;=100",#REF!,"&lt;150",#REF!,$B499,#REF!,"&gt;=2.5")</f>
        <v>#REF!</v>
      </c>
      <c r="P499" s="6" t="e">
        <f>COUNTIFS(#REF!,"&lt;=1",#REF!,"&gt;=100",#REF!,"&lt;150",#REF!,$B499,#REF!,"&gt;=2.6")</f>
        <v>#REF!</v>
      </c>
      <c r="Q499" s="6" t="e">
        <f>COUNTIFS(#REF!,"&lt;=1",#REF!,"&gt;=100",#REF!,"&lt;150",#REF!,$B499,#REF!,"&gt;=3.0")</f>
        <v>#REF!</v>
      </c>
      <c r="R499" s="15" t="e">
        <f>COUNTIFS(#REF!,"&lt;=1",#REF!,"&gt;=100",#REF!,"&lt;150",#REF!,$B499,#REF!,"&gt;=3.5")</f>
        <v>#REF!</v>
      </c>
      <c r="T499" s="9" t="s">
        <v>43</v>
      </c>
      <c r="U499" s="6"/>
      <c r="V499" s="6" t="e">
        <f>COUNTIFS(#REF!,"&gt;=150",#REF!,"&lt;200",#REF!,$B499)</f>
        <v>#REF!</v>
      </c>
      <c r="W499" s="6" t="e">
        <f>COUNTIFS(#REF!,"&lt;=1",#REF!,"&gt;=150",#REF!,"&lt;200",#REF!,$B499,#REF!,"&gt;=2.8")</f>
        <v>#REF!</v>
      </c>
      <c r="X499" s="6" t="e">
        <f>COUNTIFS(#REF!,"&lt;=1",#REF!,"&gt;=150",#REF!,"&lt;200",#REF!,$B499,#REF!,"&gt;=3.0")</f>
        <v>#REF!</v>
      </c>
      <c r="Y499" s="6" t="e">
        <f>COUNTIFS(#REF!,"&lt;=1",#REF!,"&gt;=150",#REF!,"&lt;200",#REF!,$B499,#REF!,"&gt;=3.2")</f>
        <v>#REF!</v>
      </c>
      <c r="Z499" s="6" t="e">
        <f>COUNTIFS(#REF!,"&lt;=1",#REF!,"&gt;=150",#REF!,"&lt;200",#REF!,$B499,#REF!,"&gt;=3.5")</f>
        <v>#REF!</v>
      </c>
      <c r="AA499" s="15" t="e">
        <f>COUNTIFS(#REF!,"&lt;=1",#REF!,"&gt;=150",#REF!,"&lt;200",#REF!,$B499,#REF!,"&gt;=4")</f>
        <v>#REF!</v>
      </c>
      <c r="AC499" s="9" t="s">
        <v>43</v>
      </c>
      <c r="AD499" s="6"/>
      <c r="AE499" s="6" t="e">
        <f>COUNTIFS(#REF!,"&gt;=200",#REF!,$B499)</f>
        <v>#REF!</v>
      </c>
      <c r="AF499" s="6" t="e">
        <f>COUNTIFS(#REF!,"&lt;=1",#REF!,"&gt;=200",#REF!,$B499,#REF!,"&gt;=2.7")</f>
        <v>#REF!</v>
      </c>
      <c r="AG499" s="6" t="e">
        <f>COUNTIFS(#REF!,"&lt;=1",#REF!,"&gt;=200",#REF!,$B499,#REF!,"&gt;=3.0")</f>
        <v>#REF!</v>
      </c>
      <c r="AH499" s="6" t="e">
        <f>COUNTIFS(#REF!,"&lt;=1",#REF!,"&gt;=200",#REF!,$B499,#REF!,"&gt;=3.0")</f>
        <v>#REF!</v>
      </c>
      <c r="AI499" s="6" t="e">
        <f>COUNTIFS(#REF!,"&lt;=1",#REF!,"&gt;=200",#REF!,$B499,#REF!,"&gt;=3.2")</f>
        <v>#REF!</v>
      </c>
      <c r="AJ499" s="15" t="e">
        <f>COUNTIFS(#REF!,"&lt;=1",#REF!,"&gt;=200",#REF!,$B499,#REF!,"&gt;=3.5")</f>
        <v>#REF!</v>
      </c>
      <c r="AL499" s="9" t="s">
        <v>43</v>
      </c>
      <c r="AM499" s="6"/>
      <c r="AN499" s="6" t="e">
        <f>COUNTIFS(#REF!,"&gt;=50",#REF!,$B499)</f>
        <v>#REF!</v>
      </c>
      <c r="AO499" s="6" t="e">
        <f>COUNTIFS(#REF!,"&lt;=1",#REF!,"&gt;=50",#REF!,$B499,#REF!,"&gt;=2.2")</f>
        <v>#REF!</v>
      </c>
      <c r="AP499" s="6" t="e">
        <f>COUNTIFS(#REF!,"&lt;=1",#REF!,"&gt;=50",#REF!,$B499,#REF!,"&gt;=2.5")</f>
        <v>#REF!</v>
      </c>
      <c r="AQ499" s="6" t="e">
        <f>COUNTIFS(#REF!,"&lt;=1",#REF!,"&gt;=50",#REF!,$B499,#REF!,"&gt;=3")</f>
        <v>#REF!</v>
      </c>
      <c r="AR499" s="6" t="e">
        <f>COUNTIFS(#REF!,"&lt;=1",#REF!,"&gt;=50",#REF!,$B499,#REF!,"&gt;=3.5")</f>
        <v>#REF!</v>
      </c>
      <c r="AS499" s="15" t="e">
        <f>COUNTIFS(#REF!,"&lt;=1",#REF!,"&gt;=50",#REF!,$B499,#REF!,"&gt;=4")</f>
        <v>#REF!</v>
      </c>
    </row>
    <row r="500" spans="2:45" hidden="1" outlineLevel="1" x14ac:dyDescent="0.25">
      <c r="B500" s="9" t="s">
        <v>46</v>
      </c>
      <c r="C500" s="6"/>
      <c r="D500" s="6" t="e">
        <f>COUNTIFS(#REF!,"&lt;100",#REF!,"&gt;=50",#REF!,$B500)</f>
        <v>#REF!</v>
      </c>
      <c r="E500" s="6" t="e">
        <f>COUNTIFS(#REF!,"&lt;=1",#REF!,"&lt;100",#REF!,"&gt;=50",#REF!,$B500,#REF!,"&gt;=2.4")</f>
        <v>#REF!</v>
      </c>
      <c r="F500" s="6" t="e">
        <f>COUNTIFS(#REF!,"&lt;=1",#REF!,"&lt;100",#REF!,"&gt;=50",#REF!,$B500,#REF!,"&gt;=2.5")</f>
        <v>#REF!</v>
      </c>
      <c r="G500" s="6" t="e">
        <f>COUNTIFS(#REF!,"&lt;=1",#REF!,"&lt;100",#REF!,"&gt;=50",#REF!,$B500,#REF!,"&gt;=2.6")</f>
        <v>#REF!</v>
      </c>
      <c r="H500" s="6" t="e">
        <f>COUNTIFS(#REF!,"&lt;=1",#REF!,"&lt;100",#REF!,"&gt;=50",#REF!,$B500,#REF!,"&gt;=2.7")</f>
        <v>#REF!</v>
      </c>
      <c r="I500" s="15" t="e">
        <f>COUNTIFS(#REF!,"&lt;=1",#REF!,"&lt;100",#REF!,"&gt;=50",#REF!,$B500,#REF!,"&gt;=2.8")</f>
        <v>#REF!</v>
      </c>
      <c r="K500" s="9" t="s">
        <v>46</v>
      </c>
      <c r="L500" s="6"/>
      <c r="M500" s="6" t="e">
        <f>COUNTIFS(#REF!,"&gt;=100",#REF!,"&lt;150",#REF!,$B500)</f>
        <v>#REF!</v>
      </c>
      <c r="N500" s="6" t="e">
        <f>COUNTIFS(#REF!,"&lt;=1",#REF!,"&gt;=100",#REF!,"&lt;150",#REF!,$B500,#REF!,"&gt;=2.4")</f>
        <v>#REF!</v>
      </c>
      <c r="O500" s="6" t="e">
        <f>COUNTIFS(#REF!,"&lt;=1",#REF!,"&gt;=100",#REF!,"&lt;150",#REF!,$B500,#REF!,"&gt;=2.5")</f>
        <v>#REF!</v>
      </c>
      <c r="P500" s="6" t="e">
        <f>COUNTIFS(#REF!,"&lt;=1",#REF!,"&gt;=100",#REF!,"&lt;150",#REF!,$B500,#REF!,"&gt;=2.6")</f>
        <v>#REF!</v>
      </c>
      <c r="Q500" s="6" t="e">
        <f>COUNTIFS(#REF!,"&lt;=1",#REF!,"&gt;=100",#REF!,"&lt;150",#REF!,$B500,#REF!,"&gt;=3.0")</f>
        <v>#REF!</v>
      </c>
      <c r="R500" s="15" t="e">
        <f>COUNTIFS(#REF!,"&lt;=1",#REF!,"&gt;=100",#REF!,"&lt;150",#REF!,$B500,#REF!,"&gt;=3.5")</f>
        <v>#REF!</v>
      </c>
      <c r="T500" s="9" t="s">
        <v>46</v>
      </c>
      <c r="U500" s="6"/>
      <c r="V500" s="6" t="e">
        <f>COUNTIFS(#REF!,"&gt;=150",#REF!,"&lt;200",#REF!,$B500)</f>
        <v>#REF!</v>
      </c>
      <c r="W500" s="6" t="e">
        <f>COUNTIFS(#REF!,"&lt;=1",#REF!,"&gt;=150",#REF!,"&lt;200",#REF!,$B500,#REF!,"&gt;=2.8")</f>
        <v>#REF!</v>
      </c>
      <c r="X500" s="6" t="e">
        <f>COUNTIFS(#REF!,"&lt;=1",#REF!,"&gt;=150",#REF!,"&lt;200",#REF!,$B500,#REF!,"&gt;=3.0")</f>
        <v>#REF!</v>
      </c>
      <c r="Y500" s="6" t="e">
        <f>COUNTIFS(#REF!,"&lt;=1",#REF!,"&gt;=150",#REF!,"&lt;200",#REF!,$B500,#REF!,"&gt;=3.2")</f>
        <v>#REF!</v>
      </c>
      <c r="Z500" s="6" t="e">
        <f>COUNTIFS(#REF!,"&lt;=1",#REF!,"&gt;=150",#REF!,"&lt;200",#REF!,$B500,#REF!,"&gt;=3.5")</f>
        <v>#REF!</v>
      </c>
      <c r="AA500" s="15" t="e">
        <f>COUNTIFS(#REF!,"&lt;=1",#REF!,"&gt;=150",#REF!,"&lt;200",#REF!,$B500,#REF!,"&gt;=4")</f>
        <v>#REF!</v>
      </c>
      <c r="AC500" s="9" t="s">
        <v>46</v>
      </c>
      <c r="AD500" s="6"/>
      <c r="AE500" s="6" t="e">
        <f>COUNTIFS(#REF!,"&gt;=200",#REF!,$B500)</f>
        <v>#REF!</v>
      </c>
      <c r="AF500" s="6" t="e">
        <f>COUNTIFS(#REF!,"&lt;=1",#REF!,"&gt;=200",#REF!,$B500,#REF!,"&gt;=2.7")</f>
        <v>#REF!</v>
      </c>
      <c r="AG500" s="6" t="e">
        <f>COUNTIFS(#REF!,"&lt;=1",#REF!,"&gt;=200",#REF!,$B500,#REF!,"&gt;=3.0")</f>
        <v>#REF!</v>
      </c>
      <c r="AH500" s="6" t="e">
        <f>COUNTIFS(#REF!,"&lt;=1",#REF!,"&gt;=200",#REF!,$B500,#REF!,"&gt;=3.0")</f>
        <v>#REF!</v>
      </c>
      <c r="AI500" s="6" t="e">
        <f>COUNTIFS(#REF!,"&lt;=1",#REF!,"&gt;=200",#REF!,$B500,#REF!,"&gt;=3.2")</f>
        <v>#REF!</v>
      </c>
      <c r="AJ500" s="15" t="e">
        <f>COUNTIFS(#REF!,"&lt;=1",#REF!,"&gt;=200",#REF!,$B500,#REF!,"&gt;=3.5")</f>
        <v>#REF!</v>
      </c>
      <c r="AL500" s="9" t="s">
        <v>46</v>
      </c>
      <c r="AM500" s="6"/>
      <c r="AN500" s="6" t="e">
        <f>COUNTIFS(#REF!,"&gt;=50",#REF!,$B500)</f>
        <v>#REF!</v>
      </c>
      <c r="AO500" s="6" t="e">
        <f>COUNTIFS(#REF!,"&lt;=1",#REF!,"&gt;=50",#REF!,$B500,#REF!,"&gt;=2.2")</f>
        <v>#REF!</v>
      </c>
      <c r="AP500" s="6" t="e">
        <f>COUNTIFS(#REF!,"&lt;=1",#REF!,"&gt;=50",#REF!,$B500,#REF!,"&gt;=2.5")</f>
        <v>#REF!</v>
      </c>
      <c r="AQ500" s="6" t="e">
        <f>COUNTIFS(#REF!,"&lt;=1",#REF!,"&gt;=50",#REF!,$B500,#REF!,"&gt;=3")</f>
        <v>#REF!</v>
      </c>
      <c r="AR500" s="6" t="e">
        <f>COUNTIFS(#REF!,"&lt;=1",#REF!,"&gt;=50",#REF!,$B500,#REF!,"&gt;=3.5")</f>
        <v>#REF!</v>
      </c>
      <c r="AS500" s="15" t="e">
        <f>COUNTIFS(#REF!,"&lt;=1",#REF!,"&gt;=50",#REF!,$B500,#REF!,"&gt;=4")</f>
        <v>#REF!</v>
      </c>
    </row>
    <row r="501" spans="2:45" hidden="1" outlineLevel="1" x14ac:dyDescent="0.25">
      <c r="B501" s="9" t="s">
        <v>53</v>
      </c>
      <c r="C501" s="6"/>
      <c r="D501" s="6" t="e">
        <f>COUNTIFS(#REF!,"&lt;100",#REF!,"&gt;=50",#REF!,$B501)</f>
        <v>#REF!</v>
      </c>
      <c r="E501" s="6" t="e">
        <f>COUNTIFS(#REF!,"&lt;=1",#REF!,"&lt;100",#REF!,"&gt;=50",#REF!,$B501,#REF!,"&gt;=2.4")</f>
        <v>#REF!</v>
      </c>
      <c r="F501" s="6" t="e">
        <f>COUNTIFS(#REF!,"&lt;=1",#REF!,"&lt;100",#REF!,"&gt;=50",#REF!,$B501,#REF!,"&gt;=2.5")</f>
        <v>#REF!</v>
      </c>
      <c r="G501" s="6" t="e">
        <f>COUNTIFS(#REF!,"&lt;=1",#REF!,"&lt;100",#REF!,"&gt;=50",#REF!,$B501,#REF!,"&gt;=2.6")</f>
        <v>#REF!</v>
      </c>
      <c r="H501" s="6" t="e">
        <f>COUNTIFS(#REF!,"&lt;=1",#REF!,"&lt;100",#REF!,"&gt;=50",#REF!,$B501,#REF!,"&gt;=2.7")</f>
        <v>#REF!</v>
      </c>
      <c r="I501" s="15" t="e">
        <f>COUNTIFS(#REF!,"&lt;=1",#REF!,"&lt;100",#REF!,"&gt;=50",#REF!,$B501,#REF!,"&gt;=2.8")</f>
        <v>#REF!</v>
      </c>
      <c r="K501" s="9" t="s">
        <v>53</v>
      </c>
      <c r="L501" s="6"/>
      <c r="M501" s="6" t="e">
        <f>COUNTIFS(#REF!,"&gt;=100",#REF!,"&lt;150",#REF!,$B501)</f>
        <v>#REF!</v>
      </c>
      <c r="N501" s="6" t="e">
        <f>COUNTIFS(#REF!,"&lt;=1",#REF!,"&gt;=100",#REF!,"&lt;150",#REF!,$B501,#REF!,"&gt;=2.4")</f>
        <v>#REF!</v>
      </c>
      <c r="O501" s="6" t="e">
        <f>COUNTIFS(#REF!,"&lt;=1",#REF!,"&gt;=100",#REF!,"&lt;150",#REF!,$B501,#REF!,"&gt;=2.5")</f>
        <v>#REF!</v>
      </c>
      <c r="P501" s="6" t="e">
        <f>COUNTIFS(#REF!,"&lt;=1",#REF!,"&gt;=100",#REF!,"&lt;150",#REF!,$B501,#REF!,"&gt;=2.6")</f>
        <v>#REF!</v>
      </c>
      <c r="Q501" s="6" t="e">
        <f>COUNTIFS(#REF!,"&lt;=1",#REF!,"&gt;=100",#REF!,"&lt;150",#REF!,$B501,#REF!,"&gt;=3.0")</f>
        <v>#REF!</v>
      </c>
      <c r="R501" s="15" t="e">
        <f>COUNTIFS(#REF!,"&lt;=1",#REF!,"&gt;=100",#REF!,"&lt;150",#REF!,$B501,#REF!,"&gt;=3.5")</f>
        <v>#REF!</v>
      </c>
      <c r="T501" s="9" t="s">
        <v>53</v>
      </c>
      <c r="U501" s="6"/>
      <c r="V501" s="6" t="e">
        <f>COUNTIFS(#REF!,"&gt;=150",#REF!,"&lt;200",#REF!,$B501)</f>
        <v>#REF!</v>
      </c>
      <c r="W501" s="6" t="e">
        <f>COUNTIFS(#REF!,"&lt;=1",#REF!,"&gt;=150",#REF!,"&lt;200",#REF!,$B501,#REF!,"&gt;=2.8")</f>
        <v>#REF!</v>
      </c>
      <c r="X501" s="6" t="e">
        <f>COUNTIFS(#REF!,"&lt;=1",#REF!,"&gt;=150",#REF!,"&lt;200",#REF!,$B501,#REF!,"&gt;=3.0")</f>
        <v>#REF!</v>
      </c>
      <c r="Y501" s="6" t="e">
        <f>COUNTIFS(#REF!,"&lt;=1",#REF!,"&gt;=150",#REF!,"&lt;200",#REF!,$B501,#REF!,"&gt;=3.2")</f>
        <v>#REF!</v>
      </c>
      <c r="Z501" s="6" t="e">
        <f>COUNTIFS(#REF!,"&lt;=1",#REF!,"&gt;=150",#REF!,"&lt;200",#REF!,$B501,#REF!,"&gt;=3.5")</f>
        <v>#REF!</v>
      </c>
      <c r="AA501" s="15" t="e">
        <f>COUNTIFS(#REF!,"&lt;=1",#REF!,"&gt;=150",#REF!,"&lt;200",#REF!,$B501,#REF!,"&gt;=4")</f>
        <v>#REF!</v>
      </c>
      <c r="AC501" s="9" t="s">
        <v>53</v>
      </c>
      <c r="AD501" s="6"/>
      <c r="AE501" s="6" t="e">
        <f>COUNTIFS(#REF!,"&gt;=200",#REF!,$B501)</f>
        <v>#REF!</v>
      </c>
      <c r="AF501" s="6" t="e">
        <f>COUNTIFS(#REF!,"&lt;=1",#REF!,"&gt;=200",#REF!,$B501,#REF!,"&gt;=2.7")</f>
        <v>#REF!</v>
      </c>
      <c r="AG501" s="6" t="e">
        <f>COUNTIFS(#REF!,"&lt;=1",#REF!,"&gt;=200",#REF!,$B501,#REF!,"&gt;=3.0")</f>
        <v>#REF!</v>
      </c>
      <c r="AH501" s="6" t="e">
        <f>COUNTIFS(#REF!,"&lt;=1",#REF!,"&gt;=200",#REF!,$B501,#REF!,"&gt;=3.0")</f>
        <v>#REF!</v>
      </c>
      <c r="AI501" s="6" t="e">
        <f>COUNTIFS(#REF!,"&lt;=1",#REF!,"&gt;=200",#REF!,$B501,#REF!,"&gt;=3.2")</f>
        <v>#REF!</v>
      </c>
      <c r="AJ501" s="15" t="e">
        <f>COUNTIFS(#REF!,"&lt;=1",#REF!,"&gt;=200",#REF!,$B501,#REF!,"&gt;=3.5")</f>
        <v>#REF!</v>
      </c>
      <c r="AL501" s="9" t="s">
        <v>53</v>
      </c>
      <c r="AM501" s="6"/>
      <c r="AN501" s="6" t="e">
        <f>COUNTIFS(#REF!,"&gt;=50",#REF!,$B501)</f>
        <v>#REF!</v>
      </c>
      <c r="AO501" s="6" t="e">
        <f>COUNTIFS(#REF!,"&lt;=1",#REF!,"&gt;=50",#REF!,$B501,#REF!,"&gt;=2.2")</f>
        <v>#REF!</v>
      </c>
      <c r="AP501" s="6" t="e">
        <f>COUNTIFS(#REF!,"&lt;=1",#REF!,"&gt;=50",#REF!,$B501,#REF!,"&gt;=2.5")</f>
        <v>#REF!</v>
      </c>
      <c r="AQ501" s="6" t="e">
        <f>COUNTIFS(#REF!,"&lt;=1",#REF!,"&gt;=50",#REF!,$B501,#REF!,"&gt;=3")</f>
        <v>#REF!</v>
      </c>
      <c r="AR501" s="6" t="e">
        <f>COUNTIFS(#REF!,"&lt;=1",#REF!,"&gt;=50",#REF!,$B501,#REF!,"&gt;=3.5")</f>
        <v>#REF!</v>
      </c>
      <c r="AS501" s="15" t="e">
        <f>COUNTIFS(#REF!,"&lt;=1",#REF!,"&gt;=50",#REF!,$B501,#REF!,"&gt;=4")</f>
        <v>#REF!</v>
      </c>
    </row>
    <row r="502" spans="2:45" hidden="1" outlineLevel="1" x14ac:dyDescent="0.25">
      <c r="B502" s="9" t="s">
        <v>49</v>
      </c>
      <c r="C502" s="6"/>
      <c r="D502" s="6" t="e">
        <f>COUNTIFS(#REF!,"&lt;100",#REF!,"&gt;=50",#REF!,$B502)</f>
        <v>#REF!</v>
      </c>
      <c r="E502" s="6" t="e">
        <f>COUNTIFS(#REF!,"&lt;=1",#REF!,"&lt;100",#REF!,"&gt;=50",#REF!,$B502,#REF!,"&gt;=2.4")</f>
        <v>#REF!</v>
      </c>
      <c r="F502" s="6" t="e">
        <f>COUNTIFS(#REF!,"&lt;=1",#REF!,"&lt;100",#REF!,"&gt;=50",#REF!,$B502,#REF!,"&gt;=2.5")</f>
        <v>#REF!</v>
      </c>
      <c r="G502" s="6" t="e">
        <f>COUNTIFS(#REF!,"&lt;=1",#REF!,"&lt;100",#REF!,"&gt;=50",#REF!,$B502,#REF!,"&gt;=2.6")</f>
        <v>#REF!</v>
      </c>
      <c r="H502" s="6" t="e">
        <f>COUNTIFS(#REF!,"&lt;=1",#REF!,"&lt;100",#REF!,"&gt;=50",#REF!,$B502,#REF!,"&gt;=2.7")</f>
        <v>#REF!</v>
      </c>
      <c r="I502" s="15" t="e">
        <f>COUNTIFS(#REF!,"&lt;=1",#REF!,"&lt;100",#REF!,"&gt;=50",#REF!,$B502,#REF!,"&gt;=2.8")</f>
        <v>#REF!</v>
      </c>
      <c r="K502" s="9" t="s">
        <v>49</v>
      </c>
      <c r="L502" s="6"/>
      <c r="M502" s="6" t="e">
        <f>COUNTIFS(#REF!,"&gt;=100",#REF!,"&lt;150",#REF!,$B502)</f>
        <v>#REF!</v>
      </c>
      <c r="N502" s="6" t="e">
        <f>COUNTIFS(#REF!,"&lt;=1",#REF!,"&gt;=100",#REF!,"&lt;150",#REF!,$B502,#REF!,"&gt;=2.4")</f>
        <v>#REF!</v>
      </c>
      <c r="O502" s="6" t="e">
        <f>COUNTIFS(#REF!,"&lt;=1",#REF!,"&gt;=100",#REF!,"&lt;150",#REF!,$B502,#REF!,"&gt;=2.5")</f>
        <v>#REF!</v>
      </c>
      <c r="P502" s="6" t="e">
        <f>COUNTIFS(#REF!,"&lt;=1",#REF!,"&gt;=100",#REF!,"&lt;150",#REF!,$B502,#REF!,"&gt;=2.6")</f>
        <v>#REF!</v>
      </c>
      <c r="Q502" s="6" t="e">
        <f>COUNTIFS(#REF!,"&lt;=1",#REF!,"&gt;=100",#REF!,"&lt;150",#REF!,$B502,#REF!,"&gt;=3.0")</f>
        <v>#REF!</v>
      </c>
      <c r="R502" s="15" t="e">
        <f>COUNTIFS(#REF!,"&lt;=1",#REF!,"&gt;=100",#REF!,"&lt;150",#REF!,$B502,#REF!,"&gt;=3.5")</f>
        <v>#REF!</v>
      </c>
      <c r="T502" s="9" t="s">
        <v>49</v>
      </c>
      <c r="U502" s="6"/>
      <c r="V502" s="6" t="e">
        <f>COUNTIFS(#REF!,"&gt;=150",#REF!,"&lt;200",#REF!,$B502)</f>
        <v>#REF!</v>
      </c>
      <c r="W502" s="6" t="e">
        <f>COUNTIFS(#REF!,"&lt;=1",#REF!,"&gt;=150",#REF!,"&lt;200",#REF!,$B502,#REF!,"&gt;=2.8")</f>
        <v>#REF!</v>
      </c>
      <c r="X502" s="6" t="e">
        <f>COUNTIFS(#REF!,"&lt;=1",#REF!,"&gt;=150",#REF!,"&lt;200",#REF!,$B502,#REF!,"&gt;=3.0")</f>
        <v>#REF!</v>
      </c>
      <c r="Y502" s="6" t="e">
        <f>COUNTIFS(#REF!,"&lt;=1",#REF!,"&gt;=150",#REF!,"&lt;200",#REF!,$B502,#REF!,"&gt;=3.2")</f>
        <v>#REF!</v>
      </c>
      <c r="Z502" s="6" t="e">
        <f>COUNTIFS(#REF!,"&lt;=1",#REF!,"&gt;=150",#REF!,"&lt;200",#REF!,$B502,#REF!,"&gt;=3.5")</f>
        <v>#REF!</v>
      </c>
      <c r="AA502" s="15" t="e">
        <f>COUNTIFS(#REF!,"&lt;=1",#REF!,"&gt;=150",#REF!,"&lt;200",#REF!,$B502,#REF!,"&gt;=4")</f>
        <v>#REF!</v>
      </c>
      <c r="AC502" s="9" t="s">
        <v>49</v>
      </c>
      <c r="AD502" s="6"/>
      <c r="AE502" s="6" t="e">
        <f>COUNTIFS(#REF!,"&gt;=200",#REF!,$B502)</f>
        <v>#REF!</v>
      </c>
      <c r="AF502" s="6" t="e">
        <f>COUNTIFS(#REF!,"&lt;=1",#REF!,"&gt;=200",#REF!,$B502,#REF!,"&gt;=2.7")</f>
        <v>#REF!</v>
      </c>
      <c r="AG502" s="6" t="e">
        <f>COUNTIFS(#REF!,"&lt;=1",#REF!,"&gt;=200",#REF!,$B502,#REF!,"&gt;=3.0")</f>
        <v>#REF!</v>
      </c>
      <c r="AH502" s="6" t="e">
        <f>COUNTIFS(#REF!,"&lt;=1",#REF!,"&gt;=200",#REF!,$B502,#REF!,"&gt;=3.0")</f>
        <v>#REF!</v>
      </c>
      <c r="AI502" s="6" t="e">
        <f>COUNTIFS(#REF!,"&lt;=1",#REF!,"&gt;=200",#REF!,$B502,#REF!,"&gt;=3.2")</f>
        <v>#REF!</v>
      </c>
      <c r="AJ502" s="15" t="e">
        <f>COUNTIFS(#REF!,"&lt;=1",#REF!,"&gt;=200",#REF!,$B502,#REF!,"&gt;=3.5")</f>
        <v>#REF!</v>
      </c>
      <c r="AL502" s="9" t="s">
        <v>49</v>
      </c>
      <c r="AM502" s="6"/>
      <c r="AN502" s="6" t="e">
        <f>COUNTIFS(#REF!,"&gt;=50",#REF!,$B502)</f>
        <v>#REF!</v>
      </c>
      <c r="AO502" s="6" t="e">
        <f>COUNTIFS(#REF!,"&lt;=1",#REF!,"&gt;=50",#REF!,$B502,#REF!,"&gt;=2.2")</f>
        <v>#REF!</v>
      </c>
      <c r="AP502" s="6" t="e">
        <f>COUNTIFS(#REF!,"&lt;=1",#REF!,"&gt;=50",#REF!,$B502,#REF!,"&gt;=2.5")</f>
        <v>#REF!</v>
      </c>
      <c r="AQ502" s="6" t="e">
        <f>COUNTIFS(#REF!,"&lt;=1",#REF!,"&gt;=50",#REF!,$B502,#REF!,"&gt;=3")</f>
        <v>#REF!</v>
      </c>
      <c r="AR502" s="6" t="e">
        <f>COUNTIFS(#REF!,"&lt;=1",#REF!,"&gt;=50",#REF!,$B502,#REF!,"&gt;=3.5")</f>
        <v>#REF!</v>
      </c>
      <c r="AS502" s="15" t="e">
        <f>COUNTIFS(#REF!,"&lt;=1",#REF!,"&gt;=50",#REF!,$B502,#REF!,"&gt;=4")</f>
        <v>#REF!</v>
      </c>
    </row>
    <row r="503" spans="2:45" hidden="1" outlineLevel="1" x14ac:dyDescent="0.25">
      <c r="B503" s="9" t="s">
        <v>50</v>
      </c>
      <c r="C503" s="6"/>
      <c r="D503" s="6" t="e">
        <f>COUNTIFS(#REF!,"&lt;100",#REF!,"&gt;=50",#REF!,$B503)</f>
        <v>#REF!</v>
      </c>
      <c r="E503" s="6" t="e">
        <f>COUNTIFS(#REF!,"&lt;=1",#REF!,"&lt;100",#REF!,"&gt;=50",#REF!,$B503,#REF!,"&gt;=2.4")</f>
        <v>#REF!</v>
      </c>
      <c r="F503" s="6" t="e">
        <f>COUNTIFS(#REF!,"&lt;=1",#REF!,"&lt;100",#REF!,"&gt;=50",#REF!,$B503,#REF!,"&gt;=2.5")</f>
        <v>#REF!</v>
      </c>
      <c r="G503" s="6" t="e">
        <f>COUNTIFS(#REF!,"&lt;=1",#REF!,"&lt;100",#REF!,"&gt;=50",#REF!,$B503,#REF!,"&gt;=2.6")</f>
        <v>#REF!</v>
      </c>
      <c r="H503" s="6" t="e">
        <f>COUNTIFS(#REF!,"&lt;=1",#REF!,"&lt;100",#REF!,"&gt;=50",#REF!,$B503,#REF!,"&gt;=2.7")</f>
        <v>#REF!</v>
      </c>
      <c r="I503" s="15" t="e">
        <f>COUNTIFS(#REF!,"&lt;=1",#REF!,"&lt;100",#REF!,"&gt;=50",#REF!,$B503,#REF!,"&gt;=2.8")</f>
        <v>#REF!</v>
      </c>
      <c r="K503" s="9" t="s">
        <v>50</v>
      </c>
      <c r="L503" s="6"/>
      <c r="M503" s="6" t="e">
        <f>COUNTIFS(#REF!,"&gt;=100",#REF!,"&lt;150",#REF!,$B503)</f>
        <v>#REF!</v>
      </c>
      <c r="N503" s="6" t="e">
        <f>COUNTIFS(#REF!,"&lt;=1",#REF!,"&gt;=100",#REF!,"&lt;150",#REF!,$B503,#REF!,"&gt;=2.4")</f>
        <v>#REF!</v>
      </c>
      <c r="O503" s="6" t="e">
        <f>COUNTIFS(#REF!,"&lt;=1",#REF!,"&gt;=100",#REF!,"&lt;150",#REF!,$B503,#REF!,"&gt;=2.5")</f>
        <v>#REF!</v>
      </c>
      <c r="P503" s="6" t="e">
        <f>COUNTIFS(#REF!,"&lt;=1",#REF!,"&gt;=100",#REF!,"&lt;150",#REF!,$B503,#REF!,"&gt;=2.6")</f>
        <v>#REF!</v>
      </c>
      <c r="Q503" s="6" t="e">
        <f>COUNTIFS(#REF!,"&lt;=1",#REF!,"&gt;=100",#REF!,"&lt;150",#REF!,$B503,#REF!,"&gt;=3.0")</f>
        <v>#REF!</v>
      </c>
      <c r="R503" s="15" t="e">
        <f>COUNTIFS(#REF!,"&lt;=1",#REF!,"&gt;=100",#REF!,"&lt;150",#REF!,$B503,#REF!,"&gt;=3.5")</f>
        <v>#REF!</v>
      </c>
      <c r="T503" s="9" t="s">
        <v>50</v>
      </c>
      <c r="U503" s="6"/>
      <c r="V503" s="6" t="e">
        <f>COUNTIFS(#REF!,"&gt;=150",#REF!,"&lt;200",#REF!,$B503)</f>
        <v>#REF!</v>
      </c>
      <c r="W503" s="6" t="e">
        <f>COUNTIFS(#REF!,"&lt;=1",#REF!,"&gt;=150",#REF!,"&lt;200",#REF!,$B503,#REF!,"&gt;=2.8")</f>
        <v>#REF!</v>
      </c>
      <c r="X503" s="6" t="e">
        <f>COUNTIFS(#REF!,"&lt;=1",#REF!,"&gt;=150",#REF!,"&lt;200",#REF!,$B503,#REF!,"&gt;=3.0")</f>
        <v>#REF!</v>
      </c>
      <c r="Y503" s="6" t="e">
        <f>COUNTIFS(#REF!,"&lt;=1",#REF!,"&gt;=150",#REF!,"&lt;200",#REF!,$B503,#REF!,"&gt;=3.2")</f>
        <v>#REF!</v>
      </c>
      <c r="Z503" s="6" t="e">
        <f>COUNTIFS(#REF!,"&lt;=1",#REF!,"&gt;=150",#REF!,"&lt;200",#REF!,$B503,#REF!,"&gt;=3.5")</f>
        <v>#REF!</v>
      </c>
      <c r="AA503" s="15" t="e">
        <f>COUNTIFS(#REF!,"&lt;=1",#REF!,"&gt;=150",#REF!,"&lt;200",#REF!,$B503,#REF!,"&gt;=4")</f>
        <v>#REF!</v>
      </c>
      <c r="AC503" s="9" t="s">
        <v>50</v>
      </c>
      <c r="AD503" s="6"/>
      <c r="AE503" s="6" t="e">
        <f>COUNTIFS(#REF!,"&gt;=200",#REF!,$B503)</f>
        <v>#REF!</v>
      </c>
      <c r="AF503" s="6" t="e">
        <f>COUNTIFS(#REF!,"&lt;=1",#REF!,"&gt;=200",#REF!,$B503,#REF!,"&gt;=2.7")</f>
        <v>#REF!</v>
      </c>
      <c r="AG503" s="6" t="e">
        <f>COUNTIFS(#REF!,"&lt;=1",#REF!,"&gt;=200",#REF!,$B503,#REF!,"&gt;=3.0")</f>
        <v>#REF!</v>
      </c>
      <c r="AH503" s="6" t="e">
        <f>COUNTIFS(#REF!,"&lt;=1",#REF!,"&gt;=200",#REF!,$B503,#REF!,"&gt;=3.0")</f>
        <v>#REF!</v>
      </c>
      <c r="AI503" s="6" t="e">
        <f>COUNTIFS(#REF!,"&lt;=1",#REF!,"&gt;=200",#REF!,$B503,#REF!,"&gt;=3.2")</f>
        <v>#REF!</v>
      </c>
      <c r="AJ503" s="15" t="e">
        <f>COUNTIFS(#REF!,"&lt;=1",#REF!,"&gt;=200",#REF!,$B503,#REF!,"&gt;=3.5")</f>
        <v>#REF!</v>
      </c>
      <c r="AL503" s="9" t="s">
        <v>50</v>
      </c>
      <c r="AM503" s="6"/>
      <c r="AN503" s="6" t="e">
        <f>COUNTIFS(#REF!,"&gt;=50",#REF!,$B503)</f>
        <v>#REF!</v>
      </c>
      <c r="AO503" s="6" t="e">
        <f>COUNTIFS(#REF!,"&lt;=1",#REF!,"&gt;=50",#REF!,$B503,#REF!,"&gt;=2.2")</f>
        <v>#REF!</v>
      </c>
      <c r="AP503" s="6" t="e">
        <f>COUNTIFS(#REF!,"&lt;=1",#REF!,"&gt;=50",#REF!,$B503,#REF!,"&gt;=2.5")</f>
        <v>#REF!</v>
      </c>
      <c r="AQ503" s="6" t="e">
        <f>COUNTIFS(#REF!,"&lt;=1",#REF!,"&gt;=50",#REF!,$B503,#REF!,"&gt;=3")</f>
        <v>#REF!</v>
      </c>
      <c r="AR503" s="6" t="e">
        <f>COUNTIFS(#REF!,"&lt;=1",#REF!,"&gt;=50",#REF!,$B503,#REF!,"&gt;=3.5")</f>
        <v>#REF!</v>
      </c>
      <c r="AS503" s="15" t="e">
        <f>COUNTIFS(#REF!,"&lt;=1",#REF!,"&gt;=50",#REF!,$B503,#REF!,"&gt;=4")</f>
        <v>#REF!</v>
      </c>
    </row>
    <row r="504" spans="2:45" hidden="1" outlineLevel="1" x14ac:dyDescent="0.25">
      <c r="B504" s="9" t="s">
        <v>18</v>
      </c>
      <c r="C504" s="6"/>
      <c r="D504" s="6" t="e">
        <f>COUNTIFS(#REF!,"&lt;100",#REF!,"&gt;=50",#REF!,$B504)</f>
        <v>#REF!</v>
      </c>
      <c r="E504" s="6" t="e">
        <f>COUNTIFS(#REF!,"&lt;=1",#REF!,"&lt;100",#REF!,"&gt;=50",#REF!,$B504,#REF!,"&gt;=2.4")</f>
        <v>#REF!</v>
      </c>
      <c r="F504" s="6" t="e">
        <f>COUNTIFS(#REF!,"&lt;=1",#REF!,"&lt;100",#REF!,"&gt;=50",#REF!,$B504,#REF!,"&gt;=2.5")</f>
        <v>#REF!</v>
      </c>
      <c r="G504" s="6" t="e">
        <f>COUNTIFS(#REF!,"&lt;=1",#REF!,"&lt;100",#REF!,"&gt;=50",#REF!,$B504,#REF!,"&gt;=2.6")</f>
        <v>#REF!</v>
      </c>
      <c r="H504" s="6" t="e">
        <f>COUNTIFS(#REF!,"&lt;=1",#REF!,"&lt;100",#REF!,"&gt;=50",#REF!,$B504,#REF!,"&gt;=2.7")</f>
        <v>#REF!</v>
      </c>
      <c r="I504" s="15" t="e">
        <f>COUNTIFS(#REF!,"&lt;=1",#REF!,"&lt;100",#REF!,"&gt;=50",#REF!,$B504,#REF!,"&gt;=2.8")</f>
        <v>#REF!</v>
      </c>
      <c r="K504" s="9" t="s">
        <v>18</v>
      </c>
      <c r="L504" s="6"/>
      <c r="M504" s="6" t="e">
        <f>COUNTIFS(#REF!,"&gt;=100",#REF!,"&lt;150",#REF!,$B504)</f>
        <v>#REF!</v>
      </c>
      <c r="N504" s="6" t="e">
        <f>COUNTIFS(#REF!,"&lt;=1",#REF!,"&gt;=100",#REF!,"&lt;150",#REF!,$B504,#REF!,"&gt;=2.4")</f>
        <v>#REF!</v>
      </c>
      <c r="O504" s="6" t="e">
        <f>COUNTIFS(#REF!,"&lt;=1",#REF!,"&gt;=100",#REF!,"&lt;150",#REF!,$B504,#REF!,"&gt;=2.5")</f>
        <v>#REF!</v>
      </c>
      <c r="P504" s="6" t="e">
        <f>COUNTIFS(#REF!,"&lt;=1",#REF!,"&gt;=100",#REF!,"&lt;150",#REF!,$B504,#REF!,"&gt;=2.6")</f>
        <v>#REF!</v>
      </c>
      <c r="Q504" s="6" t="e">
        <f>COUNTIFS(#REF!,"&lt;=1",#REF!,"&gt;=100",#REF!,"&lt;150",#REF!,$B504,#REF!,"&gt;=3.0")</f>
        <v>#REF!</v>
      </c>
      <c r="R504" s="15" t="e">
        <f>COUNTIFS(#REF!,"&lt;=1",#REF!,"&gt;=100",#REF!,"&lt;150",#REF!,$B504,#REF!,"&gt;=3.5")</f>
        <v>#REF!</v>
      </c>
      <c r="T504" s="9" t="s">
        <v>18</v>
      </c>
      <c r="U504" s="6"/>
      <c r="V504" s="6" t="e">
        <f>COUNTIFS(#REF!,"&gt;=150",#REF!,"&lt;200",#REF!,$B504)</f>
        <v>#REF!</v>
      </c>
      <c r="W504" s="6" t="e">
        <f>COUNTIFS(#REF!,"&lt;=1",#REF!,"&gt;=150",#REF!,"&lt;200",#REF!,$B504,#REF!,"&gt;=2.8")</f>
        <v>#REF!</v>
      </c>
      <c r="X504" s="6" t="e">
        <f>COUNTIFS(#REF!,"&lt;=1",#REF!,"&gt;=150",#REF!,"&lt;200",#REF!,$B504,#REF!,"&gt;=3.0")</f>
        <v>#REF!</v>
      </c>
      <c r="Y504" s="6" t="e">
        <f>COUNTIFS(#REF!,"&lt;=1",#REF!,"&gt;=150",#REF!,"&lt;200",#REF!,$B504,#REF!,"&gt;=3.2")</f>
        <v>#REF!</v>
      </c>
      <c r="Z504" s="6" t="e">
        <f>COUNTIFS(#REF!,"&lt;=1",#REF!,"&gt;=150",#REF!,"&lt;200",#REF!,$B504,#REF!,"&gt;=3.5")</f>
        <v>#REF!</v>
      </c>
      <c r="AA504" s="15" t="e">
        <f>COUNTIFS(#REF!,"&lt;=1",#REF!,"&gt;=150",#REF!,"&lt;200",#REF!,$B504,#REF!,"&gt;=4")</f>
        <v>#REF!</v>
      </c>
      <c r="AC504" s="9" t="s">
        <v>18</v>
      </c>
      <c r="AD504" s="6"/>
      <c r="AE504" s="6" t="e">
        <f>COUNTIFS(#REF!,"&gt;=200",#REF!,$B504)</f>
        <v>#REF!</v>
      </c>
      <c r="AF504" s="6" t="e">
        <f>COUNTIFS(#REF!,"&lt;=1",#REF!,"&gt;=200",#REF!,$B504,#REF!,"&gt;=2.7")</f>
        <v>#REF!</v>
      </c>
      <c r="AG504" s="6" t="e">
        <f>COUNTIFS(#REF!,"&lt;=1",#REF!,"&gt;=200",#REF!,$B504,#REF!,"&gt;=3.0")</f>
        <v>#REF!</v>
      </c>
      <c r="AH504" s="6" t="e">
        <f>COUNTIFS(#REF!,"&lt;=1",#REF!,"&gt;=200",#REF!,$B504,#REF!,"&gt;=3.0")</f>
        <v>#REF!</v>
      </c>
      <c r="AI504" s="6" t="e">
        <f>COUNTIFS(#REF!,"&lt;=1",#REF!,"&gt;=200",#REF!,$B504,#REF!,"&gt;=3.2")</f>
        <v>#REF!</v>
      </c>
      <c r="AJ504" s="15" t="e">
        <f>COUNTIFS(#REF!,"&lt;=1",#REF!,"&gt;=200",#REF!,$B504,#REF!,"&gt;=3.5")</f>
        <v>#REF!</v>
      </c>
      <c r="AL504" s="9" t="s">
        <v>18</v>
      </c>
      <c r="AM504" s="6"/>
      <c r="AN504" s="6" t="e">
        <f>COUNTIFS(#REF!,"&gt;=50",#REF!,$B504)</f>
        <v>#REF!</v>
      </c>
      <c r="AO504" s="6" t="e">
        <f>COUNTIFS(#REF!,"&lt;=1",#REF!,"&gt;=50",#REF!,$B504,#REF!,"&gt;=2.2")</f>
        <v>#REF!</v>
      </c>
      <c r="AP504" s="6" t="e">
        <f>COUNTIFS(#REF!,"&lt;=1",#REF!,"&gt;=50",#REF!,$B504,#REF!,"&gt;=2.5")</f>
        <v>#REF!</v>
      </c>
      <c r="AQ504" s="6" t="e">
        <f>COUNTIFS(#REF!,"&lt;=1",#REF!,"&gt;=50",#REF!,$B504,#REF!,"&gt;=3")</f>
        <v>#REF!</v>
      </c>
      <c r="AR504" s="6" t="e">
        <f>COUNTIFS(#REF!,"&lt;=1",#REF!,"&gt;=50",#REF!,$B504,#REF!,"&gt;=3.5")</f>
        <v>#REF!</v>
      </c>
      <c r="AS504" s="15" t="e">
        <f>COUNTIFS(#REF!,"&lt;=1",#REF!,"&gt;=50",#REF!,$B504,#REF!,"&gt;=4")</f>
        <v>#REF!</v>
      </c>
    </row>
    <row r="505" spans="2:45" hidden="1" outlineLevel="1" x14ac:dyDescent="0.25">
      <c r="B505" s="9" t="s">
        <v>20</v>
      </c>
      <c r="C505" s="6"/>
      <c r="D505" s="6" t="e">
        <f>COUNTIFS(#REF!,"&lt;100",#REF!,"&gt;=50",#REF!,$B505)</f>
        <v>#REF!</v>
      </c>
      <c r="E505" s="6" t="e">
        <f>COUNTIFS(#REF!,"&lt;=1",#REF!,"&lt;100",#REF!,"&gt;=50",#REF!,$B505,#REF!,"&gt;=2.4")</f>
        <v>#REF!</v>
      </c>
      <c r="F505" s="6" t="e">
        <f>COUNTIFS(#REF!,"&lt;=1",#REF!,"&lt;100",#REF!,"&gt;=50",#REF!,$B505,#REF!,"&gt;=2.5")</f>
        <v>#REF!</v>
      </c>
      <c r="G505" s="6" t="e">
        <f>COUNTIFS(#REF!,"&lt;=1",#REF!,"&lt;100",#REF!,"&gt;=50",#REF!,$B505,#REF!,"&gt;=2.6")</f>
        <v>#REF!</v>
      </c>
      <c r="H505" s="6" t="e">
        <f>COUNTIFS(#REF!,"&lt;=1",#REF!,"&lt;100",#REF!,"&gt;=50",#REF!,$B505,#REF!,"&gt;=2.7")</f>
        <v>#REF!</v>
      </c>
      <c r="I505" s="15" t="e">
        <f>COUNTIFS(#REF!,"&lt;=1",#REF!,"&lt;100",#REF!,"&gt;=50",#REF!,$B505,#REF!,"&gt;=2.8")</f>
        <v>#REF!</v>
      </c>
      <c r="K505" s="9" t="s">
        <v>20</v>
      </c>
      <c r="L505" s="6"/>
      <c r="M505" s="6" t="e">
        <f>COUNTIFS(#REF!,"&gt;=100",#REF!,"&lt;150",#REF!,$B505)</f>
        <v>#REF!</v>
      </c>
      <c r="N505" s="6" t="e">
        <f>COUNTIFS(#REF!,"&lt;=1",#REF!,"&gt;=100",#REF!,"&lt;150",#REF!,$B505,#REF!,"&gt;=2.4")</f>
        <v>#REF!</v>
      </c>
      <c r="O505" s="6" t="e">
        <f>COUNTIFS(#REF!,"&lt;=1",#REF!,"&gt;=100",#REF!,"&lt;150",#REF!,$B505,#REF!,"&gt;=2.5")</f>
        <v>#REF!</v>
      </c>
      <c r="P505" s="6" t="e">
        <f>COUNTIFS(#REF!,"&lt;=1",#REF!,"&gt;=100",#REF!,"&lt;150",#REF!,$B505,#REF!,"&gt;=2.6")</f>
        <v>#REF!</v>
      </c>
      <c r="Q505" s="6" t="e">
        <f>COUNTIFS(#REF!,"&lt;=1",#REF!,"&gt;=100",#REF!,"&lt;150",#REF!,$B505,#REF!,"&gt;=3.0")</f>
        <v>#REF!</v>
      </c>
      <c r="R505" s="15" t="e">
        <f>COUNTIFS(#REF!,"&lt;=1",#REF!,"&gt;=100",#REF!,"&lt;150",#REF!,$B505,#REF!,"&gt;=3.5")</f>
        <v>#REF!</v>
      </c>
      <c r="T505" s="9" t="s">
        <v>20</v>
      </c>
      <c r="U505" s="6"/>
      <c r="V505" s="6" t="e">
        <f>COUNTIFS(#REF!,"&gt;=150",#REF!,"&lt;200",#REF!,$B505)</f>
        <v>#REF!</v>
      </c>
      <c r="W505" s="6" t="e">
        <f>COUNTIFS(#REF!,"&lt;=1",#REF!,"&gt;=150",#REF!,"&lt;200",#REF!,$B505,#REF!,"&gt;=2.8")</f>
        <v>#REF!</v>
      </c>
      <c r="X505" s="6" t="e">
        <f>COUNTIFS(#REF!,"&lt;=1",#REF!,"&gt;=150",#REF!,"&lt;200",#REF!,$B505,#REF!,"&gt;=3.0")</f>
        <v>#REF!</v>
      </c>
      <c r="Y505" s="6" t="e">
        <f>COUNTIFS(#REF!,"&lt;=1",#REF!,"&gt;=150",#REF!,"&lt;200",#REF!,$B505,#REF!,"&gt;=3.2")</f>
        <v>#REF!</v>
      </c>
      <c r="Z505" s="6" t="e">
        <f>COUNTIFS(#REF!,"&lt;=1",#REF!,"&gt;=150",#REF!,"&lt;200",#REF!,$B505,#REF!,"&gt;=3.5")</f>
        <v>#REF!</v>
      </c>
      <c r="AA505" s="15" t="e">
        <f>COUNTIFS(#REF!,"&lt;=1",#REF!,"&gt;=150",#REF!,"&lt;200",#REF!,$B505,#REF!,"&gt;=4")</f>
        <v>#REF!</v>
      </c>
      <c r="AC505" s="9" t="s">
        <v>20</v>
      </c>
      <c r="AD505" s="6"/>
      <c r="AE505" s="6" t="e">
        <f>COUNTIFS(#REF!,"&gt;=200",#REF!,$B505)</f>
        <v>#REF!</v>
      </c>
      <c r="AF505" s="6" t="e">
        <f>COUNTIFS(#REF!,"&lt;=1",#REF!,"&gt;=200",#REF!,$B505,#REF!,"&gt;=2.7")</f>
        <v>#REF!</v>
      </c>
      <c r="AG505" s="6" t="e">
        <f>COUNTIFS(#REF!,"&lt;=1",#REF!,"&gt;=200",#REF!,$B505,#REF!,"&gt;=3.0")</f>
        <v>#REF!</v>
      </c>
      <c r="AH505" s="6" t="e">
        <f>COUNTIFS(#REF!,"&lt;=1",#REF!,"&gt;=200",#REF!,$B505,#REF!,"&gt;=3.0")</f>
        <v>#REF!</v>
      </c>
      <c r="AI505" s="6" t="e">
        <f>COUNTIFS(#REF!,"&lt;=1",#REF!,"&gt;=200",#REF!,$B505,#REF!,"&gt;=3.2")</f>
        <v>#REF!</v>
      </c>
      <c r="AJ505" s="15" t="e">
        <f>COUNTIFS(#REF!,"&lt;=1",#REF!,"&gt;=200",#REF!,$B505,#REF!,"&gt;=3.5")</f>
        <v>#REF!</v>
      </c>
      <c r="AL505" s="9" t="s">
        <v>20</v>
      </c>
      <c r="AM505" s="6"/>
      <c r="AN505" s="6" t="e">
        <f>COUNTIFS(#REF!,"&gt;=50",#REF!,$B505)</f>
        <v>#REF!</v>
      </c>
      <c r="AO505" s="6" t="e">
        <f>COUNTIFS(#REF!,"&lt;=1",#REF!,"&gt;=50",#REF!,$B505,#REF!,"&gt;=2.2")</f>
        <v>#REF!</v>
      </c>
      <c r="AP505" s="6" t="e">
        <f>COUNTIFS(#REF!,"&lt;=1",#REF!,"&gt;=50",#REF!,$B505,#REF!,"&gt;=2.5")</f>
        <v>#REF!</v>
      </c>
      <c r="AQ505" s="6" t="e">
        <f>COUNTIFS(#REF!,"&lt;=1",#REF!,"&gt;=50",#REF!,$B505,#REF!,"&gt;=3")</f>
        <v>#REF!</v>
      </c>
      <c r="AR505" s="6" t="e">
        <f>COUNTIFS(#REF!,"&lt;=1",#REF!,"&gt;=50",#REF!,$B505,#REF!,"&gt;=3.5")</f>
        <v>#REF!</v>
      </c>
      <c r="AS505" s="15" t="e">
        <f>COUNTIFS(#REF!,"&lt;=1",#REF!,"&gt;=50",#REF!,$B505,#REF!,"&gt;=4")</f>
        <v>#REF!</v>
      </c>
    </row>
    <row r="506" spans="2:45" hidden="1" outlineLevel="1" x14ac:dyDescent="0.25">
      <c r="B506" s="9" t="s">
        <v>21</v>
      </c>
      <c r="C506" s="6"/>
      <c r="D506" s="6" t="e">
        <f>COUNTIFS(#REF!,"&lt;100",#REF!,"&gt;=50",#REF!,$B506)</f>
        <v>#REF!</v>
      </c>
      <c r="E506" s="6" t="e">
        <f>COUNTIFS(#REF!,"&lt;=1",#REF!,"&lt;100",#REF!,"&gt;=50",#REF!,$B506,#REF!,"&gt;=2.4")</f>
        <v>#REF!</v>
      </c>
      <c r="F506" s="6" t="e">
        <f>COUNTIFS(#REF!,"&lt;=1",#REF!,"&lt;100",#REF!,"&gt;=50",#REF!,$B506,#REF!,"&gt;=2.5")</f>
        <v>#REF!</v>
      </c>
      <c r="G506" s="6" t="e">
        <f>COUNTIFS(#REF!,"&lt;=1",#REF!,"&lt;100",#REF!,"&gt;=50",#REF!,$B506,#REF!,"&gt;=2.6")</f>
        <v>#REF!</v>
      </c>
      <c r="H506" s="6" t="e">
        <f>COUNTIFS(#REF!,"&lt;=1",#REF!,"&lt;100",#REF!,"&gt;=50",#REF!,$B506,#REF!,"&gt;=2.7")</f>
        <v>#REF!</v>
      </c>
      <c r="I506" s="15" t="e">
        <f>COUNTIFS(#REF!,"&lt;=1",#REF!,"&lt;100",#REF!,"&gt;=50",#REF!,$B506,#REF!,"&gt;=2.8")</f>
        <v>#REF!</v>
      </c>
      <c r="K506" s="9" t="s">
        <v>21</v>
      </c>
      <c r="L506" s="6"/>
      <c r="M506" s="6" t="e">
        <f>COUNTIFS(#REF!,"&gt;=100",#REF!,"&lt;150",#REF!,$B506)</f>
        <v>#REF!</v>
      </c>
      <c r="N506" s="6" t="e">
        <f>COUNTIFS(#REF!,"&lt;=1",#REF!,"&gt;=100",#REF!,"&lt;150",#REF!,$B506,#REF!,"&gt;=2.4")</f>
        <v>#REF!</v>
      </c>
      <c r="O506" s="6" t="e">
        <f>COUNTIFS(#REF!,"&lt;=1",#REF!,"&gt;=100",#REF!,"&lt;150",#REF!,$B506,#REF!,"&gt;=2.5")</f>
        <v>#REF!</v>
      </c>
      <c r="P506" s="6" t="e">
        <f>COUNTIFS(#REF!,"&lt;=1",#REF!,"&gt;=100",#REF!,"&lt;150",#REF!,$B506,#REF!,"&gt;=2.6")</f>
        <v>#REF!</v>
      </c>
      <c r="Q506" s="6" t="e">
        <f>COUNTIFS(#REF!,"&lt;=1",#REF!,"&gt;=100",#REF!,"&lt;150",#REF!,$B506,#REF!,"&gt;=3.0")</f>
        <v>#REF!</v>
      </c>
      <c r="R506" s="15" t="e">
        <f>COUNTIFS(#REF!,"&lt;=1",#REF!,"&gt;=100",#REF!,"&lt;150",#REF!,$B506,#REF!,"&gt;=3.5")</f>
        <v>#REF!</v>
      </c>
      <c r="T506" s="9" t="s">
        <v>21</v>
      </c>
      <c r="U506" s="6"/>
      <c r="V506" s="6" t="e">
        <f>COUNTIFS(#REF!,"&gt;=150",#REF!,"&lt;200",#REF!,$B506)</f>
        <v>#REF!</v>
      </c>
      <c r="W506" s="6" t="e">
        <f>COUNTIFS(#REF!,"&lt;=1",#REF!,"&gt;=150",#REF!,"&lt;200",#REF!,$B506,#REF!,"&gt;=2.8")</f>
        <v>#REF!</v>
      </c>
      <c r="X506" s="6" t="e">
        <f>COUNTIFS(#REF!,"&lt;=1",#REF!,"&gt;=150",#REF!,"&lt;200",#REF!,$B506,#REF!,"&gt;=3.0")</f>
        <v>#REF!</v>
      </c>
      <c r="Y506" s="6" t="e">
        <f>COUNTIFS(#REF!,"&lt;=1",#REF!,"&gt;=150",#REF!,"&lt;200",#REF!,$B506,#REF!,"&gt;=3.2")</f>
        <v>#REF!</v>
      </c>
      <c r="Z506" s="6" t="e">
        <f>COUNTIFS(#REF!,"&lt;=1",#REF!,"&gt;=150",#REF!,"&lt;200",#REF!,$B506,#REF!,"&gt;=3.5")</f>
        <v>#REF!</v>
      </c>
      <c r="AA506" s="15" t="e">
        <f>COUNTIFS(#REF!,"&lt;=1",#REF!,"&gt;=150",#REF!,"&lt;200",#REF!,$B506,#REF!,"&gt;=4")</f>
        <v>#REF!</v>
      </c>
      <c r="AC506" s="9" t="s">
        <v>21</v>
      </c>
      <c r="AD506" s="6"/>
      <c r="AE506" s="6" t="e">
        <f>COUNTIFS(#REF!,"&gt;=200",#REF!,$B506)</f>
        <v>#REF!</v>
      </c>
      <c r="AF506" s="6" t="e">
        <f>COUNTIFS(#REF!,"&lt;=1",#REF!,"&gt;=200",#REF!,$B506,#REF!,"&gt;=2.7")</f>
        <v>#REF!</v>
      </c>
      <c r="AG506" s="6" t="e">
        <f>COUNTIFS(#REF!,"&lt;=1",#REF!,"&gt;=200",#REF!,$B506,#REF!,"&gt;=3.0")</f>
        <v>#REF!</v>
      </c>
      <c r="AH506" s="6" t="e">
        <f>COUNTIFS(#REF!,"&lt;=1",#REF!,"&gt;=200",#REF!,$B506,#REF!,"&gt;=3.0")</f>
        <v>#REF!</v>
      </c>
      <c r="AI506" s="6" t="e">
        <f>COUNTIFS(#REF!,"&lt;=1",#REF!,"&gt;=200",#REF!,$B506,#REF!,"&gt;=3.2")</f>
        <v>#REF!</v>
      </c>
      <c r="AJ506" s="15" t="e">
        <f>COUNTIFS(#REF!,"&lt;=1",#REF!,"&gt;=200",#REF!,$B506,#REF!,"&gt;=3.5")</f>
        <v>#REF!</v>
      </c>
      <c r="AL506" s="9" t="s">
        <v>21</v>
      </c>
      <c r="AM506" s="6"/>
      <c r="AN506" s="6" t="e">
        <f>COUNTIFS(#REF!,"&gt;=50",#REF!,$B506)</f>
        <v>#REF!</v>
      </c>
      <c r="AO506" s="6" t="e">
        <f>COUNTIFS(#REF!,"&lt;=1",#REF!,"&gt;=50",#REF!,$B506,#REF!,"&gt;=2.2")</f>
        <v>#REF!</v>
      </c>
      <c r="AP506" s="6" t="e">
        <f>COUNTIFS(#REF!,"&lt;=1",#REF!,"&gt;=50",#REF!,$B506,#REF!,"&gt;=2.5")</f>
        <v>#REF!</v>
      </c>
      <c r="AQ506" s="6" t="e">
        <f>COUNTIFS(#REF!,"&lt;=1",#REF!,"&gt;=50",#REF!,$B506,#REF!,"&gt;=3")</f>
        <v>#REF!</v>
      </c>
      <c r="AR506" s="6" t="e">
        <f>COUNTIFS(#REF!,"&lt;=1",#REF!,"&gt;=50",#REF!,$B506,#REF!,"&gt;=3.5")</f>
        <v>#REF!</v>
      </c>
      <c r="AS506" s="15" t="e">
        <f>COUNTIFS(#REF!,"&lt;=1",#REF!,"&gt;=50",#REF!,$B506,#REF!,"&gt;=4")</f>
        <v>#REF!</v>
      </c>
    </row>
    <row r="507" spans="2:45" hidden="1" outlineLevel="1" x14ac:dyDescent="0.25">
      <c r="B507" s="9" t="s">
        <v>16</v>
      </c>
      <c r="C507" s="6"/>
      <c r="D507" s="6" t="e">
        <f>COUNTIFS(#REF!,"&lt;100",#REF!,"&gt;=50",#REF!,$B507)</f>
        <v>#REF!</v>
      </c>
      <c r="E507" s="6" t="e">
        <f>COUNTIFS(#REF!,"&lt;=1",#REF!,"&lt;100",#REF!,"&gt;=50",#REF!,$B507,#REF!,"&gt;=2.4")</f>
        <v>#REF!</v>
      </c>
      <c r="F507" s="6" t="e">
        <f>COUNTIFS(#REF!,"&lt;=1",#REF!,"&lt;100",#REF!,"&gt;=50",#REF!,$B507,#REF!,"&gt;=2.5")</f>
        <v>#REF!</v>
      </c>
      <c r="G507" s="6" t="e">
        <f>COUNTIFS(#REF!,"&lt;=1",#REF!,"&lt;100",#REF!,"&gt;=50",#REF!,$B507,#REF!,"&gt;=2.6")</f>
        <v>#REF!</v>
      </c>
      <c r="H507" s="6" t="e">
        <f>COUNTIFS(#REF!,"&lt;=1",#REF!,"&lt;100",#REF!,"&gt;=50",#REF!,$B507,#REF!,"&gt;=2.7")</f>
        <v>#REF!</v>
      </c>
      <c r="I507" s="15" t="e">
        <f>COUNTIFS(#REF!,"&lt;=1",#REF!,"&lt;100",#REF!,"&gt;=50",#REF!,$B507,#REF!,"&gt;=2.8")</f>
        <v>#REF!</v>
      </c>
      <c r="K507" s="9" t="s">
        <v>16</v>
      </c>
      <c r="L507" s="6"/>
      <c r="M507" s="6" t="e">
        <f>COUNTIFS(#REF!,"&gt;=100",#REF!,"&lt;150",#REF!,$B507)</f>
        <v>#REF!</v>
      </c>
      <c r="N507" s="6" t="e">
        <f>COUNTIFS(#REF!,"&lt;=1",#REF!,"&gt;=100",#REF!,"&lt;150",#REF!,$B507,#REF!,"&gt;=2.4")</f>
        <v>#REF!</v>
      </c>
      <c r="O507" s="6" t="e">
        <f>COUNTIFS(#REF!,"&lt;=1",#REF!,"&gt;=100",#REF!,"&lt;150",#REF!,$B507,#REF!,"&gt;=2.5")</f>
        <v>#REF!</v>
      </c>
      <c r="P507" s="6" t="e">
        <f>COUNTIFS(#REF!,"&lt;=1",#REF!,"&gt;=100",#REF!,"&lt;150",#REF!,$B507,#REF!,"&gt;=2.6")</f>
        <v>#REF!</v>
      </c>
      <c r="Q507" s="6" t="e">
        <f>COUNTIFS(#REF!,"&lt;=1",#REF!,"&gt;=100",#REF!,"&lt;150",#REF!,$B507,#REF!,"&gt;=3.0")</f>
        <v>#REF!</v>
      </c>
      <c r="R507" s="15" t="e">
        <f>COUNTIFS(#REF!,"&lt;=1",#REF!,"&gt;=100",#REF!,"&lt;150",#REF!,$B507,#REF!,"&gt;=3.5")</f>
        <v>#REF!</v>
      </c>
      <c r="T507" s="9" t="s">
        <v>16</v>
      </c>
      <c r="U507" s="6"/>
      <c r="V507" s="6" t="e">
        <f>COUNTIFS(#REF!,"&gt;=150",#REF!,"&lt;200",#REF!,$B507)</f>
        <v>#REF!</v>
      </c>
      <c r="W507" s="6" t="e">
        <f>COUNTIFS(#REF!,"&lt;=1",#REF!,"&gt;=150",#REF!,"&lt;200",#REF!,$B507,#REF!,"&gt;=2.8")</f>
        <v>#REF!</v>
      </c>
      <c r="X507" s="6" t="e">
        <f>COUNTIFS(#REF!,"&lt;=1",#REF!,"&gt;=150",#REF!,"&lt;200",#REF!,$B507,#REF!,"&gt;=3.0")</f>
        <v>#REF!</v>
      </c>
      <c r="Y507" s="6" t="e">
        <f>COUNTIFS(#REF!,"&lt;=1",#REF!,"&gt;=150",#REF!,"&lt;200",#REF!,$B507,#REF!,"&gt;=3.2")</f>
        <v>#REF!</v>
      </c>
      <c r="Z507" s="6" t="e">
        <f>COUNTIFS(#REF!,"&lt;=1",#REF!,"&gt;=150",#REF!,"&lt;200",#REF!,$B507,#REF!,"&gt;=3.5")</f>
        <v>#REF!</v>
      </c>
      <c r="AA507" s="15" t="e">
        <f>COUNTIFS(#REF!,"&lt;=1",#REF!,"&gt;=150",#REF!,"&lt;200",#REF!,$B507,#REF!,"&gt;=4")</f>
        <v>#REF!</v>
      </c>
      <c r="AC507" s="9" t="s">
        <v>16</v>
      </c>
      <c r="AD507" s="6"/>
      <c r="AE507" s="6" t="e">
        <f>COUNTIFS(#REF!,"&gt;=200",#REF!,$B507)</f>
        <v>#REF!</v>
      </c>
      <c r="AF507" s="6" t="e">
        <f>COUNTIFS(#REF!,"&lt;=1",#REF!,"&gt;=200",#REF!,$B507,#REF!,"&gt;=2.7")</f>
        <v>#REF!</v>
      </c>
      <c r="AG507" s="6" t="e">
        <f>COUNTIFS(#REF!,"&lt;=1",#REF!,"&gt;=200",#REF!,$B507,#REF!,"&gt;=3.0")</f>
        <v>#REF!</v>
      </c>
      <c r="AH507" s="6" t="e">
        <f>COUNTIFS(#REF!,"&lt;=1",#REF!,"&gt;=200",#REF!,$B507,#REF!,"&gt;=3.0")</f>
        <v>#REF!</v>
      </c>
      <c r="AI507" s="6" t="e">
        <f>COUNTIFS(#REF!,"&lt;=1",#REF!,"&gt;=200",#REF!,$B507,#REF!,"&gt;=3.2")</f>
        <v>#REF!</v>
      </c>
      <c r="AJ507" s="15" t="e">
        <f>COUNTIFS(#REF!,"&lt;=1",#REF!,"&gt;=200",#REF!,$B507,#REF!,"&gt;=3.5")</f>
        <v>#REF!</v>
      </c>
      <c r="AL507" s="9" t="s">
        <v>16</v>
      </c>
      <c r="AM507" s="6"/>
      <c r="AN507" s="6" t="e">
        <f>COUNTIFS(#REF!,"&gt;=50",#REF!,$B507)</f>
        <v>#REF!</v>
      </c>
      <c r="AO507" s="6" t="e">
        <f>COUNTIFS(#REF!,"&lt;=1",#REF!,"&gt;=50",#REF!,$B507,#REF!,"&gt;=2.2")</f>
        <v>#REF!</v>
      </c>
      <c r="AP507" s="6" t="e">
        <f>COUNTIFS(#REF!,"&lt;=1",#REF!,"&gt;=50",#REF!,$B507,#REF!,"&gt;=2.5")</f>
        <v>#REF!</v>
      </c>
      <c r="AQ507" s="6" t="e">
        <f>COUNTIFS(#REF!,"&lt;=1",#REF!,"&gt;=50",#REF!,$B507,#REF!,"&gt;=3")</f>
        <v>#REF!</v>
      </c>
      <c r="AR507" s="6" t="e">
        <f>COUNTIFS(#REF!,"&lt;=1",#REF!,"&gt;=50",#REF!,$B507,#REF!,"&gt;=3.5")</f>
        <v>#REF!</v>
      </c>
      <c r="AS507" s="15" t="e">
        <f>COUNTIFS(#REF!,"&lt;=1",#REF!,"&gt;=50",#REF!,$B507,#REF!,"&gt;=4")</f>
        <v>#REF!</v>
      </c>
    </row>
    <row r="508" spans="2:45" hidden="1" outlineLevel="1" x14ac:dyDescent="0.25">
      <c r="B508" s="9" t="s">
        <v>54</v>
      </c>
      <c r="C508" s="6"/>
      <c r="D508" s="6" t="e">
        <f>COUNTIFS(#REF!,"&lt;100",#REF!,"&gt;=50",#REF!,$B508)</f>
        <v>#REF!</v>
      </c>
      <c r="E508" s="6" t="e">
        <f>COUNTIFS(#REF!,"&lt;=1",#REF!,"&lt;100",#REF!,"&gt;=50",#REF!,$B508,#REF!,"&gt;=2.4")</f>
        <v>#REF!</v>
      </c>
      <c r="F508" s="6" t="e">
        <f>COUNTIFS(#REF!,"&lt;=1",#REF!,"&lt;100",#REF!,"&gt;=50",#REF!,$B508,#REF!,"&gt;=2.5")</f>
        <v>#REF!</v>
      </c>
      <c r="G508" s="6" t="e">
        <f>COUNTIFS(#REF!,"&lt;=1",#REF!,"&lt;100",#REF!,"&gt;=50",#REF!,$B508,#REF!,"&gt;=2.6")</f>
        <v>#REF!</v>
      </c>
      <c r="H508" s="6" t="e">
        <f>COUNTIFS(#REF!,"&lt;=1",#REF!,"&lt;100",#REF!,"&gt;=50",#REF!,$B508,#REF!,"&gt;=2.7")</f>
        <v>#REF!</v>
      </c>
      <c r="I508" s="15" t="e">
        <f>COUNTIFS(#REF!,"&lt;=1",#REF!,"&lt;100",#REF!,"&gt;=50",#REF!,$B508,#REF!,"&gt;=2.8")</f>
        <v>#REF!</v>
      </c>
      <c r="K508" s="9" t="s">
        <v>54</v>
      </c>
      <c r="L508" s="6"/>
      <c r="M508" s="6" t="e">
        <f>COUNTIFS(#REF!,"&gt;=100",#REF!,"&lt;150",#REF!,$B508)</f>
        <v>#REF!</v>
      </c>
      <c r="N508" s="6" t="e">
        <f>COUNTIFS(#REF!,"&lt;=1",#REF!,"&gt;=100",#REF!,"&lt;150",#REF!,$B508,#REF!,"&gt;=2.4")</f>
        <v>#REF!</v>
      </c>
      <c r="O508" s="6" t="e">
        <f>COUNTIFS(#REF!,"&lt;=1",#REF!,"&gt;=100",#REF!,"&lt;150",#REF!,$B508,#REF!,"&gt;=2.5")</f>
        <v>#REF!</v>
      </c>
      <c r="P508" s="6" t="e">
        <f>COUNTIFS(#REF!,"&lt;=1",#REF!,"&gt;=100",#REF!,"&lt;150",#REF!,$B508,#REF!,"&gt;=2.6")</f>
        <v>#REF!</v>
      </c>
      <c r="Q508" s="6" t="e">
        <f>COUNTIFS(#REF!,"&lt;=1",#REF!,"&gt;=100",#REF!,"&lt;150",#REF!,$B508,#REF!,"&gt;=3.0")</f>
        <v>#REF!</v>
      </c>
      <c r="R508" s="15" t="e">
        <f>COUNTIFS(#REF!,"&lt;=1",#REF!,"&gt;=100",#REF!,"&lt;150",#REF!,$B508,#REF!,"&gt;=3.5")</f>
        <v>#REF!</v>
      </c>
      <c r="T508" s="9" t="s">
        <v>54</v>
      </c>
      <c r="U508" s="6"/>
      <c r="V508" s="6" t="e">
        <f>COUNTIFS(#REF!,"&gt;=150",#REF!,"&lt;200",#REF!,$B508)</f>
        <v>#REF!</v>
      </c>
      <c r="W508" s="6" t="e">
        <f>COUNTIFS(#REF!,"&lt;=1",#REF!,"&gt;=150",#REF!,"&lt;200",#REF!,$B508,#REF!,"&gt;=2.8")</f>
        <v>#REF!</v>
      </c>
      <c r="X508" s="6" t="e">
        <f>COUNTIFS(#REF!,"&lt;=1",#REF!,"&gt;=150",#REF!,"&lt;200",#REF!,$B508,#REF!,"&gt;=3.0")</f>
        <v>#REF!</v>
      </c>
      <c r="Y508" s="6" t="e">
        <f>COUNTIFS(#REF!,"&lt;=1",#REF!,"&gt;=150",#REF!,"&lt;200",#REF!,$B508,#REF!,"&gt;=3.2")</f>
        <v>#REF!</v>
      </c>
      <c r="Z508" s="6" t="e">
        <f>COUNTIFS(#REF!,"&lt;=1",#REF!,"&gt;=150",#REF!,"&lt;200",#REF!,$B508,#REF!,"&gt;=3.5")</f>
        <v>#REF!</v>
      </c>
      <c r="AA508" s="15" t="e">
        <f>COUNTIFS(#REF!,"&lt;=1",#REF!,"&gt;=150",#REF!,"&lt;200",#REF!,$B508,#REF!,"&gt;=4")</f>
        <v>#REF!</v>
      </c>
      <c r="AC508" s="9" t="s">
        <v>54</v>
      </c>
      <c r="AD508" s="6"/>
      <c r="AE508" s="6" t="e">
        <f>COUNTIFS(#REF!,"&gt;=200",#REF!,$B508)</f>
        <v>#REF!</v>
      </c>
      <c r="AF508" s="6" t="e">
        <f>COUNTIFS(#REF!,"&lt;=1",#REF!,"&gt;=200",#REF!,$B508,#REF!,"&gt;=2.7")</f>
        <v>#REF!</v>
      </c>
      <c r="AG508" s="6" t="e">
        <f>COUNTIFS(#REF!,"&lt;=1",#REF!,"&gt;=200",#REF!,$B508,#REF!,"&gt;=3.0")</f>
        <v>#REF!</v>
      </c>
      <c r="AH508" s="6" t="e">
        <f>COUNTIFS(#REF!,"&lt;=1",#REF!,"&gt;=200",#REF!,$B508,#REF!,"&gt;=3.0")</f>
        <v>#REF!</v>
      </c>
      <c r="AI508" s="6" t="e">
        <f>COUNTIFS(#REF!,"&lt;=1",#REF!,"&gt;=200",#REF!,$B508,#REF!,"&gt;=3.2")</f>
        <v>#REF!</v>
      </c>
      <c r="AJ508" s="15" t="e">
        <f>COUNTIFS(#REF!,"&lt;=1",#REF!,"&gt;=200",#REF!,$B508,#REF!,"&gt;=3.5")</f>
        <v>#REF!</v>
      </c>
      <c r="AL508" s="9" t="s">
        <v>54</v>
      </c>
      <c r="AM508" s="6"/>
      <c r="AN508" s="6" t="e">
        <f>COUNTIFS(#REF!,"&gt;=50",#REF!,$B508)</f>
        <v>#REF!</v>
      </c>
      <c r="AO508" s="6" t="e">
        <f>COUNTIFS(#REF!,"&lt;=1",#REF!,"&gt;=50",#REF!,$B508,#REF!,"&gt;=2.2")</f>
        <v>#REF!</v>
      </c>
      <c r="AP508" s="6" t="e">
        <f>COUNTIFS(#REF!,"&lt;=1",#REF!,"&gt;=50",#REF!,$B508,#REF!,"&gt;=2.5")</f>
        <v>#REF!</v>
      </c>
      <c r="AQ508" s="6" t="e">
        <f>COUNTIFS(#REF!,"&lt;=1",#REF!,"&gt;=50",#REF!,$B508,#REF!,"&gt;=3")</f>
        <v>#REF!</v>
      </c>
      <c r="AR508" s="6" t="e">
        <f>COUNTIFS(#REF!,"&lt;=1",#REF!,"&gt;=50",#REF!,$B508,#REF!,"&gt;=3.5")</f>
        <v>#REF!</v>
      </c>
      <c r="AS508" s="15" t="e">
        <f>COUNTIFS(#REF!,"&lt;=1",#REF!,"&gt;=50",#REF!,$B508,#REF!,"&gt;=4")</f>
        <v>#REF!</v>
      </c>
    </row>
    <row r="509" spans="2:45" hidden="1" outlineLevel="1" x14ac:dyDescent="0.25">
      <c r="B509" s="9" t="s">
        <v>55</v>
      </c>
      <c r="C509" s="6"/>
      <c r="D509" s="6" t="e">
        <f>COUNTIFS(#REF!,"&lt;100",#REF!,"&gt;=50",#REF!,$B509)</f>
        <v>#REF!</v>
      </c>
      <c r="E509" s="6" t="e">
        <f>COUNTIFS(#REF!,"&lt;=1",#REF!,"&lt;100",#REF!,"&gt;=50",#REF!,$B509,#REF!,"&gt;=2.4")</f>
        <v>#REF!</v>
      </c>
      <c r="F509" s="6" t="e">
        <f>COUNTIFS(#REF!,"&lt;=1",#REF!,"&lt;100",#REF!,"&gt;=50",#REF!,$B509,#REF!,"&gt;=2.5")</f>
        <v>#REF!</v>
      </c>
      <c r="G509" s="6" t="e">
        <f>COUNTIFS(#REF!,"&lt;=1",#REF!,"&lt;100",#REF!,"&gt;=50",#REF!,$B509,#REF!,"&gt;=2.6")</f>
        <v>#REF!</v>
      </c>
      <c r="H509" s="6" t="e">
        <f>COUNTIFS(#REF!,"&lt;=1",#REF!,"&lt;100",#REF!,"&gt;=50",#REF!,$B509,#REF!,"&gt;=2.7")</f>
        <v>#REF!</v>
      </c>
      <c r="I509" s="15" t="e">
        <f>COUNTIFS(#REF!,"&lt;=1",#REF!,"&lt;100",#REF!,"&gt;=50",#REF!,$B509,#REF!,"&gt;=2.8")</f>
        <v>#REF!</v>
      </c>
      <c r="K509" s="9" t="s">
        <v>55</v>
      </c>
      <c r="L509" s="6"/>
      <c r="M509" s="6" t="e">
        <f>COUNTIFS(#REF!,"&gt;=100",#REF!,"&lt;150",#REF!,$B509)</f>
        <v>#REF!</v>
      </c>
      <c r="N509" s="6" t="e">
        <f>COUNTIFS(#REF!,"&lt;=1",#REF!,"&gt;=100",#REF!,"&lt;150",#REF!,$B509,#REF!,"&gt;=2.4")</f>
        <v>#REF!</v>
      </c>
      <c r="O509" s="6" t="e">
        <f>COUNTIFS(#REF!,"&lt;=1",#REF!,"&gt;=100",#REF!,"&lt;150",#REF!,$B509,#REF!,"&gt;=2.5")</f>
        <v>#REF!</v>
      </c>
      <c r="P509" s="6" t="e">
        <f>COUNTIFS(#REF!,"&lt;=1",#REF!,"&gt;=100",#REF!,"&lt;150",#REF!,$B509,#REF!,"&gt;=2.6")</f>
        <v>#REF!</v>
      </c>
      <c r="Q509" s="6" t="e">
        <f>COUNTIFS(#REF!,"&lt;=1",#REF!,"&gt;=100",#REF!,"&lt;150",#REF!,$B509,#REF!,"&gt;=3.0")</f>
        <v>#REF!</v>
      </c>
      <c r="R509" s="15" t="e">
        <f>COUNTIFS(#REF!,"&lt;=1",#REF!,"&gt;=100",#REF!,"&lt;150",#REF!,$B509,#REF!,"&gt;=3.5")</f>
        <v>#REF!</v>
      </c>
      <c r="T509" s="9" t="s">
        <v>55</v>
      </c>
      <c r="U509" s="6"/>
      <c r="V509" s="6" t="e">
        <f>COUNTIFS(#REF!,"&gt;=150",#REF!,"&lt;200",#REF!,$B509)</f>
        <v>#REF!</v>
      </c>
      <c r="W509" s="6" t="e">
        <f>COUNTIFS(#REF!,"&lt;=1",#REF!,"&gt;=150",#REF!,"&lt;200",#REF!,$B509,#REF!,"&gt;=2.8")</f>
        <v>#REF!</v>
      </c>
      <c r="X509" s="6" t="e">
        <f>COUNTIFS(#REF!,"&lt;=1",#REF!,"&gt;=150",#REF!,"&lt;200",#REF!,$B509,#REF!,"&gt;=3.0")</f>
        <v>#REF!</v>
      </c>
      <c r="Y509" s="6" t="e">
        <f>COUNTIFS(#REF!,"&lt;=1",#REF!,"&gt;=150",#REF!,"&lt;200",#REF!,$B509,#REF!,"&gt;=3.2")</f>
        <v>#REF!</v>
      </c>
      <c r="Z509" s="6" t="e">
        <f>COUNTIFS(#REF!,"&lt;=1",#REF!,"&gt;=150",#REF!,"&lt;200",#REF!,$B509,#REF!,"&gt;=3.5")</f>
        <v>#REF!</v>
      </c>
      <c r="AA509" s="15" t="e">
        <f>COUNTIFS(#REF!,"&lt;=1",#REF!,"&gt;=150",#REF!,"&lt;200",#REF!,$B509,#REF!,"&gt;=4")</f>
        <v>#REF!</v>
      </c>
      <c r="AC509" s="9" t="s">
        <v>55</v>
      </c>
      <c r="AD509" s="6"/>
      <c r="AE509" s="6" t="e">
        <f>COUNTIFS(#REF!,"&gt;=200",#REF!,$B509)</f>
        <v>#REF!</v>
      </c>
      <c r="AF509" s="6" t="e">
        <f>COUNTIFS(#REF!,"&lt;=1",#REF!,"&gt;=200",#REF!,$B509,#REF!,"&gt;=2.7")</f>
        <v>#REF!</v>
      </c>
      <c r="AG509" s="6" t="e">
        <f>COUNTIFS(#REF!,"&lt;=1",#REF!,"&gt;=200",#REF!,$B509,#REF!,"&gt;=3.0")</f>
        <v>#REF!</v>
      </c>
      <c r="AH509" s="6" t="e">
        <f>COUNTIFS(#REF!,"&lt;=1",#REF!,"&gt;=200",#REF!,$B509,#REF!,"&gt;=3.0")</f>
        <v>#REF!</v>
      </c>
      <c r="AI509" s="6" t="e">
        <f>COUNTIFS(#REF!,"&lt;=1",#REF!,"&gt;=200",#REF!,$B509,#REF!,"&gt;=3.2")</f>
        <v>#REF!</v>
      </c>
      <c r="AJ509" s="15" t="e">
        <f>COUNTIFS(#REF!,"&lt;=1",#REF!,"&gt;=200",#REF!,$B509,#REF!,"&gt;=3.5")</f>
        <v>#REF!</v>
      </c>
      <c r="AL509" s="9" t="s">
        <v>55</v>
      </c>
      <c r="AM509" s="6"/>
      <c r="AN509" s="6" t="e">
        <f>COUNTIFS(#REF!,"&gt;=50",#REF!,$B509)</f>
        <v>#REF!</v>
      </c>
      <c r="AO509" s="6" t="e">
        <f>COUNTIFS(#REF!,"&lt;=1",#REF!,"&gt;=50",#REF!,$B509,#REF!,"&gt;=2.2")</f>
        <v>#REF!</v>
      </c>
      <c r="AP509" s="6" t="e">
        <f>COUNTIFS(#REF!,"&lt;=1",#REF!,"&gt;=50",#REF!,$B509,#REF!,"&gt;=2.5")</f>
        <v>#REF!</v>
      </c>
      <c r="AQ509" s="6" t="e">
        <f>COUNTIFS(#REF!,"&lt;=1",#REF!,"&gt;=50",#REF!,$B509,#REF!,"&gt;=3")</f>
        <v>#REF!</v>
      </c>
      <c r="AR509" s="6" t="e">
        <f>COUNTIFS(#REF!,"&lt;=1",#REF!,"&gt;=50",#REF!,$B509,#REF!,"&gt;=3.5")</f>
        <v>#REF!</v>
      </c>
      <c r="AS509" s="15" t="e">
        <f>COUNTIFS(#REF!,"&lt;=1",#REF!,"&gt;=50",#REF!,$B509,#REF!,"&gt;=4")</f>
        <v>#REF!</v>
      </c>
    </row>
    <row r="510" spans="2:45" hidden="1" outlineLevel="1" x14ac:dyDescent="0.25">
      <c r="B510" s="9" t="s">
        <v>57</v>
      </c>
      <c r="C510" s="6"/>
      <c r="D510" s="6" t="e">
        <f>COUNTIFS(#REF!,"&lt;100",#REF!,"&gt;=50",#REF!,$B510)</f>
        <v>#REF!</v>
      </c>
      <c r="E510" s="6" t="e">
        <f>COUNTIFS(#REF!,"&lt;=1",#REF!,"&lt;100",#REF!,"&gt;=50",#REF!,$B510,#REF!,"&gt;=2.4")</f>
        <v>#REF!</v>
      </c>
      <c r="F510" s="6" t="e">
        <f>COUNTIFS(#REF!,"&lt;=1",#REF!,"&lt;100",#REF!,"&gt;=50",#REF!,$B510,#REF!,"&gt;=2.5")</f>
        <v>#REF!</v>
      </c>
      <c r="G510" s="6" t="e">
        <f>COUNTIFS(#REF!,"&lt;=1",#REF!,"&lt;100",#REF!,"&gt;=50",#REF!,$B510,#REF!,"&gt;=2.6")</f>
        <v>#REF!</v>
      </c>
      <c r="H510" s="6" t="e">
        <f>COUNTIFS(#REF!,"&lt;=1",#REF!,"&lt;100",#REF!,"&gt;=50",#REF!,$B510,#REF!,"&gt;=2.7")</f>
        <v>#REF!</v>
      </c>
      <c r="I510" s="15" t="e">
        <f>COUNTIFS(#REF!,"&lt;=1",#REF!,"&lt;100",#REF!,"&gt;=50",#REF!,$B510,#REF!,"&gt;=2.8")</f>
        <v>#REF!</v>
      </c>
      <c r="K510" s="9" t="s">
        <v>57</v>
      </c>
      <c r="L510" s="6"/>
      <c r="M510" s="6" t="e">
        <f>COUNTIFS(#REF!,"&gt;=100",#REF!,"&lt;150",#REF!,$B510)</f>
        <v>#REF!</v>
      </c>
      <c r="N510" s="6" t="e">
        <f>COUNTIFS(#REF!,"&lt;=1",#REF!,"&gt;=100",#REF!,"&lt;150",#REF!,$B510,#REF!,"&gt;=2.4")</f>
        <v>#REF!</v>
      </c>
      <c r="O510" s="6" t="e">
        <f>COUNTIFS(#REF!,"&lt;=1",#REF!,"&gt;=100",#REF!,"&lt;150",#REF!,$B510,#REF!,"&gt;=2.5")</f>
        <v>#REF!</v>
      </c>
      <c r="P510" s="6" t="e">
        <f>COUNTIFS(#REF!,"&lt;=1",#REF!,"&gt;=100",#REF!,"&lt;150",#REF!,$B510,#REF!,"&gt;=2.6")</f>
        <v>#REF!</v>
      </c>
      <c r="Q510" s="6" t="e">
        <f>COUNTIFS(#REF!,"&lt;=1",#REF!,"&gt;=100",#REF!,"&lt;150",#REF!,$B510,#REF!,"&gt;=3.0")</f>
        <v>#REF!</v>
      </c>
      <c r="R510" s="15" t="e">
        <f>COUNTIFS(#REF!,"&lt;=1",#REF!,"&gt;=100",#REF!,"&lt;150",#REF!,$B510,#REF!,"&gt;=3.5")</f>
        <v>#REF!</v>
      </c>
      <c r="T510" s="9" t="s">
        <v>57</v>
      </c>
      <c r="U510" s="6"/>
      <c r="V510" s="6" t="e">
        <f>COUNTIFS(#REF!,"&gt;=150",#REF!,"&lt;200",#REF!,$B510)</f>
        <v>#REF!</v>
      </c>
      <c r="W510" s="6" t="e">
        <f>COUNTIFS(#REF!,"&lt;=1",#REF!,"&gt;=150",#REF!,"&lt;200",#REF!,$B510,#REF!,"&gt;=2.8")</f>
        <v>#REF!</v>
      </c>
      <c r="X510" s="6" t="e">
        <f>COUNTIFS(#REF!,"&lt;=1",#REF!,"&gt;=150",#REF!,"&lt;200",#REF!,$B510,#REF!,"&gt;=3.0")</f>
        <v>#REF!</v>
      </c>
      <c r="Y510" s="6" t="e">
        <f>COUNTIFS(#REF!,"&lt;=1",#REF!,"&gt;=150",#REF!,"&lt;200",#REF!,$B510,#REF!,"&gt;=3.2")</f>
        <v>#REF!</v>
      </c>
      <c r="Z510" s="6" t="e">
        <f>COUNTIFS(#REF!,"&lt;=1",#REF!,"&gt;=150",#REF!,"&lt;200",#REF!,$B510,#REF!,"&gt;=3.5")</f>
        <v>#REF!</v>
      </c>
      <c r="AA510" s="15" t="e">
        <f>COUNTIFS(#REF!,"&lt;=1",#REF!,"&gt;=150",#REF!,"&lt;200",#REF!,$B510,#REF!,"&gt;=4")</f>
        <v>#REF!</v>
      </c>
      <c r="AC510" s="9" t="s">
        <v>57</v>
      </c>
      <c r="AD510" s="6"/>
      <c r="AE510" s="6" t="e">
        <f>COUNTIFS(#REF!,"&gt;=200",#REF!,$B510)</f>
        <v>#REF!</v>
      </c>
      <c r="AF510" s="6" t="e">
        <f>COUNTIFS(#REF!,"&lt;=1",#REF!,"&gt;=200",#REF!,$B510,#REF!,"&gt;=2.7")</f>
        <v>#REF!</v>
      </c>
      <c r="AG510" s="6" t="e">
        <f>COUNTIFS(#REF!,"&lt;=1",#REF!,"&gt;=200",#REF!,$B510,#REF!,"&gt;=3.0")</f>
        <v>#REF!</v>
      </c>
      <c r="AH510" s="6" t="e">
        <f>COUNTIFS(#REF!,"&lt;=1",#REF!,"&gt;=200",#REF!,$B510,#REF!,"&gt;=3.0")</f>
        <v>#REF!</v>
      </c>
      <c r="AI510" s="6" t="e">
        <f>COUNTIFS(#REF!,"&lt;=1",#REF!,"&gt;=200",#REF!,$B510,#REF!,"&gt;=3.2")</f>
        <v>#REF!</v>
      </c>
      <c r="AJ510" s="15" t="e">
        <f>COUNTIFS(#REF!,"&lt;=1",#REF!,"&gt;=200",#REF!,$B510,#REF!,"&gt;=3.5")</f>
        <v>#REF!</v>
      </c>
      <c r="AL510" s="9" t="s">
        <v>57</v>
      </c>
      <c r="AM510" s="6"/>
      <c r="AN510" s="6" t="e">
        <f>COUNTIFS(#REF!,"&gt;=50",#REF!,$B510)</f>
        <v>#REF!</v>
      </c>
      <c r="AO510" s="6" t="e">
        <f>COUNTIFS(#REF!,"&lt;=1",#REF!,"&gt;=50",#REF!,$B510,#REF!,"&gt;=2.2")</f>
        <v>#REF!</v>
      </c>
      <c r="AP510" s="6" t="e">
        <f>COUNTIFS(#REF!,"&lt;=1",#REF!,"&gt;=50",#REF!,$B510,#REF!,"&gt;=2.5")</f>
        <v>#REF!</v>
      </c>
      <c r="AQ510" s="6" t="e">
        <f>COUNTIFS(#REF!,"&lt;=1",#REF!,"&gt;=50",#REF!,$B510,#REF!,"&gt;=3")</f>
        <v>#REF!</v>
      </c>
      <c r="AR510" s="6" t="e">
        <f>COUNTIFS(#REF!,"&lt;=1",#REF!,"&gt;=50",#REF!,$B510,#REF!,"&gt;=3.5")</f>
        <v>#REF!</v>
      </c>
      <c r="AS510" s="15" t="e">
        <f>COUNTIFS(#REF!,"&lt;=1",#REF!,"&gt;=50",#REF!,$B510,#REF!,"&gt;=4")</f>
        <v>#REF!</v>
      </c>
    </row>
    <row r="511" spans="2:45" hidden="1" outlineLevel="1" x14ac:dyDescent="0.25">
      <c r="B511" s="9" t="s">
        <v>67</v>
      </c>
      <c r="C511" s="6"/>
      <c r="D511" s="6" t="e">
        <f>COUNTIFS(#REF!,"&lt;100",#REF!,"&gt;=50",#REF!,$B511)</f>
        <v>#REF!</v>
      </c>
      <c r="E511" s="6" t="e">
        <f>COUNTIFS(#REF!,"&lt;=1",#REF!,"&lt;100",#REF!,"&gt;=50",#REF!,$B511,#REF!,"&gt;=2.4")</f>
        <v>#REF!</v>
      </c>
      <c r="F511" s="6" t="e">
        <f>COUNTIFS(#REF!,"&lt;=1",#REF!,"&lt;100",#REF!,"&gt;=50",#REF!,$B511,#REF!,"&gt;=2.5")</f>
        <v>#REF!</v>
      </c>
      <c r="G511" s="6" t="e">
        <f>COUNTIFS(#REF!,"&lt;=1",#REF!,"&lt;100",#REF!,"&gt;=50",#REF!,$B511,#REF!,"&gt;=2.6")</f>
        <v>#REF!</v>
      </c>
      <c r="H511" s="6" t="e">
        <f>COUNTIFS(#REF!,"&lt;=1",#REF!,"&lt;100",#REF!,"&gt;=50",#REF!,$B511,#REF!,"&gt;=2.7")</f>
        <v>#REF!</v>
      </c>
      <c r="I511" s="15" t="e">
        <f>COUNTIFS(#REF!,"&lt;=1",#REF!,"&lt;100",#REF!,"&gt;=50",#REF!,$B511,#REF!,"&gt;=2.8")</f>
        <v>#REF!</v>
      </c>
      <c r="K511" s="9" t="s">
        <v>67</v>
      </c>
      <c r="L511" s="6"/>
      <c r="M511" s="6" t="e">
        <f>COUNTIFS(#REF!,"&gt;=100",#REF!,"&lt;150",#REF!,$B511)</f>
        <v>#REF!</v>
      </c>
      <c r="N511" s="6" t="e">
        <f>COUNTIFS(#REF!,"&lt;=1",#REF!,"&gt;=100",#REF!,"&lt;150",#REF!,$B511,#REF!,"&gt;=2.4")</f>
        <v>#REF!</v>
      </c>
      <c r="O511" s="6" t="e">
        <f>COUNTIFS(#REF!,"&lt;=1",#REF!,"&gt;=100",#REF!,"&lt;150",#REF!,$B511,#REF!,"&gt;=2.5")</f>
        <v>#REF!</v>
      </c>
      <c r="P511" s="6" t="e">
        <f>COUNTIFS(#REF!,"&lt;=1",#REF!,"&gt;=100",#REF!,"&lt;150",#REF!,$B511,#REF!,"&gt;=2.6")</f>
        <v>#REF!</v>
      </c>
      <c r="Q511" s="6" t="e">
        <f>COUNTIFS(#REF!,"&lt;=1",#REF!,"&gt;=100",#REF!,"&lt;150",#REF!,$B511,#REF!,"&gt;=3.0")</f>
        <v>#REF!</v>
      </c>
      <c r="R511" s="15" t="e">
        <f>COUNTIFS(#REF!,"&lt;=1",#REF!,"&gt;=100",#REF!,"&lt;150",#REF!,$B511,#REF!,"&gt;=3.5")</f>
        <v>#REF!</v>
      </c>
      <c r="T511" s="9" t="s">
        <v>67</v>
      </c>
      <c r="U511" s="6"/>
      <c r="V511" s="6" t="e">
        <f>COUNTIFS(#REF!,"&gt;=150",#REF!,"&lt;200",#REF!,$B511)</f>
        <v>#REF!</v>
      </c>
      <c r="W511" s="6" t="e">
        <f>COUNTIFS(#REF!,"&lt;=1",#REF!,"&gt;=150",#REF!,"&lt;200",#REF!,$B511,#REF!,"&gt;=2.8")</f>
        <v>#REF!</v>
      </c>
      <c r="X511" s="6" t="e">
        <f>COUNTIFS(#REF!,"&lt;=1",#REF!,"&gt;=150",#REF!,"&lt;200",#REF!,$B511,#REF!,"&gt;=3.0")</f>
        <v>#REF!</v>
      </c>
      <c r="Y511" s="6" t="e">
        <f>COUNTIFS(#REF!,"&lt;=1",#REF!,"&gt;=150",#REF!,"&lt;200",#REF!,$B511,#REF!,"&gt;=3.2")</f>
        <v>#REF!</v>
      </c>
      <c r="Z511" s="6" t="e">
        <f>COUNTIFS(#REF!,"&lt;=1",#REF!,"&gt;=150",#REF!,"&lt;200",#REF!,$B511,#REF!,"&gt;=3.5")</f>
        <v>#REF!</v>
      </c>
      <c r="AA511" s="15" t="e">
        <f>COUNTIFS(#REF!,"&lt;=1",#REF!,"&gt;=150",#REF!,"&lt;200",#REF!,$B511,#REF!,"&gt;=4")</f>
        <v>#REF!</v>
      </c>
      <c r="AC511" s="9" t="s">
        <v>67</v>
      </c>
      <c r="AD511" s="6"/>
      <c r="AE511" s="6" t="e">
        <f>COUNTIFS(#REF!,"&gt;=200",#REF!,$B511)</f>
        <v>#REF!</v>
      </c>
      <c r="AF511" s="6" t="e">
        <f>COUNTIFS(#REF!,"&lt;=1",#REF!,"&gt;=200",#REF!,$B511,#REF!,"&gt;=2.7")</f>
        <v>#REF!</v>
      </c>
      <c r="AG511" s="6" t="e">
        <f>COUNTIFS(#REF!,"&lt;=1",#REF!,"&gt;=200",#REF!,$B511,#REF!,"&gt;=3.0")</f>
        <v>#REF!</v>
      </c>
      <c r="AH511" s="6" t="e">
        <f>COUNTIFS(#REF!,"&lt;=1",#REF!,"&gt;=200",#REF!,$B511,#REF!,"&gt;=3.0")</f>
        <v>#REF!</v>
      </c>
      <c r="AI511" s="6" t="e">
        <f>COUNTIFS(#REF!,"&lt;=1",#REF!,"&gt;=200",#REF!,$B511,#REF!,"&gt;=3.2")</f>
        <v>#REF!</v>
      </c>
      <c r="AJ511" s="15" t="e">
        <f>COUNTIFS(#REF!,"&lt;=1",#REF!,"&gt;=200",#REF!,$B511,#REF!,"&gt;=3.5")</f>
        <v>#REF!</v>
      </c>
      <c r="AL511" s="9" t="s">
        <v>67</v>
      </c>
      <c r="AM511" s="6"/>
      <c r="AN511" s="6" t="e">
        <f>COUNTIFS(#REF!,"&gt;=50",#REF!,$B511)</f>
        <v>#REF!</v>
      </c>
      <c r="AO511" s="6" t="e">
        <f>COUNTIFS(#REF!,"&lt;=1",#REF!,"&gt;=50",#REF!,$B511,#REF!,"&gt;=2.2")</f>
        <v>#REF!</v>
      </c>
      <c r="AP511" s="6" t="e">
        <f>COUNTIFS(#REF!,"&lt;=1",#REF!,"&gt;=50",#REF!,$B511,#REF!,"&gt;=2.5")</f>
        <v>#REF!</v>
      </c>
      <c r="AQ511" s="6" t="e">
        <f>COUNTIFS(#REF!,"&lt;=1",#REF!,"&gt;=50",#REF!,$B511,#REF!,"&gt;=3")</f>
        <v>#REF!</v>
      </c>
      <c r="AR511" s="6" t="e">
        <f>COUNTIFS(#REF!,"&lt;=1",#REF!,"&gt;=50",#REF!,$B511,#REF!,"&gt;=3.5")</f>
        <v>#REF!</v>
      </c>
      <c r="AS511" s="15" t="e">
        <f>COUNTIFS(#REF!,"&lt;=1",#REF!,"&gt;=50",#REF!,$B511,#REF!,"&gt;=4")</f>
        <v>#REF!</v>
      </c>
    </row>
    <row r="512" spans="2:45" hidden="1" outlineLevel="1" x14ac:dyDescent="0.25">
      <c r="B512" s="9" t="s">
        <v>24</v>
      </c>
      <c r="C512" s="6"/>
      <c r="D512" s="6" t="e">
        <f>COUNTIFS(#REF!,"&lt;100",#REF!,"&gt;=50",#REF!,$B512)</f>
        <v>#REF!</v>
      </c>
      <c r="E512" s="6" t="e">
        <f>COUNTIFS(#REF!,"&lt;=1",#REF!,"&lt;100",#REF!,"&gt;=50",#REF!,$B512,#REF!,"&gt;=2.4")</f>
        <v>#REF!</v>
      </c>
      <c r="F512" s="6" t="e">
        <f>COUNTIFS(#REF!,"&lt;=1",#REF!,"&lt;100",#REF!,"&gt;=50",#REF!,$B512,#REF!,"&gt;=2.5")</f>
        <v>#REF!</v>
      </c>
      <c r="G512" s="6" t="e">
        <f>COUNTIFS(#REF!,"&lt;=1",#REF!,"&lt;100",#REF!,"&gt;=50",#REF!,$B512,#REF!,"&gt;=2.6")</f>
        <v>#REF!</v>
      </c>
      <c r="H512" s="6" t="e">
        <f>COUNTIFS(#REF!,"&lt;=1",#REF!,"&lt;100",#REF!,"&gt;=50",#REF!,$B512,#REF!,"&gt;=2.7")</f>
        <v>#REF!</v>
      </c>
      <c r="I512" s="15" t="e">
        <f>COUNTIFS(#REF!,"&lt;=1",#REF!,"&lt;100",#REF!,"&gt;=50",#REF!,$B512,#REF!,"&gt;=2.8")</f>
        <v>#REF!</v>
      </c>
      <c r="K512" s="9" t="s">
        <v>24</v>
      </c>
      <c r="L512" s="6"/>
      <c r="M512" s="6" t="e">
        <f>COUNTIFS(#REF!,"&gt;=100",#REF!,"&lt;150",#REF!,$B512)</f>
        <v>#REF!</v>
      </c>
      <c r="N512" s="6" t="e">
        <f>COUNTIFS(#REF!,"&lt;=1",#REF!,"&gt;=100",#REF!,"&lt;150",#REF!,$B512,#REF!,"&gt;=2.4")</f>
        <v>#REF!</v>
      </c>
      <c r="O512" s="6" t="e">
        <f>COUNTIFS(#REF!,"&lt;=1",#REF!,"&gt;=100",#REF!,"&lt;150",#REF!,$B512,#REF!,"&gt;=2.5")</f>
        <v>#REF!</v>
      </c>
      <c r="P512" s="6" t="e">
        <f>COUNTIFS(#REF!,"&lt;=1",#REF!,"&gt;=100",#REF!,"&lt;150",#REF!,$B512,#REF!,"&gt;=2.6")</f>
        <v>#REF!</v>
      </c>
      <c r="Q512" s="6" t="e">
        <f>COUNTIFS(#REF!,"&lt;=1",#REF!,"&gt;=100",#REF!,"&lt;150",#REF!,$B512,#REF!,"&gt;=3.0")</f>
        <v>#REF!</v>
      </c>
      <c r="R512" s="15" t="e">
        <f>COUNTIFS(#REF!,"&lt;=1",#REF!,"&gt;=100",#REF!,"&lt;150",#REF!,$B512,#REF!,"&gt;=3.5")</f>
        <v>#REF!</v>
      </c>
      <c r="T512" s="9" t="s">
        <v>24</v>
      </c>
      <c r="U512" s="6"/>
      <c r="V512" s="6" t="e">
        <f>COUNTIFS(#REF!,"&gt;=150",#REF!,"&lt;200",#REF!,$B512)</f>
        <v>#REF!</v>
      </c>
      <c r="W512" s="6" t="e">
        <f>COUNTIFS(#REF!,"&lt;=1",#REF!,"&gt;=150",#REF!,"&lt;200",#REF!,$B512,#REF!,"&gt;=2.8")</f>
        <v>#REF!</v>
      </c>
      <c r="X512" s="6" t="e">
        <f>COUNTIFS(#REF!,"&lt;=1",#REF!,"&gt;=150",#REF!,"&lt;200",#REF!,$B512,#REF!,"&gt;=3.0")</f>
        <v>#REF!</v>
      </c>
      <c r="Y512" s="6" t="e">
        <f>COUNTIFS(#REF!,"&lt;=1",#REF!,"&gt;=150",#REF!,"&lt;200",#REF!,$B512,#REF!,"&gt;=3.2")</f>
        <v>#REF!</v>
      </c>
      <c r="Z512" s="6" t="e">
        <f>COUNTIFS(#REF!,"&lt;=1",#REF!,"&gt;=150",#REF!,"&lt;200",#REF!,$B512,#REF!,"&gt;=3.5")</f>
        <v>#REF!</v>
      </c>
      <c r="AA512" s="15" t="e">
        <f>COUNTIFS(#REF!,"&lt;=1",#REF!,"&gt;=150",#REF!,"&lt;200",#REF!,$B512,#REF!,"&gt;=4")</f>
        <v>#REF!</v>
      </c>
      <c r="AC512" s="9" t="s">
        <v>24</v>
      </c>
      <c r="AD512" s="6"/>
      <c r="AE512" s="6" t="e">
        <f>COUNTIFS(#REF!,"&gt;=200",#REF!,$B512)</f>
        <v>#REF!</v>
      </c>
      <c r="AF512" s="6" t="e">
        <f>COUNTIFS(#REF!,"&lt;=1",#REF!,"&gt;=200",#REF!,$B512,#REF!,"&gt;=2.7")</f>
        <v>#REF!</v>
      </c>
      <c r="AG512" s="6" t="e">
        <f>COUNTIFS(#REF!,"&lt;=1",#REF!,"&gt;=200",#REF!,$B512,#REF!,"&gt;=3.0")</f>
        <v>#REF!</v>
      </c>
      <c r="AH512" s="6" t="e">
        <f>COUNTIFS(#REF!,"&lt;=1",#REF!,"&gt;=200",#REF!,$B512,#REF!,"&gt;=3.0")</f>
        <v>#REF!</v>
      </c>
      <c r="AI512" s="6" t="e">
        <f>COUNTIFS(#REF!,"&lt;=1",#REF!,"&gt;=200",#REF!,$B512,#REF!,"&gt;=3.2")</f>
        <v>#REF!</v>
      </c>
      <c r="AJ512" s="15" t="e">
        <f>COUNTIFS(#REF!,"&lt;=1",#REF!,"&gt;=200",#REF!,$B512,#REF!,"&gt;=3.5")</f>
        <v>#REF!</v>
      </c>
      <c r="AL512" s="9" t="s">
        <v>24</v>
      </c>
      <c r="AM512" s="6"/>
      <c r="AN512" s="6" t="e">
        <f>COUNTIFS(#REF!,"&gt;=50",#REF!,$B512)</f>
        <v>#REF!</v>
      </c>
      <c r="AO512" s="6" t="e">
        <f>COUNTIFS(#REF!,"&lt;=1",#REF!,"&gt;=50",#REF!,$B512,#REF!,"&gt;=2.2")</f>
        <v>#REF!</v>
      </c>
      <c r="AP512" s="6" t="e">
        <f>COUNTIFS(#REF!,"&lt;=1",#REF!,"&gt;=50",#REF!,$B512,#REF!,"&gt;=2.5")</f>
        <v>#REF!</v>
      </c>
      <c r="AQ512" s="6" t="e">
        <f>COUNTIFS(#REF!,"&lt;=1",#REF!,"&gt;=50",#REF!,$B512,#REF!,"&gt;=3")</f>
        <v>#REF!</v>
      </c>
      <c r="AR512" s="6" t="e">
        <f>COUNTIFS(#REF!,"&lt;=1",#REF!,"&gt;=50",#REF!,$B512,#REF!,"&gt;=3.5")</f>
        <v>#REF!</v>
      </c>
      <c r="AS512" s="15" t="e">
        <f>COUNTIFS(#REF!,"&lt;=1",#REF!,"&gt;=50",#REF!,$B512,#REF!,"&gt;=4")</f>
        <v>#REF!</v>
      </c>
    </row>
    <row r="513" spans="2:45" hidden="1" outlineLevel="1" x14ac:dyDescent="0.25">
      <c r="B513" s="9" t="s">
        <v>74</v>
      </c>
      <c r="C513" s="6"/>
      <c r="D513" s="6" t="e">
        <f>COUNTIFS(#REF!,"&lt;100",#REF!,"&gt;=50",#REF!,$B513)</f>
        <v>#REF!</v>
      </c>
      <c r="E513" s="6" t="e">
        <f>COUNTIFS(#REF!,"&lt;=1",#REF!,"&lt;100",#REF!,"&gt;=50",#REF!,$B513,#REF!,"&gt;=2.4")</f>
        <v>#REF!</v>
      </c>
      <c r="F513" s="6" t="e">
        <f>COUNTIFS(#REF!,"&lt;=1",#REF!,"&lt;100",#REF!,"&gt;=50",#REF!,$B513,#REF!,"&gt;=2.5")</f>
        <v>#REF!</v>
      </c>
      <c r="G513" s="6" t="e">
        <f>COUNTIFS(#REF!,"&lt;=1",#REF!,"&lt;100",#REF!,"&gt;=50",#REF!,$B513,#REF!,"&gt;=2.6")</f>
        <v>#REF!</v>
      </c>
      <c r="H513" s="6" t="e">
        <f>COUNTIFS(#REF!,"&lt;=1",#REF!,"&lt;100",#REF!,"&gt;=50",#REF!,$B513,#REF!,"&gt;=2.7")</f>
        <v>#REF!</v>
      </c>
      <c r="I513" s="15" t="e">
        <f>COUNTIFS(#REF!,"&lt;=1",#REF!,"&lt;100",#REF!,"&gt;=50",#REF!,$B513,#REF!,"&gt;=2.8")</f>
        <v>#REF!</v>
      </c>
      <c r="K513" s="9" t="s">
        <v>74</v>
      </c>
      <c r="L513" s="6"/>
      <c r="M513" s="6" t="e">
        <f>COUNTIFS(#REF!,"&gt;=100",#REF!,"&lt;150",#REF!,$B513)</f>
        <v>#REF!</v>
      </c>
      <c r="N513" s="6" t="e">
        <f>COUNTIFS(#REF!,"&lt;=1",#REF!,"&gt;=100",#REF!,"&lt;150",#REF!,$B513,#REF!,"&gt;=2.4")</f>
        <v>#REF!</v>
      </c>
      <c r="O513" s="6" t="e">
        <f>COUNTIFS(#REF!,"&lt;=1",#REF!,"&gt;=100",#REF!,"&lt;150",#REF!,$B513,#REF!,"&gt;=2.5")</f>
        <v>#REF!</v>
      </c>
      <c r="P513" s="6" t="e">
        <f>COUNTIFS(#REF!,"&lt;=1",#REF!,"&gt;=100",#REF!,"&lt;150",#REF!,$B513,#REF!,"&gt;=2.6")</f>
        <v>#REF!</v>
      </c>
      <c r="Q513" s="6" t="e">
        <f>COUNTIFS(#REF!,"&lt;=1",#REF!,"&gt;=100",#REF!,"&lt;150",#REF!,$B513,#REF!,"&gt;=3.0")</f>
        <v>#REF!</v>
      </c>
      <c r="R513" s="15" t="e">
        <f>COUNTIFS(#REF!,"&lt;=1",#REF!,"&gt;=100",#REF!,"&lt;150",#REF!,$B513,#REF!,"&gt;=3.5")</f>
        <v>#REF!</v>
      </c>
      <c r="T513" s="9" t="s">
        <v>74</v>
      </c>
      <c r="U513" s="6"/>
      <c r="V513" s="6" t="e">
        <f>COUNTIFS(#REF!,"&gt;=150",#REF!,"&lt;200",#REF!,$B513)</f>
        <v>#REF!</v>
      </c>
      <c r="W513" s="6" t="e">
        <f>COUNTIFS(#REF!,"&lt;=1",#REF!,"&gt;=150",#REF!,"&lt;200",#REF!,$B513,#REF!,"&gt;=2.8")</f>
        <v>#REF!</v>
      </c>
      <c r="X513" s="6" t="e">
        <f>COUNTIFS(#REF!,"&lt;=1",#REF!,"&gt;=150",#REF!,"&lt;200",#REF!,$B513,#REF!,"&gt;=3.0")</f>
        <v>#REF!</v>
      </c>
      <c r="Y513" s="6" t="e">
        <f>COUNTIFS(#REF!,"&lt;=1",#REF!,"&gt;=150",#REF!,"&lt;200",#REF!,$B513,#REF!,"&gt;=3.2")</f>
        <v>#REF!</v>
      </c>
      <c r="Z513" s="6" t="e">
        <f>COUNTIFS(#REF!,"&lt;=1",#REF!,"&gt;=150",#REF!,"&lt;200",#REF!,$B513,#REF!,"&gt;=3.5")</f>
        <v>#REF!</v>
      </c>
      <c r="AA513" s="15" t="e">
        <f>COUNTIFS(#REF!,"&lt;=1",#REF!,"&gt;=150",#REF!,"&lt;200",#REF!,$B513,#REF!,"&gt;=4")</f>
        <v>#REF!</v>
      </c>
      <c r="AC513" s="9" t="s">
        <v>74</v>
      </c>
      <c r="AD513" s="6"/>
      <c r="AE513" s="6" t="e">
        <f>COUNTIFS(#REF!,"&gt;=200",#REF!,$B513)</f>
        <v>#REF!</v>
      </c>
      <c r="AF513" s="6" t="e">
        <f>COUNTIFS(#REF!,"&lt;=1",#REF!,"&gt;=200",#REF!,$B513,#REF!,"&gt;=2.7")</f>
        <v>#REF!</v>
      </c>
      <c r="AG513" s="6" t="e">
        <f>COUNTIFS(#REF!,"&lt;=1",#REF!,"&gt;=200",#REF!,$B513,#REF!,"&gt;=3.0")</f>
        <v>#REF!</v>
      </c>
      <c r="AH513" s="6" t="e">
        <f>COUNTIFS(#REF!,"&lt;=1",#REF!,"&gt;=200",#REF!,$B513,#REF!,"&gt;=3.0")</f>
        <v>#REF!</v>
      </c>
      <c r="AI513" s="6" t="e">
        <f>COUNTIFS(#REF!,"&lt;=1",#REF!,"&gt;=200",#REF!,$B513,#REF!,"&gt;=3.2")</f>
        <v>#REF!</v>
      </c>
      <c r="AJ513" s="15" t="e">
        <f>COUNTIFS(#REF!,"&lt;=1",#REF!,"&gt;=200",#REF!,$B513,#REF!,"&gt;=3.5")</f>
        <v>#REF!</v>
      </c>
      <c r="AL513" s="9" t="s">
        <v>74</v>
      </c>
      <c r="AM513" s="6"/>
      <c r="AN513" s="6" t="e">
        <f>COUNTIFS(#REF!,"&gt;=50",#REF!,$B513)</f>
        <v>#REF!</v>
      </c>
      <c r="AO513" s="6" t="e">
        <f>COUNTIFS(#REF!,"&lt;=1",#REF!,"&gt;=50",#REF!,$B513,#REF!,"&gt;=2.2")</f>
        <v>#REF!</v>
      </c>
      <c r="AP513" s="6" t="e">
        <f>COUNTIFS(#REF!,"&lt;=1",#REF!,"&gt;=50",#REF!,$B513,#REF!,"&gt;=2.5")</f>
        <v>#REF!</v>
      </c>
      <c r="AQ513" s="6" t="e">
        <f>COUNTIFS(#REF!,"&lt;=1",#REF!,"&gt;=50",#REF!,$B513,#REF!,"&gt;=3")</f>
        <v>#REF!</v>
      </c>
      <c r="AR513" s="6" t="e">
        <f>COUNTIFS(#REF!,"&lt;=1",#REF!,"&gt;=50",#REF!,$B513,#REF!,"&gt;=3.5")</f>
        <v>#REF!</v>
      </c>
      <c r="AS513" s="15" t="e">
        <f>COUNTIFS(#REF!,"&lt;=1",#REF!,"&gt;=50",#REF!,$B513,#REF!,"&gt;=4")</f>
        <v>#REF!</v>
      </c>
    </row>
    <row r="514" spans="2:45" hidden="1" outlineLevel="1" x14ac:dyDescent="0.25">
      <c r="B514" s="9" t="s">
        <v>56</v>
      </c>
      <c r="C514" s="6"/>
      <c r="D514" s="6" t="e">
        <f>COUNTIFS(#REF!,"&lt;100",#REF!,"&gt;=50",#REF!,$B514)</f>
        <v>#REF!</v>
      </c>
      <c r="E514" s="6" t="e">
        <f>COUNTIFS(#REF!,"&lt;=1",#REF!,"&lt;100",#REF!,"&gt;=50",#REF!,$B514,#REF!,"&gt;=2.4")</f>
        <v>#REF!</v>
      </c>
      <c r="F514" s="6" t="e">
        <f>COUNTIFS(#REF!,"&lt;=1",#REF!,"&lt;100",#REF!,"&gt;=50",#REF!,$B514,#REF!,"&gt;=2.5")</f>
        <v>#REF!</v>
      </c>
      <c r="G514" s="6" t="e">
        <f>COUNTIFS(#REF!,"&lt;=1",#REF!,"&lt;100",#REF!,"&gt;=50",#REF!,$B514,#REF!,"&gt;=2.6")</f>
        <v>#REF!</v>
      </c>
      <c r="H514" s="6" t="e">
        <f>COUNTIFS(#REF!,"&lt;=1",#REF!,"&lt;100",#REF!,"&gt;=50",#REF!,$B514,#REF!,"&gt;=2.7")</f>
        <v>#REF!</v>
      </c>
      <c r="I514" s="15" t="e">
        <f>COUNTIFS(#REF!,"&lt;=1",#REF!,"&lt;100",#REF!,"&gt;=50",#REF!,$B514,#REF!,"&gt;=2.8")</f>
        <v>#REF!</v>
      </c>
      <c r="K514" s="9" t="s">
        <v>56</v>
      </c>
      <c r="L514" s="6"/>
      <c r="M514" s="6" t="e">
        <f>COUNTIFS(#REF!,"&gt;=100",#REF!,"&lt;150",#REF!,$B514)</f>
        <v>#REF!</v>
      </c>
      <c r="N514" s="6" t="e">
        <f>COUNTIFS(#REF!,"&lt;=1",#REF!,"&gt;=100",#REF!,"&lt;150",#REF!,$B514,#REF!,"&gt;=2.4")</f>
        <v>#REF!</v>
      </c>
      <c r="O514" s="6" t="e">
        <f>COUNTIFS(#REF!,"&lt;=1",#REF!,"&gt;=100",#REF!,"&lt;150",#REF!,$B514,#REF!,"&gt;=2.5")</f>
        <v>#REF!</v>
      </c>
      <c r="P514" s="6" t="e">
        <f>COUNTIFS(#REF!,"&lt;=1",#REF!,"&gt;=100",#REF!,"&lt;150",#REF!,$B514,#REF!,"&gt;=2.6")</f>
        <v>#REF!</v>
      </c>
      <c r="Q514" s="6" t="e">
        <f>COUNTIFS(#REF!,"&lt;=1",#REF!,"&gt;=100",#REF!,"&lt;150",#REF!,$B514,#REF!,"&gt;=3.0")</f>
        <v>#REF!</v>
      </c>
      <c r="R514" s="15" t="e">
        <f>COUNTIFS(#REF!,"&lt;=1",#REF!,"&gt;=100",#REF!,"&lt;150",#REF!,$B514,#REF!,"&gt;=3.5")</f>
        <v>#REF!</v>
      </c>
      <c r="T514" s="9" t="s">
        <v>56</v>
      </c>
      <c r="U514" s="6"/>
      <c r="V514" s="6" t="e">
        <f>COUNTIFS(#REF!,"&gt;=150",#REF!,"&lt;200",#REF!,$B514)</f>
        <v>#REF!</v>
      </c>
      <c r="W514" s="6" t="e">
        <f>COUNTIFS(#REF!,"&lt;=1",#REF!,"&gt;=150",#REF!,"&lt;200",#REF!,$B514,#REF!,"&gt;=2.8")</f>
        <v>#REF!</v>
      </c>
      <c r="X514" s="6" t="e">
        <f>COUNTIFS(#REF!,"&lt;=1",#REF!,"&gt;=150",#REF!,"&lt;200",#REF!,$B514,#REF!,"&gt;=3.0")</f>
        <v>#REF!</v>
      </c>
      <c r="Y514" s="6" t="e">
        <f>COUNTIFS(#REF!,"&lt;=1",#REF!,"&gt;=150",#REF!,"&lt;200",#REF!,$B514,#REF!,"&gt;=3.2")</f>
        <v>#REF!</v>
      </c>
      <c r="Z514" s="6" t="e">
        <f>COUNTIFS(#REF!,"&lt;=1",#REF!,"&gt;=150",#REF!,"&lt;200",#REF!,$B514,#REF!,"&gt;=3.5")</f>
        <v>#REF!</v>
      </c>
      <c r="AA514" s="15" t="e">
        <f>COUNTIFS(#REF!,"&lt;=1",#REF!,"&gt;=150",#REF!,"&lt;200",#REF!,$B514,#REF!,"&gt;=4")</f>
        <v>#REF!</v>
      </c>
      <c r="AC514" s="9" t="s">
        <v>56</v>
      </c>
      <c r="AD514" s="6"/>
      <c r="AE514" s="6" t="e">
        <f>COUNTIFS(#REF!,"&gt;=200",#REF!,$B514)</f>
        <v>#REF!</v>
      </c>
      <c r="AF514" s="6" t="e">
        <f>COUNTIFS(#REF!,"&lt;=1",#REF!,"&gt;=200",#REF!,$B514,#REF!,"&gt;=2.7")</f>
        <v>#REF!</v>
      </c>
      <c r="AG514" s="6" t="e">
        <f>COUNTIFS(#REF!,"&lt;=1",#REF!,"&gt;=200",#REF!,$B514,#REF!,"&gt;=3.0")</f>
        <v>#REF!</v>
      </c>
      <c r="AH514" s="6" t="e">
        <f>COUNTIFS(#REF!,"&lt;=1",#REF!,"&gt;=200",#REF!,$B514,#REF!,"&gt;=3.0")</f>
        <v>#REF!</v>
      </c>
      <c r="AI514" s="6" t="e">
        <f>COUNTIFS(#REF!,"&lt;=1",#REF!,"&gt;=200",#REF!,$B514,#REF!,"&gt;=3.2")</f>
        <v>#REF!</v>
      </c>
      <c r="AJ514" s="15" t="e">
        <f>COUNTIFS(#REF!,"&lt;=1",#REF!,"&gt;=200",#REF!,$B514,#REF!,"&gt;=3.5")</f>
        <v>#REF!</v>
      </c>
      <c r="AL514" s="9" t="s">
        <v>56</v>
      </c>
      <c r="AM514" s="6"/>
      <c r="AN514" s="6" t="e">
        <f>COUNTIFS(#REF!,"&gt;=50",#REF!,$B514)</f>
        <v>#REF!</v>
      </c>
      <c r="AO514" s="6" t="e">
        <f>COUNTIFS(#REF!,"&lt;=1",#REF!,"&gt;=50",#REF!,$B514,#REF!,"&gt;=2.2")</f>
        <v>#REF!</v>
      </c>
      <c r="AP514" s="6" t="e">
        <f>COUNTIFS(#REF!,"&lt;=1",#REF!,"&gt;=50",#REF!,$B514,#REF!,"&gt;=2.5")</f>
        <v>#REF!</v>
      </c>
      <c r="AQ514" s="6" t="e">
        <f>COUNTIFS(#REF!,"&lt;=1",#REF!,"&gt;=50",#REF!,$B514,#REF!,"&gt;=3")</f>
        <v>#REF!</v>
      </c>
      <c r="AR514" s="6" t="e">
        <f>COUNTIFS(#REF!,"&lt;=1",#REF!,"&gt;=50",#REF!,$B514,#REF!,"&gt;=3.5")</f>
        <v>#REF!</v>
      </c>
      <c r="AS514" s="15" t="e">
        <f>COUNTIFS(#REF!,"&lt;=1",#REF!,"&gt;=50",#REF!,$B514,#REF!,"&gt;=4")</f>
        <v>#REF!</v>
      </c>
    </row>
    <row r="515" spans="2:45" hidden="1" outlineLevel="1" x14ac:dyDescent="0.25">
      <c r="B515" s="9" t="s">
        <v>25</v>
      </c>
      <c r="C515" s="6"/>
      <c r="D515" s="6" t="e">
        <f>COUNTIFS(#REF!,"&lt;100",#REF!,"&gt;=50",#REF!,$B515)</f>
        <v>#REF!</v>
      </c>
      <c r="E515" s="6" t="e">
        <f>COUNTIFS(#REF!,"&lt;=1",#REF!,"&lt;100",#REF!,"&gt;=50",#REF!,$B515,#REF!,"&gt;=2.4")</f>
        <v>#REF!</v>
      </c>
      <c r="F515" s="6" t="e">
        <f>COUNTIFS(#REF!,"&lt;=1",#REF!,"&lt;100",#REF!,"&gt;=50",#REF!,$B515,#REF!,"&gt;=2.5")</f>
        <v>#REF!</v>
      </c>
      <c r="G515" s="6" t="e">
        <f>COUNTIFS(#REF!,"&lt;=1",#REF!,"&lt;100",#REF!,"&gt;=50",#REF!,$B515,#REF!,"&gt;=2.6")</f>
        <v>#REF!</v>
      </c>
      <c r="H515" s="6" t="e">
        <f>COUNTIFS(#REF!,"&lt;=1",#REF!,"&lt;100",#REF!,"&gt;=50",#REF!,$B515,#REF!,"&gt;=2.7")</f>
        <v>#REF!</v>
      </c>
      <c r="I515" s="15" t="e">
        <f>COUNTIFS(#REF!,"&lt;=1",#REF!,"&lt;100",#REF!,"&gt;=50",#REF!,$B515,#REF!,"&gt;=2.8")</f>
        <v>#REF!</v>
      </c>
      <c r="K515" s="9" t="s">
        <v>25</v>
      </c>
      <c r="L515" s="6"/>
      <c r="M515" s="6" t="e">
        <f>COUNTIFS(#REF!,"&gt;=100",#REF!,"&lt;150",#REF!,$B515)</f>
        <v>#REF!</v>
      </c>
      <c r="N515" s="6" t="e">
        <f>COUNTIFS(#REF!,"&lt;=1",#REF!,"&gt;=100",#REF!,"&lt;150",#REF!,$B515,#REF!,"&gt;=2.4")</f>
        <v>#REF!</v>
      </c>
      <c r="O515" s="6" t="e">
        <f>COUNTIFS(#REF!,"&lt;=1",#REF!,"&gt;=100",#REF!,"&lt;150",#REF!,$B515,#REF!,"&gt;=2.5")</f>
        <v>#REF!</v>
      </c>
      <c r="P515" s="6" t="e">
        <f>COUNTIFS(#REF!,"&lt;=1",#REF!,"&gt;=100",#REF!,"&lt;150",#REF!,$B515,#REF!,"&gt;=2.6")</f>
        <v>#REF!</v>
      </c>
      <c r="Q515" s="6" t="e">
        <f>COUNTIFS(#REF!,"&lt;=1",#REF!,"&gt;=100",#REF!,"&lt;150",#REF!,$B515,#REF!,"&gt;=3.0")</f>
        <v>#REF!</v>
      </c>
      <c r="R515" s="15" t="e">
        <f>COUNTIFS(#REF!,"&lt;=1",#REF!,"&gt;=100",#REF!,"&lt;150",#REF!,$B515,#REF!,"&gt;=3.5")</f>
        <v>#REF!</v>
      </c>
      <c r="T515" s="9" t="s">
        <v>25</v>
      </c>
      <c r="U515" s="6"/>
      <c r="V515" s="6" t="e">
        <f>COUNTIFS(#REF!,"&gt;=150",#REF!,"&lt;200",#REF!,$B515)</f>
        <v>#REF!</v>
      </c>
      <c r="W515" s="6" t="e">
        <f>COUNTIFS(#REF!,"&lt;=1",#REF!,"&gt;=150",#REF!,"&lt;200",#REF!,$B515,#REF!,"&gt;=2.8")</f>
        <v>#REF!</v>
      </c>
      <c r="X515" s="6" t="e">
        <f>COUNTIFS(#REF!,"&lt;=1",#REF!,"&gt;=150",#REF!,"&lt;200",#REF!,$B515,#REF!,"&gt;=3.0")</f>
        <v>#REF!</v>
      </c>
      <c r="Y515" s="6" t="e">
        <f>COUNTIFS(#REF!,"&lt;=1",#REF!,"&gt;=150",#REF!,"&lt;200",#REF!,$B515,#REF!,"&gt;=3.2")</f>
        <v>#REF!</v>
      </c>
      <c r="Z515" s="6" t="e">
        <f>COUNTIFS(#REF!,"&lt;=1",#REF!,"&gt;=150",#REF!,"&lt;200",#REF!,$B515,#REF!,"&gt;=3.5")</f>
        <v>#REF!</v>
      </c>
      <c r="AA515" s="15" t="e">
        <f>COUNTIFS(#REF!,"&lt;=1",#REF!,"&gt;=150",#REF!,"&lt;200",#REF!,$B515,#REF!,"&gt;=4")</f>
        <v>#REF!</v>
      </c>
      <c r="AC515" s="9" t="s">
        <v>25</v>
      </c>
      <c r="AD515" s="6"/>
      <c r="AE515" s="6" t="e">
        <f>COUNTIFS(#REF!,"&gt;=200",#REF!,$B515)</f>
        <v>#REF!</v>
      </c>
      <c r="AF515" s="6" t="e">
        <f>COUNTIFS(#REF!,"&lt;=1",#REF!,"&gt;=200",#REF!,$B515,#REF!,"&gt;=2.7")</f>
        <v>#REF!</v>
      </c>
      <c r="AG515" s="6" t="e">
        <f>COUNTIFS(#REF!,"&lt;=1",#REF!,"&gt;=200",#REF!,$B515,#REF!,"&gt;=3.0")</f>
        <v>#REF!</v>
      </c>
      <c r="AH515" s="6" t="e">
        <f>COUNTIFS(#REF!,"&lt;=1",#REF!,"&gt;=200",#REF!,$B515,#REF!,"&gt;=3.0")</f>
        <v>#REF!</v>
      </c>
      <c r="AI515" s="6" t="e">
        <f>COUNTIFS(#REF!,"&lt;=1",#REF!,"&gt;=200",#REF!,$B515,#REF!,"&gt;=3.2")</f>
        <v>#REF!</v>
      </c>
      <c r="AJ515" s="15" t="e">
        <f>COUNTIFS(#REF!,"&lt;=1",#REF!,"&gt;=200",#REF!,$B515,#REF!,"&gt;=3.5")</f>
        <v>#REF!</v>
      </c>
      <c r="AL515" s="9" t="s">
        <v>25</v>
      </c>
      <c r="AM515" s="6"/>
      <c r="AN515" s="6" t="e">
        <f>COUNTIFS(#REF!,"&gt;=50",#REF!,$B515)</f>
        <v>#REF!</v>
      </c>
      <c r="AO515" s="6" t="e">
        <f>COUNTIFS(#REF!,"&lt;=1",#REF!,"&gt;=50",#REF!,$B515,#REF!,"&gt;=2.2")</f>
        <v>#REF!</v>
      </c>
      <c r="AP515" s="6" t="e">
        <f>COUNTIFS(#REF!,"&lt;=1",#REF!,"&gt;=50",#REF!,$B515,#REF!,"&gt;=2.5")</f>
        <v>#REF!</v>
      </c>
      <c r="AQ515" s="6" t="e">
        <f>COUNTIFS(#REF!,"&lt;=1",#REF!,"&gt;=50",#REF!,$B515,#REF!,"&gt;=3")</f>
        <v>#REF!</v>
      </c>
      <c r="AR515" s="6" t="e">
        <f>COUNTIFS(#REF!,"&lt;=1",#REF!,"&gt;=50",#REF!,$B515,#REF!,"&gt;=3.5")</f>
        <v>#REF!</v>
      </c>
      <c r="AS515" s="15" t="e">
        <f>COUNTIFS(#REF!,"&lt;=1",#REF!,"&gt;=50",#REF!,$B515,#REF!,"&gt;=4")</f>
        <v>#REF!</v>
      </c>
    </row>
    <row r="516" spans="2:45" hidden="1" outlineLevel="1" x14ac:dyDescent="0.25">
      <c r="B516" s="9" t="s">
        <v>37</v>
      </c>
      <c r="C516" s="6"/>
      <c r="D516" s="6" t="e">
        <f>COUNTIFS(#REF!,"&lt;100",#REF!,"&gt;=50",#REF!,$B516)</f>
        <v>#REF!</v>
      </c>
      <c r="E516" s="6" t="e">
        <f>COUNTIFS(#REF!,"&lt;=1",#REF!,"&lt;100",#REF!,"&gt;=50",#REF!,$B516,#REF!,"&gt;=2.4")</f>
        <v>#REF!</v>
      </c>
      <c r="F516" s="6" t="e">
        <f>COUNTIFS(#REF!,"&lt;=1",#REF!,"&lt;100",#REF!,"&gt;=50",#REF!,$B516,#REF!,"&gt;=2.5")</f>
        <v>#REF!</v>
      </c>
      <c r="G516" s="6" t="e">
        <f>COUNTIFS(#REF!,"&lt;=1",#REF!,"&lt;100",#REF!,"&gt;=50",#REF!,$B516,#REF!,"&gt;=2.6")</f>
        <v>#REF!</v>
      </c>
      <c r="H516" s="6" t="e">
        <f>COUNTIFS(#REF!,"&lt;=1",#REF!,"&lt;100",#REF!,"&gt;=50",#REF!,$B516,#REF!,"&gt;=2.7")</f>
        <v>#REF!</v>
      </c>
      <c r="I516" s="15" t="e">
        <f>COUNTIFS(#REF!,"&lt;=1",#REF!,"&lt;100",#REF!,"&gt;=50",#REF!,$B516,#REF!,"&gt;=2.8")</f>
        <v>#REF!</v>
      </c>
      <c r="K516" s="9" t="s">
        <v>37</v>
      </c>
      <c r="L516" s="6"/>
      <c r="M516" s="6" t="e">
        <f>COUNTIFS(#REF!,"&gt;=100",#REF!,"&lt;150",#REF!,$B516)</f>
        <v>#REF!</v>
      </c>
      <c r="N516" s="6" t="e">
        <f>COUNTIFS(#REF!,"&lt;=1",#REF!,"&gt;=100",#REF!,"&lt;150",#REF!,$B516,#REF!,"&gt;=2.4")</f>
        <v>#REF!</v>
      </c>
      <c r="O516" s="6" t="e">
        <f>COUNTIFS(#REF!,"&lt;=1",#REF!,"&gt;=100",#REF!,"&lt;150",#REF!,$B516,#REF!,"&gt;=2.5")</f>
        <v>#REF!</v>
      </c>
      <c r="P516" s="6" t="e">
        <f>COUNTIFS(#REF!,"&lt;=1",#REF!,"&gt;=100",#REF!,"&lt;150",#REF!,$B516,#REF!,"&gt;=2.6")</f>
        <v>#REF!</v>
      </c>
      <c r="Q516" s="6" t="e">
        <f>COUNTIFS(#REF!,"&lt;=1",#REF!,"&gt;=100",#REF!,"&lt;150",#REF!,$B516,#REF!,"&gt;=3.0")</f>
        <v>#REF!</v>
      </c>
      <c r="R516" s="15" t="e">
        <f>COUNTIFS(#REF!,"&lt;=1",#REF!,"&gt;=100",#REF!,"&lt;150",#REF!,$B516,#REF!,"&gt;=3.5")</f>
        <v>#REF!</v>
      </c>
      <c r="T516" s="9" t="s">
        <v>37</v>
      </c>
      <c r="U516" s="6"/>
      <c r="V516" s="6" t="e">
        <f>COUNTIFS(#REF!,"&gt;=150",#REF!,"&lt;200",#REF!,$B516)</f>
        <v>#REF!</v>
      </c>
      <c r="W516" s="6" t="e">
        <f>COUNTIFS(#REF!,"&lt;=1",#REF!,"&gt;=150",#REF!,"&lt;200",#REF!,$B516,#REF!,"&gt;=2.8")</f>
        <v>#REF!</v>
      </c>
      <c r="X516" s="6" t="e">
        <f>COUNTIFS(#REF!,"&lt;=1",#REF!,"&gt;=150",#REF!,"&lt;200",#REF!,$B516,#REF!,"&gt;=3.0")</f>
        <v>#REF!</v>
      </c>
      <c r="Y516" s="6" t="e">
        <f>COUNTIFS(#REF!,"&lt;=1",#REF!,"&gt;=150",#REF!,"&lt;200",#REF!,$B516,#REF!,"&gt;=3.2")</f>
        <v>#REF!</v>
      </c>
      <c r="Z516" s="6" t="e">
        <f>COUNTIFS(#REF!,"&lt;=1",#REF!,"&gt;=150",#REF!,"&lt;200",#REF!,$B516,#REF!,"&gt;=3.5")</f>
        <v>#REF!</v>
      </c>
      <c r="AA516" s="15" t="e">
        <f>COUNTIFS(#REF!,"&lt;=1",#REF!,"&gt;=150",#REF!,"&lt;200",#REF!,$B516,#REF!,"&gt;=4")</f>
        <v>#REF!</v>
      </c>
      <c r="AC516" s="9" t="s">
        <v>37</v>
      </c>
      <c r="AD516" s="6"/>
      <c r="AE516" s="6" t="e">
        <f>COUNTIFS(#REF!,"&gt;=200",#REF!,$B516)</f>
        <v>#REF!</v>
      </c>
      <c r="AF516" s="6" t="e">
        <f>COUNTIFS(#REF!,"&lt;=1",#REF!,"&gt;=200",#REF!,$B516,#REF!,"&gt;=2.7")</f>
        <v>#REF!</v>
      </c>
      <c r="AG516" s="6" t="e">
        <f>COUNTIFS(#REF!,"&lt;=1",#REF!,"&gt;=200",#REF!,$B516,#REF!,"&gt;=3.0")</f>
        <v>#REF!</v>
      </c>
      <c r="AH516" s="6" t="e">
        <f>COUNTIFS(#REF!,"&lt;=1",#REF!,"&gt;=200",#REF!,$B516,#REF!,"&gt;=3.0")</f>
        <v>#REF!</v>
      </c>
      <c r="AI516" s="6" t="e">
        <f>COUNTIFS(#REF!,"&lt;=1",#REF!,"&gt;=200",#REF!,$B516,#REF!,"&gt;=3.2")</f>
        <v>#REF!</v>
      </c>
      <c r="AJ516" s="15" t="e">
        <f>COUNTIFS(#REF!,"&lt;=1",#REF!,"&gt;=200",#REF!,$B516,#REF!,"&gt;=3.5")</f>
        <v>#REF!</v>
      </c>
      <c r="AL516" s="9" t="s">
        <v>37</v>
      </c>
      <c r="AM516" s="6"/>
      <c r="AN516" s="6" t="e">
        <f>COUNTIFS(#REF!,"&gt;=50",#REF!,$B516)</f>
        <v>#REF!</v>
      </c>
      <c r="AO516" s="6" t="e">
        <f>COUNTIFS(#REF!,"&lt;=1",#REF!,"&gt;=50",#REF!,$B516,#REF!,"&gt;=2.2")</f>
        <v>#REF!</v>
      </c>
      <c r="AP516" s="6" t="e">
        <f>COUNTIFS(#REF!,"&lt;=1",#REF!,"&gt;=50",#REF!,$B516,#REF!,"&gt;=2.5")</f>
        <v>#REF!</v>
      </c>
      <c r="AQ516" s="6" t="e">
        <f>COUNTIFS(#REF!,"&lt;=1",#REF!,"&gt;=50",#REF!,$B516,#REF!,"&gt;=3")</f>
        <v>#REF!</v>
      </c>
      <c r="AR516" s="6" t="e">
        <f>COUNTIFS(#REF!,"&lt;=1",#REF!,"&gt;=50",#REF!,$B516,#REF!,"&gt;=3.5")</f>
        <v>#REF!</v>
      </c>
      <c r="AS516" s="15" t="e">
        <f>COUNTIFS(#REF!,"&lt;=1",#REF!,"&gt;=50",#REF!,$B516,#REF!,"&gt;=4")</f>
        <v>#REF!</v>
      </c>
    </row>
    <row r="517" spans="2:45" hidden="1" outlineLevel="1" x14ac:dyDescent="0.25">
      <c r="B517" s="9" t="s">
        <v>58</v>
      </c>
      <c r="C517" s="6"/>
      <c r="D517" s="6" t="e">
        <f>COUNTIFS(#REF!,"&lt;100",#REF!,"&gt;=50",#REF!,$B517)</f>
        <v>#REF!</v>
      </c>
      <c r="E517" s="6" t="e">
        <f>COUNTIFS(#REF!,"&lt;=1",#REF!,"&lt;100",#REF!,"&gt;=50",#REF!,$B517,#REF!,"&gt;=2.4")</f>
        <v>#REF!</v>
      </c>
      <c r="F517" s="6" t="e">
        <f>COUNTIFS(#REF!,"&lt;=1",#REF!,"&lt;100",#REF!,"&gt;=50",#REF!,$B517,#REF!,"&gt;=2.5")</f>
        <v>#REF!</v>
      </c>
      <c r="G517" s="6" t="e">
        <f>COUNTIFS(#REF!,"&lt;=1",#REF!,"&lt;100",#REF!,"&gt;=50",#REF!,$B517,#REF!,"&gt;=2.6")</f>
        <v>#REF!</v>
      </c>
      <c r="H517" s="6" t="e">
        <f>COUNTIFS(#REF!,"&lt;=1",#REF!,"&lt;100",#REF!,"&gt;=50",#REF!,$B517,#REF!,"&gt;=2.7")</f>
        <v>#REF!</v>
      </c>
      <c r="I517" s="15" t="e">
        <f>COUNTIFS(#REF!,"&lt;=1",#REF!,"&lt;100",#REF!,"&gt;=50",#REF!,$B517,#REF!,"&gt;=2.8")</f>
        <v>#REF!</v>
      </c>
      <c r="K517" s="9" t="s">
        <v>58</v>
      </c>
      <c r="L517" s="6"/>
      <c r="M517" s="6" t="e">
        <f>COUNTIFS(#REF!,"&gt;=100",#REF!,"&lt;150",#REF!,$B517)</f>
        <v>#REF!</v>
      </c>
      <c r="N517" s="6" t="e">
        <f>COUNTIFS(#REF!,"&lt;=1",#REF!,"&gt;=100",#REF!,"&lt;150",#REF!,$B517,#REF!,"&gt;=2.4")</f>
        <v>#REF!</v>
      </c>
      <c r="O517" s="6" t="e">
        <f>COUNTIFS(#REF!,"&lt;=1",#REF!,"&gt;=100",#REF!,"&lt;150",#REF!,$B517,#REF!,"&gt;=2.5")</f>
        <v>#REF!</v>
      </c>
      <c r="P517" s="6" t="e">
        <f>COUNTIFS(#REF!,"&lt;=1",#REF!,"&gt;=100",#REF!,"&lt;150",#REF!,$B517,#REF!,"&gt;=2.6")</f>
        <v>#REF!</v>
      </c>
      <c r="Q517" s="6" t="e">
        <f>COUNTIFS(#REF!,"&lt;=1",#REF!,"&gt;=100",#REF!,"&lt;150",#REF!,$B517,#REF!,"&gt;=3.0")</f>
        <v>#REF!</v>
      </c>
      <c r="R517" s="15" t="e">
        <f>COUNTIFS(#REF!,"&lt;=1",#REF!,"&gt;=100",#REF!,"&lt;150",#REF!,$B517,#REF!,"&gt;=3.5")</f>
        <v>#REF!</v>
      </c>
      <c r="T517" s="9" t="s">
        <v>58</v>
      </c>
      <c r="U517" s="6"/>
      <c r="V517" s="6" t="e">
        <f>COUNTIFS(#REF!,"&gt;=150",#REF!,"&lt;200",#REF!,$B517)</f>
        <v>#REF!</v>
      </c>
      <c r="W517" s="6" t="e">
        <f>COUNTIFS(#REF!,"&lt;=1",#REF!,"&gt;=150",#REF!,"&lt;200",#REF!,$B517,#REF!,"&gt;=2.8")</f>
        <v>#REF!</v>
      </c>
      <c r="X517" s="6" t="e">
        <f>COUNTIFS(#REF!,"&lt;=1",#REF!,"&gt;=150",#REF!,"&lt;200",#REF!,$B517,#REF!,"&gt;=3.0")</f>
        <v>#REF!</v>
      </c>
      <c r="Y517" s="6" t="e">
        <f>COUNTIFS(#REF!,"&lt;=1",#REF!,"&gt;=150",#REF!,"&lt;200",#REF!,$B517,#REF!,"&gt;=3.2")</f>
        <v>#REF!</v>
      </c>
      <c r="Z517" s="6" t="e">
        <f>COUNTIFS(#REF!,"&lt;=1",#REF!,"&gt;=150",#REF!,"&lt;200",#REF!,$B517,#REF!,"&gt;=3.5")</f>
        <v>#REF!</v>
      </c>
      <c r="AA517" s="15" t="e">
        <f>COUNTIFS(#REF!,"&lt;=1",#REF!,"&gt;=150",#REF!,"&lt;200",#REF!,$B517,#REF!,"&gt;=4")</f>
        <v>#REF!</v>
      </c>
      <c r="AC517" s="9" t="s">
        <v>58</v>
      </c>
      <c r="AD517" s="6"/>
      <c r="AE517" s="6" t="e">
        <f>COUNTIFS(#REF!,"&gt;=200",#REF!,$B517)</f>
        <v>#REF!</v>
      </c>
      <c r="AF517" s="6" t="e">
        <f>COUNTIFS(#REF!,"&lt;=1",#REF!,"&gt;=200",#REF!,$B517,#REF!,"&gt;=2.7")</f>
        <v>#REF!</v>
      </c>
      <c r="AG517" s="6" t="e">
        <f>COUNTIFS(#REF!,"&lt;=1",#REF!,"&gt;=200",#REF!,$B517,#REF!,"&gt;=3.0")</f>
        <v>#REF!</v>
      </c>
      <c r="AH517" s="6" t="e">
        <f>COUNTIFS(#REF!,"&lt;=1",#REF!,"&gt;=200",#REF!,$B517,#REF!,"&gt;=3.0")</f>
        <v>#REF!</v>
      </c>
      <c r="AI517" s="6" t="e">
        <f>COUNTIFS(#REF!,"&lt;=1",#REF!,"&gt;=200",#REF!,$B517,#REF!,"&gt;=3.2")</f>
        <v>#REF!</v>
      </c>
      <c r="AJ517" s="15" t="e">
        <f>COUNTIFS(#REF!,"&lt;=1",#REF!,"&gt;=200",#REF!,$B517,#REF!,"&gt;=3.5")</f>
        <v>#REF!</v>
      </c>
      <c r="AL517" s="9" t="s">
        <v>58</v>
      </c>
      <c r="AM517" s="6"/>
      <c r="AN517" s="6" t="e">
        <f>COUNTIFS(#REF!,"&gt;=50",#REF!,$B517)</f>
        <v>#REF!</v>
      </c>
      <c r="AO517" s="6" t="e">
        <f>COUNTIFS(#REF!,"&lt;=1",#REF!,"&gt;=50",#REF!,$B517,#REF!,"&gt;=2.2")</f>
        <v>#REF!</v>
      </c>
      <c r="AP517" s="6" t="e">
        <f>COUNTIFS(#REF!,"&lt;=1",#REF!,"&gt;=50",#REF!,$B517,#REF!,"&gt;=2.5")</f>
        <v>#REF!</v>
      </c>
      <c r="AQ517" s="6" t="e">
        <f>COUNTIFS(#REF!,"&lt;=1",#REF!,"&gt;=50",#REF!,$B517,#REF!,"&gt;=3")</f>
        <v>#REF!</v>
      </c>
      <c r="AR517" s="6" t="e">
        <f>COUNTIFS(#REF!,"&lt;=1",#REF!,"&gt;=50",#REF!,$B517,#REF!,"&gt;=3.5")</f>
        <v>#REF!</v>
      </c>
      <c r="AS517" s="15" t="e">
        <f>COUNTIFS(#REF!,"&lt;=1",#REF!,"&gt;=50",#REF!,$B517,#REF!,"&gt;=4")</f>
        <v>#REF!</v>
      </c>
    </row>
    <row r="518" spans="2:45" hidden="1" outlineLevel="1" x14ac:dyDescent="0.25">
      <c r="B518" s="9" t="s">
        <v>59</v>
      </c>
      <c r="C518" s="6"/>
      <c r="D518" s="6" t="e">
        <f>COUNTIFS(#REF!,"&lt;100",#REF!,"&gt;=50",#REF!,$B518)</f>
        <v>#REF!</v>
      </c>
      <c r="E518" s="6" t="e">
        <f>COUNTIFS(#REF!,"&lt;=1",#REF!,"&lt;100",#REF!,"&gt;=50",#REF!,$B518,#REF!,"&gt;=2.4")</f>
        <v>#REF!</v>
      </c>
      <c r="F518" s="6" t="e">
        <f>COUNTIFS(#REF!,"&lt;=1",#REF!,"&lt;100",#REF!,"&gt;=50",#REF!,$B518,#REF!,"&gt;=2.5")</f>
        <v>#REF!</v>
      </c>
      <c r="G518" s="6" t="e">
        <f>COUNTIFS(#REF!,"&lt;=1",#REF!,"&lt;100",#REF!,"&gt;=50",#REF!,$B518,#REF!,"&gt;=2.6")</f>
        <v>#REF!</v>
      </c>
      <c r="H518" s="6" t="e">
        <f>COUNTIFS(#REF!,"&lt;=1",#REF!,"&lt;100",#REF!,"&gt;=50",#REF!,$B518,#REF!,"&gt;=2.7")</f>
        <v>#REF!</v>
      </c>
      <c r="I518" s="15" t="e">
        <f>COUNTIFS(#REF!,"&lt;=1",#REF!,"&lt;100",#REF!,"&gt;=50",#REF!,$B518,#REF!,"&gt;=2.8")</f>
        <v>#REF!</v>
      </c>
      <c r="K518" s="9" t="s">
        <v>59</v>
      </c>
      <c r="L518" s="6"/>
      <c r="M518" s="6" t="e">
        <f>COUNTIFS(#REF!,"&gt;=100",#REF!,"&lt;150",#REF!,$B518)</f>
        <v>#REF!</v>
      </c>
      <c r="N518" s="6" t="e">
        <f>COUNTIFS(#REF!,"&lt;=1",#REF!,"&gt;=100",#REF!,"&lt;150",#REF!,$B518,#REF!,"&gt;=2.4")</f>
        <v>#REF!</v>
      </c>
      <c r="O518" s="6" t="e">
        <f>COUNTIFS(#REF!,"&lt;=1",#REF!,"&gt;=100",#REF!,"&lt;150",#REF!,$B518,#REF!,"&gt;=2.5")</f>
        <v>#REF!</v>
      </c>
      <c r="P518" s="6" t="e">
        <f>COUNTIFS(#REF!,"&lt;=1",#REF!,"&gt;=100",#REF!,"&lt;150",#REF!,$B518,#REF!,"&gt;=2.6")</f>
        <v>#REF!</v>
      </c>
      <c r="Q518" s="6" t="e">
        <f>COUNTIFS(#REF!,"&lt;=1",#REF!,"&gt;=100",#REF!,"&lt;150",#REF!,$B518,#REF!,"&gt;=3.0")</f>
        <v>#REF!</v>
      </c>
      <c r="R518" s="15" t="e">
        <f>COUNTIFS(#REF!,"&lt;=1",#REF!,"&gt;=100",#REF!,"&lt;150",#REF!,$B518,#REF!,"&gt;=3.5")</f>
        <v>#REF!</v>
      </c>
      <c r="T518" s="9" t="s">
        <v>59</v>
      </c>
      <c r="U518" s="6"/>
      <c r="V518" s="6" t="e">
        <f>COUNTIFS(#REF!,"&gt;=150",#REF!,"&lt;200",#REF!,$B518)</f>
        <v>#REF!</v>
      </c>
      <c r="W518" s="6" t="e">
        <f>COUNTIFS(#REF!,"&lt;=1",#REF!,"&gt;=150",#REF!,"&lt;200",#REF!,$B518,#REF!,"&gt;=2.8")</f>
        <v>#REF!</v>
      </c>
      <c r="X518" s="6" t="e">
        <f>COUNTIFS(#REF!,"&lt;=1",#REF!,"&gt;=150",#REF!,"&lt;200",#REF!,$B518,#REF!,"&gt;=3.0")</f>
        <v>#REF!</v>
      </c>
      <c r="Y518" s="6" t="e">
        <f>COUNTIFS(#REF!,"&lt;=1",#REF!,"&gt;=150",#REF!,"&lt;200",#REF!,$B518,#REF!,"&gt;=3.2")</f>
        <v>#REF!</v>
      </c>
      <c r="Z518" s="6" t="e">
        <f>COUNTIFS(#REF!,"&lt;=1",#REF!,"&gt;=150",#REF!,"&lt;200",#REF!,$B518,#REF!,"&gt;=3.5")</f>
        <v>#REF!</v>
      </c>
      <c r="AA518" s="15" t="e">
        <f>COUNTIFS(#REF!,"&lt;=1",#REF!,"&gt;=150",#REF!,"&lt;200",#REF!,$B518,#REF!,"&gt;=4")</f>
        <v>#REF!</v>
      </c>
      <c r="AC518" s="9" t="s">
        <v>59</v>
      </c>
      <c r="AD518" s="6"/>
      <c r="AE518" s="6" t="e">
        <f>COUNTIFS(#REF!,"&gt;=200",#REF!,$B518)</f>
        <v>#REF!</v>
      </c>
      <c r="AF518" s="6" t="e">
        <f>COUNTIFS(#REF!,"&lt;=1",#REF!,"&gt;=200",#REF!,$B518,#REF!,"&gt;=2.7")</f>
        <v>#REF!</v>
      </c>
      <c r="AG518" s="6" t="e">
        <f>COUNTIFS(#REF!,"&lt;=1",#REF!,"&gt;=200",#REF!,$B518,#REF!,"&gt;=3.0")</f>
        <v>#REF!</v>
      </c>
      <c r="AH518" s="6" t="e">
        <f>COUNTIFS(#REF!,"&lt;=1",#REF!,"&gt;=200",#REF!,$B518,#REF!,"&gt;=3.0")</f>
        <v>#REF!</v>
      </c>
      <c r="AI518" s="6" t="e">
        <f>COUNTIFS(#REF!,"&lt;=1",#REF!,"&gt;=200",#REF!,$B518,#REF!,"&gt;=3.2")</f>
        <v>#REF!</v>
      </c>
      <c r="AJ518" s="15" t="e">
        <f>COUNTIFS(#REF!,"&lt;=1",#REF!,"&gt;=200",#REF!,$B518,#REF!,"&gt;=3.5")</f>
        <v>#REF!</v>
      </c>
      <c r="AL518" s="9" t="s">
        <v>59</v>
      </c>
      <c r="AM518" s="6"/>
      <c r="AN518" s="6" t="e">
        <f>COUNTIFS(#REF!,"&gt;=50",#REF!,$B518)</f>
        <v>#REF!</v>
      </c>
      <c r="AO518" s="6" t="e">
        <f>COUNTIFS(#REF!,"&lt;=1",#REF!,"&gt;=50",#REF!,$B518,#REF!,"&gt;=2.2")</f>
        <v>#REF!</v>
      </c>
      <c r="AP518" s="6" t="e">
        <f>COUNTIFS(#REF!,"&lt;=1",#REF!,"&gt;=50",#REF!,$B518,#REF!,"&gt;=2.5")</f>
        <v>#REF!</v>
      </c>
      <c r="AQ518" s="6" t="e">
        <f>COUNTIFS(#REF!,"&lt;=1",#REF!,"&gt;=50",#REF!,$B518,#REF!,"&gt;=3")</f>
        <v>#REF!</v>
      </c>
      <c r="AR518" s="6" t="e">
        <f>COUNTIFS(#REF!,"&lt;=1",#REF!,"&gt;=50",#REF!,$B518,#REF!,"&gt;=3.5")</f>
        <v>#REF!</v>
      </c>
      <c r="AS518" s="15" t="e">
        <f>COUNTIFS(#REF!,"&lt;=1",#REF!,"&gt;=50",#REF!,$B518,#REF!,"&gt;=4")</f>
        <v>#REF!</v>
      </c>
    </row>
    <row r="519" spans="2:45" hidden="1" outlineLevel="1" x14ac:dyDescent="0.25">
      <c r="B519" s="9" t="s">
        <v>34</v>
      </c>
      <c r="C519" s="6"/>
      <c r="D519" s="6" t="e">
        <f>COUNTIFS(#REF!,"&lt;100",#REF!,"&gt;=50",#REF!,$B519)</f>
        <v>#REF!</v>
      </c>
      <c r="E519" s="6" t="e">
        <f>COUNTIFS(#REF!,"&lt;=1",#REF!,"&lt;100",#REF!,"&gt;=50",#REF!,$B519,#REF!,"&gt;=2.4")</f>
        <v>#REF!</v>
      </c>
      <c r="F519" s="6" t="e">
        <f>COUNTIFS(#REF!,"&lt;=1",#REF!,"&lt;100",#REF!,"&gt;=50",#REF!,$B519,#REF!,"&gt;=2.5")</f>
        <v>#REF!</v>
      </c>
      <c r="G519" s="6" t="e">
        <f>COUNTIFS(#REF!,"&lt;=1",#REF!,"&lt;100",#REF!,"&gt;=50",#REF!,$B519,#REF!,"&gt;=2.6")</f>
        <v>#REF!</v>
      </c>
      <c r="H519" s="6" t="e">
        <f>COUNTIFS(#REF!,"&lt;=1",#REF!,"&lt;100",#REF!,"&gt;=50",#REF!,$B519,#REF!,"&gt;=2.7")</f>
        <v>#REF!</v>
      </c>
      <c r="I519" s="15" t="e">
        <f>COUNTIFS(#REF!,"&lt;=1",#REF!,"&lt;100",#REF!,"&gt;=50",#REF!,$B519,#REF!,"&gt;=2.8")</f>
        <v>#REF!</v>
      </c>
      <c r="K519" s="9" t="s">
        <v>34</v>
      </c>
      <c r="L519" s="6"/>
      <c r="M519" s="6" t="e">
        <f>COUNTIFS(#REF!,"&gt;=100",#REF!,"&lt;150",#REF!,$B519)</f>
        <v>#REF!</v>
      </c>
      <c r="N519" s="6" t="e">
        <f>COUNTIFS(#REF!,"&lt;=1",#REF!,"&gt;=100",#REF!,"&lt;150",#REF!,$B519,#REF!,"&gt;=2.4")</f>
        <v>#REF!</v>
      </c>
      <c r="O519" s="6" t="e">
        <f>COUNTIFS(#REF!,"&lt;=1",#REF!,"&gt;=100",#REF!,"&lt;150",#REF!,$B519,#REF!,"&gt;=2.5")</f>
        <v>#REF!</v>
      </c>
      <c r="P519" s="6" t="e">
        <f>COUNTIFS(#REF!,"&lt;=1",#REF!,"&gt;=100",#REF!,"&lt;150",#REF!,$B519,#REF!,"&gt;=2.6")</f>
        <v>#REF!</v>
      </c>
      <c r="Q519" s="6" t="e">
        <f>COUNTIFS(#REF!,"&lt;=1",#REF!,"&gt;=100",#REF!,"&lt;150",#REF!,$B519,#REF!,"&gt;=3.0")</f>
        <v>#REF!</v>
      </c>
      <c r="R519" s="15" t="e">
        <f>COUNTIFS(#REF!,"&lt;=1",#REF!,"&gt;=100",#REF!,"&lt;150",#REF!,$B519,#REF!,"&gt;=3.5")</f>
        <v>#REF!</v>
      </c>
      <c r="T519" s="9" t="s">
        <v>34</v>
      </c>
      <c r="U519" s="6"/>
      <c r="V519" s="6" t="e">
        <f>COUNTIFS(#REF!,"&gt;=150",#REF!,"&lt;200",#REF!,$B519)</f>
        <v>#REF!</v>
      </c>
      <c r="W519" s="6" t="e">
        <f>COUNTIFS(#REF!,"&lt;=1",#REF!,"&gt;=150",#REF!,"&lt;200",#REF!,$B519,#REF!,"&gt;=2.8")</f>
        <v>#REF!</v>
      </c>
      <c r="X519" s="6" t="e">
        <f>COUNTIFS(#REF!,"&lt;=1",#REF!,"&gt;=150",#REF!,"&lt;200",#REF!,$B519,#REF!,"&gt;=3.0")</f>
        <v>#REF!</v>
      </c>
      <c r="Y519" s="6" t="e">
        <f>COUNTIFS(#REF!,"&lt;=1",#REF!,"&gt;=150",#REF!,"&lt;200",#REF!,$B519,#REF!,"&gt;=3.2")</f>
        <v>#REF!</v>
      </c>
      <c r="Z519" s="6" t="e">
        <f>COUNTIFS(#REF!,"&lt;=1",#REF!,"&gt;=150",#REF!,"&lt;200",#REF!,$B519,#REF!,"&gt;=3.5")</f>
        <v>#REF!</v>
      </c>
      <c r="AA519" s="15" t="e">
        <f>COUNTIFS(#REF!,"&lt;=1",#REF!,"&gt;=150",#REF!,"&lt;200",#REF!,$B519,#REF!,"&gt;=4")</f>
        <v>#REF!</v>
      </c>
      <c r="AC519" s="9" t="s">
        <v>34</v>
      </c>
      <c r="AD519" s="6"/>
      <c r="AE519" s="6" t="e">
        <f>COUNTIFS(#REF!,"&gt;=200",#REF!,$B519)</f>
        <v>#REF!</v>
      </c>
      <c r="AF519" s="6" t="e">
        <f>COUNTIFS(#REF!,"&lt;=1",#REF!,"&gt;=200",#REF!,$B519,#REF!,"&gt;=2.7")</f>
        <v>#REF!</v>
      </c>
      <c r="AG519" s="6" t="e">
        <f>COUNTIFS(#REF!,"&lt;=1",#REF!,"&gt;=200",#REF!,$B519,#REF!,"&gt;=3.0")</f>
        <v>#REF!</v>
      </c>
      <c r="AH519" s="6" t="e">
        <f>COUNTIFS(#REF!,"&lt;=1",#REF!,"&gt;=200",#REF!,$B519,#REF!,"&gt;=3.0")</f>
        <v>#REF!</v>
      </c>
      <c r="AI519" s="6" t="e">
        <f>COUNTIFS(#REF!,"&lt;=1",#REF!,"&gt;=200",#REF!,$B519,#REF!,"&gt;=3.2")</f>
        <v>#REF!</v>
      </c>
      <c r="AJ519" s="15" t="e">
        <f>COUNTIFS(#REF!,"&lt;=1",#REF!,"&gt;=200",#REF!,$B519,#REF!,"&gt;=3.5")</f>
        <v>#REF!</v>
      </c>
      <c r="AL519" s="9" t="s">
        <v>34</v>
      </c>
      <c r="AM519" s="6"/>
      <c r="AN519" s="6" t="e">
        <f>COUNTIFS(#REF!,"&gt;=50",#REF!,$B519)</f>
        <v>#REF!</v>
      </c>
      <c r="AO519" s="6" t="e">
        <f>COUNTIFS(#REF!,"&lt;=1",#REF!,"&gt;=50",#REF!,$B519,#REF!,"&gt;=2.2")</f>
        <v>#REF!</v>
      </c>
      <c r="AP519" s="6" t="e">
        <f>COUNTIFS(#REF!,"&lt;=1",#REF!,"&gt;=50",#REF!,$B519,#REF!,"&gt;=2.5")</f>
        <v>#REF!</v>
      </c>
      <c r="AQ519" s="6" t="e">
        <f>COUNTIFS(#REF!,"&lt;=1",#REF!,"&gt;=50",#REF!,$B519,#REF!,"&gt;=3")</f>
        <v>#REF!</v>
      </c>
      <c r="AR519" s="6" t="e">
        <f>COUNTIFS(#REF!,"&lt;=1",#REF!,"&gt;=50",#REF!,$B519,#REF!,"&gt;=3.5")</f>
        <v>#REF!</v>
      </c>
      <c r="AS519" s="15" t="e">
        <f>COUNTIFS(#REF!,"&lt;=1",#REF!,"&gt;=50",#REF!,$B519,#REF!,"&gt;=4")</f>
        <v>#REF!</v>
      </c>
    </row>
    <row r="520" spans="2:45" hidden="1" outlineLevel="1" x14ac:dyDescent="0.25">
      <c r="B520" s="9" t="s">
        <v>17</v>
      </c>
      <c r="C520" s="6"/>
      <c r="D520" s="6" t="e">
        <f>COUNTIFS(#REF!,"&lt;100",#REF!,"&gt;=50",#REF!,$B520)</f>
        <v>#REF!</v>
      </c>
      <c r="E520" s="6" t="e">
        <f>COUNTIFS(#REF!,"&lt;=1",#REF!,"&lt;100",#REF!,"&gt;=50",#REF!,$B520,#REF!,"&gt;=2.4")</f>
        <v>#REF!</v>
      </c>
      <c r="F520" s="6" t="e">
        <f>COUNTIFS(#REF!,"&lt;=1",#REF!,"&lt;100",#REF!,"&gt;=50",#REF!,$B520,#REF!,"&gt;=2.5")</f>
        <v>#REF!</v>
      </c>
      <c r="G520" s="6" t="e">
        <f>COUNTIFS(#REF!,"&lt;=1",#REF!,"&lt;100",#REF!,"&gt;=50",#REF!,$B520,#REF!,"&gt;=2.6")</f>
        <v>#REF!</v>
      </c>
      <c r="H520" s="6" t="e">
        <f>COUNTIFS(#REF!,"&lt;=1",#REF!,"&lt;100",#REF!,"&gt;=50",#REF!,$B520,#REF!,"&gt;=2.7")</f>
        <v>#REF!</v>
      </c>
      <c r="I520" s="15" t="e">
        <f>COUNTIFS(#REF!,"&lt;=1",#REF!,"&lt;100",#REF!,"&gt;=50",#REF!,$B520,#REF!,"&gt;=2.8")</f>
        <v>#REF!</v>
      </c>
      <c r="K520" s="9" t="s">
        <v>17</v>
      </c>
      <c r="L520" s="6"/>
      <c r="M520" s="6" t="e">
        <f>COUNTIFS(#REF!,"&gt;=100",#REF!,"&lt;150",#REF!,$B520)</f>
        <v>#REF!</v>
      </c>
      <c r="N520" s="6" t="e">
        <f>COUNTIFS(#REF!,"&lt;=1",#REF!,"&gt;=100",#REF!,"&lt;150",#REF!,$B520,#REF!,"&gt;=2.4")</f>
        <v>#REF!</v>
      </c>
      <c r="O520" s="6" t="e">
        <f>COUNTIFS(#REF!,"&lt;=1",#REF!,"&gt;=100",#REF!,"&lt;150",#REF!,$B520,#REF!,"&gt;=2.5")</f>
        <v>#REF!</v>
      </c>
      <c r="P520" s="6" t="e">
        <f>COUNTIFS(#REF!,"&lt;=1",#REF!,"&gt;=100",#REF!,"&lt;150",#REF!,$B520,#REF!,"&gt;=2.6")</f>
        <v>#REF!</v>
      </c>
      <c r="Q520" s="6" t="e">
        <f>COUNTIFS(#REF!,"&lt;=1",#REF!,"&gt;=100",#REF!,"&lt;150",#REF!,$B520,#REF!,"&gt;=3.0")</f>
        <v>#REF!</v>
      </c>
      <c r="R520" s="15" t="e">
        <f>COUNTIFS(#REF!,"&lt;=1",#REF!,"&gt;=100",#REF!,"&lt;150",#REF!,$B520,#REF!,"&gt;=3.5")</f>
        <v>#REF!</v>
      </c>
      <c r="T520" s="9" t="s">
        <v>17</v>
      </c>
      <c r="U520" s="6"/>
      <c r="V520" s="6" t="e">
        <f>COUNTIFS(#REF!,"&gt;=150",#REF!,"&lt;200",#REF!,$B520)</f>
        <v>#REF!</v>
      </c>
      <c r="W520" s="6" t="e">
        <f>COUNTIFS(#REF!,"&lt;=1",#REF!,"&gt;=150",#REF!,"&lt;200",#REF!,$B520,#REF!,"&gt;=2.8")</f>
        <v>#REF!</v>
      </c>
      <c r="X520" s="6" t="e">
        <f>COUNTIFS(#REF!,"&lt;=1",#REF!,"&gt;=150",#REF!,"&lt;200",#REF!,$B520,#REF!,"&gt;=3.0")</f>
        <v>#REF!</v>
      </c>
      <c r="Y520" s="6" t="e">
        <f>COUNTIFS(#REF!,"&lt;=1",#REF!,"&gt;=150",#REF!,"&lt;200",#REF!,$B520,#REF!,"&gt;=3.2")</f>
        <v>#REF!</v>
      </c>
      <c r="Z520" s="6" t="e">
        <f>COUNTIFS(#REF!,"&lt;=1",#REF!,"&gt;=150",#REF!,"&lt;200",#REF!,$B520,#REF!,"&gt;=3.5")</f>
        <v>#REF!</v>
      </c>
      <c r="AA520" s="15" t="e">
        <f>COUNTIFS(#REF!,"&lt;=1",#REF!,"&gt;=150",#REF!,"&lt;200",#REF!,$B520,#REF!,"&gt;=4")</f>
        <v>#REF!</v>
      </c>
      <c r="AC520" s="9" t="s">
        <v>17</v>
      </c>
      <c r="AD520" s="6"/>
      <c r="AE520" s="6" t="e">
        <f>COUNTIFS(#REF!,"&gt;=200",#REF!,$B520)</f>
        <v>#REF!</v>
      </c>
      <c r="AF520" s="6" t="e">
        <f>COUNTIFS(#REF!,"&lt;=1",#REF!,"&gt;=200",#REF!,$B520,#REF!,"&gt;=2.7")</f>
        <v>#REF!</v>
      </c>
      <c r="AG520" s="6" t="e">
        <f>COUNTIFS(#REF!,"&lt;=1",#REF!,"&gt;=200",#REF!,$B520,#REF!,"&gt;=3.0")</f>
        <v>#REF!</v>
      </c>
      <c r="AH520" s="6" t="e">
        <f>COUNTIFS(#REF!,"&lt;=1",#REF!,"&gt;=200",#REF!,$B520,#REF!,"&gt;=3.0")</f>
        <v>#REF!</v>
      </c>
      <c r="AI520" s="6" t="e">
        <f>COUNTIFS(#REF!,"&lt;=1",#REF!,"&gt;=200",#REF!,$B520,#REF!,"&gt;=3.2")</f>
        <v>#REF!</v>
      </c>
      <c r="AJ520" s="15" t="e">
        <f>COUNTIFS(#REF!,"&lt;=1",#REF!,"&gt;=200",#REF!,$B520,#REF!,"&gt;=3.5")</f>
        <v>#REF!</v>
      </c>
      <c r="AL520" s="9" t="s">
        <v>17</v>
      </c>
      <c r="AM520" s="6"/>
      <c r="AN520" s="6" t="e">
        <f>COUNTIFS(#REF!,"&gt;=50",#REF!,$B520)</f>
        <v>#REF!</v>
      </c>
      <c r="AO520" s="6" t="e">
        <f>COUNTIFS(#REF!,"&lt;=1",#REF!,"&gt;=50",#REF!,$B520,#REF!,"&gt;=2.2")</f>
        <v>#REF!</v>
      </c>
      <c r="AP520" s="6" t="e">
        <f>COUNTIFS(#REF!,"&lt;=1",#REF!,"&gt;=50",#REF!,$B520,#REF!,"&gt;=2.5")</f>
        <v>#REF!</v>
      </c>
      <c r="AQ520" s="6" t="e">
        <f>COUNTIFS(#REF!,"&lt;=1",#REF!,"&gt;=50",#REF!,$B520,#REF!,"&gt;=3")</f>
        <v>#REF!</v>
      </c>
      <c r="AR520" s="6" t="e">
        <f>COUNTIFS(#REF!,"&lt;=1",#REF!,"&gt;=50",#REF!,$B520,#REF!,"&gt;=3.5")</f>
        <v>#REF!</v>
      </c>
      <c r="AS520" s="15" t="e">
        <f>COUNTIFS(#REF!,"&lt;=1",#REF!,"&gt;=50",#REF!,$B520,#REF!,"&gt;=4")</f>
        <v>#REF!</v>
      </c>
    </row>
    <row r="521" spans="2:45" hidden="1" outlineLevel="1" x14ac:dyDescent="0.25">
      <c r="B521" s="9" t="s">
        <v>63</v>
      </c>
      <c r="C521" s="6"/>
      <c r="D521" s="6" t="e">
        <f>COUNTIFS(#REF!,"&lt;100",#REF!,"&gt;=50",#REF!,$B521)</f>
        <v>#REF!</v>
      </c>
      <c r="E521" s="6" t="e">
        <f>COUNTIFS(#REF!,"&lt;=1",#REF!,"&lt;100",#REF!,"&gt;=50",#REF!,$B521,#REF!,"&gt;=2.4")</f>
        <v>#REF!</v>
      </c>
      <c r="F521" s="6" t="e">
        <f>COUNTIFS(#REF!,"&lt;=1",#REF!,"&lt;100",#REF!,"&gt;=50",#REF!,$B521,#REF!,"&gt;=2.5")</f>
        <v>#REF!</v>
      </c>
      <c r="G521" s="6" t="e">
        <f>COUNTIFS(#REF!,"&lt;=1",#REF!,"&lt;100",#REF!,"&gt;=50",#REF!,$B521,#REF!,"&gt;=2.6")</f>
        <v>#REF!</v>
      </c>
      <c r="H521" s="6" t="e">
        <f>COUNTIFS(#REF!,"&lt;=1",#REF!,"&lt;100",#REF!,"&gt;=50",#REF!,$B521,#REF!,"&gt;=2.7")</f>
        <v>#REF!</v>
      </c>
      <c r="I521" s="15" t="e">
        <f>COUNTIFS(#REF!,"&lt;=1",#REF!,"&lt;100",#REF!,"&gt;=50",#REF!,$B521,#REF!,"&gt;=2.8")</f>
        <v>#REF!</v>
      </c>
      <c r="K521" s="9" t="s">
        <v>63</v>
      </c>
      <c r="L521" s="6"/>
      <c r="M521" s="6" t="e">
        <f>COUNTIFS(#REF!,"&gt;=100",#REF!,"&lt;150",#REF!,$B521)</f>
        <v>#REF!</v>
      </c>
      <c r="N521" s="6" t="e">
        <f>COUNTIFS(#REF!,"&lt;=1",#REF!,"&gt;=100",#REF!,"&lt;150",#REF!,$B521,#REF!,"&gt;=2.4")</f>
        <v>#REF!</v>
      </c>
      <c r="O521" s="6" t="e">
        <f>COUNTIFS(#REF!,"&lt;=1",#REF!,"&gt;=100",#REF!,"&lt;150",#REF!,$B521,#REF!,"&gt;=2.5")</f>
        <v>#REF!</v>
      </c>
      <c r="P521" s="6" t="e">
        <f>COUNTIFS(#REF!,"&lt;=1",#REF!,"&gt;=100",#REF!,"&lt;150",#REF!,$B521,#REF!,"&gt;=2.6")</f>
        <v>#REF!</v>
      </c>
      <c r="Q521" s="6" t="e">
        <f>COUNTIFS(#REF!,"&lt;=1",#REF!,"&gt;=100",#REF!,"&lt;150",#REF!,$B521,#REF!,"&gt;=3.0")</f>
        <v>#REF!</v>
      </c>
      <c r="R521" s="15" t="e">
        <f>COUNTIFS(#REF!,"&lt;=1",#REF!,"&gt;=100",#REF!,"&lt;150",#REF!,$B521,#REF!,"&gt;=3.5")</f>
        <v>#REF!</v>
      </c>
      <c r="T521" s="9" t="s">
        <v>63</v>
      </c>
      <c r="U521" s="6"/>
      <c r="V521" s="6" t="e">
        <f>COUNTIFS(#REF!,"&gt;=150",#REF!,"&lt;200",#REF!,$B521)</f>
        <v>#REF!</v>
      </c>
      <c r="W521" s="6" t="e">
        <f>COUNTIFS(#REF!,"&lt;=1",#REF!,"&gt;=150",#REF!,"&lt;200",#REF!,$B521,#REF!,"&gt;=2.8")</f>
        <v>#REF!</v>
      </c>
      <c r="X521" s="6" t="e">
        <f>COUNTIFS(#REF!,"&lt;=1",#REF!,"&gt;=150",#REF!,"&lt;200",#REF!,$B521,#REF!,"&gt;=3.0")</f>
        <v>#REF!</v>
      </c>
      <c r="Y521" s="6" t="e">
        <f>COUNTIFS(#REF!,"&lt;=1",#REF!,"&gt;=150",#REF!,"&lt;200",#REF!,$B521,#REF!,"&gt;=3.2")</f>
        <v>#REF!</v>
      </c>
      <c r="Z521" s="6" t="e">
        <f>COUNTIFS(#REF!,"&lt;=1",#REF!,"&gt;=150",#REF!,"&lt;200",#REF!,$B521,#REF!,"&gt;=3.5")</f>
        <v>#REF!</v>
      </c>
      <c r="AA521" s="15" t="e">
        <f>COUNTIFS(#REF!,"&lt;=1",#REF!,"&gt;=150",#REF!,"&lt;200",#REF!,$B521,#REF!,"&gt;=4")</f>
        <v>#REF!</v>
      </c>
      <c r="AC521" s="9" t="s">
        <v>63</v>
      </c>
      <c r="AD521" s="6"/>
      <c r="AE521" s="6" t="e">
        <f>COUNTIFS(#REF!,"&gt;=200",#REF!,$B521)</f>
        <v>#REF!</v>
      </c>
      <c r="AF521" s="6" t="e">
        <f>COUNTIFS(#REF!,"&lt;=1",#REF!,"&gt;=200",#REF!,$B521,#REF!,"&gt;=2.7")</f>
        <v>#REF!</v>
      </c>
      <c r="AG521" s="6" t="e">
        <f>COUNTIFS(#REF!,"&lt;=1",#REF!,"&gt;=200",#REF!,$B521,#REF!,"&gt;=3.0")</f>
        <v>#REF!</v>
      </c>
      <c r="AH521" s="6" t="e">
        <f>COUNTIFS(#REF!,"&lt;=1",#REF!,"&gt;=200",#REF!,$B521,#REF!,"&gt;=3.0")</f>
        <v>#REF!</v>
      </c>
      <c r="AI521" s="6" t="e">
        <f>COUNTIFS(#REF!,"&lt;=1",#REF!,"&gt;=200",#REF!,$B521,#REF!,"&gt;=3.2")</f>
        <v>#REF!</v>
      </c>
      <c r="AJ521" s="15" t="e">
        <f>COUNTIFS(#REF!,"&lt;=1",#REF!,"&gt;=200",#REF!,$B521,#REF!,"&gt;=3.5")</f>
        <v>#REF!</v>
      </c>
      <c r="AL521" s="9" t="s">
        <v>63</v>
      </c>
      <c r="AM521" s="6"/>
      <c r="AN521" s="6" t="e">
        <f>COUNTIFS(#REF!,"&gt;=50",#REF!,$B521)</f>
        <v>#REF!</v>
      </c>
      <c r="AO521" s="6" t="e">
        <f>COUNTIFS(#REF!,"&lt;=1",#REF!,"&gt;=50",#REF!,$B521,#REF!,"&gt;=2.2")</f>
        <v>#REF!</v>
      </c>
      <c r="AP521" s="6" t="e">
        <f>COUNTIFS(#REF!,"&lt;=1",#REF!,"&gt;=50",#REF!,$B521,#REF!,"&gt;=2.5")</f>
        <v>#REF!</v>
      </c>
      <c r="AQ521" s="6" t="e">
        <f>COUNTIFS(#REF!,"&lt;=1",#REF!,"&gt;=50",#REF!,$B521,#REF!,"&gt;=3")</f>
        <v>#REF!</v>
      </c>
      <c r="AR521" s="6" t="e">
        <f>COUNTIFS(#REF!,"&lt;=1",#REF!,"&gt;=50",#REF!,$B521,#REF!,"&gt;=3.5")</f>
        <v>#REF!</v>
      </c>
      <c r="AS521" s="15" t="e">
        <f>COUNTIFS(#REF!,"&lt;=1",#REF!,"&gt;=50",#REF!,$B521,#REF!,"&gt;=4")</f>
        <v>#REF!</v>
      </c>
    </row>
    <row r="522" spans="2:45" hidden="1" outlineLevel="1" x14ac:dyDescent="0.25">
      <c r="B522" s="9" t="s">
        <v>62</v>
      </c>
      <c r="C522" s="6"/>
      <c r="D522" s="6" t="e">
        <f>COUNTIFS(#REF!,"&lt;100",#REF!,"&gt;=50",#REF!,$B522)</f>
        <v>#REF!</v>
      </c>
      <c r="E522" s="6" t="e">
        <f>COUNTIFS(#REF!,"&lt;=1",#REF!,"&lt;100",#REF!,"&gt;=50",#REF!,$B522,#REF!,"&gt;=2.4")</f>
        <v>#REF!</v>
      </c>
      <c r="F522" s="6" t="e">
        <f>COUNTIFS(#REF!,"&lt;=1",#REF!,"&lt;100",#REF!,"&gt;=50",#REF!,$B522,#REF!,"&gt;=2.5")</f>
        <v>#REF!</v>
      </c>
      <c r="G522" s="6" t="e">
        <f>COUNTIFS(#REF!,"&lt;=1",#REF!,"&lt;100",#REF!,"&gt;=50",#REF!,$B522,#REF!,"&gt;=2.6")</f>
        <v>#REF!</v>
      </c>
      <c r="H522" s="6" t="e">
        <f>COUNTIFS(#REF!,"&lt;=1",#REF!,"&lt;100",#REF!,"&gt;=50",#REF!,$B522,#REF!,"&gt;=2.7")</f>
        <v>#REF!</v>
      </c>
      <c r="I522" s="15" t="e">
        <f>COUNTIFS(#REF!,"&lt;=1",#REF!,"&lt;100",#REF!,"&gt;=50",#REF!,$B522,#REF!,"&gt;=2.8")</f>
        <v>#REF!</v>
      </c>
      <c r="K522" s="9" t="s">
        <v>62</v>
      </c>
      <c r="L522" s="6"/>
      <c r="M522" s="6" t="e">
        <f>COUNTIFS(#REF!,"&gt;=100",#REF!,"&lt;150",#REF!,$B522)</f>
        <v>#REF!</v>
      </c>
      <c r="N522" s="6" t="e">
        <f>COUNTIFS(#REF!,"&lt;=1",#REF!,"&gt;=100",#REF!,"&lt;150",#REF!,$B522,#REF!,"&gt;=2.4")</f>
        <v>#REF!</v>
      </c>
      <c r="O522" s="6" t="e">
        <f>COUNTIFS(#REF!,"&lt;=1",#REF!,"&gt;=100",#REF!,"&lt;150",#REF!,$B522,#REF!,"&gt;=2.5")</f>
        <v>#REF!</v>
      </c>
      <c r="P522" s="6" t="e">
        <f>COUNTIFS(#REF!,"&lt;=1",#REF!,"&gt;=100",#REF!,"&lt;150",#REF!,$B522,#REF!,"&gt;=2.6")</f>
        <v>#REF!</v>
      </c>
      <c r="Q522" s="6" t="e">
        <f>COUNTIFS(#REF!,"&lt;=1",#REF!,"&gt;=100",#REF!,"&lt;150",#REF!,$B522,#REF!,"&gt;=3.0")</f>
        <v>#REF!</v>
      </c>
      <c r="R522" s="15" t="e">
        <f>COUNTIFS(#REF!,"&lt;=1",#REF!,"&gt;=100",#REF!,"&lt;150",#REF!,$B522,#REF!,"&gt;=3.5")</f>
        <v>#REF!</v>
      </c>
      <c r="T522" s="9" t="s">
        <v>62</v>
      </c>
      <c r="U522" s="6"/>
      <c r="V522" s="6" t="e">
        <f>COUNTIFS(#REF!,"&gt;=150",#REF!,"&lt;200",#REF!,$B522)</f>
        <v>#REF!</v>
      </c>
      <c r="W522" s="6" t="e">
        <f>COUNTIFS(#REF!,"&lt;=1",#REF!,"&gt;=150",#REF!,"&lt;200",#REF!,$B522,#REF!,"&gt;=2.8")</f>
        <v>#REF!</v>
      </c>
      <c r="X522" s="6" t="e">
        <f>COUNTIFS(#REF!,"&lt;=1",#REF!,"&gt;=150",#REF!,"&lt;200",#REF!,$B522,#REF!,"&gt;=3.0")</f>
        <v>#REF!</v>
      </c>
      <c r="Y522" s="6" t="e">
        <f>COUNTIFS(#REF!,"&lt;=1",#REF!,"&gt;=150",#REF!,"&lt;200",#REF!,$B522,#REF!,"&gt;=3.2")</f>
        <v>#REF!</v>
      </c>
      <c r="Z522" s="6" t="e">
        <f>COUNTIFS(#REF!,"&lt;=1",#REF!,"&gt;=150",#REF!,"&lt;200",#REF!,$B522,#REF!,"&gt;=3.5")</f>
        <v>#REF!</v>
      </c>
      <c r="AA522" s="15" t="e">
        <f>COUNTIFS(#REF!,"&lt;=1",#REF!,"&gt;=150",#REF!,"&lt;200",#REF!,$B522,#REF!,"&gt;=4")</f>
        <v>#REF!</v>
      </c>
      <c r="AC522" s="9" t="s">
        <v>62</v>
      </c>
      <c r="AD522" s="6"/>
      <c r="AE522" s="6" t="e">
        <f>COUNTIFS(#REF!,"&gt;=200",#REF!,$B522)</f>
        <v>#REF!</v>
      </c>
      <c r="AF522" s="6" t="e">
        <f>COUNTIFS(#REF!,"&lt;=1",#REF!,"&gt;=200",#REF!,$B522,#REF!,"&gt;=2.7")</f>
        <v>#REF!</v>
      </c>
      <c r="AG522" s="6" t="e">
        <f>COUNTIFS(#REF!,"&lt;=1",#REF!,"&gt;=200",#REF!,$B522,#REF!,"&gt;=3.0")</f>
        <v>#REF!</v>
      </c>
      <c r="AH522" s="6" t="e">
        <f>COUNTIFS(#REF!,"&lt;=1",#REF!,"&gt;=200",#REF!,$B522,#REF!,"&gt;=3.0")</f>
        <v>#REF!</v>
      </c>
      <c r="AI522" s="6" t="e">
        <f>COUNTIFS(#REF!,"&lt;=1",#REF!,"&gt;=200",#REF!,$B522,#REF!,"&gt;=3.2")</f>
        <v>#REF!</v>
      </c>
      <c r="AJ522" s="15" t="e">
        <f>COUNTIFS(#REF!,"&lt;=1",#REF!,"&gt;=200",#REF!,$B522,#REF!,"&gt;=3.5")</f>
        <v>#REF!</v>
      </c>
      <c r="AL522" s="9" t="s">
        <v>62</v>
      </c>
      <c r="AM522" s="6"/>
      <c r="AN522" s="6" t="e">
        <f>COUNTIFS(#REF!,"&gt;=50",#REF!,$B522)</f>
        <v>#REF!</v>
      </c>
      <c r="AO522" s="6" t="e">
        <f>COUNTIFS(#REF!,"&lt;=1",#REF!,"&gt;=50",#REF!,$B522,#REF!,"&gt;=2.2")</f>
        <v>#REF!</v>
      </c>
      <c r="AP522" s="6" t="e">
        <f>COUNTIFS(#REF!,"&lt;=1",#REF!,"&gt;=50",#REF!,$B522,#REF!,"&gt;=2.5")</f>
        <v>#REF!</v>
      </c>
      <c r="AQ522" s="6" t="e">
        <f>COUNTIFS(#REF!,"&lt;=1",#REF!,"&gt;=50",#REF!,$B522,#REF!,"&gt;=3")</f>
        <v>#REF!</v>
      </c>
      <c r="AR522" s="6" t="e">
        <f>COUNTIFS(#REF!,"&lt;=1",#REF!,"&gt;=50",#REF!,$B522,#REF!,"&gt;=3.5")</f>
        <v>#REF!</v>
      </c>
      <c r="AS522" s="15" t="e">
        <f>COUNTIFS(#REF!,"&lt;=1",#REF!,"&gt;=50",#REF!,$B522,#REF!,"&gt;=4")</f>
        <v>#REF!</v>
      </c>
    </row>
    <row r="523" spans="2:45" hidden="1" outlineLevel="1" x14ac:dyDescent="0.25">
      <c r="B523" s="9"/>
      <c r="C523" s="6"/>
      <c r="D523" s="6"/>
      <c r="E523" s="6"/>
      <c r="F523" s="6"/>
      <c r="G523" s="6"/>
      <c r="H523" s="6"/>
      <c r="I523" s="15"/>
      <c r="K523" s="9"/>
      <c r="L523" s="6"/>
      <c r="M523" s="6"/>
      <c r="N523" s="6"/>
      <c r="O523" s="6"/>
      <c r="P523" s="6"/>
      <c r="Q523" s="6"/>
      <c r="R523" s="15"/>
      <c r="T523" s="9"/>
      <c r="U523" s="6"/>
      <c r="V523" s="6"/>
      <c r="W523" s="6"/>
      <c r="X523" s="6"/>
      <c r="Y523" s="6"/>
      <c r="Z523" s="6"/>
      <c r="AA523" s="15"/>
      <c r="AC523" s="9"/>
      <c r="AD523" s="6"/>
      <c r="AE523" s="6"/>
      <c r="AF523" s="6"/>
      <c r="AG523" s="6"/>
      <c r="AH523" s="6"/>
      <c r="AI523" s="6"/>
      <c r="AJ523" s="15"/>
      <c r="AL523" s="9"/>
      <c r="AM523" s="6"/>
      <c r="AN523" s="6"/>
      <c r="AO523" s="6"/>
      <c r="AP523" s="6"/>
      <c r="AQ523" s="6"/>
      <c r="AR523" s="6"/>
      <c r="AS523" s="15"/>
    </row>
    <row r="524" spans="2:45" hidden="1" outlineLevel="1" x14ac:dyDescent="0.25">
      <c r="B524" s="9" t="s">
        <v>77</v>
      </c>
      <c r="C524" s="6" t="e">
        <f>ROUND(D525*100/39,0)</f>
        <v>#REF!</v>
      </c>
      <c r="D524" s="6" t="e">
        <f>COUNTIFS(#REF!,"&lt;100",#REF!,"&gt;=50",#REF!,$B524)</f>
        <v>#REF!</v>
      </c>
      <c r="E524" s="6" t="e">
        <f>COUNTIFS(#REF!,"&lt;100",#REF!,"&gt;=50",#REF!,$B524,#REF!,"&gt;=2.4")</f>
        <v>#REF!</v>
      </c>
      <c r="F524" s="6" t="e">
        <f>COUNTIFS(#REF!,"&lt;100",#REF!,"&gt;=50",#REF!,$B524,#REF!,"&gt;=2.5")</f>
        <v>#REF!</v>
      </c>
      <c r="G524" s="6" t="e">
        <f>COUNTIFS(#REF!,"&lt;100",#REF!,"&gt;=50",#REF!,$B524,#REF!,"&gt;=2.6")</f>
        <v>#REF!</v>
      </c>
      <c r="H524" s="6" t="e">
        <f>COUNTIFS(#REF!,"&lt;100",#REF!,"&gt;=50",#REF!,$B524,#REF!,"&gt;=2.7")</f>
        <v>#REF!</v>
      </c>
      <c r="I524" s="15" t="e">
        <f>COUNTIFS(#REF!,"&lt;100",#REF!,"&gt;=50",#REF!,$B524,#REF!,"&gt;=2.8")</f>
        <v>#REF!</v>
      </c>
      <c r="K524" s="9" t="s">
        <v>77</v>
      </c>
      <c r="L524" s="6" t="e">
        <f>ROUND(M525*100/39,0)</f>
        <v>#REF!</v>
      </c>
      <c r="M524" s="6" t="e">
        <f>COUNTIFS(#REF!,"&gt;=100",#REF!,"&lt;150",#REF!,$B524)</f>
        <v>#REF!</v>
      </c>
      <c r="N524" s="6" t="e">
        <f>COUNTIFS(#REF!,"&gt;=100",#REF!,"&lt;150",#REF!,$B524,#REF!,"&gt;=2.4")</f>
        <v>#REF!</v>
      </c>
      <c r="O524" s="6" t="e">
        <f>COUNTIFS(#REF!,"&gt;=100",#REF!,"&lt;150",#REF!,$B524,#REF!,"&gt;=2.5")</f>
        <v>#REF!</v>
      </c>
      <c r="P524" s="6" t="e">
        <f>COUNTIFS(#REF!,"&gt;=100",#REF!,"&lt;150",#REF!,$B524,#REF!,"&gt;=2.6")</f>
        <v>#REF!</v>
      </c>
      <c r="Q524" s="6" t="e">
        <f>COUNTIFS(#REF!,"&gt;=100",#REF!,"&lt;150",#REF!,$B524,#REF!,"&gt;=3.0")</f>
        <v>#REF!</v>
      </c>
      <c r="R524" s="15" t="e">
        <f>COUNTIFS(#REF!,"&gt;=100",#REF!,"&lt;150",#REF!,$B524,#REF!,"&gt;=3.5")</f>
        <v>#REF!</v>
      </c>
      <c r="T524" s="9" t="s">
        <v>77</v>
      </c>
      <c r="U524" s="6" t="e">
        <f>ROUND(V525*100/39,0)</f>
        <v>#REF!</v>
      </c>
      <c r="V524" s="6" t="e">
        <f>COUNTIFS(#REF!,"&gt;=100",#REF!,"&lt;=150",#REF!,$B524)</f>
        <v>#REF!</v>
      </c>
      <c r="W524" s="6" t="e">
        <f>COUNTIFS(#REF!,"&gt;=150",#REF!,"&lt;200",#REF!,$B524,#REF!,"&gt;=2.8")</f>
        <v>#REF!</v>
      </c>
      <c r="X524" s="6" t="e">
        <f>COUNTIFS(#REF!,"&gt;=150",#REF!,"&lt;200",#REF!,$B524,#REF!,"&gt;=3.0")</f>
        <v>#REF!</v>
      </c>
      <c r="Y524" s="6" t="e">
        <f>COUNTIFS(#REF!,"&gt;=150",#REF!,"&lt;200",#REF!,$B524,#REF!,"&gt;=3.2")</f>
        <v>#REF!</v>
      </c>
      <c r="Z524" s="6" t="e">
        <f>COUNTIFS(#REF!,"&gt;=150",#REF!,"&lt;200",#REF!,$B524,#REF!,"&gt;=3.5")</f>
        <v>#REF!</v>
      </c>
      <c r="AA524" s="15" t="e">
        <f>COUNTIFS(#REF!,"&gt;=150",#REF!,"&lt;200",#REF!,$B524,#REF!,"&gt;=4")</f>
        <v>#REF!</v>
      </c>
      <c r="AC524" s="9" t="s">
        <v>77</v>
      </c>
      <c r="AD524" s="6" t="e">
        <f>ROUND(AE525*100/39,0)</f>
        <v>#REF!</v>
      </c>
      <c r="AE524" s="6" t="e">
        <f>COUNTIFS(#REF!,"&gt;=100",#REF!,"&lt;=150",#REF!,$B524)</f>
        <v>#REF!</v>
      </c>
      <c r="AF524" s="6" t="e">
        <f>COUNTIFS(#REF!,"&gt;=200",#REF!,$B524,#REF!,"&gt;=2.7")</f>
        <v>#REF!</v>
      </c>
      <c r="AG524" s="6" t="e">
        <f>COUNTIFS(#REF!,"&gt;=200",#REF!,$B524,#REF!,"&gt;=3.0")</f>
        <v>#REF!</v>
      </c>
      <c r="AH524" s="6" t="e">
        <f>COUNTIFS(#REF!,"&gt;=200",#REF!,$B524,#REF!,"&gt;=3.0")</f>
        <v>#REF!</v>
      </c>
      <c r="AI524" s="6" t="e">
        <f>COUNTIFS(#REF!,"&gt;=200",#REF!,$B524,#REF!,"&gt;=3.2")</f>
        <v>#REF!</v>
      </c>
      <c r="AJ524" s="15" t="e">
        <f>COUNTIFS(#REF!,"&gt;=200",#REF!,$B524,#REF!,"&gt;=3.5")</f>
        <v>#REF!</v>
      </c>
      <c r="AL524" s="9" t="s">
        <v>77</v>
      </c>
      <c r="AM524" s="6" t="e">
        <f>ROUND(AN525*100/39,0)</f>
        <v>#REF!</v>
      </c>
      <c r="AN524" s="6" t="e">
        <f>COUNTIFS(#REF!,"&gt;=50",#REF!,$B524)</f>
        <v>#REF!</v>
      </c>
      <c r="AO524" s="6" t="e">
        <f>COUNTIFS(#REF!,"&gt;=50",#REF!,$B524,#REF!,"&gt;=2.2")</f>
        <v>#REF!</v>
      </c>
      <c r="AP524" s="6" t="e">
        <f>COUNTIFS(#REF!,"&gt;=50",#REF!,$B524,#REF!,"&gt;=2.5")</f>
        <v>#REF!</v>
      </c>
      <c r="AQ524" s="6" t="e">
        <f>COUNTIFS(#REF!,"&gt;=50",#REF!,$B524,#REF!,"&gt;=3")</f>
        <v>#REF!</v>
      </c>
      <c r="AR524" s="6" t="e">
        <f>COUNTIFS(#REF!,"&gt;=50",#REF!,$B524,#REF!,"&gt;=3.5")</f>
        <v>#REF!</v>
      </c>
      <c r="AS524" s="15" t="e">
        <f>COUNTIFS(#REF!,"&gt;=50",#REF!,$B524,#REF!,"&gt;=4")</f>
        <v>#REF!</v>
      </c>
    </row>
    <row r="525" spans="2:45" collapsed="1" x14ac:dyDescent="0.25">
      <c r="B525" s="8" t="s">
        <v>75</v>
      </c>
      <c r="C525" s="10" t="e">
        <f t="shared" ref="C525:I525" si="70">SUM(C466:C524)</f>
        <v>#REF!</v>
      </c>
      <c r="D525" s="10" t="e">
        <f t="shared" si="70"/>
        <v>#REF!</v>
      </c>
      <c r="E525" s="10" t="e">
        <f t="shared" si="70"/>
        <v>#REF!</v>
      </c>
      <c r="F525" s="10" t="e">
        <f t="shared" si="70"/>
        <v>#REF!</v>
      </c>
      <c r="G525" s="10" t="e">
        <f t="shared" si="70"/>
        <v>#REF!</v>
      </c>
      <c r="H525" s="10" t="e">
        <f t="shared" si="70"/>
        <v>#REF!</v>
      </c>
      <c r="I525" s="16" t="e">
        <f t="shared" si="70"/>
        <v>#REF!</v>
      </c>
      <c r="K525" s="8" t="s">
        <v>75</v>
      </c>
      <c r="L525" s="10" t="e">
        <f t="shared" ref="L525:R525" si="71">SUM(L466:L524)</f>
        <v>#REF!</v>
      </c>
      <c r="M525" s="10" t="e">
        <f t="shared" si="71"/>
        <v>#REF!</v>
      </c>
      <c r="N525" s="10" t="e">
        <f t="shared" si="71"/>
        <v>#REF!</v>
      </c>
      <c r="O525" s="10" t="e">
        <f t="shared" si="71"/>
        <v>#REF!</v>
      </c>
      <c r="P525" s="10" t="e">
        <f t="shared" si="71"/>
        <v>#REF!</v>
      </c>
      <c r="Q525" s="10" t="e">
        <f t="shared" si="71"/>
        <v>#REF!</v>
      </c>
      <c r="R525" s="16" t="e">
        <f t="shared" si="71"/>
        <v>#REF!</v>
      </c>
      <c r="T525" s="8" t="s">
        <v>75</v>
      </c>
      <c r="U525" s="10" t="e">
        <f t="shared" ref="U525:AA525" si="72">SUM(U466:U524)</f>
        <v>#REF!</v>
      </c>
      <c r="V525" s="10" t="e">
        <f t="shared" si="72"/>
        <v>#REF!</v>
      </c>
      <c r="W525" s="10" t="e">
        <f t="shared" si="72"/>
        <v>#REF!</v>
      </c>
      <c r="X525" s="10" t="e">
        <f t="shared" si="72"/>
        <v>#REF!</v>
      </c>
      <c r="Y525" s="10" t="e">
        <f t="shared" si="72"/>
        <v>#REF!</v>
      </c>
      <c r="Z525" s="10" t="e">
        <f t="shared" si="72"/>
        <v>#REF!</v>
      </c>
      <c r="AA525" s="16" t="e">
        <f t="shared" si="72"/>
        <v>#REF!</v>
      </c>
      <c r="AC525" s="8" t="s">
        <v>75</v>
      </c>
      <c r="AD525" s="10" t="e">
        <f t="shared" ref="AD525:AJ525" si="73">SUM(AD466:AD524)</f>
        <v>#REF!</v>
      </c>
      <c r="AE525" s="10" t="e">
        <f t="shared" si="73"/>
        <v>#REF!</v>
      </c>
      <c r="AF525" s="10" t="e">
        <f t="shared" si="73"/>
        <v>#REF!</v>
      </c>
      <c r="AG525" s="10" t="e">
        <f t="shared" si="73"/>
        <v>#REF!</v>
      </c>
      <c r="AH525" s="10" t="e">
        <f t="shared" si="73"/>
        <v>#REF!</v>
      </c>
      <c r="AI525" s="10" t="e">
        <f t="shared" si="73"/>
        <v>#REF!</v>
      </c>
      <c r="AJ525" s="16" t="e">
        <f t="shared" si="73"/>
        <v>#REF!</v>
      </c>
      <c r="AL525" s="8" t="s">
        <v>75</v>
      </c>
      <c r="AM525" s="10" t="e">
        <f t="shared" ref="AM525:AS525" si="74">SUM(AM466:AM524)</f>
        <v>#REF!</v>
      </c>
      <c r="AN525" s="10" t="e">
        <f t="shared" si="74"/>
        <v>#REF!</v>
      </c>
      <c r="AO525" s="10" t="e">
        <f t="shared" si="74"/>
        <v>#REF!</v>
      </c>
      <c r="AP525" s="10" t="e">
        <f t="shared" si="74"/>
        <v>#REF!</v>
      </c>
      <c r="AQ525" s="10" t="e">
        <f t="shared" si="74"/>
        <v>#REF!</v>
      </c>
      <c r="AR525" s="10" t="e">
        <f t="shared" si="74"/>
        <v>#REF!</v>
      </c>
      <c r="AS525" s="16" t="e">
        <f t="shared" si="74"/>
        <v>#REF!</v>
      </c>
    </row>
    <row r="526" spans="2:45" ht="14.5" x14ac:dyDescent="0.35">
      <c r="B526" s="9" t="s">
        <v>68</v>
      </c>
      <c r="C526" s="11"/>
      <c r="D526" s="12" t="e">
        <f>D525/C525</f>
        <v>#REF!</v>
      </c>
      <c r="E526" s="12" t="e">
        <f>E525/C525</f>
        <v>#REF!</v>
      </c>
      <c r="F526" s="23" t="e">
        <f>F525/C525</f>
        <v>#REF!</v>
      </c>
      <c r="G526" s="12" t="e">
        <f>G525/C525</f>
        <v>#REF!</v>
      </c>
      <c r="H526" s="12" t="e">
        <f>H525/C525</f>
        <v>#REF!</v>
      </c>
      <c r="I526" s="17" t="e">
        <f>I525/C525</f>
        <v>#REF!</v>
      </c>
      <c r="K526" s="9" t="s">
        <v>68</v>
      </c>
      <c r="L526" s="11"/>
      <c r="M526" s="12" t="e">
        <f>M525/L525</f>
        <v>#REF!</v>
      </c>
      <c r="N526" s="12" t="e">
        <f>N525/L525</f>
        <v>#REF!</v>
      </c>
      <c r="O526" s="23" t="e">
        <f>O525/L525</f>
        <v>#REF!</v>
      </c>
      <c r="P526" s="12" t="e">
        <f>P525/L525</f>
        <v>#REF!</v>
      </c>
      <c r="Q526" s="12" t="e">
        <f>Q525/L525</f>
        <v>#REF!</v>
      </c>
      <c r="R526" s="17" t="e">
        <f>R525/L525</f>
        <v>#REF!</v>
      </c>
      <c r="T526" s="9" t="s">
        <v>68</v>
      </c>
      <c r="U526" s="11"/>
      <c r="V526" s="12" t="e">
        <f>V525/U525</f>
        <v>#REF!</v>
      </c>
      <c r="W526" s="12" t="e">
        <f>W525/U525</f>
        <v>#REF!</v>
      </c>
      <c r="X526" s="23" t="e">
        <f>X525/U525</f>
        <v>#REF!</v>
      </c>
      <c r="Y526" s="12" t="e">
        <f>Y525/U525</f>
        <v>#REF!</v>
      </c>
      <c r="Z526" s="12" t="e">
        <f>Z525/U525</f>
        <v>#REF!</v>
      </c>
      <c r="AA526" s="17" t="e">
        <f>AA525/U525</f>
        <v>#REF!</v>
      </c>
      <c r="AC526" s="9" t="s">
        <v>68</v>
      </c>
      <c r="AD526" s="11"/>
      <c r="AE526" s="12" t="e">
        <f>AE525/AD525</f>
        <v>#REF!</v>
      </c>
      <c r="AF526" s="12" t="e">
        <f>AF525/AD525</f>
        <v>#REF!</v>
      </c>
      <c r="AG526" s="23" t="e">
        <f>AG525/AD525</f>
        <v>#REF!</v>
      </c>
      <c r="AH526" s="12" t="e">
        <f>AH525/AD525</f>
        <v>#REF!</v>
      </c>
      <c r="AI526" s="12" t="e">
        <f>AI525/AD525</f>
        <v>#REF!</v>
      </c>
      <c r="AJ526" s="17" t="e">
        <f>AJ525/AD525</f>
        <v>#REF!</v>
      </c>
      <c r="AL526" s="9" t="s">
        <v>68</v>
      </c>
      <c r="AM526" s="11"/>
      <c r="AN526" s="12" t="e">
        <f>AN525/AM525</f>
        <v>#REF!</v>
      </c>
      <c r="AO526" s="12" t="e">
        <f>AO525/AM525</f>
        <v>#REF!</v>
      </c>
      <c r="AP526" s="23" t="e">
        <f>AP525/AM525</f>
        <v>#REF!</v>
      </c>
      <c r="AQ526" s="12" t="e">
        <f>AQ525/AM525</f>
        <v>#REF!</v>
      </c>
      <c r="AR526" s="12" t="e">
        <f>AR525/AM525</f>
        <v>#REF!</v>
      </c>
      <c r="AS526" s="17" t="e">
        <f>AS525/AM525</f>
        <v>#REF!</v>
      </c>
    </row>
    <row r="527" spans="2:45" ht="15" thickBot="1" x14ac:dyDescent="0.4">
      <c r="B527" s="18" t="s">
        <v>76</v>
      </c>
      <c r="C527" s="19"/>
      <c r="D527" s="20">
        <f t="shared" ref="D527:I527" si="75">COUNTIF(D466:D522,"&gt;0")</f>
        <v>0</v>
      </c>
      <c r="E527" s="20">
        <f t="shared" si="75"/>
        <v>0</v>
      </c>
      <c r="F527" s="20">
        <f t="shared" si="75"/>
        <v>0</v>
      </c>
      <c r="G527" s="20">
        <f t="shared" si="75"/>
        <v>0</v>
      </c>
      <c r="H527" s="20">
        <f t="shared" si="75"/>
        <v>0</v>
      </c>
      <c r="I527" s="21">
        <f t="shared" si="75"/>
        <v>0</v>
      </c>
      <c r="K527" s="18" t="s">
        <v>76</v>
      </c>
      <c r="L527" s="19"/>
      <c r="M527" s="20">
        <f t="shared" ref="M527:R527" si="76">COUNTIF(M466:M522,"&gt;0")</f>
        <v>0</v>
      </c>
      <c r="N527" s="20">
        <f t="shared" si="76"/>
        <v>0</v>
      </c>
      <c r="O527" s="20">
        <f t="shared" si="76"/>
        <v>0</v>
      </c>
      <c r="P527" s="20">
        <f t="shared" si="76"/>
        <v>0</v>
      </c>
      <c r="Q527" s="20">
        <f t="shared" si="76"/>
        <v>0</v>
      </c>
      <c r="R527" s="21">
        <f t="shared" si="76"/>
        <v>0</v>
      </c>
      <c r="T527" s="18" t="s">
        <v>76</v>
      </c>
      <c r="U527" s="19"/>
      <c r="V527" s="20">
        <f t="shared" ref="V527:AA527" si="77">COUNTIF(V466:V522,"&gt;0")</f>
        <v>0</v>
      </c>
      <c r="W527" s="20">
        <f t="shared" si="77"/>
        <v>0</v>
      </c>
      <c r="X527" s="20">
        <f t="shared" si="77"/>
        <v>0</v>
      </c>
      <c r="Y527" s="20">
        <f t="shared" si="77"/>
        <v>0</v>
      </c>
      <c r="Z527" s="20">
        <f t="shared" si="77"/>
        <v>0</v>
      </c>
      <c r="AA527" s="21">
        <f t="shared" si="77"/>
        <v>0</v>
      </c>
      <c r="AC527" s="18" t="s">
        <v>76</v>
      </c>
      <c r="AD527" s="19"/>
      <c r="AE527" s="20">
        <f t="shared" ref="AE527:AJ527" si="78">COUNTIF(AE466:AE522,"&gt;0")</f>
        <v>0</v>
      </c>
      <c r="AF527" s="20">
        <f t="shared" si="78"/>
        <v>0</v>
      </c>
      <c r="AG527" s="20">
        <f t="shared" si="78"/>
        <v>0</v>
      </c>
      <c r="AH527" s="20">
        <f t="shared" si="78"/>
        <v>0</v>
      </c>
      <c r="AI527" s="20">
        <f t="shared" si="78"/>
        <v>0</v>
      </c>
      <c r="AJ527" s="21">
        <f t="shared" si="78"/>
        <v>0</v>
      </c>
      <c r="AL527" s="18" t="s">
        <v>76</v>
      </c>
      <c r="AM527" s="19"/>
      <c r="AN527" s="20">
        <f t="shared" ref="AN527:AS527" si="79">COUNTIF(AN466:AN522,"&gt;0")</f>
        <v>0</v>
      </c>
      <c r="AO527" s="20">
        <f t="shared" si="79"/>
        <v>0</v>
      </c>
      <c r="AP527" s="20">
        <f t="shared" si="79"/>
        <v>0</v>
      </c>
      <c r="AQ527" s="20">
        <f t="shared" si="79"/>
        <v>0</v>
      </c>
      <c r="AR527" s="20">
        <f t="shared" si="79"/>
        <v>0</v>
      </c>
      <c r="AS527" s="21">
        <f t="shared" si="79"/>
        <v>0</v>
      </c>
    </row>
  </sheetData>
  <mergeCells count="40">
    <mergeCell ref="B68:I68"/>
    <mergeCell ref="K68:R68"/>
    <mergeCell ref="T68:AA68"/>
    <mergeCell ref="AC68:AJ68"/>
    <mergeCell ref="AL68:AS68"/>
    <mergeCell ref="B2:I2"/>
    <mergeCell ref="K2:R2"/>
    <mergeCell ref="T2:AA2"/>
    <mergeCell ref="AC2:AJ2"/>
    <mergeCell ref="AL2:AS2"/>
    <mergeCell ref="B200:I200"/>
    <mergeCell ref="K200:R200"/>
    <mergeCell ref="T200:AA200"/>
    <mergeCell ref="AC200:AJ200"/>
    <mergeCell ref="AL200:AS200"/>
    <mergeCell ref="B134:I134"/>
    <mergeCell ref="K134:R134"/>
    <mergeCell ref="T134:AA134"/>
    <mergeCell ref="AC134:AJ134"/>
    <mergeCell ref="AL134:AS134"/>
    <mergeCell ref="B332:I332"/>
    <mergeCell ref="K332:R332"/>
    <mergeCell ref="T332:AA332"/>
    <mergeCell ref="AC332:AJ332"/>
    <mergeCell ref="AL332:AS332"/>
    <mergeCell ref="B266:I266"/>
    <mergeCell ref="K266:R266"/>
    <mergeCell ref="T266:AA266"/>
    <mergeCell ref="AC266:AJ266"/>
    <mergeCell ref="AL266:AS266"/>
    <mergeCell ref="B464:I464"/>
    <mergeCell ref="K464:R464"/>
    <mergeCell ref="T464:AA464"/>
    <mergeCell ref="AC464:AJ464"/>
    <mergeCell ref="AL464:AS464"/>
    <mergeCell ref="B398:I398"/>
    <mergeCell ref="K398:R398"/>
    <mergeCell ref="T398:AA398"/>
    <mergeCell ref="AC398:AJ398"/>
    <mergeCell ref="AL398:AS398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4904A-4A1C-4100-B0A4-03E84704B99F}">
  <sheetPr>
    <tabColor rgb="FF00B0F0"/>
  </sheetPr>
  <dimension ref="A1:LJ16"/>
  <sheetViews>
    <sheetView workbookViewId="0">
      <selection activeCell="E17" sqref="E17:F17"/>
    </sheetView>
  </sheetViews>
  <sheetFormatPr defaultColWidth="9.1796875" defaultRowHeight="14.5" x14ac:dyDescent="0.35"/>
  <cols>
    <col min="1" max="2" width="9.1796875" style="102"/>
    <col min="3" max="3" width="13.81640625" style="102" bestFit="1" customWidth="1"/>
    <col min="4" max="4" width="10.7265625" style="102" customWidth="1"/>
    <col min="5" max="16384" width="9.1796875" style="102"/>
  </cols>
  <sheetData>
    <row r="1" spans="1:322" x14ac:dyDescent="0.35">
      <c r="A1" s="108" t="s">
        <v>187</v>
      </c>
      <c r="B1" s="108" t="s">
        <v>188</v>
      </c>
      <c r="C1" s="108" t="s">
        <v>189</v>
      </c>
      <c r="D1" s="108" t="s">
        <v>6</v>
      </c>
      <c r="E1" s="108" t="s">
        <v>190</v>
      </c>
      <c r="F1" s="108" t="s">
        <v>191</v>
      </c>
      <c r="G1" s="108" t="s">
        <v>192</v>
      </c>
      <c r="H1" s="108" t="s">
        <v>193</v>
      </c>
      <c r="I1" s="108" t="s">
        <v>194</v>
      </c>
      <c r="J1" s="108" t="s">
        <v>195</v>
      </c>
      <c r="K1" s="108" t="s">
        <v>196</v>
      </c>
      <c r="L1" s="108" t="s">
        <v>197</v>
      </c>
      <c r="M1" s="108" t="s">
        <v>198</v>
      </c>
      <c r="N1" s="108" t="s">
        <v>199</v>
      </c>
      <c r="O1" s="108" t="s">
        <v>200</v>
      </c>
      <c r="P1" s="108" t="s">
        <v>201</v>
      </c>
      <c r="Q1" s="108" t="s">
        <v>202</v>
      </c>
      <c r="R1" s="108" t="s">
        <v>203</v>
      </c>
      <c r="S1" s="108" t="s">
        <v>204</v>
      </c>
      <c r="T1" s="108" t="s">
        <v>205</v>
      </c>
      <c r="U1" s="108" t="s">
        <v>206</v>
      </c>
      <c r="V1" s="108" t="s">
        <v>207</v>
      </c>
      <c r="W1" s="108" t="s">
        <v>208</v>
      </c>
      <c r="X1" s="108" t="s">
        <v>209</v>
      </c>
      <c r="Y1" s="108" t="s">
        <v>210</v>
      </c>
      <c r="Z1" s="108" t="s">
        <v>211</v>
      </c>
      <c r="AA1" s="108" t="s">
        <v>212</v>
      </c>
      <c r="AB1" s="108"/>
      <c r="AC1" s="108"/>
      <c r="AD1" s="108"/>
      <c r="AE1" s="108"/>
      <c r="AF1" s="108"/>
      <c r="AG1" s="108"/>
      <c r="AH1" s="108" t="s">
        <v>187</v>
      </c>
      <c r="AI1" s="108" t="s">
        <v>0</v>
      </c>
      <c r="AJ1" s="108" t="s">
        <v>1</v>
      </c>
      <c r="AK1" s="108" t="s">
        <v>2</v>
      </c>
      <c r="AL1" s="108" t="s">
        <v>3</v>
      </c>
      <c r="AM1" s="108" t="s">
        <v>4</v>
      </c>
      <c r="AN1" s="108" t="s">
        <v>213</v>
      </c>
      <c r="AO1" s="108" t="s">
        <v>157</v>
      </c>
      <c r="AP1" s="108" t="s">
        <v>190</v>
      </c>
      <c r="AQ1" s="108" t="s">
        <v>214</v>
      </c>
      <c r="AR1" s="108" t="s">
        <v>215</v>
      </c>
      <c r="AS1" s="108" t="s">
        <v>216</v>
      </c>
      <c r="AT1" s="108" t="s">
        <v>217</v>
      </c>
      <c r="AU1" s="108" t="s">
        <v>218</v>
      </c>
      <c r="AV1" s="108" t="s">
        <v>191</v>
      </c>
      <c r="AW1" s="108" t="s">
        <v>219</v>
      </c>
      <c r="AX1" s="108" t="s">
        <v>192</v>
      </c>
      <c r="AY1" s="108" t="s">
        <v>220</v>
      </c>
      <c r="AZ1" s="108" t="s">
        <v>221</v>
      </c>
      <c r="BA1" s="108" t="s">
        <v>222</v>
      </c>
      <c r="BB1" s="108" t="s">
        <v>223</v>
      </c>
      <c r="BC1" s="108" t="s">
        <v>224</v>
      </c>
      <c r="BD1" s="108" t="s">
        <v>193</v>
      </c>
      <c r="BE1" s="108" t="s">
        <v>225</v>
      </c>
      <c r="BF1" s="108" t="s">
        <v>226</v>
      </c>
      <c r="BG1" s="108" t="s">
        <v>227</v>
      </c>
      <c r="BH1" s="108" t="s">
        <v>228</v>
      </c>
      <c r="BI1" s="108" t="s">
        <v>229</v>
      </c>
      <c r="BJ1" s="108" t="s">
        <v>230</v>
      </c>
      <c r="BK1" s="108" t="s">
        <v>231</v>
      </c>
      <c r="BL1" s="108" t="s">
        <v>232</v>
      </c>
      <c r="BM1" s="108" t="s">
        <v>233</v>
      </c>
      <c r="BN1" s="108" t="s">
        <v>234</v>
      </c>
      <c r="BO1" s="108" t="s">
        <v>194</v>
      </c>
      <c r="BP1" s="108" t="s">
        <v>195</v>
      </c>
      <c r="BQ1" s="108" t="s">
        <v>235</v>
      </c>
      <c r="BR1" s="108" t="s">
        <v>236</v>
      </c>
      <c r="BS1" s="108" t="s">
        <v>237</v>
      </c>
      <c r="BT1" s="108" t="s">
        <v>238</v>
      </c>
      <c r="BU1" s="108" t="s">
        <v>239</v>
      </c>
      <c r="BV1" s="108" t="s">
        <v>196</v>
      </c>
      <c r="BW1" s="108" t="s">
        <v>197</v>
      </c>
      <c r="BX1" s="108" t="s">
        <v>198</v>
      </c>
      <c r="BY1" s="108" t="s">
        <v>199</v>
      </c>
      <c r="BZ1" s="108" t="s">
        <v>200</v>
      </c>
      <c r="CA1" s="108" t="s">
        <v>201</v>
      </c>
      <c r="CB1" s="108" t="s">
        <v>202</v>
      </c>
      <c r="CC1" s="108" t="s">
        <v>203</v>
      </c>
      <c r="CD1" s="108" t="s">
        <v>204</v>
      </c>
      <c r="CE1" s="108" t="s">
        <v>205</v>
      </c>
      <c r="CF1" s="108" t="s">
        <v>206</v>
      </c>
      <c r="CG1" s="108" t="s">
        <v>207</v>
      </c>
      <c r="CH1" s="108" t="s">
        <v>208</v>
      </c>
      <c r="CI1" s="108" t="s">
        <v>209</v>
      </c>
      <c r="CJ1" s="108" t="s">
        <v>210</v>
      </c>
      <c r="CK1" s="108" t="s">
        <v>211</v>
      </c>
      <c r="CL1" s="108" t="s">
        <v>212</v>
      </c>
      <c r="CM1" s="108" t="s">
        <v>240</v>
      </c>
      <c r="CN1" s="108" t="s">
        <v>241</v>
      </c>
      <c r="CO1" s="108" t="s">
        <v>242</v>
      </c>
      <c r="CP1" s="108" t="s">
        <v>243</v>
      </c>
      <c r="CQ1" s="108" t="s">
        <v>244</v>
      </c>
      <c r="CR1" s="108" t="s">
        <v>245</v>
      </c>
      <c r="CS1" s="108" t="s">
        <v>246</v>
      </c>
      <c r="CT1" s="108" t="s">
        <v>247</v>
      </c>
      <c r="CU1" s="108" t="s">
        <v>248</v>
      </c>
      <c r="CV1" s="108" t="s">
        <v>249</v>
      </c>
      <c r="CW1" s="108" t="s">
        <v>250</v>
      </c>
      <c r="CX1" s="108" t="s">
        <v>251</v>
      </c>
      <c r="CY1" s="108" t="s">
        <v>252</v>
      </c>
      <c r="CZ1" s="108" t="s">
        <v>253</v>
      </c>
      <c r="DA1" s="108" t="s">
        <v>254</v>
      </c>
      <c r="DB1" s="108" t="s">
        <v>255</v>
      </c>
      <c r="DC1" s="108" t="s">
        <v>256</v>
      </c>
      <c r="DD1" s="108" t="s">
        <v>257</v>
      </c>
      <c r="DE1" s="108" t="s">
        <v>258</v>
      </c>
      <c r="DF1" s="108" t="s">
        <v>259</v>
      </c>
      <c r="DG1" s="108" t="s">
        <v>260</v>
      </c>
      <c r="DH1" s="108" t="s">
        <v>261</v>
      </c>
      <c r="DI1" s="108" t="s">
        <v>947</v>
      </c>
      <c r="DJ1" s="108" t="s">
        <v>948</v>
      </c>
      <c r="DK1" s="108" t="s">
        <v>949</v>
      </c>
      <c r="DL1" s="108" t="s">
        <v>950</v>
      </c>
      <c r="DM1" s="108" t="s">
        <v>951</v>
      </c>
      <c r="DN1" s="108" t="s">
        <v>952</v>
      </c>
      <c r="DO1" s="108" t="s">
        <v>953</v>
      </c>
      <c r="DP1" s="108" t="s">
        <v>954</v>
      </c>
      <c r="DQ1" s="108" t="s">
        <v>955</v>
      </c>
      <c r="DR1" s="108" t="s">
        <v>956</v>
      </c>
      <c r="DS1" s="108" t="s">
        <v>957</v>
      </c>
      <c r="DT1" s="108" t="s">
        <v>958</v>
      </c>
      <c r="DU1" s="108" t="s">
        <v>959</v>
      </c>
      <c r="DV1" s="108" t="s">
        <v>960</v>
      </c>
      <c r="DW1" s="108" t="s">
        <v>961</v>
      </c>
      <c r="DX1" s="108" t="s">
        <v>962</v>
      </c>
      <c r="DY1" s="108" t="s">
        <v>963</v>
      </c>
      <c r="DZ1" s="108" t="s">
        <v>964</v>
      </c>
      <c r="EA1" s="108" t="s">
        <v>965</v>
      </c>
      <c r="EB1" s="108" t="s">
        <v>966</v>
      </c>
      <c r="EC1" s="108" t="s">
        <v>967</v>
      </c>
      <c r="ED1" s="108" t="s">
        <v>968</v>
      </c>
      <c r="EE1" s="108" t="s">
        <v>969</v>
      </c>
      <c r="EF1" s="108" t="s">
        <v>970</v>
      </c>
      <c r="EG1" s="108" t="s">
        <v>971</v>
      </c>
      <c r="EH1" s="108" t="s">
        <v>972</v>
      </c>
      <c r="EI1" s="108" t="s">
        <v>973</v>
      </c>
      <c r="EJ1" s="108" t="s">
        <v>974</v>
      </c>
      <c r="EK1" s="108" t="s">
        <v>975</v>
      </c>
      <c r="EL1" s="108" t="s">
        <v>976</v>
      </c>
      <c r="EM1" s="108" t="s">
        <v>977</v>
      </c>
      <c r="EN1" s="108" t="s">
        <v>978</v>
      </c>
      <c r="EO1" s="108" t="s">
        <v>979</v>
      </c>
      <c r="EP1" s="108" t="s">
        <v>980</v>
      </c>
      <c r="EQ1" s="108" t="s">
        <v>981</v>
      </c>
      <c r="ER1" s="108" t="s">
        <v>982</v>
      </c>
      <c r="ES1" s="108" t="s">
        <v>983</v>
      </c>
      <c r="ET1" s="102" t="s">
        <v>984</v>
      </c>
      <c r="EU1" s="102" t="s">
        <v>985</v>
      </c>
      <c r="EV1" s="102" t="s">
        <v>986</v>
      </c>
      <c r="EW1" s="102" t="s">
        <v>987</v>
      </c>
      <c r="EX1" s="102" t="s">
        <v>988</v>
      </c>
      <c r="EY1" s="102" t="s">
        <v>989</v>
      </c>
      <c r="EZ1" s="102" t="s">
        <v>990</v>
      </c>
      <c r="FA1" s="102" t="s">
        <v>724</v>
      </c>
      <c r="FB1" s="102" t="s">
        <v>703</v>
      </c>
      <c r="FC1" s="102" t="s">
        <v>725</v>
      </c>
      <c r="FD1" s="102" t="s">
        <v>726</v>
      </c>
      <c r="FE1" s="102" t="s">
        <v>727</v>
      </c>
      <c r="FF1" s="102" t="s">
        <v>704</v>
      </c>
      <c r="FG1" s="102" t="s">
        <v>705</v>
      </c>
      <c r="FH1" s="102" t="s">
        <v>706</v>
      </c>
      <c r="FI1" s="102" t="s">
        <v>707</v>
      </c>
      <c r="FJ1" s="102" t="s">
        <v>728</v>
      </c>
      <c r="FK1" s="102" t="s">
        <v>729</v>
      </c>
      <c r="FL1" s="102" t="s">
        <v>730</v>
      </c>
      <c r="FM1" s="102" t="s">
        <v>708</v>
      </c>
      <c r="FN1" s="102" t="s">
        <v>709</v>
      </c>
      <c r="FO1" s="102" t="s">
        <v>710</v>
      </c>
      <c r="FP1" s="102" t="s">
        <v>711</v>
      </c>
      <c r="FQ1" s="102" t="s">
        <v>712</v>
      </c>
      <c r="FR1" s="102" t="s">
        <v>713</v>
      </c>
      <c r="FS1" s="102" t="s">
        <v>714</v>
      </c>
      <c r="FT1" s="102" t="s">
        <v>715</v>
      </c>
      <c r="FU1" s="102" t="s">
        <v>716</v>
      </c>
      <c r="FV1" s="102" t="s">
        <v>717</v>
      </c>
      <c r="FW1" s="102" t="s">
        <v>718</v>
      </c>
      <c r="FX1" s="102" t="s">
        <v>719</v>
      </c>
      <c r="FY1" s="102" t="s">
        <v>720</v>
      </c>
      <c r="FZ1" s="104" t="s">
        <v>721</v>
      </c>
      <c r="GA1" s="104" t="s">
        <v>722</v>
      </c>
      <c r="GB1" s="104" t="s">
        <v>723</v>
      </c>
      <c r="GC1" s="102" t="s">
        <v>731</v>
      </c>
      <c r="GD1" s="102" t="s">
        <v>732</v>
      </c>
      <c r="GE1" s="102" t="s">
        <v>733</v>
      </c>
      <c r="GF1" s="102" t="s">
        <v>734</v>
      </c>
      <c r="GG1" s="102" t="s">
        <v>735</v>
      </c>
      <c r="GH1" s="102" t="s">
        <v>736</v>
      </c>
      <c r="GI1" s="102" t="s">
        <v>737</v>
      </c>
      <c r="GJ1" s="104" t="s">
        <v>738</v>
      </c>
      <c r="GK1" s="104" t="s">
        <v>739</v>
      </c>
      <c r="GL1" s="104" t="s">
        <v>740</v>
      </c>
      <c r="GM1" s="102" t="s">
        <v>741</v>
      </c>
      <c r="GN1" s="102" t="s">
        <v>742</v>
      </c>
      <c r="GO1" s="102" t="s">
        <v>743</v>
      </c>
      <c r="GP1" s="102" t="s">
        <v>744</v>
      </c>
      <c r="GQ1" s="102" t="s">
        <v>745</v>
      </c>
      <c r="GR1" s="102" t="s">
        <v>746</v>
      </c>
      <c r="GS1" s="102" t="s">
        <v>747</v>
      </c>
      <c r="GT1" s="104" t="s">
        <v>748</v>
      </c>
      <c r="GU1" s="104" t="s">
        <v>749</v>
      </c>
      <c r="GV1" s="104" t="s">
        <v>750</v>
      </c>
      <c r="GW1" s="102" t="s">
        <v>751</v>
      </c>
      <c r="GX1" s="102" t="s">
        <v>752</v>
      </c>
      <c r="GY1" s="102" t="s">
        <v>753</v>
      </c>
      <c r="GZ1" s="102" t="s">
        <v>754</v>
      </c>
      <c r="HA1" s="102" t="s">
        <v>755</v>
      </c>
      <c r="HB1" s="102" t="s">
        <v>756</v>
      </c>
      <c r="HC1" s="102" t="s">
        <v>757</v>
      </c>
      <c r="HD1" s="102" t="s">
        <v>758</v>
      </c>
      <c r="HE1" s="102" t="s">
        <v>759</v>
      </c>
      <c r="HF1" s="102" t="s">
        <v>760</v>
      </c>
      <c r="HG1" s="102" t="s">
        <v>761</v>
      </c>
      <c r="HH1" s="102" t="s">
        <v>762</v>
      </c>
      <c r="HI1" s="102" t="s">
        <v>763</v>
      </c>
      <c r="HJ1" s="102" t="s">
        <v>764</v>
      </c>
      <c r="HK1" s="102" t="s">
        <v>765</v>
      </c>
      <c r="HL1" s="102" t="s">
        <v>766</v>
      </c>
      <c r="HM1" s="102" t="s">
        <v>767</v>
      </c>
      <c r="HN1" s="102" t="s">
        <v>768</v>
      </c>
      <c r="HO1" s="102" t="s">
        <v>769</v>
      </c>
      <c r="HP1" s="102" t="s">
        <v>770</v>
      </c>
      <c r="HQ1" s="102" t="s">
        <v>771</v>
      </c>
      <c r="HR1" s="102" t="s">
        <v>772</v>
      </c>
      <c r="HS1" s="102" t="s">
        <v>773</v>
      </c>
      <c r="HT1" s="102" t="s">
        <v>774</v>
      </c>
      <c r="HU1" s="102" t="s">
        <v>775</v>
      </c>
      <c r="HV1" s="102" t="s">
        <v>776</v>
      </c>
      <c r="HW1" s="102" t="s">
        <v>777</v>
      </c>
      <c r="HX1" s="102" t="s">
        <v>778</v>
      </c>
      <c r="HY1" s="102" t="s">
        <v>779</v>
      </c>
      <c r="HZ1" s="102" t="s">
        <v>780</v>
      </c>
      <c r="IA1" s="102" t="s">
        <v>781</v>
      </c>
      <c r="IB1" s="102" t="s">
        <v>782</v>
      </c>
      <c r="IC1" s="102" t="s">
        <v>783</v>
      </c>
      <c r="ID1" s="102" t="s">
        <v>784</v>
      </c>
      <c r="IE1" s="102" t="s">
        <v>785</v>
      </c>
      <c r="IF1" s="102" t="s">
        <v>786</v>
      </c>
      <c r="IG1" s="102" t="s">
        <v>787</v>
      </c>
      <c r="IH1" s="102" t="s">
        <v>788</v>
      </c>
      <c r="II1" s="102" t="s">
        <v>789</v>
      </c>
      <c r="IJ1" s="102" t="s">
        <v>790</v>
      </c>
      <c r="IK1" s="102" t="s">
        <v>262</v>
      </c>
      <c r="IL1" s="102" t="s">
        <v>263</v>
      </c>
      <c r="IM1" s="102" t="s">
        <v>264</v>
      </c>
      <c r="IN1" s="102" t="s">
        <v>265</v>
      </c>
      <c r="IO1" s="102" t="s">
        <v>266</v>
      </c>
      <c r="IP1" s="102" t="s">
        <v>267</v>
      </c>
      <c r="IQ1" s="102" t="s">
        <v>268</v>
      </c>
      <c r="IR1" s="102" t="s">
        <v>269</v>
      </c>
      <c r="IS1" s="102" t="s">
        <v>270</v>
      </c>
      <c r="IT1" s="102" t="s">
        <v>271</v>
      </c>
      <c r="IU1" s="102" t="s">
        <v>272</v>
      </c>
      <c r="IV1" s="102" t="s">
        <v>273</v>
      </c>
      <c r="IW1" s="102" t="s">
        <v>274</v>
      </c>
      <c r="IX1" s="102" t="s">
        <v>275</v>
      </c>
      <c r="IY1" s="102" t="s">
        <v>276</v>
      </c>
      <c r="IZ1" s="102" t="s">
        <v>277</v>
      </c>
      <c r="JA1" s="102" t="s">
        <v>278</v>
      </c>
      <c r="JB1" s="102" t="s">
        <v>279</v>
      </c>
      <c r="JC1" s="102" t="s">
        <v>280</v>
      </c>
      <c r="JD1" s="102" t="s">
        <v>281</v>
      </c>
      <c r="JE1" s="102" t="s">
        <v>282</v>
      </c>
      <c r="JF1" s="102" t="s">
        <v>283</v>
      </c>
      <c r="JG1" s="102" t="s">
        <v>284</v>
      </c>
      <c r="JH1" s="102" t="s">
        <v>285</v>
      </c>
      <c r="JI1" s="102" t="s">
        <v>286</v>
      </c>
      <c r="JJ1" s="104" t="s">
        <v>287</v>
      </c>
      <c r="JK1" s="102" t="s">
        <v>791</v>
      </c>
      <c r="JL1" s="102" t="s">
        <v>792</v>
      </c>
      <c r="JM1" s="102" t="s">
        <v>793</v>
      </c>
      <c r="JN1" s="102" t="s">
        <v>794</v>
      </c>
      <c r="JO1" s="102" t="s">
        <v>795</v>
      </c>
      <c r="JP1" s="102" t="s">
        <v>796</v>
      </c>
      <c r="JQ1" s="102" t="s">
        <v>797</v>
      </c>
      <c r="JR1" s="102" t="s">
        <v>798</v>
      </c>
      <c r="JS1" s="102" t="s">
        <v>799</v>
      </c>
      <c r="JT1" s="102" t="s">
        <v>800</v>
      </c>
      <c r="JU1" s="102" t="s">
        <v>801</v>
      </c>
      <c r="JV1" s="102" t="s">
        <v>802</v>
      </c>
      <c r="JW1" s="102" t="s">
        <v>803</v>
      </c>
      <c r="JX1" s="102" t="s">
        <v>804</v>
      </c>
      <c r="JY1" s="102" t="s">
        <v>805</v>
      </c>
      <c r="JZ1" s="104" t="s">
        <v>806</v>
      </c>
      <c r="KA1" s="102" t="s">
        <v>807</v>
      </c>
      <c r="KB1" s="102" t="s">
        <v>808</v>
      </c>
      <c r="KC1" s="102" t="s">
        <v>809</v>
      </c>
      <c r="KD1" s="102" t="s">
        <v>810</v>
      </c>
      <c r="KE1" s="102" t="s">
        <v>811</v>
      </c>
      <c r="KF1" s="102" t="s">
        <v>812</v>
      </c>
      <c r="KG1" s="102" t="s">
        <v>813</v>
      </c>
      <c r="KH1" s="102" t="s">
        <v>814</v>
      </c>
      <c r="KI1" s="102" t="s">
        <v>815</v>
      </c>
      <c r="KJ1" s="102" t="s">
        <v>816</v>
      </c>
      <c r="KK1" s="102" t="s">
        <v>817</v>
      </c>
      <c r="KL1" s="102" t="s">
        <v>818</v>
      </c>
      <c r="KM1" s="102" t="s">
        <v>819</v>
      </c>
      <c r="KN1" s="102" t="s">
        <v>820</v>
      </c>
      <c r="KO1" s="102" t="s">
        <v>821</v>
      </c>
      <c r="KP1" s="102" t="s">
        <v>822</v>
      </c>
      <c r="KQ1" s="102" t="s">
        <v>823</v>
      </c>
      <c r="KR1" s="102" t="s">
        <v>824</v>
      </c>
      <c r="KS1" s="102" t="s">
        <v>825</v>
      </c>
      <c r="KT1" s="102" t="s">
        <v>826</v>
      </c>
      <c r="KU1" s="102" t="s">
        <v>827</v>
      </c>
      <c r="KV1" s="102" t="s">
        <v>828</v>
      </c>
      <c r="KW1" s="102" t="s">
        <v>829</v>
      </c>
      <c r="KX1" s="102" t="s">
        <v>830</v>
      </c>
      <c r="KY1" s="102" t="s">
        <v>831</v>
      </c>
      <c r="KZ1" s="102" t="s">
        <v>832</v>
      </c>
      <c r="LA1" s="102" t="s">
        <v>833</v>
      </c>
      <c r="LB1" s="102" t="s">
        <v>834</v>
      </c>
      <c r="LC1" s="102" t="s">
        <v>835</v>
      </c>
      <c r="LD1" s="102" t="s">
        <v>836</v>
      </c>
      <c r="LE1" s="102" t="s">
        <v>837</v>
      </c>
      <c r="LF1" s="102" t="s">
        <v>838</v>
      </c>
      <c r="LG1" s="102" t="s">
        <v>5</v>
      </c>
      <c r="LH1" s="102" t="s">
        <v>6</v>
      </c>
      <c r="LI1" s="102" t="s">
        <v>7</v>
      </c>
      <c r="LJ1" s="102" t="s">
        <v>288</v>
      </c>
    </row>
    <row r="2" spans="1:322" x14ac:dyDescent="0.35">
      <c r="A2" s="108">
        <f>AH2</f>
        <v>2215565</v>
      </c>
      <c r="B2" s="108" t="str">
        <f>AG2</f>
        <v>A</v>
      </c>
      <c r="C2" s="109">
        <f>LG2</f>
        <v>41625</v>
      </c>
      <c r="D2" s="109">
        <f>LH2</f>
        <v>41828</v>
      </c>
      <c r="E2" s="108" t="str">
        <f>AP2</f>
        <v>Yes</v>
      </c>
      <c r="F2" s="108" t="str">
        <f>AV2</f>
        <v>None</v>
      </c>
      <c r="G2" s="108" t="str">
        <f>AX2</f>
        <v>Fixed Size Qualification Range</v>
      </c>
      <c r="H2" s="108" t="str">
        <f>BD2</f>
        <v>Active Cooling</v>
      </c>
      <c r="I2" s="108" t="str">
        <f>BO2</f>
        <v>900; 1300</v>
      </c>
      <c r="J2" s="108" t="str">
        <f>BP2</f>
        <v>Platinum; Platinum</v>
      </c>
      <c r="K2" s="108" t="str">
        <f t="shared" ref="K2:AA13" si="0">BV2</f>
        <v>SSD</v>
      </c>
      <c r="L2" s="108" t="str">
        <f t="shared" si="0"/>
        <v>Other</v>
      </c>
      <c r="M2" s="108" t="str">
        <f t="shared" si="0"/>
        <v>N/A</v>
      </c>
      <c r="N2" s="108" t="str">
        <f t="shared" si="0"/>
        <v>2061; 2061; 4123; 1030</v>
      </c>
      <c r="O2" s="108" t="str">
        <f t="shared" si="0"/>
        <v>12; 4; 4; 4</v>
      </c>
      <c r="P2" s="108" t="str">
        <f t="shared" si="0"/>
        <v>12; 4; 4; 4</v>
      </c>
      <c r="Q2" s="108" t="str">
        <f t="shared" si="0"/>
        <v>12; 4; 4; 4</v>
      </c>
      <c r="R2" s="108" t="str">
        <f t="shared" si="0"/>
        <v>N/A</v>
      </c>
      <c r="S2" s="108">
        <f t="shared" si="0"/>
        <v>2</v>
      </c>
      <c r="T2" s="108">
        <f t="shared" si="0"/>
        <v>1</v>
      </c>
      <c r="U2" s="108">
        <f t="shared" si="0"/>
        <v>2</v>
      </c>
      <c r="V2" s="108">
        <f t="shared" si="0"/>
        <v>1</v>
      </c>
      <c r="W2" s="108" t="str">
        <f t="shared" si="0"/>
        <v>No</v>
      </c>
      <c r="X2" s="108">
        <f t="shared" si="0"/>
        <v>138</v>
      </c>
      <c r="Y2" s="108">
        <f t="shared" si="0"/>
        <v>1069</v>
      </c>
      <c r="Z2" s="108">
        <f t="shared" si="0"/>
        <v>254</v>
      </c>
      <c r="AA2" s="108">
        <f t="shared" si="0"/>
        <v>36.700000000000003</v>
      </c>
      <c r="AB2" s="108"/>
      <c r="AC2" s="108"/>
      <c r="AD2" s="108"/>
      <c r="AE2" s="108"/>
      <c r="AF2" s="108"/>
      <c r="AG2" s="108" t="s">
        <v>461</v>
      </c>
      <c r="AH2" s="108">
        <v>2215565</v>
      </c>
      <c r="AI2" s="108" t="s">
        <v>314</v>
      </c>
      <c r="AJ2" s="108" t="s">
        <v>315</v>
      </c>
      <c r="AK2" s="108" t="s">
        <v>1300</v>
      </c>
      <c r="AL2" s="108" t="s">
        <v>1301</v>
      </c>
      <c r="AM2" s="108" t="s">
        <v>1302</v>
      </c>
      <c r="AN2" s="108" t="s">
        <v>293</v>
      </c>
      <c r="AO2" s="108" t="s">
        <v>1303</v>
      </c>
      <c r="AP2" s="108" t="s">
        <v>65</v>
      </c>
      <c r="AQ2" s="108" t="s">
        <v>318</v>
      </c>
      <c r="AR2" s="108" t="s">
        <v>315</v>
      </c>
      <c r="AS2" s="108" t="s">
        <v>141</v>
      </c>
      <c r="AT2" s="108" t="s">
        <v>141</v>
      </c>
      <c r="AU2" s="108" t="s">
        <v>319</v>
      </c>
      <c r="AV2" s="108" t="s">
        <v>1304</v>
      </c>
      <c r="AW2" s="108" t="s">
        <v>301</v>
      </c>
      <c r="AX2" s="108" t="s">
        <v>302</v>
      </c>
      <c r="AY2" s="108" t="s">
        <v>66</v>
      </c>
      <c r="AZ2" s="108"/>
      <c r="BA2" s="108" t="s">
        <v>322</v>
      </c>
      <c r="BB2" s="108">
        <v>7.1</v>
      </c>
      <c r="BC2" s="108" t="s">
        <v>66</v>
      </c>
      <c r="BD2" s="108" t="s">
        <v>304</v>
      </c>
      <c r="BE2" s="108" t="s">
        <v>66</v>
      </c>
      <c r="BF2" s="108"/>
      <c r="BG2" s="108" t="s">
        <v>66</v>
      </c>
      <c r="BH2" s="108"/>
      <c r="BI2" s="108"/>
      <c r="BJ2" s="108" t="s">
        <v>1301</v>
      </c>
      <c r="BK2" s="108" t="s">
        <v>305</v>
      </c>
      <c r="BL2" s="108" t="s">
        <v>1305</v>
      </c>
      <c r="BM2" s="108" t="s">
        <v>1306</v>
      </c>
      <c r="BN2" s="108" t="s">
        <v>1307</v>
      </c>
      <c r="BO2" s="108" t="s">
        <v>1308</v>
      </c>
      <c r="BP2" s="108" t="s">
        <v>1309</v>
      </c>
      <c r="BQ2" s="108"/>
      <c r="BR2" s="108" t="s">
        <v>327</v>
      </c>
      <c r="BS2" s="108" t="s">
        <v>141</v>
      </c>
      <c r="BT2" s="108" t="s">
        <v>1310</v>
      </c>
      <c r="BU2" s="108" t="s">
        <v>1311</v>
      </c>
      <c r="BV2" s="108" t="s">
        <v>1170</v>
      </c>
      <c r="BW2" s="108" t="s">
        <v>366</v>
      </c>
      <c r="BX2" s="108" t="s">
        <v>141</v>
      </c>
      <c r="BY2" s="108" t="s">
        <v>1312</v>
      </c>
      <c r="BZ2" s="108" t="s">
        <v>1313</v>
      </c>
      <c r="CA2" s="108" t="s">
        <v>1313</v>
      </c>
      <c r="CB2" s="108" t="s">
        <v>1313</v>
      </c>
      <c r="CC2" s="108" t="s">
        <v>141</v>
      </c>
      <c r="CD2" s="108">
        <v>2</v>
      </c>
      <c r="CE2" s="108">
        <v>1</v>
      </c>
      <c r="CF2" s="108">
        <v>2</v>
      </c>
      <c r="CG2" s="108">
        <v>1</v>
      </c>
      <c r="CH2" s="108" t="s">
        <v>66</v>
      </c>
      <c r="CI2" s="108">
        <v>138</v>
      </c>
      <c r="CJ2" s="108">
        <v>1069</v>
      </c>
      <c r="CK2" s="108">
        <v>254</v>
      </c>
      <c r="CL2" s="108">
        <v>36.700000000000003</v>
      </c>
      <c r="CM2" s="108" t="s">
        <v>1130</v>
      </c>
      <c r="CN2" s="108" t="s">
        <v>366</v>
      </c>
      <c r="CO2" s="108"/>
      <c r="CP2" s="108"/>
      <c r="CQ2" s="108">
        <v>12</v>
      </c>
      <c r="CR2" s="108" t="s">
        <v>354</v>
      </c>
      <c r="CS2" s="108" t="s">
        <v>66</v>
      </c>
      <c r="CT2" s="108">
        <v>140</v>
      </c>
      <c r="CU2" s="108">
        <v>811</v>
      </c>
      <c r="CV2" s="108">
        <v>330</v>
      </c>
      <c r="CW2" s="108">
        <v>52.7</v>
      </c>
      <c r="CX2" s="108" t="s">
        <v>1130</v>
      </c>
      <c r="CY2" s="108" t="s">
        <v>366</v>
      </c>
      <c r="CZ2" s="108"/>
      <c r="DA2" s="108"/>
      <c r="DB2" s="108">
        <v>12</v>
      </c>
      <c r="DC2" s="108" t="s">
        <v>354</v>
      </c>
      <c r="DD2" s="108" t="s">
        <v>66</v>
      </c>
      <c r="DE2" s="108">
        <v>99</v>
      </c>
      <c r="DF2" s="108">
        <v>982</v>
      </c>
      <c r="DG2" s="108">
        <v>198</v>
      </c>
      <c r="DH2" s="108">
        <v>21.8</v>
      </c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FZ2" s="104"/>
      <c r="GA2" s="104"/>
      <c r="GB2" s="104"/>
      <c r="GJ2" s="104"/>
      <c r="GK2" s="104"/>
      <c r="GL2" s="104"/>
      <c r="GT2" s="104"/>
      <c r="GU2" s="104"/>
      <c r="GV2" s="104"/>
      <c r="JJ2" s="104"/>
      <c r="JZ2" s="104"/>
      <c r="LG2" s="103">
        <v>41625</v>
      </c>
      <c r="LH2" s="103">
        <v>41828</v>
      </c>
      <c r="LI2" s="102" t="s">
        <v>312</v>
      </c>
      <c r="LJ2" s="102" t="s">
        <v>1314</v>
      </c>
    </row>
    <row r="3" spans="1:322" x14ac:dyDescent="0.35">
      <c r="A3" s="108">
        <f t="shared" ref="A3:A13" si="1">AH3</f>
        <v>2215565</v>
      </c>
      <c r="B3" s="108" t="str">
        <f t="shared" ref="B3:B13" si="2">AG3</f>
        <v>B</v>
      </c>
      <c r="C3" s="109">
        <f t="shared" ref="C3:D13" si="3">LG3</f>
        <v>41625</v>
      </c>
      <c r="D3" s="109">
        <f t="shared" si="3"/>
        <v>41828</v>
      </c>
      <c r="E3" s="108" t="str">
        <f t="shared" ref="E3:E13" si="4">AP3</f>
        <v>Yes</v>
      </c>
      <c r="F3" s="108" t="str">
        <f t="shared" ref="F3:F13" si="5">AV3</f>
        <v>None</v>
      </c>
      <c r="G3" s="108" t="str">
        <f t="shared" ref="G3:G13" si="6">AX3</f>
        <v>Fixed Size Qualification Range</v>
      </c>
      <c r="H3" s="108" t="str">
        <f t="shared" ref="H3:H13" si="7">BD3</f>
        <v>Active Cooling</v>
      </c>
      <c r="I3" s="108" t="str">
        <f t="shared" ref="I3:J13" si="8">BO3</f>
        <v>900; 1300</v>
      </c>
      <c r="J3" s="108" t="str">
        <f t="shared" si="8"/>
        <v>Platinum; Platinum</v>
      </c>
      <c r="K3" s="108" t="str">
        <f t="shared" si="0"/>
        <v>SSD</v>
      </c>
      <c r="L3" s="108" t="str">
        <f t="shared" si="0"/>
        <v>Other</v>
      </c>
      <c r="M3" s="108" t="str">
        <f t="shared" si="0"/>
        <v>N/A</v>
      </c>
      <c r="N3" s="108" t="str">
        <f t="shared" si="0"/>
        <v>2061; 2061; 4123; 1030</v>
      </c>
      <c r="O3" s="108" t="str">
        <f t="shared" si="0"/>
        <v>12; 4; 4; 4</v>
      </c>
      <c r="P3" s="108" t="str">
        <f t="shared" si="0"/>
        <v>12; 4; 4; 4</v>
      </c>
      <c r="Q3" s="108" t="str">
        <f t="shared" si="0"/>
        <v>12; 4; 4; 4</v>
      </c>
      <c r="R3" s="108" t="str">
        <f t="shared" si="0"/>
        <v>N/A</v>
      </c>
      <c r="S3" s="108">
        <f t="shared" si="0"/>
        <v>2</v>
      </c>
      <c r="T3" s="108">
        <f t="shared" si="0"/>
        <v>1</v>
      </c>
      <c r="U3" s="108">
        <f t="shared" si="0"/>
        <v>2</v>
      </c>
      <c r="V3" s="108">
        <f t="shared" si="0"/>
        <v>1</v>
      </c>
      <c r="W3" s="108" t="str">
        <f t="shared" si="0"/>
        <v>No</v>
      </c>
      <c r="X3" s="108">
        <f t="shared" si="0"/>
        <v>140</v>
      </c>
      <c r="Y3" s="108">
        <f t="shared" si="0"/>
        <v>811</v>
      </c>
      <c r="Z3" s="108">
        <f t="shared" si="0"/>
        <v>330</v>
      </c>
      <c r="AA3" s="108">
        <f t="shared" si="0"/>
        <v>52.7</v>
      </c>
      <c r="AB3" s="108"/>
      <c r="AC3" s="108"/>
      <c r="AD3" s="108"/>
      <c r="AE3" s="108"/>
      <c r="AF3" s="108"/>
      <c r="AG3" s="108" t="s">
        <v>357</v>
      </c>
      <c r="AH3" s="108">
        <v>2215565</v>
      </c>
      <c r="AI3" s="108" t="s">
        <v>314</v>
      </c>
      <c r="AJ3" s="108" t="s">
        <v>315</v>
      </c>
      <c r="AK3" s="108" t="s">
        <v>1300</v>
      </c>
      <c r="AL3" s="108" t="s">
        <v>1301</v>
      </c>
      <c r="AM3" s="108" t="s">
        <v>1302</v>
      </c>
      <c r="AN3" s="108" t="s">
        <v>293</v>
      </c>
      <c r="AO3" s="108" t="s">
        <v>1303</v>
      </c>
      <c r="AP3" s="108" t="s">
        <v>65</v>
      </c>
      <c r="AQ3" s="108" t="s">
        <v>318</v>
      </c>
      <c r="AR3" s="108" t="s">
        <v>315</v>
      </c>
      <c r="AS3" s="108" t="s">
        <v>141</v>
      </c>
      <c r="AT3" s="108" t="s">
        <v>141</v>
      </c>
      <c r="AU3" s="108" t="s">
        <v>319</v>
      </c>
      <c r="AV3" s="108" t="s">
        <v>1304</v>
      </c>
      <c r="AW3" s="108" t="s">
        <v>301</v>
      </c>
      <c r="AX3" s="108" t="s">
        <v>302</v>
      </c>
      <c r="AY3" s="108" t="s">
        <v>66</v>
      </c>
      <c r="AZ3" s="108"/>
      <c r="BA3" s="108" t="s">
        <v>322</v>
      </c>
      <c r="BB3" s="108">
        <v>7.1</v>
      </c>
      <c r="BC3" s="108" t="s">
        <v>66</v>
      </c>
      <c r="BD3" s="108" t="s">
        <v>304</v>
      </c>
      <c r="BE3" s="108" t="s">
        <v>66</v>
      </c>
      <c r="BF3" s="108"/>
      <c r="BG3" s="108" t="s">
        <v>66</v>
      </c>
      <c r="BH3" s="108"/>
      <c r="BI3" s="108"/>
      <c r="BJ3" s="108" t="s">
        <v>1301</v>
      </c>
      <c r="BK3" s="108" t="s">
        <v>305</v>
      </c>
      <c r="BL3" s="108" t="s">
        <v>1305</v>
      </c>
      <c r="BM3" s="108" t="s">
        <v>1306</v>
      </c>
      <c r="BN3" s="108" t="s">
        <v>1307</v>
      </c>
      <c r="BO3" s="108" t="s">
        <v>1308</v>
      </c>
      <c r="BP3" s="108" t="s">
        <v>1309</v>
      </c>
      <c r="BQ3" s="108"/>
      <c r="BR3" s="108" t="s">
        <v>327</v>
      </c>
      <c r="BS3" s="108" t="s">
        <v>141</v>
      </c>
      <c r="BT3" s="108" t="s">
        <v>1310</v>
      </c>
      <c r="BU3" s="108" t="s">
        <v>1311</v>
      </c>
      <c r="BV3" s="108" t="s">
        <v>1170</v>
      </c>
      <c r="BW3" s="108" t="s">
        <v>366</v>
      </c>
      <c r="BX3" s="108" t="s">
        <v>141</v>
      </c>
      <c r="BY3" s="108" t="s">
        <v>1312</v>
      </c>
      <c r="BZ3" s="108" t="s">
        <v>1313</v>
      </c>
      <c r="CA3" s="108" t="s">
        <v>1313</v>
      </c>
      <c r="CB3" s="108" t="s">
        <v>1313</v>
      </c>
      <c r="CC3" s="108" t="s">
        <v>141</v>
      </c>
      <c r="CD3" s="108">
        <v>2</v>
      </c>
      <c r="CE3" s="108">
        <v>1</v>
      </c>
      <c r="CF3" s="108">
        <v>2</v>
      </c>
      <c r="CG3" s="108">
        <v>1</v>
      </c>
      <c r="CH3" s="108" t="s">
        <v>66</v>
      </c>
      <c r="CI3" s="108">
        <v>140</v>
      </c>
      <c r="CJ3" s="108">
        <v>811</v>
      </c>
      <c r="CK3" s="108">
        <v>330</v>
      </c>
      <c r="CL3" s="108">
        <v>52.7</v>
      </c>
      <c r="CM3" s="108" t="s">
        <v>1130</v>
      </c>
      <c r="CN3" s="108" t="s">
        <v>366</v>
      </c>
      <c r="CO3" s="108"/>
      <c r="CP3" s="108"/>
      <c r="CQ3" s="108">
        <v>12</v>
      </c>
      <c r="CR3" s="108" t="s">
        <v>354</v>
      </c>
      <c r="CS3" s="108" t="s">
        <v>66</v>
      </c>
      <c r="CT3" s="108"/>
      <c r="CU3" s="108"/>
      <c r="CV3" s="108"/>
      <c r="CW3" s="108"/>
      <c r="CX3" s="108" t="s">
        <v>1130</v>
      </c>
      <c r="CY3" s="108" t="s">
        <v>366</v>
      </c>
      <c r="CZ3" s="108"/>
      <c r="DA3" s="108"/>
      <c r="DB3" s="108">
        <v>12</v>
      </c>
      <c r="DC3" s="108" t="s">
        <v>354</v>
      </c>
      <c r="DD3" s="108" t="s">
        <v>66</v>
      </c>
      <c r="DE3" s="108">
        <v>99</v>
      </c>
      <c r="DF3" s="108">
        <v>982</v>
      </c>
      <c r="DG3" s="108">
        <v>198</v>
      </c>
      <c r="DH3" s="108">
        <v>21.8</v>
      </c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FZ3" s="104"/>
      <c r="GA3" s="104"/>
      <c r="GB3" s="104"/>
      <c r="GJ3" s="104"/>
      <c r="GK3" s="104"/>
      <c r="GL3" s="104"/>
      <c r="GT3" s="104"/>
      <c r="GU3" s="104"/>
      <c r="GV3" s="104"/>
      <c r="JJ3" s="104"/>
      <c r="JZ3" s="104"/>
      <c r="LG3" s="103">
        <v>41625</v>
      </c>
      <c r="LH3" s="103">
        <v>41828</v>
      </c>
      <c r="LI3" s="102" t="s">
        <v>312</v>
      </c>
      <c r="LJ3" s="102" t="s">
        <v>1314</v>
      </c>
    </row>
    <row r="4" spans="1:322" x14ac:dyDescent="0.35">
      <c r="A4" s="108">
        <f t="shared" si="1"/>
        <v>2215565</v>
      </c>
      <c r="B4" s="108" t="str">
        <f t="shared" si="2"/>
        <v>C</v>
      </c>
      <c r="C4" s="109">
        <f t="shared" si="3"/>
        <v>41625</v>
      </c>
      <c r="D4" s="109">
        <f t="shared" si="3"/>
        <v>41828</v>
      </c>
      <c r="E4" s="108" t="str">
        <f t="shared" si="4"/>
        <v>Yes</v>
      </c>
      <c r="F4" s="108" t="str">
        <f t="shared" si="5"/>
        <v>None</v>
      </c>
      <c r="G4" s="108" t="str">
        <f t="shared" si="6"/>
        <v>Fixed Size Qualification Range</v>
      </c>
      <c r="H4" s="108" t="str">
        <f t="shared" si="7"/>
        <v>Active Cooling</v>
      </c>
      <c r="I4" s="108" t="str">
        <f t="shared" si="8"/>
        <v>900; 1300</v>
      </c>
      <c r="J4" s="108" t="str">
        <f t="shared" si="8"/>
        <v>Platinum; Platinum</v>
      </c>
      <c r="K4" s="108" t="str">
        <f t="shared" si="0"/>
        <v>SSD</v>
      </c>
      <c r="L4" s="108" t="str">
        <f t="shared" si="0"/>
        <v>Other</v>
      </c>
      <c r="M4" s="108" t="str">
        <f t="shared" si="0"/>
        <v>N/A</v>
      </c>
      <c r="N4" s="108" t="str">
        <f t="shared" si="0"/>
        <v>2061; 2061; 4123; 1030</v>
      </c>
      <c r="O4" s="108" t="str">
        <f t="shared" si="0"/>
        <v>12; 4; 4; 4</v>
      </c>
      <c r="P4" s="108" t="str">
        <f t="shared" si="0"/>
        <v>12; 4; 4; 4</v>
      </c>
      <c r="Q4" s="108" t="str">
        <f t="shared" si="0"/>
        <v>12; 4; 4; 4</v>
      </c>
      <c r="R4" s="108" t="str">
        <f t="shared" si="0"/>
        <v>N/A</v>
      </c>
      <c r="S4" s="108">
        <f t="shared" si="0"/>
        <v>2</v>
      </c>
      <c r="T4" s="108">
        <f t="shared" si="0"/>
        <v>1</v>
      </c>
      <c r="U4" s="108">
        <f t="shared" si="0"/>
        <v>2</v>
      </c>
      <c r="V4" s="108">
        <f t="shared" si="0"/>
        <v>1</v>
      </c>
      <c r="W4" s="108" t="str">
        <f t="shared" si="0"/>
        <v>No</v>
      </c>
      <c r="X4" s="108">
        <f t="shared" si="0"/>
        <v>99</v>
      </c>
      <c r="Y4" s="108">
        <f t="shared" si="0"/>
        <v>982</v>
      </c>
      <c r="Z4" s="108">
        <f t="shared" si="0"/>
        <v>198</v>
      </c>
      <c r="AA4" s="108">
        <f t="shared" si="0"/>
        <v>21.8</v>
      </c>
      <c r="AB4" s="108"/>
      <c r="AC4" s="108"/>
      <c r="AD4" s="108"/>
      <c r="AE4" s="108"/>
      <c r="AF4" s="108"/>
      <c r="AG4" s="108" t="s">
        <v>339</v>
      </c>
      <c r="AH4" s="108">
        <v>2215565</v>
      </c>
      <c r="AI4" s="108" t="s">
        <v>314</v>
      </c>
      <c r="AJ4" s="108" t="s">
        <v>315</v>
      </c>
      <c r="AK4" s="108" t="s">
        <v>1300</v>
      </c>
      <c r="AL4" s="108" t="s">
        <v>1301</v>
      </c>
      <c r="AM4" s="108" t="s">
        <v>1302</v>
      </c>
      <c r="AN4" s="108" t="s">
        <v>293</v>
      </c>
      <c r="AO4" s="108" t="s">
        <v>1303</v>
      </c>
      <c r="AP4" s="108" t="s">
        <v>65</v>
      </c>
      <c r="AQ4" s="108" t="s">
        <v>318</v>
      </c>
      <c r="AR4" s="108" t="s">
        <v>315</v>
      </c>
      <c r="AS4" s="108" t="s">
        <v>141</v>
      </c>
      <c r="AT4" s="108" t="s">
        <v>141</v>
      </c>
      <c r="AU4" s="108" t="s">
        <v>319</v>
      </c>
      <c r="AV4" s="108" t="s">
        <v>1304</v>
      </c>
      <c r="AW4" s="108" t="s">
        <v>301</v>
      </c>
      <c r="AX4" s="108" t="s">
        <v>302</v>
      </c>
      <c r="AY4" s="108" t="s">
        <v>66</v>
      </c>
      <c r="AZ4" s="108"/>
      <c r="BA4" s="108" t="s">
        <v>322</v>
      </c>
      <c r="BB4" s="108">
        <v>7.1</v>
      </c>
      <c r="BC4" s="108" t="s">
        <v>66</v>
      </c>
      <c r="BD4" s="108" t="s">
        <v>304</v>
      </c>
      <c r="BE4" s="108" t="s">
        <v>66</v>
      </c>
      <c r="BF4" s="108"/>
      <c r="BG4" s="108" t="s">
        <v>66</v>
      </c>
      <c r="BH4" s="108"/>
      <c r="BI4" s="108"/>
      <c r="BJ4" s="108" t="s">
        <v>1301</v>
      </c>
      <c r="BK4" s="108" t="s">
        <v>305</v>
      </c>
      <c r="BL4" s="108" t="s">
        <v>1305</v>
      </c>
      <c r="BM4" s="108" t="s">
        <v>1306</v>
      </c>
      <c r="BN4" s="108" t="s">
        <v>1307</v>
      </c>
      <c r="BO4" s="108" t="s">
        <v>1308</v>
      </c>
      <c r="BP4" s="108" t="s">
        <v>1309</v>
      </c>
      <c r="BQ4" s="108"/>
      <c r="BR4" s="108" t="s">
        <v>327</v>
      </c>
      <c r="BS4" s="108" t="s">
        <v>141</v>
      </c>
      <c r="BT4" s="108" t="s">
        <v>1310</v>
      </c>
      <c r="BU4" s="108" t="s">
        <v>1311</v>
      </c>
      <c r="BV4" s="108" t="s">
        <v>1170</v>
      </c>
      <c r="BW4" s="108" t="s">
        <v>366</v>
      </c>
      <c r="BX4" s="108" t="s">
        <v>141</v>
      </c>
      <c r="BY4" s="108" t="s">
        <v>1312</v>
      </c>
      <c r="BZ4" s="108" t="s">
        <v>1313</v>
      </c>
      <c r="CA4" s="108" t="s">
        <v>1313</v>
      </c>
      <c r="CB4" s="108" t="s">
        <v>1313</v>
      </c>
      <c r="CC4" s="108" t="s">
        <v>141</v>
      </c>
      <c r="CD4" s="108">
        <v>2</v>
      </c>
      <c r="CE4" s="108">
        <v>1</v>
      </c>
      <c r="CF4" s="108">
        <v>2</v>
      </c>
      <c r="CG4" s="108">
        <v>1</v>
      </c>
      <c r="CH4" s="108" t="s">
        <v>66</v>
      </c>
      <c r="CI4" s="108">
        <v>99</v>
      </c>
      <c r="CJ4" s="108">
        <v>982</v>
      </c>
      <c r="CK4" s="108">
        <v>198</v>
      </c>
      <c r="CL4" s="108">
        <v>21.8</v>
      </c>
      <c r="CM4" s="108" t="s">
        <v>1130</v>
      </c>
      <c r="CN4" s="108" t="s">
        <v>366</v>
      </c>
      <c r="CO4" s="108"/>
      <c r="CP4" s="108"/>
      <c r="CQ4" s="108">
        <v>12</v>
      </c>
      <c r="CR4" s="108" t="s">
        <v>354</v>
      </c>
      <c r="CS4" s="108" t="s">
        <v>66</v>
      </c>
      <c r="CT4" s="108">
        <v>140</v>
      </c>
      <c r="CU4" s="108">
        <v>811</v>
      </c>
      <c r="CV4" s="108">
        <v>330</v>
      </c>
      <c r="CW4" s="108">
        <v>52.7</v>
      </c>
      <c r="CX4" s="108" t="s">
        <v>1130</v>
      </c>
      <c r="CY4" s="108" t="s">
        <v>366</v>
      </c>
      <c r="CZ4" s="108"/>
      <c r="DA4" s="108"/>
      <c r="DB4" s="108">
        <v>12</v>
      </c>
      <c r="DC4" s="108" t="s">
        <v>354</v>
      </c>
      <c r="DD4" s="108" t="s">
        <v>66</v>
      </c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FZ4" s="104"/>
      <c r="GA4" s="104"/>
      <c r="GB4" s="104"/>
      <c r="GJ4" s="104"/>
      <c r="GK4" s="104"/>
      <c r="GL4" s="104"/>
      <c r="GT4" s="104"/>
      <c r="GU4" s="104"/>
      <c r="GV4" s="104"/>
      <c r="JJ4" s="104"/>
      <c r="JZ4" s="104"/>
      <c r="LG4" s="103">
        <v>41625</v>
      </c>
      <c r="LH4" s="103">
        <v>41828</v>
      </c>
      <c r="LI4" s="102" t="s">
        <v>312</v>
      </c>
      <c r="LJ4" s="102" t="s">
        <v>1314</v>
      </c>
    </row>
    <row r="5" spans="1:322" x14ac:dyDescent="0.35">
      <c r="A5" s="108">
        <f t="shared" si="1"/>
        <v>2243041</v>
      </c>
      <c r="B5" s="108" t="str">
        <f t="shared" si="2"/>
        <v>A</v>
      </c>
      <c r="C5" s="109">
        <f t="shared" si="3"/>
        <v>42058</v>
      </c>
      <c r="D5" s="109">
        <f t="shared" si="3"/>
        <v>42194</v>
      </c>
      <c r="E5" s="108" t="str">
        <f t="shared" si="4"/>
        <v>Yes</v>
      </c>
      <c r="F5" s="108" t="str">
        <f t="shared" si="5"/>
        <v>None</v>
      </c>
      <c r="G5" s="108" t="str">
        <f t="shared" si="6"/>
        <v>Fixed Size Qualification Range</v>
      </c>
      <c r="H5" s="108" t="str">
        <f t="shared" si="7"/>
        <v>Active Cooling</v>
      </c>
      <c r="I5" s="108">
        <f t="shared" si="8"/>
        <v>1300</v>
      </c>
      <c r="J5" s="108" t="str">
        <f t="shared" si="8"/>
        <v>Platinum</v>
      </c>
      <c r="K5" s="108" t="str">
        <f t="shared" si="0"/>
        <v>SSD</v>
      </c>
      <c r="L5" s="108" t="str">
        <f t="shared" si="0"/>
        <v>Other</v>
      </c>
      <c r="M5" s="108" t="str">
        <f t="shared" si="0"/>
        <v>N/A</v>
      </c>
      <c r="N5" s="108">
        <f t="shared" si="0"/>
        <v>2969</v>
      </c>
      <c r="O5" s="108">
        <f t="shared" si="0"/>
        <v>12</v>
      </c>
      <c r="P5" s="108">
        <f t="shared" si="0"/>
        <v>12</v>
      </c>
      <c r="Q5" s="108">
        <f t="shared" si="0"/>
        <v>12</v>
      </c>
      <c r="R5" s="108" t="str">
        <f t="shared" si="0"/>
        <v>N/A</v>
      </c>
      <c r="S5" s="108">
        <f t="shared" si="0"/>
        <v>2</v>
      </c>
      <c r="T5" s="108">
        <f t="shared" si="0"/>
        <v>1</v>
      </c>
      <c r="U5" s="108">
        <f t="shared" si="0"/>
        <v>2</v>
      </c>
      <c r="V5" s="108">
        <f t="shared" si="0"/>
        <v>1</v>
      </c>
      <c r="W5" s="108" t="str">
        <f t="shared" si="0"/>
        <v>No</v>
      </c>
      <c r="X5" s="108">
        <f t="shared" si="0"/>
        <v>157</v>
      </c>
      <c r="Y5" s="108">
        <f t="shared" si="0"/>
        <v>1063</v>
      </c>
      <c r="Z5" s="108">
        <f t="shared" si="0"/>
        <v>300</v>
      </c>
      <c r="AA5" s="108">
        <f t="shared" si="0"/>
        <v>94.5</v>
      </c>
      <c r="AB5" s="108"/>
      <c r="AC5" s="108"/>
      <c r="AD5" s="108"/>
      <c r="AE5" s="108"/>
      <c r="AF5" s="108"/>
      <c r="AG5" s="108" t="s">
        <v>461</v>
      </c>
      <c r="AH5" s="108">
        <v>2243041</v>
      </c>
      <c r="AI5" s="108" t="s">
        <v>314</v>
      </c>
      <c r="AJ5" s="108" t="s">
        <v>315</v>
      </c>
      <c r="AK5" s="108" t="s">
        <v>1315</v>
      </c>
      <c r="AL5" s="108" t="s">
        <v>1316</v>
      </c>
      <c r="AM5" s="108" t="s">
        <v>1317</v>
      </c>
      <c r="AN5" s="108" t="s">
        <v>293</v>
      </c>
      <c r="AO5" s="108" t="s">
        <v>1303</v>
      </c>
      <c r="AP5" s="108" t="s">
        <v>65</v>
      </c>
      <c r="AQ5" s="108" t="s">
        <v>318</v>
      </c>
      <c r="AR5" s="108" t="s">
        <v>315</v>
      </c>
      <c r="AS5" s="108" t="s">
        <v>141</v>
      </c>
      <c r="AT5" s="108" t="s">
        <v>141</v>
      </c>
      <c r="AU5" s="108" t="s">
        <v>319</v>
      </c>
      <c r="AV5" s="108" t="s">
        <v>1304</v>
      </c>
      <c r="AW5" s="108" t="s">
        <v>301</v>
      </c>
      <c r="AX5" s="108" t="s">
        <v>302</v>
      </c>
      <c r="AY5" s="108" t="s">
        <v>66</v>
      </c>
      <c r="AZ5" s="108"/>
      <c r="BA5" s="108" t="s">
        <v>322</v>
      </c>
      <c r="BB5" s="108">
        <v>7.1</v>
      </c>
      <c r="BC5" s="108" t="s">
        <v>66</v>
      </c>
      <c r="BD5" s="108" t="s">
        <v>304</v>
      </c>
      <c r="BE5" s="108" t="s">
        <v>66</v>
      </c>
      <c r="BF5" s="108"/>
      <c r="BG5" s="108" t="s">
        <v>66</v>
      </c>
      <c r="BH5" s="108"/>
      <c r="BI5" s="108"/>
      <c r="BJ5" s="108" t="s">
        <v>1316</v>
      </c>
      <c r="BK5" s="108" t="s">
        <v>305</v>
      </c>
      <c r="BL5" s="108" t="s">
        <v>1318</v>
      </c>
      <c r="BM5" s="108" t="s">
        <v>1319</v>
      </c>
      <c r="BN5" s="108" t="s">
        <v>1320</v>
      </c>
      <c r="BO5" s="108">
        <v>1300</v>
      </c>
      <c r="BP5" s="108" t="s">
        <v>618</v>
      </c>
      <c r="BQ5" s="108"/>
      <c r="BR5" s="108" t="s">
        <v>327</v>
      </c>
      <c r="BS5" s="108" t="s">
        <v>141</v>
      </c>
      <c r="BT5" s="108" t="s">
        <v>1321</v>
      </c>
      <c r="BU5" s="108" t="s">
        <v>1322</v>
      </c>
      <c r="BV5" s="108" t="s">
        <v>1170</v>
      </c>
      <c r="BW5" s="108" t="s">
        <v>366</v>
      </c>
      <c r="BX5" s="108" t="s">
        <v>141</v>
      </c>
      <c r="BY5" s="108">
        <v>2969</v>
      </c>
      <c r="BZ5" s="108">
        <v>12</v>
      </c>
      <c r="CA5" s="108">
        <v>12</v>
      </c>
      <c r="CB5" s="108">
        <v>12</v>
      </c>
      <c r="CC5" s="108" t="s">
        <v>141</v>
      </c>
      <c r="CD5" s="108">
        <v>2</v>
      </c>
      <c r="CE5" s="108">
        <v>1</v>
      </c>
      <c r="CF5" s="108">
        <v>2</v>
      </c>
      <c r="CG5" s="108">
        <v>1</v>
      </c>
      <c r="CH5" s="108" t="s">
        <v>66</v>
      </c>
      <c r="CI5" s="108">
        <v>157</v>
      </c>
      <c r="CJ5" s="108">
        <v>1063</v>
      </c>
      <c r="CK5" s="108">
        <v>300</v>
      </c>
      <c r="CL5" s="108">
        <v>94.5</v>
      </c>
      <c r="CM5" s="108" t="s">
        <v>1130</v>
      </c>
      <c r="CN5" s="108" t="s">
        <v>366</v>
      </c>
      <c r="CO5" s="108"/>
      <c r="CP5" s="108"/>
      <c r="CQ5" s="108">
        <v>12</v>
      </c>
      <c r="CR5" s="108" t="s">
        <v>354</v>
      </c>
      <c r="CS5" s="108" t="s">
        <v>66</v>
      </c>
      <c r="CT5" s="108">
        <v>161</v>
      </c>
      <c r="CU5" s="108">
        <v>819</v>
      </c>
      <c r="CV5" s="108">
        <v>352</v>
      </c>
      <c r="CW5" s="108">
        <v>129.9</v>
      </c>
      <c r="CX5" s="108" t="s">
        <v>1130</v>
      </c>
      <c r="CY5" s="108" t="s">
        <v>366</v>
      </c>
      <c r="CZ5" s="108"/>
      <c r="DA5" s="108"/>
      <c r="DB5" s="108">
        <v>12</v>
      </c>
      <c r="DC5" s="108" t="s">
        <v>354</v>
      </c>
      <c r="DD5" s="108" t="s">
        <v>66</v>
      </c>
      <c r="DE5" s="108">
        <v>102</v>
      </c>
      <c r="DF5" s="108">
        <v>996</v>
      </c>
      <c r="DG5" s="108">
        <v>298</v>
      </c>
      <c r="DH5" s="108">
        <v>45.9</v>
      </c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FZ5" s="104"/>
      <c r="GA5" s="104"/>
      <c r="GB5" s="104"/>
      <c r="GJ5" s="104"/>
      <c r="GK5" s="104"/>
      <c r="GL5" s="104"/>
      <c r="GT5" s="104"/>
      <c r="GU5" s="104"/>
      <c r="GV5" s="104"/>
      <c r="JJ5" s="104"/>
      <c r="JZ5" s="104"/>
      <c r="LG5" s="103">
        <v>42058</v>
      </c>
      <c r="LH5" s="103">
        <v>42194</v>
      </c>
      <c r="LI5" s="102" t="s">
        <v>312</v>
      </c>
      <c r="LJ5" s="102" t="s">
        <v>1323</v>
      </c>
    </row>
    <row r="6" spans="1:322" x14ac:dyDescent="0.35">
      <c r="A6" s="108">
        <f t="shared" si="1"/>
        <v>2243041</v>
      </c>
      <c r="B6" s="108" t="str">
        <f t="shared" si="2"/>
        <v>B</v>
      </c>
      <c r="C6" s="109">
        <f t="shared" si="3"/>
        <v>42058</v>
      </c>
      <c r="D6" s="109">
        <f t="shared" si="3"/>
        <v>42194</v>
      </c>
      <c r="E6" s="108" t="str">
        <f t="shared" si="4"/>
        <v>Yes</v>
      </c>
      <c r="F6" s="108" t="str">
        <f t="shared" si="5"/>
        <v>None</v>
      </c>
      <c r="G6" s="108" t="str">
        <f t="shared" si="6"/>
        <v>Fixed Size Qualification Range</v>
      </c>
      <c r="H6" s="108" t="str">
        <f t="shared" si="7"/>
        <v>Active Cooling</v>
      </c>
      <c r="I6" s="108">
        <f t="shared" si="8"/>
        <v>1300</v>
      </c>
      <c r="J6" s="108" t="str">
        <f t="shared" si="8"/>
        <v>Platinum</v>
      </c>
      <c r="K6" s="108" t="str">
        <f t="shared" si="0"/>
        <v>SSD</v>
      </c>
      <c r="L6" s="108" t="str">
        <f t="shared" si="0"/>
        <v>Other</v>
      </c>
      <c r="M6" s="108" t="str">
        <f t="shared" si="0"/>
        <v>N/A</v>
      </c>
      <c r="N6" s="108">
        <f t="shared" si="0"/>
        <v>2969</v>
      </c>
      <c r="O6" s="108">
        <f t="shared" si="0"/>
        <v>12</v>
      </c>
      <c r="P6" s="108">
        <f t="shared" si="0"/>
        <v>12</v>
      </c>
      <c r="Q6" s="108">
        <f t="shared" si="0"/>
        <v>12</v>
      </c>
      <c r="R6" s="108" t="str">
        <f t="shared" si="0"/>
        <v>N/A</v>
      </c>
      <c r="S6" s="108">
        <f t="shared" si="0"/>
        <v>2</v>
      </c>
      <c r="T6" s="108">
        <f t="shared" si="0"/>
        <v>1</v>
      </c>
      <c r="U6" s="108">
        <f t="shared" si="0"/>
        <v>2</v>
      </c>
      <c r="V6" s="108">
        <f t="shared" si="0"/>
        <v>1</v>
      </c>
      <c r="W6" s="108" t="str">
        <f t="shared" si="0"/>
        <v>No</v>
      </c>
      <c r="X6" s="108">
        <f t="shared" si="0"/>
        <v>161</v>
      </c>
      <c r="Y6" s="108">
        <f t="shared" si="0"/>
        <v>819</v>
      </c>
      <c r="Z6" s="108">
        <f t="shared" si="0"/>
        <v>352</v>
      </c>
      <c r="AA6" s="108">
        <f t="shared" si="0"/>
        <v>129.9</v>
      </c>
      <c r="AB6" s="108"/>
      <c r="AC6" s="108"/>
      <c r="AD6" s="108"/>
      <c r="AE6" s="108"/>
      <c r="AF6" s="108"/>
      <c r="AG6" s="108" t="s">
        <v>357</v>
      </c>
      <c r="AH6" s="108">
        <v>2243041</v>
      </c>
      <c r="AI6" s="108" t="s">
        <v>314</v>
      </c>
      <c r="AJ6" s="108" t="s">
        <v>315</v>
      </c>
      <c r="AK6" s="108" t="s">
        <v>1315</v>
      </c>
      <c r="AL6" s="108" t="s">
        <v>1316</v>
      </c>
      <c r="AM6" s="108" t="s">
        <v>1317</v>
      </c>
      <c r="AN6" s="108" t="s">
        <v>293</v>
      </c>
      <c r="AO6" s="108" t="s">
        <v>1303</v>
      </c>
      <c r="AP6" s="108" t="s">
        <v>65</v>
      </c>
      <c r="AQ6" s="108" t="s">
        <v>318</v>
      </c>
      <c r="AR6" s="108" t="s">
        <v>315</v>
      </c>
      <c r="AS6" s="108" t="s">
        <v>141</v>
      </c>
      <c r="AT6" s="108" t="s">
        <v>141</v>
      </c>
      <c r="AU6" s="108" t="s">
        <v>319</v>
      </c>
      <c r="AV6" s="108" t="s">
        <v>1304</v>
      </c>
      <c r="AW6" s="108" t="s">
        <v>301</v>
      </c>
      <c r="AX6" s="108" t="s">
        <v>302</v>
      </c>
      <c r="AY6" s="108" t="s">
        <v>66</v>
      </c>
      <c r="AZ6" s="108"/>
      <c r="BA6" s="108" t="s">
        <v>322</v>
      </c>
      <c r="BB6" s="108">
        <v>7.1</v>
      </c>
      <c r="BC6" s="108" t="s">
        <v>66</v>
      </c>
      <c r="BD6" s="108" t="s">
        <v>304</v>
      </c>
      <c r="BE6" s="108" t="s">
        <v>66</v>
      </c>
      <c r="BF6" s="108"/>
      <c r="BG6" s="108" t="s">
        <v>66</v>
      </c>
      <c r="BH6" s="108"/>
      <c r="BI6" s="108"/>
      <c r="BJ6" s="108" t="s">
        <v>1316</v>
      </c>
      <c r="BK6" s="108" t="s">
        <v>305</v>
      </c>
      <c r="BL6" s="108" t="s">
        <v>1318</v>
      </c>
      <c r="BM6" s="108" t="s">
        <v>1319</v>
      </c>
      <c r="BN6" s="108" t="s">
        <v>1320</v>
      </c>
      <c r="BO6" s="108">
        <v>1300</v>
      </c>
      <c r="BP6" s="108" t="s">
        <v>618</v>
      </c>
      <c r="BQ6" s="108"/>
      <c r="BR6" s="108" t="s">
        <v>327</v>
      </c>
      <c r="BS6" s="108" t="s">
        <v>141</v>
      </c>
      <c r="BT6" s="108" t="s">
        <v>1321</v>
      </c>
      <c r="BU6" s="108" t="s">
        <v>1322</v>
      </c>
      <c r="BV6" s="108" t="s">
        <v>1170</v>
      </c>
      <c r="BW6" s="108" t="s">
        <v>366</v>
      </c>
      <c r="BX6" s="108" t="s">
        <v>141</v>
      </c>
      <c r="BY6" s="108">
        <v>2969</v>
      </c>
      <c r="BZ6" s="108">
        <v>12</v>
      </c>
      <c r="CA6" s="108">
        <v>12</v>
      </c>
      <c r="CB6" s="108">
        <v>12</v>
      </c>
      <c r="CC6" s="108" t="s">
        <v>141</v>
      </c>
      <c r="CD6" s="108">
        <v>2</v>
      </c>
      <c r="CE6" s="108">
        <v>1</v>
      </c>
      <c r="CF6" s="108">
        <v>2</v>
      </c>
      <c r="CG6" s="108">
        <v>1</v>
      </c>
      <c r="CH6" s="108" t="s">
        <v>66</v>
      </c>
      <c r="CI6" s="108">
        <v>161</v>
      </c>
      <c r="CJ6" s="108">
        <v>819</v>
      </c>
      <c r="CK6" s="108">
        <v>352</v>
      </c>
      <c r="CL6" s="108">
        <v>129.9</v>
      </c>
      <c r="CM6" s="108" t="s">
        <v>1130</v>
      </c>
      <c r="CN6" s="108" t="s">
        <v>366</v>
      </c>
      <c r="CO6" s="108"/>
      <c r="CP6" s="108"/>
      <c r="CQ6" s="108">
        <v>12</v>
      </c>
      <c r="CR6" s="108" t="s">
        <v>354</v>
      </c>
      <c r="CS6" s="108" t="s">
        <v>66</v>
      </c>
      <c r="CT6" s="108">
        <v>161</v>
      </c>
      <c r="CU6" s="108">
        <v>819</v>
      </c>
      <c r="CV6" s="108">
        <v>352</v>
      </c>
      <c r="CW6" s="108">
        <v>129.9</v>
      </c>
      <c r="CX6" s="108" t="s">
        <v>1130</v>
      </c>
      <c r="CY6" s="108" t="s">
        <v>366</v>
      </c>
      <c r="CZ6" s="108"/>
      <c r="DA6" s="108"/>
      <c r="DB6" s="108">
        <v>12</v>
      </c>
      <c r="DC6" s="108" t="s">
        <v>354</v>
      </c>
      <c r="DD6" s="108" t="s">
        <v>66</v>
      </c>
      <c r="DE6" s="108">
        <v>102</v>
      </c>
      <c r="DF6" s="108">
        <v>996</v>
      </c>
      <c r="DG6" s="108">
        <v>298</v>
      </c>
      <c r="DH6" s="108">
        <v>45.9</v>
      </c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FZ6" s="104"/>
      <c r="GA6" s="104"/>
      <c r="GB6" s="104"/>
      <c r="GJ6" s="104"/>
      <c r="GK6" s="104"/>
      <c r="GL6" s="104"/>
      <c r="GT6" s="104"/>
      <c r="GU6" s="104"/>
      <c r="GV6" s="104"/>
      <c r="JJ6" s="104"/>
      <c r="JZ6" s="104"/>
      <c r="LG6" s="103">
        <v>42058</v>
      </c>
      <c r="LH6" s="103">
        <v>42194</v>
      </c>
      <c r="LI6" s="102" t="s">
        <v>312</v>
      </c>
      <c r="LJ6" s="102" t="s">
        <v>1323</v>
      </c>
    </row>
    <row r="7" spans="1:322" x14ac:dyDescent="0.35">
      <c r="A7" s="108">
        <f t="shared" si="1"/>
        <v>2243041</v>
      </c>
      <c r="B7" s="108" t="str">
        <f t="shared" si="2"/>
        <v>C</v>
      </c>
      <c r="C7" s="109">
        <f t="shared" si="3"/>
        <v>42058</v>
      </c>
      <c r="D7" s="109">
        <f t="shared" si="3"/>
        <v>42194</v>
      </c>
      <c r="E7" s="108" t="str">
        <f t="shared" si="4"/>
        <v>Yes</v>
      </c>
      <c r="F7" s="108" t="str">
        <f t="shared" si="5"/>
        <v>None</v>
      </c>
      <c r="G7" s="108" t="str">
        <f t="shared" si="6"/>
        <v>Fixed Size Qualification Range</v>
      </c>
      <c r="H7" s="108" t="str">
        <f t="shared" si="7"/>
        <v>Active Cooling</v>
      </c>
      <c r="I7" s="108">
        <f t="shared" si="8"/>
        <v>1300</v>
      </c>
      <c r="J7" s="108" t="str">
        <f t="shared" si="8"/>
        <v>Platinum</v>
      </c>
      <c r="K7" s="108" t="str">
        <f t="shared" si="0"/>
        <v>SSD</v>
      </c>
      <c r="L7" s="108" t="str">
        <f t="shared" si="0"/>
        <v>Other</v>
      </c>
      <c r="M7" s="108" t="str">
        <f t="shared" si="0"/>
        <v>N/A</v>
      </c>
      <c r="N7" s="108">
        <f t="shared" si="0"/>
        <v>2969</v>
      </c>
      <c r="O7" s="108">
        <f t="shared" si="0"/>
        <v>12</v>
      </c>
      <c r="P7" s="108">
        <f t="shared" si="0"/>
        <v>12</v>
      </c>
      <c r="Q7" s="108">
        <f t="shared" si="0"/>
        <v>12</v>
      </c>
      <c r="R7" s="108" t="str">
        <f t="shared" si="0"/>
        <v>N/A</v>
      </c>
      <c r="S7" s="108">
        <f t="shared" si="0"/>
        <v>2</v>
      </c>
      <c r="T7" s="108">
        <f t="shared" si="0"/>
        <v>1</v>
      </c>
      <c r="U7" s="108">
        <f t="shared" si="0"/>
        <v>2</v>
      </c>
      <c r="V7" s="108">
        <f t="shared" si="0"/>
        <v>1</v>
      </c>
      <c r="W7" s="108" t="str">
        <f t="shared" si="0"/>
        <v>No</v>
      </c>
      <c r="X7" s="108">
        <f t="shared" si="0"/>
        <v>102</v>
      </c>
      <c r="Y7" s="108">
        <f t="shared" si="0"/>
        <v>996</v>
      </c>
      <c r="Z7" s="108">
        <f t="shared" si="0"/>
        <v>298</v>
      </c>
      <c r="AA7" s="108">
        <f t="shared" si="0"/>
        <v>45.9</v>
      </c>
      <c r="AB7" s="108"/>
      <c r="AC7" s="108"/>
      <c r="AD7" s="108"/>
      <c r="AE7" s="108"/>
      <c r="AF7" s="108"/>
      <c r="AG7" s="108" t="s">
        <v>339</v>
      </c>
      <c r="AH7" s="108">
        <v>2243041</v>
      </c>
      <c r="AI7" s="108" t="s">
        <v>314</v>
      </c>
      <c r="AJ7" s="108" t="s">
        <v>315</v>
      </c>
      <c r="AK7" s="108" t="s">
        <v>1315</v>
      </c>
      <c r="AL7" s="108" t="s">
        <v>1316</v>
      </c>
      <c r="AM7" s="108" t="s">
        <v>1317</v>
      </c>
      <c r="AN7" s="108" t="s">
        <v>293</v>
      </c>
      <c r="AO7" s="108" t="s">
        <v>1303</v>
      </c>
      <c r="AP7" s="108" t="s">
        <v>65</v>
      </c>
      <c r="AQ7" s="108" t="s">
        <v>318</v>
      </c>
      <c r="AR7" s="108" t="s">
        <v>315</v>
      </c>
      <c r="AS7" s="108" t="s">
        <v>141</v>
      </c>
      <c r="AT7" s="108" t="s">
        <v>141</v>
      </c>
      <c r="AU7" s="108" t="s">
        <v>319</v>
      </c>
      <c r="AV7" s="108" t="s">
        <v>1304</v>
      </c>
      <c r="AW7" s="108" t="s">
        <v>301</v>
      </c>
      <c r="AX7" s="108" t="s">
        <v>302</v>
      </c>
      <c r="AY7" s="108" t="s">
        <v>66</v>
      </c>
      <c r="AZ7" s="108"/>
      <c r="BA7" s="108" t="s">
        <v>322</v>
      </c>
      <c r="BB7" s="108">
        <v>7.1</v>
      </c>
      <c r="BC7" s="108" t="s">
        <v>66</v>
      </c>
      <c r="BD7" s="108" t="s">
        <v>304</v>
      </c>
      <c r="BE7" s="108" t="s">
        <v>66</v>
      </c>
      <c r="BF7" s="108"/>
      <c r="BG7" s="108" t="s">
        <v>66</v>
      </c>
      <c r="BH7" s="108"/>
      <c r="BI7" s="108"/>
      <c r="BJ7" s="108" t="s">
        <v>1316</v>
      </c>
      <c r="BK7" s="108" t="s">
        <v>305</v>
      </c>
      <c r="BL7" s="108" t="s">
        <v>1318</v>
      </c>
      <c r="BM7" s="108" t="s">
        <v>1319</v>
      </c>
      <c r="BN7" s="108" t="s">
        <v>1320</v>
      </c>
      <c r="BO7" s="108">
        <v>1300</v>
      </c>
      <c r="BP7" s="108" t="s">
        <v>618</v>
      </c>
      <c r="BQ7" s="108"/>
      <c r="BR7" s="108" t="s">
        <v>327</v>
      </c>
      <c r="BS7" s="108" t="s">
        <v>141</v>
      </c>
      <c r="BT7" s="108" t="s">
        <v>1321</v>
      </c>
      <c r="BU7" s="108" t="s">
        <v>1322</v>
      </c>
      <c r="BV7" s="108" t="s">
        <v>1170</v>
      </c>
      <c r="BW7" s="108" t="s">
        <v>366</v>
      </c>
      <c r="BX7" s="108" t="s">
        <v>141</v>
      </c>
      <c r="BY7" s="108">
        <v>2969</v>
      </c>
      <c r="BZ7" s="108">
        <v>12</v>
      </c>
      <c r="CA7" s="108">
        <v>12</v>
      </c>
      <c r="CB7" s="108">
        <v>12</v>
      </c>
      <c r="CC7" s="108" t="s">
        <v>141</v>
      </c>
      <c r="CD7" s="108">
        <v>2</v>
      </c>
      <c r="CE7" s="108">
        <v>1</v>
      </c>
      <c r="CF7" s="108">
        <v>2</v>
      </c>
      <c r="CG7" s="108">
        <v>1</v>
      </c>
      <c r="CH7" s="108" t="s">
        <v>66</v>
      </c>
      <c r="CI7" s="108">
        <v>102</v>
      </c>
      <c r="CJ7" s="108">
        <v>996</v>
      </c>
      <c r="CK7" s="108">
        <v>298</v>
      </c>
      <c r="CL7" s="108">
        <v>45.9</v>
      </c>
      <c r="CM7" s="108" t="s">
        <v>1130</v>
      </c>
      <c r="CN7" s="108" t="s">
        <v>366</v>
      </c>
      <c r="CO7" s="108"/>
      <c r="CP7" s="108"/>
      <c r="CQ7" s="108">
        <v>12</v>
      </c>
      <c r="CR7" s="108" t="s">
        <v>354</v>
      </c>
      <c r="CS7" s="108" t="s">
        <v>66</v>
      </c>
      <c r="CT7" s="108">
        <v>161</v>
      </c>
      <c r="CU7" s="108">
        <v>819</v>
      </c>
      <c r="CV7" s="108">
        <v>352</v>
      </c>
      <c r="CW7" s="108">
        <v>129.9</v>
      </c>
      <c r="CX7" s="108" t="s">
        <v>1130</v>
      </c>
      <c r="CY7" s="108" t="s">
        <v>366</v>
      </c>
      <c r="CZ7" s="108"/>
      <c r="DA7" s="108"/>
      <c r="DB7" s="108">
        <v>12</v>
      </c>
      <c r="DC7" s="108" t="s">
        <v>354</v>
      </c>
      <c r="DD7" s="108" t="s">
        <v>66</v>
      </c>
      <c r="DE7" s="108">
        <v>102</v>
      </c>
      <c r="DF7" s="108">
        <v>996</v>
      </c>
      <c r="DG7" s="108">
        <v>298</v>
      </c>
      <c r="DH7" s="108">
        <v>45.9</v>
      </c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FZ7" s="104"/>
      <c r="GA7" s="104"/>
      <c r="GB7" s="104"/>
      <c r="GJ7" s="104"/>
      <c r="GK7" s="104"/>
      <c r="GL7" s="104"/>
      <c r="GT7" s="104"/>
      <c r="GU7" s="104"/>
      <c r="GV7" s="104"/>
      <c r="JJ7" s="104"/>
      <c r="JZ7" s="104"/>
      <c r="LG7" s="103">
        <v>42058</v>
      </c>
      <c r="LH7" s="103">
        <v>42194</v>
      </c>
      <c r="LI7" s="102" t="s">
        <v>312</v>
      </c>
      <c r="LJ7" s="102" t="s">
        <v>1323</v>
      </c>
    </row>
    <row r="8" spans="1:322" x14ac:dyDescent="0.35">
      <c r="A8" s="108">
        <f t="shared" si="1"/>
        <v>2246532</v>
      </c>
      <c r="B8" s="108">
        <f t="shared" si="2"/>
        <v>0</v>
      </c>
      <c r="C8" s="109">
        <f t="shared" si="3"/>
        <v>42156</v>
      </c>
      <c r="D8" s="109">
        <f t="shared" si="3"/>
        <v>42242</v>
      </c>
      <c r="E8" s="108" t="str">
        <f t="shared" si="4"/>
        <v>Yes</v>
      </c>
      <c r="F8" s="108" t="str">
        <f t="shared" si="5"/>
        <v>None</v>
      </c>
      <c r="G8" s="108" t="str">
        <f t="shared" si="6"/>
        <v>Fixed Size Qualification Range</v>
      </c>
      <c r="H8" s="108" t="str">
        <f t="shared" si="7"/>
        <v>Active Cooling</v>
      </c>
      <c r="I8" s="108">
        <f t="shared" si="8"/>
        <v>742</v>
      </c>
      <c r="J8" s="108" t="str">
        <f t="shared" si="8"/>
        <v>Platinum</v>
      </c>
      <c r="K8" s="108" t="str">
        <f t="shared" si="0"/>
        <v>Flash Module</v>
      </c>
      <c r="L8" s="108" t="str">
        <f t="shared" si="0"/>
        <v>2.5 inch</v>
      </c>
      <c r="M8" s="108">
        <f t="shared" si="0"/>
        <v>0</v>
      </c>
      <c r="N8" s="108" t="str">
        <f t="shared" si="0"/>
        <v>512 GB</v>
      </c>
      <c r="O8" s="108">
        <f t="shared" si="0"/>
        <v>20</v>
      </c>
      <c r="P8" s="108">
        <f t="shared" si="0"/>
        <v>0</v>
      </c>
      <c r="Q8" s="108">
        <f t="shared" si="0"/>
        <v>20</v>
      </c>
      <c r="R8" s="108">
        <f t="shared" si="0"/>
        <v>0</v>
      </c>
      <c r="S8" s="108">
        <f t="shared" si="0"/>
        <v>2</v>
      </c>
      <c r="T8" s="108">
        <f t="shared" si="0"/>
        <v>1</v>
      </c>
      <c r="U8" s="108">
        <f t="shared" si="0"/>
        <v>2</v>
      </c>
      <c r="V8" s="108">
        <f t="shared" si="0"/>
        <v>1</v>
      </c>
      <c r="W8" s="108" t="str">
        <f t="shared" si="0"/>
        <v>No</v>
      </c>
      <c r="X8" s="108">
        <f t="shared" si="0"/>
        <v>44.85</v>
      </c>
      <c r="Y8" s="108">
        <f t="shared" si="0"/>
        <v>243.43</v>
      </c>
      <c r="Z8" s="108">
        <f t="shared" si="0"/>
        <v>56.24</v>
      </c>
      <c r="AA8" s="108">
        <f t="shared" si="0"/>
        <v>19.05</v>
      </c>
      <c r="AB8" s="108"/>
      <c r="AC8" s="108"/>
      <c r="AD8" s="108"/>
      <c r="AE8" s="108"/>
      <c r="AF8" s="108"/>
      <c r="AG8" s="108"/>
      <c r="AH8" s="108">
        <v>2246532</v>
      </c>
      <c r="AI8" s="108" t="s">
        <v>1176</v>
      </c>
      <c r="AJ8" s="108" t="s">
        <v>1176</v>
      </c>
      <c r="AK8" s="108" t="s">
        <v>1178</v>
      </c>
      <c r="AL8" s="108" t="s">
        <v>1324</v>
      </c>
      <c r="AM8" s="108" t="s">
        <v>1325</v>
      </c>
      <c r="AN8" s="108" t="s">
        <v>293</v>
      </c>
      <c r="AO8" s="108" t="s">
        <v>1303</v>
      </c>
      <c r="AP8" s="108" t="s">
        <v>65</v>
      </c>
      <c r="AQ8" s="108" t="s">
        <v>318</v>
      </c>
      <c r="AR8" s="108" t="s">
        <v>1326</v>
      </c>
      <c r="AS8" s="108" t="s">
        <v>1178</v>
      </c>
      <c r="AT8" s="108" t="s">
        <v>1327</v>
      </c>
      <c r="AU8" s="108" t="s">
        <v>1181</v>
      </c>
      <c r="AV8" s="108" t="s">
        <v>1304</v>
      </c>
      <c r="AW8" s="108" t="s">
        <v>301</v>
      </c>
      <c r="AX8" s="108" t="s">
        <v>302</v>
      </c>
      <c r="AY8" s="108" t="s">
        <v>66</v>
      </c>
      <c r="AZ8" s="108"/>
      <c r="BA8" s="108" t="s">
        <v>1182</v>
      </c>
      <c r="BB8" s="108">
        <v>4.5</v>
      </c>
      <c r="BC8" s="108" t="s">
        <v>66</v>
      </c>
      <c r="BD8" s="108" t="s">
        <v>304</v>
      </c>
      <c r="BE8" s="108" t="s">
        <v>66</v>
      </c>
      <c r="BF8" s="108"/>
      <c r="BG8" s="108" t="s">
        <v>66</v>
      </c>
      <c r="BH8" s="108"/>
      <c r="BI8" s="108"/>
      <c r="BJ8" s="108" t="s">
        <v>1324</v>
      </c>
      <c r="BK8" s="108" t="s">
        <v>474</v>
      </c>
      <c r="BL8" s="108" t="s">
        <v>423</v>
      </c>
      <c r="BM8" s="108" t="s">
        <v>1185</v>
      </c>
      <c r="BN8" s="108" t="s">
        <v>1185</v>
      </c>
      <c r="BO8" s="108">
        <v>742</v>
      </c>
      <c r="BP8" s="108" t="s">
        <v>618</v>
      </c>
      <c r="BQ8" s="108"/>
      <c r="BR8" s="108" t="s">
        <v>366</v>
      </c>
      <c r="BS8" s="108" t="s">
        <v>1186</v>
      </c>
      <c r="BT8" s="108" t="s">
        <v>1178</v>
      </c>
      <c r="BU8" s="108" t="s">
        <v>1324</v>
      </c>
      <c r="BV8" s="108" t="s">
        <v>1187</v>
      </c>
      <c r="BW8" s="108" t="s">
        <v>355</v>
      </c>
      <c r="BX8" s="108"/>
      <c r="BY8" s="108" t="s">
        <v>1328</v>
      </c>
      <c r="BZ8" s="108">
        <v>20</v>
      </c>
      <c r="CA8" s="108"/>
      <c r="CB8" s="108">
        <v>20</v>
      </c>
      <c r="CC8" s="108">
        <v>0</v>
      </c>
      <c r="CD8" s="108">
        <v>2</v>
      </c>
      <c r="CE8" s="108">
        <v>1</v>
      </c>
      <c r="CF8" s="108">
        <v>2</v>
      </c>
      <c r="CG8" s="108">
        <v>1</v>
      </c>
      <c r="CH8" s="108" t="s">
        <v>66</v>
      </c>
      <c r="CI8" s="108">
        <v>44.85</v>
      </c>
      <c r="CJ8" s="108">
        <v>243.43</v>
      </c>
      <c r="CK8" s="108">
        <v>56.24</v>
      </c>
      <c r="CL8" s="108">
        <v>19.05</v>
      </c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FZ8" s="104"/>
      <c r="GA8" s="104"/>
      <c r="GB8" s="104"/>
      <c r="GJ8" s="104"/>
      <c r="GK8" s="104"/>
      <c r="GL8" s="104"/>
      <c r="GT8" s="104"/>
      <c r="GU8" s="104"/>
      <c r="GV8" s="104"/>
      <c r="JJ8" s="104"/>
      <c r="JZ8" s="104"/>
      <c r="LG8" s="103">
        <v>42156</v>
      </c>
      <c r="LH8" s="103">
        <v>42242</v>
      </c>
      <c r="LI8" s="102" t="s">
        <v>312</v>
      </c>
      <c r="LJ8" s="102" t="s">
        <v>1329</v>
      </c>
    </row>
    <row r="9" spans="1:322" x14ac:dyDescent="0.35">
      <c r="A9" s="108">
        <f t="shared" si="1"/>
        <v>2246533</v>
      </c>
      <c r="B9" s="108">
        <f t="shared" si="2"/>
        <v>0</v>
      </c>
      <c r="C9" s="109">
        <f t="shared" si="3"/>
        <v>42156</v>
      </c>
      <c r="D9" s="109">
        <f t="shared" si="3"/>
        <v>42242</v>
      </c>
      <c r="E9" s="108" t="str">
        <f t="shared" si="4"/>
        <v>Yes</v>
      </c>
      <c r="F9" s="108" t="str">
        <f t="shared" si="5"/>
        <v>None</v>
      </c>
      <c r="G9" s="108" t="str">
        <f t="shared" si="6"/>
        <v>Fixed Size Qualification Range</v>
      </c>
      <c r="H9" s="108" t="str">
        <f t="shared" si="7"/>
        <v>Active Cooling</v>
      </c>
      <c r="I9" s="108">
        <f t="shared" si="8"/>
        <v>742</v>
      </c>
      <c r="J9" s="108" t="str">
        <f t="shared" si="8"/>
        <v>Platinum</v>
      </c>
      <c r="K9" s="108" t="str">
        <f t="shared" si="0"/>
        <v>Flash Module</v>
      </c>
      <c r="L9" s="108" t="str">
        <f t="shared" si="0"/>
        <v>2.5 inch</v>
      </c>
      <c r="M9" s="108">
        <f t="shared" si="0"/>
        <v>0</v>
      </c>
      <c r="N9" s="108" t="str">
        <f t="shared" si="0"/>
        <v>512 GB</v>
      </c>
      <c r="O9" s="108">
        <f t="shared" si="0"/>
        <v>10</v>
      </c>
      <c r="P9" s="108">
        <f t="shared" si="0"/>
        <v>0</v>
      </c>
      <c r="Q9" s="108">
        <f t="shared" si="0"/>
        <v>10</v>
      </c>
      <c r="R9" s="108">
        <f t="shared" si="0"/>
        <v>0</v>
      </c>
      <c r="S9" s="108">
        <f t="shared" si="0"/>
        <v>2</v>
      </c>
      <c r="T9" s="108">
        <f t="shared" si="0"/>
        <v>1</v>
      </c>
      <c r="U9" s="108">
        <f t="shared" si="0"/>
        <v>2</v>
      </c>
      <c r="V9" s="108">
        <f t="shared" si="0"/>
        <v>1</v>
      </c>
      <c r="W9" s="108" t="str">
        <f t="shared" si="0"/>
        <v>No</v>
      </c>
      <c r="X9" s="108">
        <f t="shared" si="0"/>
        <v>31.46</v>
      </c>
      <c r="Y9" s="108">
        <f t="shared" si="0"/>
        <v>236.04</v>
      </c>
      <c r="Z9" s="108">
        <f t="shared" si="0"/>
        <v>52.35</v>
      </c>
      <c r="AA9" s="108">
        <f t="shared" si="0"/>
        <v>10.01</v>
      </c>
      <c r="AB9" s="108"/>
      <c r="AC9" s="108"/>
      <c r="AD9" s="108"/>
      <c r="AE9" s="108"/>
      <c r="AF9" s="108"/>
      <c r="AG9" s="108"/>
      <c r="AH9" s="108">
        <v>2246533</v>
      </c>
      <c r="AI9" s="108" t="s">
        <v>1176</v>
      </c>
      <c r="AJ9" s="108" t="s">
        <v>1176</v>
      </c>
      <c r="AK9" s="108" t="s">
        <v>1178</v>
      </c>
      <c r="AL9" s="108" t="s">
        <v>1330</v>
      </c>
      <c r="AM9" s="108" t="s">
        <v>1331</v>
      </c>
      <c r="AN9" s="108" t="s">
        <v>293</v>
      </c>
      <c r="AO9" s="108" t="s">
        <v>1303</v>
      </c>
      <c r="AP9" s="108" t="s">
        <v>65</v>
      </c>
      <c r="AQ9" s="108" t="s">
        <v>318</v>
      </c>
      <c r="AR9" s="108" t="s">
        <v>1326</v>
      </c>
      <c r="AS9" s="108" t="s">
        <v>1178</v>
      </c>
      <c r="AT9" s="108" t="s">
        <v>1327</v>
      </c>
      <c r="AU9" s="108" t="s">
        <v>1181</v>
      </c>
      <c r="AV9" s="108" t="s">
        <v>1304</v>
      </c>
      <c r="AW9" s="108" t="s">
        <v>301</v>
      </c>
      <c r="AX9" s="108" t="s">
        <v>302</v>
      </c>
      <c r="AY9" s="108" t="s">
        <v>66</v>
      </c>
      <c r="AZ9" s="108"/>
      <c r="BA9" s="108" t="s">
        <v>1182</v>
      </c>
      <c r="BB9" s="108">
        <v>4.5</v>
      </c>
      <c r="BC9" s="108" t="s">
        <v>66</v>
      </c>
      <c r="BD9" s="108" t="s">
        <v>304</v>
      </c>
      <c r="BE9" s="108" t="s">
        <v>66</v>
      </c>
      <c r="BF9" s="108"/>
      <c r="BG9" s="108" t="s">
        <v>66</v>
      </c>
      <c r="BH9" s="108"/>
      <c r="BI9" s="108"/>
      <c r="BJ9" s="108" t="s">
        <v>1330</v>
      </c>
      <c r="BK9" s="108" t="s">
        <v>474</v>
      </c>
      <c r="BL9" s="108" t="s">
        <v>423</v>
      </c>
      <c r="BM9" s="108" t="s">
        <v>1185</v>
      </c>
      <c r="BN9" s="108" t="s">
        <v>1185</v>
      </c>
      <c r="BO9" s="108">
        <v>742</v>
      </c>
      <c r="BP9" s="108" t="s">
        <v>618</v>
      </c>
      <c r="BQ9" s="108"/>
      <c r="BR9" s="108" t="s">
        <v>366</v>
      </c>
      <c r="BS9" s="108" t="s">
        <v>1186</v>
      </c>
      <c r="BT9" s="108" t="s">
        <v>1178</v>
      </c>
      <c r="BU9" s="108" t="s">
        <v>1330</v>
      </c>
      <c r="BV9" s="108" t="s">
        <v>1187</v>
      </c>
      <c r="BW9" s="108" t="s">
        <v>355</v>
      </c>
      <c r="BX9" s="108"/>
      <c r="BY9" s="108" t="s">
        <v>1328</v>
      </c>
      <c r="BZ9" s="108">
        <v>10</v>
      </c>
      <c r="CA9" s="108"/>
      <c r="CB9" s="108">
        <v>10</v>
      </c>
      <c r="CC9" s="108">
        <v>0</v>
      </c>
      <c r="CD9" s="108">
        <v>2</v>
      </c>
      <c r="CE9" s="108">
        <v>1</v>
      </c>
      <c r="CF9" s="108">
        <v>2</v>
      </c>
      <c r="CG9" s="108">
        <v>1</v>
      </c>
      <c r="CH9" s="108" t="s">
        <v>66</v>
      </c>
      <c r="CI9" s="108">
        <v>31.46</v>
      </c>
      <c r="CJ9" s="108">
        <v>236.04</v>
      </c>
      <c r="CK9" s="108">
        <v>52.35</v>
      </c>
      <c r="CL9" s="108">
        <v>10.01</v>
      </c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FZ9" s="104"/>
      <c r="GA9" s="104"/>
      <c r="GB9" s="104"/>
      <c r="GJ9" s="104"/>
      <c r="GK9" s="104"/>
      <c r="GL9" s="104"/>
      <c r="GT9" s="104"/>
      <c r="GU9" s="104"/>
      <c r="GV9" s="104"/>
      <c r="JJ9" s="104"/>
      <c r="JZ9" s="104"/>
      <c r="KM9" s="104"/>
      <c r="LG9" s="103">
        <v>42156</v>
      </c>
      <c r="LH9" s="103">
        <v>42242</v>
      </c>
      <c r="LI9" s="102" t="s">
        <v>312</v>
      </c>
      <c r="LJ9" s="102" t="s">
        <v>1332</v>
      </c>
    </row>
    <row r="10" spans="1:322" x14ac:dyDescent="0.35">
      <c r="A10" s="108">
        <f t="shared" si="1"/>
        <v>2270790</v>
      </c>
      <c r="B10" s="108">
        <f t="shared" si="2"/>
        <v>0</v>
      </c>
      <c r="C10" s="109">
        <f t="shared" si="3"/>
        <v>42401</v>
      </c>
      <c r="D10" s="109">
        <f t="shared" si="3"/>
        <v>42272</v>
      </c>
      <c r="E10" s="108" t="str">
        <f t="shared" si="4"/>
        <v>Yes</v>
      </c>
      <c r="F10" s="108" t="str">
        <f t="shared" si="5"/>
        <v>None</v>
      </c>
      <c r="G10" s="108" t="str">
        <f t="shared" si="6"/>
        <v>Fixed Size Qualification Range</v>
      </c>
      <c r="H10" s="108" t="str">
        <f t="shared" si="7"/>
        <v>Active Cooling</v>
      </c>
      <c r="I10" s="108">
        <f t="shared" si="8"/>
        <v>584</v>
      </c>
      <c r="J10" s="108" t="str">
        <f t="shared" si="8"/>
        <v>Gold</v>
      </c>
      <c r="K10" s="108" t="str">
        <f t="shared" si="0"/>
        <v>Hard Disk Drive (HDD</v>
      </c>
      <c r="L10" s="108" t="str">
        <f t="shared" si="0"/>
        <v>3.5 inch</v>
      </c>
      <c r="M10" s="108">
        <f t="shared" si="0"/>
        <v>7200</v>
      </c>
      <c r="N10" s="108">
        <f t="shared" si="0"/>
        <v>6000</v>
      </c>
      <c r="O10" s="108">
        <f t="shared" si="0"/>
        <v>12</v>
      </c>
      <c r="P10" s="108">
        <f t="shared" si="0"/>
        <v>0</v>
      </c>
      <c r="Q10" s="108">
        <f t="shared" si="0"/>
        <v>0</v>
      </c>
      <c r="R10" s="108">
        <f t="shared" si="0"/>
        <v>12</v>
      </c>
      <c r="S10" s="108">
        <f t="shared" si="0"/>
        <v>2</v>
      </c>
      <c r="T10" s="108">
        <f t="shared" si="0"/>
        <v>1</v>
      </c>
      <c r="U10" s="108">
        <f t="shared" si="0"/>
        <v>2</v>
      </c>
      <c r="V10" s="108">
        <f t="shared" si="0"/>
        <v>1</v>
      </c>
      <c r="W10" s="108" t="str">
        <f t="shared" si="0"/>
        <v>No</v>
      </c>
      <c r="X10" s="108">
        <f t="shared" si="0"/>
        <v>10.19</v>
      </c>
      <c r="Y10" s="108">
        <f t="shared" si="0"/>
        <v>1.08</v>
      </c>
      <c r="Z10" s="108">
        <f t="shared" si="0"/>
        <v>3.29</v>
      </c>
      <c r="AA10" s="108">
        <f t="shared" si="0"/>
        <v>460.9</v>
      </c>
      <c r="AB10" s="108"/>
      <c r="AC10" s="108"/>
      <c r="AD10" s="108"/>
      <c r="AE10" s="108"/>
      <c r="AF10" s="108"/>
      <c r="AG10" s="108"/>
      <c r="AH10" s="108">
        <v>2270790</v>
      </c>
      <c r="AI10" s="108" t="s">
        <v>545</v>
      </c>
      <c r="AJ10" s="108" t="s">
        <v>545</v>
      </c>
      <c r="AK10" s="108" t="s">
        <v>1333</v>
      </c>
      <c r="AL10" s="108" t="s">
        <v>1334</v>
      </c>
      <c r="AM10" s="108"/>
      <c r="AN10" s="108" t="s">
        <v>293</v>
      </c>
      <c r="AO10" s="108" t="s">
        <v>1303</v>
      </c>
      <c r="AP10" s="108" t="s">
        <v>65</v>
      </c>
      <c r="AQ10" s="108" t="s">
        <v>318</v>
      </c>
      <c r="AR10" s="108" t="s">
        <v>334</v>
      </c>
      <c r="AS10" s="108" t="s">
        <v>1335</v>
      </c>
      <c r="AT10" s="108" t="s">
        <v>1336</v>
      </c>
      <c r="AU10" s="108" t="s">
        <v>299</v>
      </c>
      <c r="AV10" s="108" t="s">
        <v>1304</v>
      </c>
      <c r="AW10" s="108" t="s">
        <v>301</v>
      </c>
      <c r="AX10" s="108" t="s">
        <v>302</v>
      </c>
      <c r="AY10" s="108" t="s">
        <v>66</v>
      </c>
      <c r="AZ10" s="108"/>
      <c r="BA10" s="108" t="s">
        <v>1337</v>
      </c>
      <c r="BB10" s="108" t="s">
        <v>1338</v>
      </c>
      <c r="BC10" s="108" t="s">
        <v>66</v>
      </c>
      <c r="BD10" s="108" t="s">
        <v>304</v>
      </c>
      <c r="BE10" s="108" t="s">
        <v>66</v>
      </c>
      <c r="BF10" s="108"/>
      <c r="BG10" s="108" t="s">
        <v>66</v>
      </c>
      <c r="BH10" s="108"/>
      <c r="BI10" s="108"/>
      <c r="BJ10" s="108" t="s">
        <v>1334</v>
      </c>
      <c r="BK10" s="108" t="s">
        <v>474</v>
      </c>
      <c r="BL10" s="108" t="s">
        <v>1339</v>
      </c>
      <c r="BM10" s="108" t="s">
        <v>1111</v>
      </c>
      <c r="BN10" s="108" t="s">
        <v>1111</v>
      </c>
      <c r="BO10" s="108">
        <v>584</v>
      </c>
      <c r="BP10" s="108" t="s">
        <v>326</v>
      </c>
      <c r="BQ10" s="108"/>
      <c r="BR10" s="108" t="s">
        <v>366</v>
      </c>
      <c r="BS10" s="108" t="s">
        <v>141</v>
      </c>
      <c r="BT10" s="108" t="s">
        <v>1340</v>
      </c>
      <c r="BU10" s="108" t="s">
        <v>1340</v>
      </c>
      <c r="BV10" s="108" t="s">
        <v>1341</v>
      </c>
      <c r="BW10" s="108" t="s">
        <v>353</v>
      </c>
      <c r="BX10" s="108">
        <v>7200</v>
      </c>
      <c r="BY10" s="108">
        <v>6000</v>
      </c>
      <c r="BZ10" s="108">
        <v>12</v>
      </c>
      <c r="CA10" s="108">
        <v>0</v>
      </c>
      <c r="CB10" s="108">
        <v>0</v>
      </c>
      <c r="CC10" s="108">
        <v>12</v>
      </c>
      <c r="CD10" s="108">
        <v>2</v>
      </c>
      <c r="CE10" s="108">
        <v>1</v>
      </c>
      <c r="CF10" s="108">
        <v>2</v>
      </c>
      <c r="CG10" s="108">
        <v>1</v>
      </c>
      <c r="CH10" s="108" t="s">
        <v>66</v>
      </c>
      <c r="CI10" s="108">
        <v>10.19</v>
      </c>
      <c r="CJ10" s="108">
        <v>1.08</v>
      </c>
      <c r="CK10" s="108">
        <v>3.29</v>
      </c>
      <c r="CL10" s="108">
        <v>460.9</v>
      </c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FZ10" s="104"/>
      <c r="GA10" s="104"/>
      <c r="GB10" s="104"/>
      <c r="GJ10" s="104"/>
      <c r="GK10" s="104"/>
      <c r="GL10" s="104"/>
      <c r="GT10" s="104"/>
      <c r="GU10" s="104"/>
      <c r="GV10" s="104"/>
      <c r="JJ10" s="104"/>
      <c r="JZ10" s="104"/>
      <c r="LG10" s="103">
        <v>42401</v>
      </c>
      <c r="LH10" s="103">
        <v>42272</v>
      </c>
      <c r="LI10" s="102" t="s">
        <v>312</v>
      </c>
      <c r="LJ10" s="102" t="s">
        <v>1342</v>
      </c>
    </row>
    <row r="11" spans="1:322" x14ac:dyDescent="0.35">
      <c r="A11" s="108">
        <f t="shared" si="1"/>
        <v>2307848</v>
      </c>
      <c r="B11" s="108" t="str">
        <f t="shared" si="2"/>
        <v>A</v>
      </c>
      <c r="C11" s="109">
        <f t="shared" si="3"/>
        <v>43056</v>
      </c>
      <c r="D11" s="109">
        <f t="shared" si="3"/>
        <v>43073</v>
      </c>
      <c r="E11" s="108" t="str">
        <f t="shared" si="4"/>
        <v>Yes</v>
      </c>
      <c r="F11" s="108" t="str">
        <f t="shared" si="5"/>
        <v>None</v>
      </c>
      <c r="G11" s="108" t="str">
        <f t="shared" si="6"/>
        <v>Fixed Size Qualification Range</v>
      </c>
      <c r="H11" s="108" t="str">
        <f t="shared" si="7"/>
        <v>Active Cooling</v>
      </c>
      <c r="I11" s="108">
        <f t="shared" si="8"/>
        <v>1300</v>
      </c>
      <c r="J11" s="108" t="str">
        <f t="shared" si="8"/>
        <v>Platinum</v>
      </c>
      <c r="K11" s="108" t="str">
        <f t="shared" si="0"/>
        <v>SSD</v>
      </c>
      <c r="L11" s="108" t="str">
        <f t="shared" si="0"/>
        <v>Other</v>
      </c>
      <c r="M11" s="108" t="str">
        <f t="shared" si="0"/>
        <v>N/A</v>
      </c>
      <c r="N11" s="108" t="str">
        <f t="shared" si="0"/>
        <v>8500; 3600</v>
      </c>
      <c r="O11" s="108" t="str">
        <f t="shared" si="0"/>
        <v>12; 6</v>
      </c>
      <c r="P11" s="108" t="str">
        <f t="shared" si="0"/>
        <v>12; 6</v>
      </c>
      <c r="Q11" s="108" t="str">
        <f t="shared" si="0"/>
        <v>12; 6</v>
      </c>
      <c r="R11" s="108" t="str">
        <f t="shared" si="0"/>
        <v>N/A</v>
      </c>
      <c r="S11" s="108">
        <f t="shared" si="0"/>
        <v>2</v>
      </c>
      <c r="T11" s="108">
        <f t="shared" si="0"/>
        <v>1</v>
      </c>
      <c r="U11" s="108">
        <f t="shared" si="0"/>
        <v>2</v>
      </c>
      <c r="V11" s="108">
        <f t="shared" si="0"/>
        <v>1</v>
      </c>
      <c r="W11" s="108" t="str">
        <f t="shared" si="0"/>
        <v>No</v>
      </c>
      <c r="X11" s="108">
        <f t="shared" si="0"/>
        <v>190</v>
      </c>
      <c r="Y11" s="108">
        <f t="shared" si="0"/>
        <v>1109</v>
      </c>
      <c r="Z11" s="108">
        <f t="shared" si="0"/>
        <v>405</v>
      </c>
      <c r="AA11" s="108">
        <f t="shared" si="0"/>
        <v>148.5</v>
      </c>
      <c r="AB11" s="108"/>
      <c r="AC11" s="108"/>
      <c r="AD11" s="108"/>
      <c r="AE11" s="108"/>
      <c r="AF11" s="108"/>
      <c r="AG11" s="108" t="s">
        <v>461</v>
      </c>
      <c r="AH11" s="108">
        <v>2307848</v>
      </c>
      <c r="AI11" s="108" t="s">
        <v>314</v>
      </c>
      <c r="AJ11" s="108" t="s">
        <v>315</v>
      </c>
      <c r="AK11" s="108" t="s">
        <v>1315</v>
      </c>
      <c r="AL11" s="108" t="s">
        <v>1343</v>
      </c>
      <c r="AM11" s="108" t="s">
        <v>1344</v>
      </c>
      <c r="AN11" s="108" t="s">
        <v>293</v>
      </c>
      <c r="AO11" s="108" t="s">
        <v>1303</v>
      </c>
      <c r="AP11" s="108" t="s">
        <v>65</v>
      </c>
      <c r="AQ11" s="108" t="s">
        <v>318</v>
      </c>
      <c r="AR11" s="108" t="s">
        <v>315</v>
      </c>
      <c r="AS11" s="108" t="s">
        <v>141</v>
      </c>
      <c r="AT11" s="108" t="s">
        <v>141</v>
      </c>
      <c r="AU11" s="108" t="s">
        <v>319</v>
      </c>
      <c r="AV11" s="108" t="s">
        <v>1304</v>
      </c>
      <c r="AW11" s="108" t="s">
        <v>301</v>
      </c>
      <c r="AX11" s="108" t="s">
        <v>302</v>
      </c>
      <c r="AY11" s="108" t="s">
        <v>66</v>
      </c>
      <c r="AZ11" s="108"/>
      <c r="BA11" s="108" t="s">
        <v>322</v>
      </c>
      <c r="BB11" s="108">
        <v>7.2</v>
      </c>
      <c r="BC11" s="108" t="s">
        <v>66</v>
      </c>
      <c r="BD11" s="108" t="s">
        <v>304</v>
      </c>
      <c r="BE11" s="108" t="s">
        <v>66</v>
      </c>
      <c r="BF11" s="108"/>
      <c r="BG11" s="108" t="s">
        <v>66</v>
      </c>
      <c r="BH11" s="108"/>
      <c r="BI11" s="108"/>
      <c r="BJ11" s="108" t="s">
        <v>1343</v>
      </c>
      <c r="BK11" s="108" t="s">
        <v>305</v>
      </c>
      <c r="BL11" s="108" t="s">
        <v>1318</v>
      </c>
      <c r="BM11" s="108" t="s">
        <v>1345</v>
      </c>
      <c r="BN11" s="108" t="s">
        <v>1346</v>
      </c>
      <c r="BO11" s="108">
        <v>1300</v>
      </c>
      <c r="BP11" s="108" t="s">
        <v>618</v>
      </c>
      <c r="BQ11" s="108"/>
      <c r="BR11" s="108" t="s">
        <v>327</v>
      </c>
      <c r="BS11" s="108" t="s">
        <v>141</v>
      </c>
      <c r="BT11" s="108" t="s">
        <v>1347</v>
      </c>
      <c r="BU11" s="108" t="s">
        <v>1348</v>
      </c>
      <c r="BV11" s="108" t="s">
        <v>1170</v>
      </c>
      <c r="BW11" s="108" t="s">
        <v>366</v>
      </c>
      <c r="BX11" s="108" t="s">
        <v>141</v>
      </c>
      <c r="BY11" s="108" t="s">
        <v>1349</v>
      </c>
      <c r="BZ11" s="108" t="s">
        <v>1350</v>
      </c>
      <c r="CA11" s="108" t="s">
        <v>1350</v>
      </c>
      <c r="CB11" s="108" t="s">
        <v>1350</v>
      </c>
      <c r="CC11" s="108" t="s">
        <v>141</v>
      </c>
      <c r="CD11" s="108">
        <v>2</v>
      </c>
      <c r="CE11" s="108">
        <v>1</v>
      </c>
      <c r="CF11" s="108">
        <v>2</v>
      </c>
      <c r="CG11" s="108">
        <v>1</v>
      </c>
      <c r="CH11" s="108" t="s">
        <v>66</v>
      </c>
      <c r="CI11" s="108">
        <v>190</v>
      </c>
      <c r="CJ11" s="108">
        <v>1109</v>
      </c>
      <c r="CK11" s="108">
        <v>405</v>
      </c>
      <c r="CL11" s="108">
        <v>148.5</v>
      </c>
      <c r="CM11" s="108" t="s">
        <v>1130</v>
      </c>
      <c r="CN11" s="108" t="s">
        <v>366</v>
      </c>
      <c r="CO11" s="108"/>
      <c r="CP11" s="108"/>
      <c r="CQ11" s="108">
        <v>12</v>
      </c>
      <c r="CR11" s="108" t="s">
        <v>354</v>
      </c>
      <c r="CS11" s="108" t="s">
        <v>66</v>
      </c>
      <c r="CT11" s="108">
        <v>204</v>
      </c>
      <c r="CU11" s="108">
        <v>995</v>
      </c>
      <c r="CV11" s="108">
        <v>418</v>
      </c>
      <c r="CW11" s="108">
        <v>313.5</v>
      </c>
      <c r="CX11" s="108" t="s">
        <v>1130</v>
      </c>
      <c r="CY11" s="108" t="s">
        <v>366</v>
      </c>
      <c r="CZ11" s="108"/>
      <c r="DA11" s="108"/>
      <c r="DB11" s="108">
        <v>12</v>
      </c>
      <c r="DC11" s="108" t="s">
        <v>354</v>
      </c>
      <c r="DD11" s="108" t="s">
        <v>66</v>
      </c>
      <c r="DE11" s="108">
        <v>101</v>
      </c>
      <c r="DF11" s="108">
        <v>1000</v>
      </c>
      <c r="DG11" s="108">
        <v>249</v>
      </c>
      <c r="DH11" s="108">
        <v>73.3</v>
      </c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  <c r="IW11" s="104"/>
      <c r="IX11" s="104"/>
      <c r="IY11" s="104"/>
      <c r="IZ11" s="104"/>
      <c r="JA11" s="104"/>
      <c r="JB11" s="104"/>
      <c r="JC11" s="104"/>
      <c r="JD11" s="104"/>
      <c r="JE11" s="104"/>
      <c r="JF11" s="104"/>
      <c r="JG11" s="104"/>
      <c r="JH11" s="104"/>
      <c r="JI11" s="104"/>
      <c r="JJ11" s="104"/>
      <c r="JK11" s="104"/>
      <c r="JL11" s="104"/>
      <c r="JM11" s="104"/>
      <c r="JN11" s="104"/>
      <c r="JO11" s="104"/>
      <c r="JP11" s="104"/>
      <c r="JQ11" s="104"/>
      <c r="JR11" s="104"/>
      <c r="JS11" s="104"/>
      <c r="JT11" s="104"/>
      <c r="JU11" s="104"/>
      <c r="JV11" s="104"/>
      <c r="JW11" s="104"/>
      <c r="JX11" s="104"/>
      <c r="JY11" s="104"/>
      <c r="JZ11" s="104"/>
      <c r="KA11" s="104"/>
      <c r="KB11" s="104"/>
      <c r="KC11" s="104"/>
      <c r="KD11" s="104"/>
      <c r="KE11" s="104"/>
      <c r="KF11" s="104"/>
      <c r="KG11" s="104"/>
      <c r="KH11" s="104"/>
      <c r="KI11" s="104"/>
      <c r="KJ11" s="104"/>
      <c r="KK11" s="104"/>
      <c r="KL11" s="104"/>
      <c r="KM11" s="104"/>
      <c r="KN11" s="104"/>
      <c r="KO11" s="104"/>
      <c r="KP11" s="104"/>
      <c r="KQ11" s="104"/>
      <c r="KR11" s="104"/>
      <c r="KS11" s="104"/>
      <c r="KT11" s="104"/>
      <c r="KU11" s="104"/>
      <c r="KV11" s="104"/>
      <c r="KW11" s="104"/>
      <c r="KX11" s="104"/>
      <c r="KY11" s="104"/>
      <c r="KZ11" s="104"/>
      <c r="LA11" s="104"/>
      <c r="LB11" s="104"/>
      <c r="LC11" s="104"/>
      <c r="LD11" s="104"/>
      <c r="LE11" s="104"/>
      <c r="LF11" s="104"/>
      <c r="LG11" s="105">
        <v>43056</v>
      </c>
      <c r="LH11" s="105">
        <v>43073</v>
      </c>
      <c r="LI11" s="102" t="s">
        <v>312</v>
      </c>
      <c r="LJ11" s="102" t="s">
        <v>1351</v>
      </c>
    </row>
    <row r="12" spans="1:322" x14ac:dyDescent="0.35">
      <c r="A12" s="108">
        <f t="shared" si="1"/>
        <v>2307848</v>
      </c>
      <c r="B12" s="108" t="str">
        <f t="shared" si="2"/>
        <v>B</v>
      </c>
      <c r="C12" s="109">
        <f t="shared" si="3"/>
        <v>43056</v>
      </c>
      <c r="D12" s="109">
        <f t="shared" si="3"/>
        <v>43073</v>
      </c>
      <c r="E12" s="108" t="str">
        <f t="shared" si="4"/>
        <v>Yes</v>
      </c>
      <c r="F12" s="108" t="str">
        <f t="shared" si="5"/>
        <v>None</v>
      </c>
      <c r="G12" s="108" t="str">
        <f t="shared" si="6"/>
        <v>Fixed Size Qualification Range</v>
      </c>
      <c r="H12" s="108" t="str">
        <f t="shared" si="7"/>
        <v>Active Cooling</v>
      </c>
      <c r="I12" s="108">
        <f t="shared" si="8"/>
        <v>1300</v>
      </c>
      <c r="J12" s="108" t="str">
        <f t="shared" si="8"/>
        <v>Platinum</v>
      </c>
      <c r="K12" s="108" t="str">
        <f t="shared" si="0"/>
        <v>SSD</v>
      </c>
      <c r="L12" s="108" t="str">
        <f t="shared" si="0"/>
        <v>Other</v>
      </c>
      <c r="M12" s="108" t="str">
        <f t="shared" si="0"/>
        <v>N/A</v>
      </c>
      <c r="N12" s="108" t="str">
        <f t="shared" si="0"/>
        <v>8500; 3600</v>
      </c>
      <c r="O12" s="108" t="str">
        <f t="shared" si="0"/>
        <v>12; 6</v>
      </c>
      <c r="P12" s="108" t="str">
        <f t="shared" si="0"/>
        <v>12; 6</v>
      </c>
      <c r="Q12" s="108" t="str">
        <f t="shared" si="0"/>
        <v>12; 6</v>
      </c>
      <c r="R12" s="108" t="str">
        <f t="shared" si="0"/>
        <v>N/A</v>
      </c>
      <c r="S12" s="108">
        <f t="shared" si="0"/>
        <v>2</v>
      </c>
      <c r="T12" s="108">
        <f t="shared" si="0"/>
        <v>1</v>
      </c>
      <c r="U12" s="108">
        <f t="shared" si="0"/>
        <v>2</v>
      </c>
      <c r="V12" s="108">
        <f t="shared" si="0"/>
        <v>1</v>
      </c>
      <c r="W12" s="108" t="str">
        <f t="shared" si="0"/>
        <v>No</v>
      </c>
      <c r="X12" s="108">
        <f t="shared" si="0"/>
        <v>204</v>
      </c>
      <c r="Y12" s="108">
        <f t="shared" si="0"/>
        <v>995</v>
      </c>
      <c r="Z12" s="108">
        <f t="shared" si="0"/>
        <v>418</v>
      </c>
      <c r="AA12" s="108">
        <f t="shared" si="0"/>
        <v>313.5</v>
      </c>
      <c r="AB12" s="108"/>
      <c r="AC12" s="108"/>
      <c r="AD12" s="108"/>
      <c r="AE12" s="108"/>
      <c r="AF12" s="108"/>
      <c r="AG12" s="108" t="s">
        <v>357</v>
      </c>
      <c r="AH12" s="108">
        <v>2307848</v>
      </c>
      <c r="AI12" s="108" t="s">
        <v>314</v>
      </c>
      <c r="AJ12" s="108" t="s">
        <v>315</v>
      </c>
      <c r="AK12" s="108" t="s">
        <v>1315</v>
      </c>
      <c r="AL12" s="108" t="s">
        <v>1343</v>
      </c>
      <c r="AM12" s="108" t="s">
        <v>1344</v>
      </c>
      <c r="AN12" s="108" t="s">
        <v>293</v>
      </c>
      <c r="AO12" s="108" t="s">
        <v>1303</v>
      </c>
      <c r="AP12" s="108" t="s">
        <v>65</v>
      </c>
      <c r="AQ12" s="108" t="s">
        <v>318</v>
      </c>
      <c r="AR12" s="108" t="s">
        <v>315</v>
      </c>
      <c r="AS12" s="108" t="s">
        <v>141</v>
      </c>
      <c r="AT12" s="108" t="s">
        <v>141</v>
      </c>
      <c r="AU12" s="108" t="s">
        <v>319</v>
      </c>
      <c r="AV12" s="108" t="s">
        <v>1304</v>
      </c>
      <c r="AW12" s="108" t="s">
        <v>301</v>
      </c>
      <c r="AX12" s="108" t="s">
        <v>302</v>
      </c>
      <c r="AY12" s="108" t="s">
        <v>66</v>
      </c>
      <c r="AZ12" s="108"/>
      <c r="BA12" s="108" t="s">
        <v>322</v>
      </c>
      <c r="BB12" s="108">
        <v>7.2</v>
      </c>
      <c r="BC12" s="108" t="s">
        <v>66</v>
      </c>
      <c r="BD12" s="108" t="s">
        <v>304</v>
      </c>
      <c r="BE12" s="108" t="s">
        <v>66</v>
      </c>
      <c r="BF12" s="108"/>
      <c r="BG12" s="108" t="s">
        <v>66</v>
      </c>
      <c r="BH12" s="108"/>
      <c r="BI12" s="108"/>
      <c r="BJ12" s="108" t="s">
        <v>1343</v>
      </c>
      <c r="BK12" s="108" t="s">
        <v>305</v>
      </c>
      <c r="BL12" s="108" t="s">
        <v>1318</v>
      </c>
      <c r="BM12" s="108" t="s">
        <v>1345</v>
      </c>
      <c r="BN12" s="108" t="s">
        <v>1346</v>
      </c>
      <c r="BO12" s="108">
        <v>1300</v>
      </c>
      <c r="BP12" s="108" t="s">
        <v>618</v>
      </c>
      <c r="BQ12" s="108"/>
      <c r="BR12" s="108" t="s">
        <v>327</v>
      </c>
      <c r="BS12" s="108" t="s">
        <v>141</v>
      </c>
      <c r="BT12" s="108" t="s">
        <v>1347</v>
      </c>
      <c r="BU12" s="108" t="s">
        <v>1348</v>
      </c>
      <c r="BV12" s="108" t="s">
        <v>1170</v>
      </c>
      <c r="BW12" s="108" t="s">
        <v>366</v>
      </c>
      <c r="BX12" s="108" t="s">
        <v>141</v>
      </c>
      <c r="BY12" s="108" t="s">
        <v>1349</v>
      </c>
      <c r="BZ12" s="108" t="s">
        <v>1350</v>
      </c>
      <c r="CA12" s="108" t="s">
        <v>1350</v>
      </c>
      <c r="CB12" s="108" t="s">
        <v>1350</v>
      </c>
      <c r="CC12" s="108" t="s">
        <v>141</v>
      </c>
      <c r="CD12" s="108">
        <v>2</v>
      </c>
      <c r="CE12" s="108">
        <v>1</v>
      </c>
      <c r="CF12" s="108">
        <v>2</v>
      </c>
      <c r="CG12" s="108">
        <v>1</v>
      </c>
      <c r="CH12" s="108" t="s">
        <v>66</v>
      </c>
      <c r="CI12" s="108">
        <v>204</v>
      </c>
      <c r="CJ12" s="108">
        <v>995</v>
      </c>
      <c r="CK12" s="108">
        <v>418</v>
      </c>
      <c r="CL12" s="108">
        <v>313.5</v>
      </c>
      <c r="CM12" s="108" t="s">
        <v>1130</v>
      </c>
      <c r="CN12" s="108" t="s">
        <v>366</v>
      </c>
      <c r="CO12" s="108"/>
      <c r="CP12" s="108"/>
      <c r="CQ12" s="108">
        <v>12</v>
      </c>
      <c r="CR12" s="108" t="s">
        <v>354</v>
      </c>
      <c r="CS12" s="108" t="s">
        <v>66</v>
      </c>
      <c r="CT12" s="108">
        <v>204</v>
      </c>
      <c r="CU12" s="108">
        <v>995</v>
      </c>
      <c r="CV12" s="108">
        <v>418</v>
      </c>
      <c r="CW12" s="108">
        <v>313.5</v>
      </c>
      <c r="CX12" s="108" t="s">
        <v>1130</v>
      </c>
      <c r="CY12" s="108" t="s">
        <v>366</v>
      </c>
      <c r="CZ12" s="108"/>
      <c r="DA12" s="108"/>
      <c r="DB12" s="108">
        <v>12</v>
      </c>
      <c r="DC12" s="108" t="s">
        <v>354</v>
      </c>
      <c r="DD12" s="108" t="s">
        <v>66</v>
      </c>
      <c r="DE12" s="108">
        <v>101</v>
      </c>
      <c r="DF12" s="108">
        <v>1000</v>
      </c>
      <c r="DG12" s="108">
        <v>249</v>
      </c>
      <c r="DH12" s="108">
        <v>73.3</v>
      </c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  <c r="IW12" s="104"/>
      <c r="IX12" s="104"/>
      <c r="IY12" s="104"/>
      <c r="IZ12" s="104"/>
      <c r="JA12" s="104"/>
      <c r="JB12" s="104"/>
      <c r="JC12" s="104"/>
      <c r="JD12" s="104"/>
      <c r="JE12" s="104"/>
      <c r="JF12" s="104"/>
      <c r="JG12" s="104"/>
      <c r="JH12" s="104"/>
      <c r="JI12" s="104"/>
      <c r="JJ12" s="104"/>
      <c r="JK12" s="104"/>
      <c r="JL12" s="104"/>
      <c r="JM12" s="104"/>
      <c r="JN12" s="104"/>
      <c r="JO12" s="104"/>
      <c r="JP12" s="104"/>
      <c r="JQ12" s="104"/>
      <c r="JR12" s="104"/>
      <c r="JS12" s="104"/>
      <c r="JT12" s="104"/>
      <c r="JU12" s="104"/>
      <c r="JV12" s="104"/>
      <c r="JW12" s="104"/>
      <c r="JX12" s="104"/>
      <c r="JY12" s="104"/>
      <c r="JZ12" s="104"/>
      <c r="KA12" s="104"/>
      <c r="KB12" s="104"/>
      <c r="KC12" s="104"/>
      <c r="KD12" s="104"/>
      <c r="KE12" s="104"/>
      <c r="KF12" s="104"/>
      <c r="KG12" s="104"/>
      <c r="KH12" s="104"/>
      <c r="KI12" s="104"/>
      <c r="KJ12" s="104"/>
      <c r="KK12" s="104"/>
      <c r="KL12" s="104"/>
      <c r="KM12" s="104"/>
      <c r="KN12" s="104"/>
      <c r="KO12" s="104"/>
      <c r="KP12" s="104"/>
      <c r="KQ12" s="104"/>
      <c r="KR12" s="104"/>
      <c r="KS12" s="104"/>
      <c r="KT12" s="104"/>
      <c r="KU12" s="104"/>
      <c r="KV12" s="104"/>
      <c r="KW12" s="104"/>
      <c r="KX12" s="104"/>
      <c r="KY12" s="104"/>
      <c r="KZ12" s="104"/>
      <c r="LA12" s="104"/>
      <c r="LB12" s="104"/>
      <c r="LC12" s="104"/>
      <c r="LD12" s="104"/>
      <c r="LE12" s="104"/>
      <c r="LF12" s="104"/>
      <c r="LG12" s="105">
        <v>43056</v>
      </c>
      <c r="LH12" s="105">
        <v>43073</v>
      </c>
      <c r="LI12" s="102" t="s">
        <v>312</v>
      </c>
      <c r="LJ12" s="102" t="s">
        <v>1351</v>
      </c>
    </row>
    <row r="13" spans="1:322" x14ac:dyDescent="0.35">
      <c r="A13" s="108">
        <f t="shared" si="1"/>
        <v>2307848</v>
      </c>
      <c r="B13" s="108" t="str">
        <f t="shared" si="2"/>
        <v>C</v>
      </c>
      <c r="C13" s="109">
        <f t="shared" si="3"/>
        <v>43056</v>
      </c>
      <c r="D13" s="109">
        <f t="shared" si="3"/>
        <v>43073</v>
      </c>
      <c r="E13" s="108" t="str">
        <f t="shared" si="4"/>
        <v>Yes</v>
      </c>
      <c r="F13" s="108" t="str">
        <f t="shared" si="5"/>
        <v>None</v>
      </c>
      <c r="G13" s="108" t="str">
        <f t="shared" si="6"/>
        <v>Fixed Size Qualification Range</v>
      </c>
      <c r="H13" s="108" t="str">
        <f t="shared" si="7"/>
        <v>Active Cooling</v>
      </c>
      <c r="I13" s="108">
        <f t="shared" si="8"/>
        <v>1300</v>
      </c>
      <c r="J13" s="108" t="str">
        <f t="shared" si="8"/>
        <v>Platinum</v>
      </c>
      <c r="K13" s="108" t="str">
        <f t="shared" si="0"/>
        <v>SSD</v>
      </c>
      <c r="L13" s="108" t="str">
        <f t="shared" si="0"/>
        <v>Other</v>
      </c>
      <c r="M13" s="108" t="str">
        <f t="shared" si="0"/>
        <v>N/A</v>
      </c>
      <c r="N13" s="108" t="str">
        <f t="shared" si="0"/>
        <v>8500; 3600</v>
      </c>
      <c r="O13" s="108" t="str">
        <f t="shared" si="0"/>
        <v>12; 6</v>
      </c>
      <c r="P13" s="108" t="str">
        <f t="shared" si="0"/>
        <v>12; 6</v>
      </c>
      <c r="Q13" s="108" t="str">
        <f t="shared" si="0"/>
        <v>12; 6</v>
      </c>
      <c r="R13" s="108" t="str">
        <f t="shared" si="0"/>
        <v>N/A</v>
      </c>
      <c r="S13" s="108">
        <f t="shared" si="0"/>
        <v>2</v>
      </c>
      <c r="T13" s="108">
        <f t="shared" si="0"/>
        <v>1</v>
      </c>
      <c r="U13" s="108">
        <f t="shared" si="0"/>
        <v>2</v>
      </c>
      <c r="V13" s="108">
        <f t="shared" si="0"/>
        <v>1</v>
      </c>
      <c r="W13" s="108" t="str">
        <f t="shared" si="0"/>
        <v>No</v>
      </c>
      <c r="X13" s="108">
        <f t="shared" si="0"/>
        <v>101</v>
      </c>
      <c r="Y13" s="108">
        <f t="shared" si="0"/>
        <v>1000</v>
      </c>
      <c r="Z13" s="108">
        <f t="shared" si="0"/>
        <v>249</v>
      </c>
      <c r="AA13" s="108">
        <f t="shared" si="0"/>
        <v>73.3</v>
      </c>
      <c r="AB13" s="108"/>
      <c r="AC13" s="108"/>
      <c r="AD13" s="108"/>
      <c r="AE13" s="108"/>
      <c r="AF13" s="108"/>
      <c r="AG13" s="108" t="s">
        <v>339</v>
      </c>
      <c r="AH13" s="108">
        <v>2307848</v>
      </c>
      <c r="AI13" s="108" t="s">
        <v>314</v>
      </c>
      <c r="AJ13" s="108" t="s">
        <v>315</v>
      </c>
      <c r="AK13" s="108" t="s">
        <v>1315</v>
      </c>
      <c r="AL13" s="108" t="s">
        <v>1343</v>
      </c>
      <c r="AM13" s="108" t="s">
        <v>1344</v>
      </c>
      <c r="AN13" s="108" t="s">
        <v>293</v>
      </c>
      <c r="AO13" s="108" t="s">
        <v>1303</v>
      </c>
      <c r="AP13" s="108" t="s">
        <v>65</v>
      </c>
      <c r="AQ13" s="108" t="s">
        <v>318</v>
      </c>
      <c r="AR13" s="108" t="s">
        <v>315</v>
      </c>
      <c r="AS13" s="108" t="s">
        <v>141</v>
      </c>
      <c r="AT13" s="108" t="s">
        <v>141</v>
      </c>
      <c r="AU13" s="108" t="s">
        <v>319</v>
      </c>
      <c r="AV13" s="108" t="s">
        <v>1304</v>
      </c>
      <c r="AW13" s="108" t="s">
        <v>301</v>
      </c>
      <c r="AX13" s="108" t="s">
        <v>302</v>
      </c>
      <c r="AY13" s="108" t="s">
        <v>66</v>
      </c>
      <c r="AZ13" s="108"/>
      <c r="BA13" s="108" t="s">
        <v>322</v>
      </c>
      <c r="BB13" s="108">
        <v>7.2</v>
      </c>
      <c r="BC13" s="108" t="s">
        <v>66</v>
      </c>
      <c r="BD13" s="108" t="s">
        <v>304</v>
      </c>
      <c r="BE13" s="108" t="s">
        <v>66</v>
      </c>
      <c r="BF13" s="108"/>
      <c r="BG13" s="108" t="s">
        <v>66</v>
      </c>
      <c r="BH13" s="108"/>
      <c r="BI13" s="108"/>
      <c r="BJ13" s="108" t="s">
        <v>1343</v>
      </c>
      <c r="BK13" s="108" t="s">
        <v>305</v>
      </c>
      <c r="BL13" s="108" t="s">
        <v>1318</v>
      </c>
      <c r="BM13" s="108" t="s">
        <v>1345</v>
      </c>
      <c r="BN13" s="108" t="s">
        <v>1346</v>
      </c>
      <c r="BO13" s="108">
        <v>1300</v>
      </c>
      <c r="BP13" s="108" t="s">
        <v>618</v>
      </c>
      <c r="BQ13" s="108"/>
      <c r="BR13" s="108" t="s">
        <v>327</v>
      </c>
      <c r="BS13" s="108" t="s">
        <v>141</v>
      </c>
      <c r="BT13" s="108" t="s">
        <v>1347</v>
      </c>
      <c r="BU13" s="108" t="s">
        <v>1348</v>
      </c>
      <c r="BV13" s="108" t="s">
        <v>1170</v>
      </c>
      <c r="BW13" s="108" t="s">
        <v>366</v>
      </c>
      <c r="BX13" s="108" t="s">
        <v>141</v>
      </c>
      <c r="BY13" s="108" t="s">
        <v>1349</v>
      </c>
      <c r="BZ13" s="108" t="s">
        <v>1350</v>
      </c>
      <c r="CA13" s="108" t="s">
        <v>1350</v>
      </c>
      <c r="CB13" s="108" t="s">
        <v>1350</v>
      </c>
      <c r="CC13" s="108" t="s">
        <v>141</v>
      </c>
      <c r="CD13" s="108">
        <v>2</v>
      </c>
      <c r="CE13" s="108">
        <v>1</v>
      </c>
      <c r="CF13" s="108">
        <v>2</v>
      </c>
      <c r="CG13" s="108">
        <v>1</v>
      </c>
      <c r="CH13" s="108" t="s">
        <v>66</v>
      </c>
      <c r="CI13" s="108">
        <v>101</v>
      </c>
      <c r="CJ13" s="108">
        <v>1000</v>
      </c>
      <c r="CK13" s="108">
        <v>249</v>
      </c>
      <c r="CL13" s="108">
        <v>73.3</v>
      </c>
      <c r="CM13" s="108" t="s">
        <v>1130</v>
      </c>
      <c r="CN13" s="108" t="s">
        <v>366</v>
      </c>
      <c r="CO13" s="108"/>
      <c r="CP13" s="108"/>
      <c r="CQ13" s="108">
        <v>12</v>
      </c>
      <c r="CR13" s="108" t="s">
        <v>354</v>
      </c>
      <c r="CS13" s="108" t="s">
        <v>66</v>
      </c>
      <c r="CT13" s="108">
        <v>204</v>
      </c>
      <c r="CU13" s="108">
        <v>995</v>
      </c>
      <c r="CV13" s="108">
        <v>418</v>
      </c>
      <c r="CW13" s="108">
        <v>313.5</v>
      </c>
      <c r="CX13" s="108" t="s">
        <v>1130</v>
      </c>
      <c r="CY13" s="108" t="s">
        <v>366</v>
      </c>
      <c r="CZ13" s="108"/>
      <c r="DA13" s="108"/>
      <c r="DB13" s="108">
        <v>12</v>
      </c>
      <c r="DC13" s="108" t="s">
        <v>354</v>
      </c>
      <c r="DD13" s="108" t="s">
        <v>66</v>
      </c>
      <c r="DE13" s="108">
        <v>101</v>
      </c>
      <c r="DF13" s="108">
        <v>1000</v>
      </c>
      <c r="DG13" s="108">
        <v>249</v>
      </c>
      <c r="DH13" s="108">
        <v>73.3</v>
      </c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5">
        <v>43056</v>
      </c>
      <c r="LH13" s="105">
        <v>43073</v>
      </c>
      <c r="LI13" s="102" t="s">
        <v>312</v>
      </c>
      <c r="LJ13" s="102" t="s">
        <v>1351</v>
      </c>
    </row>
    <row r="14" spans="1:322" x14ac:dyDescent="0.35">
      <c r="C14" s="103"/>
      <c r="D14" s="103"/>
    </row>
    <row r="15" spans="1:322" x14ac:dyDescent="0.35">
      <c r="C15" s="103"/>
      <c r="D15" s="103"/>
    </row>
    <row r="16" spans="1:322" x14ac:dyDescent="0.35">
      <c r="C16" s="103"/>
      <c r="D16" s="103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1404-1197-4B84-9FB4-06888A0A3BDE}">
  <sheetPr>
    <tabColor rgb="FF00B0F0"/>
  </sheetPr>
  <dimension ref="A1:LK65"/>
  <sheetViews>
    <sheetView workbookViewId="0">
      <selection activeCell="G45" sqref="G45"/>
    </sheetView>
  </sheetViews>
  <sheetFormatPr defaultColWidth="8.81640625" defaultRowHeight="14.5" x14ac:dyDescent="0.35"/>
  <cols>
    <col min="1" max="1" width="8.81640625" style="102" customWidth="1"/>
    <col min="2" max="2" width="14.54296875" style="102" customWidth="1"/>
    <col min="3" max="3" width="13.81640625" style="102" bestFit="1" customWidth="1"/>
    <col min="4" max="33" width="8.81640625" style="102"/>
    <col min="34" max="36" width="8.81640625" style="108"/>
    <col min="37" max="37" width="23.26953125" style="108" bestFit="1" customWidth="1"/>
    <col min="38" max="38" width="78.54296875" style="108" bestFit="1" customWidth="1"/>
    <col min="39" max="44" width="8.81640625" style="108"/>
    <col min="45" max="45" width="33.453125" style="108" bestFit="1" customWidth="1"/>
    <col min="46" max="46" width="27.26953125" style="108" bestFit="1" customWidth="1"/>
    <col min="47" max="160" width="8.81640625" style="108"/>
    <col min="161" max="161" width="89.1796875" style="108" bestFit="1" customWidth="1"/>
    <col min="162" max="319" width="8.81640625" style="108"/>
    <col min="320" max="320" width="22.1796875" style="108" bestFit="1" customWidth="1"/>
    <col min="321" max="321" width="12.54296875" style="108" bestFit="1" customWidth="1"/>
    <col min="322" max="16384" width="8.81640625" style="108"/>
  </cols>
  <sheetData>
    <row r="1" spans="1:323" s="102" customFormat="1" x14ac:dyDescent="0.35">
      <c r="A1" s="108" t="s">
        <v>187</v>
      </c>
      <c r="B1" s="108" t="s">
        <v>188</v>
      </c>
      <c r="C1" s="108" t="s">
        <v>189</v>
      </c>
      <c r="D1" s="108" t="s">
        <v>6</v>
      </c>
      <c r="E1" s="108" t="s">
        <v>190</v>
      </c>
      <c r="F1" s="108" t="s">
        <v>191</v>
      </c>
      <c r="G1" s="108" t="s">
        <v>192</v>
      </c>
      <c r="H1" s="108" t="s">
        <v>193</v>
      </c>
      <c r="I1" s="108" t="s">
        <v>703</v>
      </c>
      <c r="J1" s="108" t="s">
        <v>704</v>
      </c>
      <c r="K1" s="108" t="str">
        <f t="shared" ref="K1" si="0">FH1</f>
        <v>Stream PSUs 80PLUS Certification</v>
      </c>
      <c r="L1" s="108" t="s">
        <v>706</v>
      </c>
      <c r="M1" s="108" t="s">
        <v>707</v>
      </c>
      <c r="N1" s="108" t="s">
        <v>708</v>
      </c>
      <c r="O1" s="108" t="s">
        <v>709</v>
      </c>
      <c r="P1" s="108" t="s">
        <v>710</v>
      </c>
      <c r="Q1" s="108" t="s">
        <v>711</v>
      </c>
      <c r="R1" s="108" t="s">
        <v>712</v>
      </c>
      <c r="S1" s="108" t="s">
        <v>713</v>
      </c>
      <c r="T1" s="108" t="s">
        <v>714</v>
      </c>
      <c r="U1" s="108" t="s">
        <v>715</v>
      </c>
      <c r="V1" s="108" t="s">
        <v>716</v>
      </c>
      <c r="W1" s="108" t="s">
        <v>717</v>
      </c>
      <c r="X1" s="108" t="s">
        <v>718</v>
      </c>
      <c r="Y1" s="108" t="s">
        <v>719</v>
      </c>
      <c r="Z1" s="108" t="s">
        <v>720</v>
      </c>
      <c r="AA1" s="108" t="s">
        <v>721</v>
      </c>
      <c r="AB1" s="108" t="s">
        <v>722</v>
      </c>
      <c r="AC1" s="108" t="s">
        <v>723</v>
      </c>
      <c r="AD1" s="108"/>
      <c r="AE1" s="108"/>
      <c r="AF1" s="108"/>
      <c r="AG1" s="108" t="s">
        <v>1352</v>
      </c>
      <c r="AH1" s="108" t="s">
        <v>187</v>
      </c>
      <c r="AI1" s="108"/>
      <c r="AJ1" s="108" t="s">
        <v>0</v>
      </c>
      <c r="AK1" s="108" t="s">
        <v>1</v>
      </c>
      <c r="AL1" s="108" t="s">
        <v>2</v>
      </c>
      <c r="AM1" s="108" t="s">
        <v>3</v>
      </c>
      <c r="AN1" s="108" t="s">
        <v>4</v>
      </c>
      <c r="AO1" s="108" t="s">
        <v>213</v>
      </c>
      <c r="AP1" s="108" t="s">
        <v>157</v>
      </c>
      <c r="AQ1" s="108" t="s">
        <v>190</v>
      </c>
      <c r="AR1" s="108" t="s">
        <v>214</v>
      </c>
      <c r="AS1" s="108" t="s">
        <v>215</v>
      </c>
      <c r="AT1" s="108" t="s">
        <v>216</v>
      </c>
      <c r="AU1" s="108" t="s">
        <v>217</v>
      </c>
      <c r="AV1" s="108" t="s">
        <v>218</v>
      </c>
      <c r="AW1" s="108" t="s">
        <v>191</v>
      </c>
      <c r="AX1" s="108" t="s">
        <v>219</v>
      </c>
      <c r="AY1" s="108" t="s">
        <v>192</v>
      </c>
      <c r="AZ1" s="108" t="s">
        <v>220</v>
      </c>
      <c r="BA1" s="108" t="s">
        <v>221</v>
      </c>
      <c r="BB1" s="108" t="s">
        <v>222</v>
      </c>
      <c r="BC1" s="108" t="s">
        <v>223</v>
      </c>
      <c r="BD1" s="108" t="s">
        <v>224</v>
      </c>
      <c r="BE1" s="108" t="s">
        <v>193</v>
      </c>
      <c r="BF1" s="108" t="s">
        <v>225</v>
      </c>
      <c r="BG1" s="108" t="s">
        <v>226</v>
      </c>
      <c r="BH1" s="108" t="s">
        <v>227</v>
      </c>
      <c r="BI1" s="108" t="s">
        <v>228</v>
      </c>
      <c r="BJ1" s="108" t="s">
        <v>229</v>
      </c>
      <c r="BK1" s="108" t="s">
        <v>230</v>
      </c>
      <c r="BL1" s="108" t="s">
        <v>231</v>
      </c>
      <c r="BM1" s="108" t="s">
        <v>232</v>
      </c>
      <c r="BN1" s="108" t="s">
        <v>233</v>
      </c>
      <c r="BO1" s="108" t="s">
        <v>234</v>
      </c>
      <c r="BP1" s="108" t="s">
        <v>194</v>
      </c>
      <c r="BQ1" s="108" t="s">
        <v>195</v>
      </c>
      <c r="BR1" s="108" t="s">
        <v>235</v>
      </c>
      <c r="BS1" s="108" t="s">
        <v>236</v>
      </c>
      <c r="BT1" s="108" t="s">
        <v>237</v>
      </c>
      <c r="BU1" s="108" t="s">
        <v>238</v>
      </c>
      <c r="BV1" s="108" t="s">
        <v>239</v>
      </c>
      <c r="BW1" s="108" t="s">
        <v>196</v>
      </c>
      <c r="BX1" s="108" t="s">
        <v>197</v>
      </c>
      <c r="BY1" s="108" t="s">
        <v>198</v>
      </c>
      <c r="BZ1" s="108" t="s">
        <v>199</v>
      </c>
      <c r="CA1" s="108" t="s">
        <v>200</v>
      </c>
      <c r="CB1" s="108" t="s">
        <v>201</v>
      </c>
      <c r="CC1" s="108" t="s">
        <v>202</v>
      </c>
      <c r="CD1" s="108" t="s">
        <v>203</v>
      </c>
      <c r="CE1" s="108" t="s">
        <v>204</v>
      </c>
      <c r="CF1" s="108" t="s">
        <v>205</v>
      </c>
      <c r="CG1" s="108" t="s">
        <v>206</v>
      </c>
      <c r="CH1" s="108" t="s">
        <v>207</v>
      </c>
      <c r="CI1" s="102" t="s">
        <v>208</v>
      </c>
      <c r="CJ1" s="104" t="s">
        <v>209</v>
      </c>
      <c r="CK1" s="104" t="s">
        <v>210</v>
      </c>
      <c r="CL1" s="104" t="s">
        <v>211</v>
      </c>
      <c r="CM1" s="104" t="s">
        <v>212</v>
      </c>
      <c r="CN1" s="102" t="s">
        <v>240</v>
      </c>
      <c r="CO1" s="102" t="s">
        <v>241</v>
      </c>
      <c r="CP1" s="102" t="s">
        <v>242</v>
      </c>
      <c r="CQ1" s="102" t="s">
        <v>243</v>
      </c>
      <c r="CR1" s="102" t="s">
        <v>244</v>
      </c>
      <c r="CS1" s="102" t="s">
        <v>245</v>
      </c>
      <c r="CT1" s="102" t="s">
        <v>246</v>
      </c>
      <c r="CU1" s="104" t="s">
        <v>247</v>
      </c>
      <c r="CV1" s="104" t="s">
        <v>248</v>
      </c>
      <c r="CW1" s="104" t="s">
        <v>249</v>
      </c>
      <c r="CX1" s="104" t="s">
        <v>250</v>
      </c>
      <c r="CY1" s="102" t="s">
        <v>251</v>
      </c>
      <c r="CZ1" s="102" t="s">
        <v>252</v>
      </c>
      <c r="DA1" s="102" t="s">
        <v>253</v>
      </c>
      <c r="DB1" s="102" t="s">
        <v>254</v>
      </c>
      <c r="DC1" s="102" t="s">
        <v>255</v>
      </c>
      <c r="DD1" s="102" t="s">
        <v>256</v>
      </c>
      <c r="DE1" s="102" t="s">
        <v>257</v>
      </c>
      <c r="DF1" s="104" t="s">
        <v>258</v>
      </c>
      <c r="DG1" s="104" t="s">
        <v>259</v>
      </c>
      <c r="DH1" s="104" t="s">
        <v>260</v>
      </c>
      <c r="DI1" s="104" t="s">
        <v>261</v>
      </c>
      <c r="DJ1" s="102" t="s">
        <v>947</v>
      </c>
      <c r="DK1" s="102" t="s">
        <v>948</v>
      </c>
      <c r="DL1" s="102" t="s">
        <v>949</v>
      </c>
      <c r="DM1" s="102" t="s">
        <v>950</v>
      </c>
      <c r="DN1" s="102" t="s">
        <v>951</v>
      </c>
      <c r="DO1" s="102" t="s">
        <v>952</v>
      </c>
      <c r="DP1" s="102" t="s">
        <v>953</v>
      </c>
      <c r="DQ1" s="102" t="s">
        <v>954</v>
      </c>
      <c r="DR1" s="102" t="s">
        <v>955</v>
      </c>
      <c r="DS1" s="102" t="s">
        <v>956</v>
      </c>
      <c r="DT1" s="102" t="s">
        <v>957</v>
      </c>
      <c r="DU1" s="102" t="s">
        <v>958</v>
      </c>
      <c r="DV1" s="102" t="s">
        <v>959</v>
      </c>
      <c r="DW1" s="102" t="s">
        <v>960</v>
      </c>
      <c r="DX1" s="102" t="s">
        <v>961</v>
      </c>
      <c r="DY1" s="102" t="s">
        <v>962</v>
      </c>
      <c r="DZ1" s="102" t="s">
        <v>963</v>
      </c>
      <c r="EA1" s="102" t="s">
        <v>964</v>
      </c>
      <c r="EB1" s="102" t="s">
        <v>965</v>
      </c>
      <c r="EC1" s="102" t="s">
        <v>966</v>
      </c>
      <c r="ED1" s="102" t="s">
        <v>967</v>
      </c>
      <c r="EE1" s="102" t="s">
        <v>968</v>
      </c>
      <c r="EF1" s="102" t="s">
        <v>969</v>
      </c>
      <c r="EG1" s="102" t="s">
        <v>970</v>
      </c>
      <c r="EH1" s="102" t="s">
        <v>971</v>
      </c>
      <c r="EI1" s="102" t="s">
        <v>972</v>
      </c>
      <c r="EJ1" s="102" t="s">
        <v>973</v>
      </c>
      <c r="EK1" s="102" t="s">
        <v>974</v>
      </c>
      <c r="EL1" s="102" t="s">
        <v>975</v>
      </c>
      <c r="EM1" s="102" t="s">
        <v>976</v>
      </c>
      <c r="EN1" s="102" t="s">
        <v>977</v>
      </c>
      <c r="EO1" s="102" t="s">
        <v>978</v>
      </c>
      <c r="EP1" s="102" t="s">
        <v>979</v>
      </c>
      <c r="EQ1" s="102" t="s">
        <v>980</v>
      </c>
      <c r="ER1" s="102" t="s">
        <v>981</v>
      </c>
      <c r="ES1" s="102" t="s">
        <v>982</v>
      </c>
      <c r="ET1" s="102" t="s">
        <v>983</v>
      </c>
      <c r="EU1" s="102" t="s">
        <v>984</v>
      </c>
      <c r="EV1" s="102" t="s">
        <v>985</v>
      </c>
      <c r="EW1" s="102" t="s">
        <v>986</v>
      </c>
      <c r="EX1" s="102" t="s">
        <v>987</v>
      </c>
      <c r="EY1" s="102" t="s">
        <v>988</v>
      </c>
      <c r="EZ1" s="102" t="s">
        <v>989</v>
      </c>
      <c r="FA1" s="102" t="s">
        <v>990</v>
      </c>
      <c r="FB1" s="102" t="s">
        <v>724</v>
      </c>
      <c r="FC1" s="102" t="s">
        <v>703</v>
      </c>
      <c r="FD1" s="102" t="s">
        <v>725</v>
      </c>
      <c r="FE1" s="102" t="s">
        <v>726</v>
      </c>
      <c r="FF1" s="102" t="s">
        <v>727</v>
      </c>
      <c r="FG1" s="102" t="s">
        <v>704</v>
      </c>
      <c r="FH1" s="102" t="s">
        <v>705</v>
      </c>
      <c r="FI1" s="102" t="s">
        <v>706</v>
      </c>
      <c r="FJ1" s="102" t="s">
        <v>707</v>
      </c>
      <c r="FK1" s="102" t="s">
        <v>728</v>
      </c>
      <c r="FL1" s="102" t="s">
        <v>729</v>
      </c>
      <c r="FM1" s="102" t="s">
        <v>730</v>
      </c>
      <c r="FN1" s="102" t="s">
        <v>708</v>
      </c>
      <c r="FO1" s="102" t="s">
        <v>709</v>
      </c>
      <c r="FP1" s="102" t="s">
        <v>710</v>
      </c>
      <c r="FQ1" s="102" t="s">
        <v>711</v>
      </c>
      <c r="FR1" s="102" t="s">
        <v>712</v>
      </c>
      <c r="FS1" s="102" t="s">
        <v>713</v>
      </c>
      <c r="FT1" s="102" t="s">
        <v>714</v>
      </c>
      <c r="FU1" s="102" t="s">
        <v>715</v>
      </c>
      <c r="FV1" s="102" t="s">
        <v>716</v>
      </c>
      <c r="FW1" s="102" t="s">
        <v>717</v>
      </c>
      <c r="FX1" s="102" t="s">
        <v>718</v>
      </c>
      <c r="FY1" s="102" t="s">
        <v>719</v>
      </c>
      <c r="FZ1" s="102" t="s">
        <v>720</v>
      </c>
      <c r="GA1" s="104" t="s">
        <v>721</v>
      </c>
      <c r="GB1" s="104" t="s">
        <v>722</v>
      </c>
      <c r="GC1" s="104" t="s">
        <v>723</v>
      </c>
      <c r="GD1" s="102" t="s">
        <v>731</v>
      </c>
      <c r="GE1" s="102" t="s">
        <v>732</v>
      </c>
      <c r="GF1" s="102" t="s">
        <v>733</v>
      </c>
      <c r="GG1" s="102" t="s">
        <v>734</v>
      </c>
      <c r="GH1" s="102" t="s">
        <v>735</v>
      </c>
      <c r="GI1" s="102" t="s">
        <v>736</v>
      </c>
      <c r="GJ1" s="102" t="s">
        <v>737</v>
      </c>
      <c r="GK1" s="104" t="s">
        <v>738</v>
      </c>
      <c r="GL1" s="104" t="s">
        <v>739</v>
      </c>
      <c r="GM1" s="104" t="s">
        <v>740</v>
      </c>
      <c r="GN1" s="102" t="s">
        <v>741</v>
      </c>
      <c r="GO1" s="102" t="s">
        <v>742</v>
      </c>
      <c r="GP1" s="102" t="s">
        <v>743</v>
      </c>
      <c r="GQ1" s="102" t="s">
        <v>744</v>
      </c>
      <c r="GR1" s="102" t="s">
        <v>745</v>
      </c>
      <c r="GS1" s="102" t="s">
        <v>746</v>
      </c>
      <c r="GT1" s="102" t="s">
        <v>747</v>
      </c>
      <c r="GU1" s="104" t="s">
        <v>748</v>
      </c>
      <c r="GV1" s="104" t="s">
        <v>749</v>
      </c>
      <c r="GW1" s="104" t="s">
        <v>750</v>
      </c>
      <c r="GX1" s="102" t="s">
        <v>751</v>
      </c>
      <c r="GY1" s="102" t="s">
        <v>752</v>
      </c>
      <c r="GZ1" s="102" t="s">
        <v>753</v>
      </c>
      <c r="HA1" s="102" t="s">
        <v>754</v>
      </c>
      <c r="HB1" s="102" t="s">
        <v>755</v>
      </c>
      <c r="HC1" s="102" t="s">
        <v>756</v>
      </c>
      <c r="HD1" s="102" t="s">
        <v>757</v>
      </c>
      <c r="HE1" s="102" t="s">
        <v>758</v>
      </c>
      <c r="HF1" s="102" t="s">
        <v>759</v>
      </c>
      <c r="HG1" s="102" t="s">
        <v>760</v>
      </c>
      <c r="HH1" s="102" t="s">
        <v>761</v>
      </c>
      <c r="HI1" s="102" t="s">
        <v>762</v>
      </c>
      <c r="HJ1" s="102" t="s">
        <v>763</v>
      </c>
      <c r="HK1" s="102" t="s">
        <v>764</v>
      </c>
      <c r="HL1" s="102" t="s">
        <v>765</v>
      </c>
      <c r="HM1" s="102" t="s">
        <v>766</v>
      </c>
      <c r="HN1" s="102" t="s">
        <v>767</v>
      </c>
      <c r="HO1" s="102" t="s">
        <v>768</v>
      </c>
      <c r="HP1" s="102" t="s">
        <v>769</v>
      </c>
      <c r="HQ1" s="102" t="s">
        <v>770</v>
      </c>
      <c r="HR1" s="102" t="s">
        <v>771</v>
      </c>
      <c r="HS1" s="102" t="s">
        <v>772</v>
      </c>
      <c r="HT1" s="102" t="s">
        <v>773</v>
      </c>
      <c r="HU1" s="102" t="s">
        <v>774</v>
      </c>
      <c r="HV1" s="102" t="s">
        <v>775</v>
      </c>
      <c r="HW1" s="102" t="s">
        <v>776</v>
      </c>
      <c r="HX1" s="102" t="s">
        <v>777</v>
      </c>
      <c r="HY1" s="102" t="s">
        <v>778</v>
      </c>
      <c r="HZ1" s="102" t="s">
        <v>779</v>
      </c>
      <c r="IA1" s="102" t="s">
        <v>780</v>
      </c>
      <c r="IB1" s="102" t="s">
        <v>781</v>
      </c>
      <c r="IC1" s="102" t="s">
        <v>782</v>
      </c>
      <c r="ID1" s="102" t="s">
        <v>783</v>
      </c>
      <c r="IE1" s="102" t="s">
        <v>784</v>
      </c>
      <c r="IF1" s="102" t="s">
        <v>785</v>
      </c>
      <c r="IG1" s="102" t="s">
        <v>786</v>
      </c>
      <c r="IH1" s="102" t="s">
        <v>787</v>
      </c>
      <c r="II1" s="102" t="s">
        <v>788</v>
      </c>
      <c r="IJ1" s="102" t="s">
        <v>789</v>
      </c>
      <c r="IK1" s="102" t="s">
        <v>790</v>
      </c>
      <c r="IL1" s="102" t="s">
        <v>262</v>
      </c>
      <c r="IM1" s="102" t="s">
        <v>263</v>
      </c>
      <c r="IN1" s="102" t="s">
        <v>264</v>
      </c>
      <c r="IO1" s="102" t="s">
        <v>265</v>
      </c>
      <c r="IP1" s="102" t="s">
        <v>266</v>
      </c>
      <c r="IQ1" s="102" t="s">
        <v>267</v>
      </c>
      <c r="IR1" s="102" t="s">
        <v>268</v>
      </c>
      <c r="IS1" s="102" t="s">
        <v>269</v>
      </c>
      <c r="IT1" s="102" t="s">
        <v>270</v>
      </c>
      <c r="IU1" s="102" t="s">
        <v>271</v>
      </c>
      <c r="IV1" s="102" t="s">
        <v>272</v>
      </c>
      <c r="IW1" s="102" t="s">
        <v>273</v>
      </c>
      <c r="IX1" s="102" t="s">
        <v>274</v>
      </c>
      <c r="IY1" s="102" t="s">
        <v>275</v>
      </c>
      <c r="IZ1" s="102" t="s">
        <v>276</v>
      </c>
      <c r="JA1" s="102" t="s">
        <v>277</v>
      </c>
      <c r="JB1" s="102" t="s">
        <v>278</v>
      </c>
      <c r="JC1" s="102" t="s">
        <v>279</v>
      </c>
      <c r="JD1" s="102" t="s">
        <v>280</v>
      </c>
      <c r="JE1" s="102" t="s">
        <v>281</v>
      </c>
      <c r="JF1" s="102" t="s">
        <v>282</v>
      </c>
      <c r="JG1" s="102" t="s">
        <v>283</v>
      </c>
      <c r="JH1" s="102" t="s">
        <v>284</v>
      </c>
      <c r="JI1" s="102" t="s">
        <v>285</v>
      </c>
      <c r="JJ1" s="102" t="s">
        <v>286</v>
      </c>
      <c r="JK1" s="104" t="s">
        <v>287</v>
      </c>
      <c r="JL1" s="102" t="s">
        <v>791</v>
      </c>
      <c r="JM1" s="102" t="s">
        <v>792</v>
      </c>
      <c r="JN1" s="102" t="s">
        <v>793</v>
      </c>
      <c r="JO1" s="102" t="s">
        <v>794</v>
      </c>
      <c r="JP1" s="102" t="s">
        <v>795</v>
      </c>
      <c r="JQ1" s="102" t="s">
        <v>796</v>
      </c>
      <c r="JR1" s="102" t="s">
        <v>797</v>
      </c>
      <c r="JS1" s="102" t="s">
        <v>798</v>
      </c>
      <c r="JT1" s="102" t="s">
        <v>799</v>
      </c>
      <c r="JU1" s="102" t="s">
        <v>800</v>
      </c>
      <c r="JV1" s="102" t="s">
        <v>801</v>
      </c>
      <c r="JW1" s="102" t="s">
        <v>802</v>
      </c>
      <c r="JX1" s="102" t="s">
        <v>803</v>
      </c>
      <c r="JY1" s="102" t="s">
        <v>804</v>
      </c>
      <c r="JZ1" s="102" t="s">
        <v>805</v>
      </c>
      <c r="KA1" s="104" t="s">
        <v>806</v>
      </c>
      <c r="KB1" s="102" t="s">
        <v>807</v>
      </c>
      <c r="KC1" s="102" t="s">
        <v>808</v>
      </c>
      <c r="KD1" s="102" t="s">
        <v>809</v>
      </c>
      <c r="KE1" s="102" t="s">
        <v>810</v>
      </c>
      <c r="KF1" s="102" t="s">
        <v>811</v>
      </c>
      <c r="KG1" s="102" t="s">
        <v>812</v>
      </c>
      <c r="KH1" s="102" t="s">
        <v>813</v>
      </c>
      <c r="KI1" s="102" t="s">
        <v>814</v>
      </c>
      <c r="KJ1" s="102" t="s">
        <v>815</v>
      </c>
      <c r="KK1" s="102" t="s">
        <v>816</v>
      </c>
      <c r="KL1" s="102" t="s">
        <v>817</v>
      </c>
      <c r="KM1" s="102" t="s">
        <v>818</v>
      </c>
      <c r="KN1" s="102" t="s">
        <v>819</v>
      </c>
      <c r="KO1" s="102" t="s">
        <v>820</v>
      </c>
      <c r="KP1" s="102" t="s">
        <v>821</v>
      </c>
      <c r="KQ1" s="102" t="s">
        <v>822</v>
      </c>
      <c r="KR1" s="102" t="s">
        <v>823</v>
      </c>
      <c r="KS1" s="102" t="s">
        <v>824</v>
      </c>
      <c r="KT1" s="102" t="s">
        <v>825</v>
      </c>
      <c r="KU1" s="102" t="s">
        <v>826</v>
      </c>
      <c r="KV1" s="102" t="s">
        <v>827</v>
      </c>
      <c r="KW1" s="102" t="s">
        <v>828</v>
      </c>
      <c r="KX1" s="102" t="s">
        <v>829</v>
      </c>
      <c r="KY1" s="102" t="s">
        <v>830</v>
      </c>
      <c r="KZ1" s="102" t="s">
        <v>831</v>
      </c>
      <c r="LA1" s="102" t="s">
        <v>832</v>
      </c>
      <c r="LB1" s="102" t="s">
        <v>833</v>
      </c>
      <c r="LC1" s="102" t="s">
        <v>834</v>
      </c>
      <c r="LD1" s="102" t="s">
        <v>835</v>
      </c>
      <c r="LE1" s="102" t="s">
        <v>836</v>
      </c>
      <c r="LF1" s="102" t="s">
        <v>837</v>
      </c>
      <c r="LG1" s="102" t="s">
        <v>838</v>
      </c>
      <c r="LH1" s="102" t="s">
        <v>5</v>
      </c>
      <c r="LI1" s="102" t="s">
        <v>6</v>
      </c>
      <c r="LJ1" s="102" t="s">
        <v>7</v>
      </c>
      <c r="LK1" s="102" t="s">
        <v>288</v>
      </c>
    </row>
    <row r="2" spans="1:323" s="102" customFormat="1" x14ac:dyDescent="0.35">
      <c r="A2" s="108">
        <f>AH2</f>
        <v>2297065</v>
      </c>
      <c r="B2" s="108" t="str">
        <f>AJ2</f>
        <v>Hewlett Packard Enterprise</v>
      </c>
      <c r="C2" s="109">
        <f>LI2</f>
        <v>42891</v>
      </c>
      <c r="D2" s="109" t="str">
        <f>LJ2</f>
        <v>United States, Switzerland, Taiwan, Japan, Canada</v>
      </c>
      <c r="E2" s="108" t="str">
        <f>AR2</f>
        <v>Scale-Up Storage</v>
      </c>
      <c r="F2" s="108" t="str">
        <f>AX2</f>
        <v>Streaming</v>
      </c>
      <c r="G2" s="108" t="str">
        <f>AZ2</f>
        <v>No</v>
      </c>
      <c r="H2" s="108" t="str">
        <f>BF2</f>
        <v>No</v>
      </c>
      <c r="I2" s="108" t="str">
        <f>FD2</f>
        <v>Artesyn Embedded Technologies</v>
      </c>
      <c r="J2" s="108" t="str">
        <f>FH2</f>
        <v>Silver</v>
      </c>
      <c r="K2" s="108" t="str">
        <f>FH2</f>
        <v>Silver</v>
      </c>
      <c r="L2" s="108">
        <f>FA2</f>
        <v>0</v>
      </c>
      <c r="M2" s="108" t="str">
        <f>FK2</f>
        <v>4 GiB NVRAM</v>
      </c>
      <c r="N2" s="108">
        <f>FO2</f>
        <v>2.5</v>
      </c>
      <c r="O2" s="108">
        <f t="shared" ref="O2:AC17" si="1">FO2</f>
        <v>2.5</v>
      </c>
      <c r="P2" s="108">
        <f t="shared" si="1"/>
        <v>10000</v>
      </c>
      <c r="Q2" s="108">
        <f t="shared" si="1"/>
        <v>1200</v>
      </c>
      <c r="R2" s="108">
        <f t="shared" si="1"/>
        <v>48</v>
      </c>
      <c r="S2" s="108">
        <f t="shared" si="1"/>
        <v>0</v>
      </c>
      <c r="T2" s="108">
        <f t="shared" si="1"/>
        <v>0</v>
      </c>
      <c r="U2" s="108">
        <f t="shared" si="1"/>
        <v>48</v>
      </c>
      <c r="V2" s="108">
        <f t="shared" si="1"/>
        <v>2</v>
      </c>
      <c r="W2" s="108">
        <f t="shared" si="1"/>
        <v>1</v>
      </c>
      <c r="X2" s="108">
        <f t="shared" si="1"/>
        <v>4</v>
      </c>
      <c r="Y2" s="108">
        <f t="shared" si="1"/>
        <v>2</v>
      </c>
      <c r="Z2" s="108" t="str">
        <f t="shared" si="1"/>
        <v>No</v>
      </c>
      <c r="AA2" s="108">
        <f t="shared" si="1"/>
        <v>1.66</v>
      </c>
      <c r="AB2" s="108">
        <f t="shared" si="1"/>
        <v>1.65</v>
      </c>
      <c r="AC2" s="108">
        <f t="shared" si="1"/>
        <v>107.2</v>
      </c>
      <c r="AD2" s="108"/>
      <c r="AE2" s="108"/>
      <c r="AF2" s="108"/>
      <c r="AG2" s="108"/>
      <c r="AH2" s="108">
        <v>2297065</v>
      </c>
      <c r="AI2" s="108"/>
      <c r="AJ2" s="108" t="s">
        <v>1009</v>
      </c>
      <c r="AK2" s="108" t="s">
        <v>1009</v>
      </c>
      <c r="AL2" s="108" t="s">
        <v>1353</v>
      </c>
      <c r="AM2" s="108" t="s">
        <v>1354</v>
      </c>
      <c r="AN2" s="108"/>
      <c r="AO2" s="108" t="s">
        <v>293</v>
      </c>
      <c r="AP2" s="108" t="s">
        <v>1303</v>
      </c>
      <c r="AQ2" s="108" t="s">
        <v>65</v>
      </c>
      <c r="AR2" s="108" t="s">
        <v>318</v>
      </c>
      <c r="AS2" s="108" t="s">
        <v>1355</v>
      </c>
      <c r="AT2" s="108" t="s">
        <v>1356</v>
      </c>
      <c r="AU2" s="108" t="s">
        <v>1357</v>
      </c>
      <c r="AV2" s="108" t="s">
        <v>299</v>
      </c>
      <c r="AW2" s="108" t="s">
        <v>1304</v>
      </c>
      <c r="AX2" s="108" t="s">
        <v>845</v>
      </c>
      <c r="AY2" s="108" t="s">
        <v>302</v>
      </c>
      <c r="AZ2" s="108" t="s">
        <v>66</v>
      </c>
      <c r="BA2" s="108"/>
      <c r="BB2" s="108" t="s">
        <v>1358</v>
      </c>
      <c r="BC2" s="108" t="s">
        <v>1359</v>
      </c>
      <c r="BD2" s="108" t="s">
        <v>66</v>
      </c>
      <c r="BE2" s="108" t="s">
        <v>304</v>
      </c>
      <c r="BF2" s="108" t="s">
        <v>66</v>
      </c>
      <c r="BG2" s="108"/>
      <c r="BH2" s="108" t="s">
        <v>66</v>
      </c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 t="s">
        <v>1353</v>
      </c>
      <c r="FC2" s="104" t="s">
        <v>474</v>
      </c>
      <c r="FD2" s="104" t="s">
        <v>1360</v>
      </c>
      <c r="FE2" s="104" t="s">
        <v>1361</v>
      </c>
      <c r="FF2" s="104" t="s">
        <v>1362</v>
      </c>
      <c r="FG2" s="104">
        <v>573</v>
      </c>
      <c r="FH2" s="104" t="s">
        <v>308</v>
      </c>
      <c r="FI2" s="104"/>
      <c r="FJ2" s="104" t="s">
        <v>1363</v>
      </c>
      <c r="FK2" s="104" t="s">
        <v>1364</v>
      </c>
      <c r="FL2" s="104" t="s">
        <v>1353</v>
      </c>
      <c r="FM2" s="104" t="s">
        <v>1353</v>
      </c>
      <c r="FN2" s="104" t="s">
        <v>311</v>
      </c>
      <c r="FO2" s="104">
        <v>2.5</v>
      </c>
      <c r="FP2" s="104">
        <v>10000</v>
      </c>
      <c r="FQ2" s="104">
        <v>1200</v>
      </c>
      <c r="FR2" s="104">
        <v>48</v>
      </c>
      <c r="FS2" s="104"/>
      <c r="FT2" s="104">
        <v>0</v>
      </c>
      <c r="FU2" s="104">
        <v>48</v>
      </c>
      <c r="FV2" s="104">
        <v>2</v>
      </c>
      <c r="FW2" s="104">
        <v>1</v>
      </c>
      <c r="FX2" s="104">
        <v>4</v>
      </c>
      <c r="FY2" s="104">
        <v>2</v>
      </c>
      <c r="FZ2" s="104" t="s">
        <v>66</v>
      </c>
      <c r="GA2" s="104">
        <v>1.66</v>
      </c>
      <c r="GB2" s="104">
        <v>1.65</v>
      </c>
      <c r="GC2" s="104">
        <v>107.2</v>
      </c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  <c r="IW2" s="104"/>
      <c r="IX2" s="104"/>
      <c r="IY2" s="104"/>
      <c r="IZ2" s="104"/>
      <c r="JA2" s="104"/>
      <c r="JB2" s="104"/>
      <c r="JC2" s="104"/>
      <c r="JD2" s="104"/>
      <c r="JE2" s="104"/>
      <c r="JF2" s="104"/>
      <c r="JG2" s="104"/>
      <c r="JH2" s="104"/>
      <c r="JI2" s="104"/>
      <c r="JJ2" s="104"/>
      <c r="JK2" s="104"/>
      <c r="JL2" s="104"/>
      <c r="JM2" s="104"/>
      <c r="JN2" s="104"/>
      <c r="JO2" s="104"/>
      <c r="JP2" s="104"/>
      <c r="JQ2" s="104"/>
      <c r="JR2" s="104"/>
      <c r="JS2" s="104"/>
      <c r="JT2" s="104"/>
      <c r="JU2" s="104"/>
      <c r="JV2" s="104"/>
      <c r="JW2" s="104"/>
      <c r="JX2" s="104"/>
      <c r="JY2" s="104"/>
      <c r="JZ2" s="104"/>
      <c r="KA2" s="104"/>
      <c r="KB2" s="104"/>
      <c r="KC2" s="104"/>
      <c r="KD2" s="104"/>
      <c r="KE2" s="104"/>
      <c r="KF2" s="104"/>
      <c r="KG2" s="104"/>
      <c r="KH2" s="104"/>
      <c r="KI2" s="104"/>
      <c r="KJ2" s="104"/>
      <c r="KK2" s="104"/>
      <c r="KL2" s="104"/>
      <c r="KM2" s="104"/>
      <c r="KN2" s="104"/>
      <c r="KO2" s="104"/>
      <c r="KP2" s="104"/>
      <c r="KQ2" s="104"/>
      <c r="KR2" s="104"/>
      <c r="KS2" s="104"/>
      <c r="KT2" s="104"/>
      <c r="KU2" s="104"/>
      <c r="KV2" s="104"/>
      <c r="KW2" s="104"/>
      <c r="KX2" s="104"/>
      <c r="KY2" s="104"/>
      <c r="KZ2" s="104"/>
      <c r="LA2" s="104"/>
      <c r="LB2" s="104"/>
      <c r="LC2" s="104"/>
      <c r="LD2" s="104"/>
      <c r="LE2" s="104"/>
      <c r="LF2" s="104"/>
      <c r="LG2" s="104"/>
      <c r="LH2" s="105">
        <v>42891</v>
      </c>
      <c r="LI2" s="105">
        <v>42891</v>
      </c>
      <c r="LJ2" s="102" t="s">
        <v>312</v>
      </c>
      <c r="LK2" s="102" t="s">
        <v>1365</v>
      </c>
    </row>
    <row r="3" spans="1:323" s="102" customFormat="1" x14ac:dyDescent="0.35">
      <c r="A3" s="108">
        <f t="shared" ref="A3:A34" si="2">AH3</f>
        <v>2297067</v>
      </c>
      <c r="B3" s="108" t="str">
        <f t="shared" ref="B3:B34" si="3">AJ3</f>
        <v>Hewlett Packard Enterprise</v>
      </c>
      <c r="C3" s="109">
        <f t="shared" ref="C3:D34" si="4">LI3</f>
        <v>42891</v>
      </c>
      <c r="D3" s="109" t="str">
        <f t="shared" si="4"/>
        <v>United States, Switzerland, Taiwan, Japan, Canada</v>
      </c>
      <c r="E3" s="108" t="str">
        <f t="shared" ref="E3:E34" si="5">AR3</f>
        <v>Scale-Up Storage</v>
      </c>
      <c r="F3" s="108" t="str">
        <f t="shared" ref="F3:F34" si="6">AX3</f>
        <v>Streaming</v>
      </c>
      <c r="G3" s="108" t="str">
        <f t="shared" ref="G3:G34" si="7">AZ3</f>
        <v>No</v>
      </c>
      <c r="H3" s="108" t="str">
        <f t="shared" ref="H3:H34" si="8">BF3</f>
        <v>No</v>
      </c>
      <c r="I3" s="108" t="str">
        <f t="shared" ref="I3:I34" si="9">FD3</f>
        <v>Artesyn Embedded Technologies</v>
      </c>
      <c r="J3" s="108" t="str">
        <f t="shared" ref="J3:J34" si="10">FH3</f>
        <v>Silver</v>
      </c>
      <c r="K3" s="108" t="str">
        <f t="shared" ref="K3:K34" si="11">FH3</f>
        <v>Silver</v>
      </c>
      <c r="L3" s="108">
        <f t="shared" ref="L3:L34" si="12">FA3</f>
        <v>0</v>
      </c>
      <c r="M3" s="108" t="str">
        <f t="shared" ref="M3:M34" si="13">FK3</f>
        <v>4 GiB NVRAM</v>
      </c>
      <c r="N3" s="108">
        <f t="shared" ref="N3:N34" si="14">FO3</f>
        <v>2.5</v>
      </c>
      <c r="O3" s="108">
        <f t="shared" si="1"/>
        <v>2.5</v>
      </c>
      <c r="P3" s="108">
        <f t="shared" si="1"/>
        <v>10000</v>
      </c>
      <c r="Q3" s="108">
        <f t="shared" si="1"/>
        <v>1200</v>
      </c>
      <c r="R3" s="108">
        <f t="shared" si="1"/>
        <v>48</v>
      </c>
      <c r="S3" s="108">
        <f t="shared" si="1"/>
        <v>0</v>
      </c>
      <c r="T3" s="108">
        <f t="shared" si="1"/>
        <v>0</v>
      </c>
      <c r="U3" s="108">
        <f t="shared" si="1"/>
        <v>48</v>
      </c>
      <c r="V3" s="108">
        <f t="shared" si="1"/>
        <v>2</v>
      </c>
      <c r="W3" s="108">
        <f t="shared" si="1"/>
        <v>1</v>
      </c>
      <c r="X3" s="108">
        <f t="shared" si="1"/>
        <v>4</v>
      </c>
      <c r="Y3" s="108">
        <f t="shared" si="1"/>
        <v>2</v>
      </c>
      <c r="Z3" s="108" t="str">
        <f t="shared" si="1"/>
        <v>No</v>
      </c>
      <c r="AA3" s="108">
        <f t="shared" si="1"/>
        <v>9.82</v>
      </c>
      <c r="AB3" s="108">
        <f t="shared" si="1"/>
        <v>2.71</v>
      </c>
      <c r="AC3" s="108">
        <f t="shared" si="1"/>
        <v>109.2</v>
      </c>
      <c r="AD3" s="108"/>
      <c r="AE3" s="108"/>
      <c r="AF3" s="108"/>
      <c r="AG3" s="108"/>
      <c r="AH3" s="108">
        <v>2297067</v>
      </c>
      <c r="AI3" s="108"/>
      <c r="AJ3" s="108" t="s">
        <v>1009</v>
      </c>
      <c r="AK3" s="108" t="s">
        <v>1009</v>
      </c>
      <c r="AL3" s="108" t="s">
        <v>1366</v>
      </c>
      <c r="AM3" s="108" t="s">
        <v>1367</v>
      </c>
      <c r="AN3" s="108" t="s">
        <v>1368</v>
      </c>
      <c r="AO3" s="108" t="s">
        <v>293</v>
      </c>
      <c r="AP3" s="108" t="s">
        <v>1303</v>
      </c>
      <c r="AQ3" s="108" t="s">
        <v>65</v>
      </c>
      <c r="AR3" s="108" t="s">
        <v>318</v>
      </c>
      <c r="AS3" s="108" t="s">
        <v>1355</v>
      </c>
      <c r="AT3" s="108" t="s">
        <v>1369</v>
      </c>
      <c r="AU3" s="108" t="s">
        <v>1357</v>
      </c>
      <c r="AV3" s="108" t="s">
        <v>299</v>
      </c>
      <c r="AW3" s="108" t="s">
        <v>1304</v>
      </c>
      <c r="AX3" s="108" t="s">
        <v>845</v>
      </c>
      <c r="AY3" s="108" t="s">
        <v>302</v>
      </c>
      <c r="AZ3" s="108" t="s">
        <v>66</v>
      </c>
      <c r="BA3" s="108"/>
      <c r="BB3" s="108" t="s">
        <v>1358</v>
      </c>
      <c r="BC3" s="108" t="s">
        <v>1359</v>
      </c>
      <c r="BD3" s="108" t="s">
        <v>66</v>
      </c>
      <c r="BE3" s="108" t="s">
        <v>304</v>
      </c>
      <c r="BF3" s="108" t="s">
        <v>66</v>
      </c>
      <c r="BG3" s="108"/>
      <c r="BH3" s="108" t="s">
        <v>66</v>
      </c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 t="s">
        <v>1366</v>
      </c>
      <c r="FC3" s="104" t="s">
        <v>474</v>
      </c>
      <c r="FD3" s="104" t="s">
        <v>1360</v>
      </c>
      <c r="FE3" s="104" t="s">
        <v>1361</v>
      </c>
      <c r="FF3" s="104" t="s">
        <v>1362</v>
      </c>
      <c r="FG3" s="104">
        <v>573</v>
      </c>
      <c r="FH3" s="104" t="s">
        <v>308</v>
      </c>
      <c r="FI3" s="104"/>
      <c r="FJ3" s="104" t="s">
        <v>1363</v>
      </c>
      <c r="FK3" s="104" t="s">
        <v>1364</v>
      </c>
      <c r="FL3" s="104" t="s">
        <v>1366</v>
      </c>
      <c r="FM3" s="104" t="s">
        <v>1366</v>
      </c>
      <c r="FN3" s="104" t="s">
        <v>311</v>
      </c>
      <c r="FO3" s="104">
        <v>2.5</v>
      </c>
      <c r="FP3" s="104">
        <v>10000</v>
      </c>
      <c r="FQ3" s="104">
        <v>1200</v>
      </c>
      <c r="FR3" s="104">
        <v>48</v>
      </c>
      <c r="FS3" s="104"/>
      <c r="FT3" s="104">
        <v>0</v>
      </c>
      <c r="FU3" s="104">
        <v>48</v>
      </c>
      <c r="FV3" s="104">
        <v>2</v>
      </c>
      <c r="FW3" s="104">
        <v>1</v>
      </c>
      <c r="FX3" s="104">
        <v>4</v>
      </c>
      <c r="FY3" s="104">
        <v>2</v>
      </c>
      <c r="FZ3" s="104" t="s">
        <v>66</v>
      </c>
      <c r="GA3" s="104">
        <v>9.82</v>
      </c>
      <c r="GB3" s="104">
        <v>2.71</v>
      </c>
      <c r="GC3" s="104">
        <v>109.2</v>
      </c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  <c r="IW3" s="104"/>
      <c r="IX3" s="104"/>
      <c r="IY3" s="104"/>
      <c r="IZ3" s="104"/>
      <c r="JA3" s="104"/>
      <c r="JB3" s="104"/>
      <c r="JC3" s="104"/>
      <c r="JD3" s="104"/>
      <c r="JE3" s="104"/>
      <c r="JF3" s="104"/>
      <c r="JG3" s="104"/>
      <c r="JH3" s="104"/>
      <c r="JI3" s="104"/>
      <c r="JJ3" s="104"/>
      <c r="JK3" s="104"/>
      <c r="JL3" s="104"/>
      <c r="JM3" s="104"/>
      <c r="JN3" s="104"/>
      <c r="JO3" s="104"/>
      <c r="JP3" s="104"/>
      <c r="JQ3" s="104"/>
      <c r="JR3" s="104"/>
      <c r="JS3" s="104"/>
      <c r="JT3" s="104"/>
      <c r="JU3" s="104"/>
      <c r="JV3" s="104"/>
      <c r="JW3" s="104"/>
      <c r="JX3" s="104"/>
      <c r="JY3" s="104"/>
      <c r="JZ3" s="104"/>
      <c r="KA3" s="104"/>
      <c r="KB3" s="104"/>
      <c r="KC3" s="104"/>
      <c r="KD3" s="104"/>
      <c r="KE3" s="104"/>
      <c r="KF3" s="104"/>
      <c r="KG3" s="104"/>
      <c r="KH3" s="104"/>
      <c r="KI3" s="104"/>
      <c r="KJ3" s="104"/>
      <c r="KK3" s="104"/>
      <c r="KL3" s="104"/>
      <c r="KM3" s="104"/>
      <c r="KN3" s="104"/>
      <c r="KO3" s="104"/>
      <c r="KP3" s="104"/>
      <c r="KQ3" s="104"/>
      <c r="KR3" s="104"/>
      <c r="KS3" s="104"/>
      <c r="KT3" s="104"/>
      <c r="KU3" s="104"/>
      <c r="KV3" s="104"/>
      <c r="KW3" s="104"/>
      <c r="KX3" s="104"/>
      <c r="KY3" s="104"/>
      <c r="KZ3" s="104"/>
      <c r="LA3" s="104"/>
      <c r="LB3" s="104"/>
      <c r="LC3" s="104"/>
      <c r="LD3" s="104"/>
      <c r="LE3" s="104"/>
      <c r="LF3" s="104"/>
      <c r="LG3" s="104"/>
      <c r="LH3" s="105">
        <v>43003</v>
      </c>
      <c r="LI3" s="105">
        <v>42891</v>
      </c>
      <c r="LJ3" s="102" t="s">
        <v>312</v>
      </c>
      <c r="LK3" s="102" t="s">
        <v>1370</v>
      </c>
    </row>
    <row r="4" spans="1:323" s="102" customFormat="1" x14ac:dyDescent="0.35">
      <c r="A4" s="108">
        <f t="shared" si="2"/>
        <v>2297064</v>
      </c>
      <c r="B4" s="108" t="str">
        <f t="shared" si="3"/>
        <v>Hewlett Packard Enterprise</v>
      </c>
      <c r="C4" s="109">
        <f t="shared" si="4"/>
        <v>42891</v>
      </c>
      <c r="D4" s="109" t="str">
        <f t="shared" si="4"/>
        <v>United States, Switzerland, Taiwan, Japan, Canada</v>
      </c>
      <c r="E4" s="108" t="str">
        <f t="shared" si="5"/>
        <v>Scale-Up Storage</v>
      </c>
      <c r="F4" s="108" t="str">
        <f t="shared" si="6"/>
        <v>Streaming</v>
      </c>
      <c r="G4" s="108" t="str">
        <f t="shared" si="7"/>
        <v>Yes</v>
      </c>
      <c r="H4" s="108" t="str">
        <f t="shared" si="8"/>
        <v>No</v>
      </c>
      <c r="I4" s="108" t="str">
        <f t="shared" si="9"/>
        <v>Artesyn Embedded Technologies</v>
      </c>
      <c r="J4" s="108" t="str">
        <f t="shared" si="10"/>
        <v>Silver</v>
      </c>
      <c r="K4" s="108" t="str">
        <f t="shared" si="11"/>
        <v>Silver</v>
      </c>
      <c r="L4" s="108">
        <f t="shared" si="12"/>
        <v>0</v>
      </c>
      <c r="M4" s="108" t="str">
        <f t="shared" si="13"/>
        <v>4 GiB NVRAM</v>
      </c>
      <c r="N4" s="108">
        <f t="shared" si="14"/>
        <v>3.5</v>
      </c>
      <c r="O4" s="108">
        <f t="shared" si="1"/>
        <v>3.5</v>
      </c>
      <c r="P4" s="108">
        <f t="shared" si="1"/>
        <v>7200</v>
      </c>
      <c r="Q4" s="108">
        <f t="shared" si="1"/>
        <v>6000</v>
      </c>
      <c r="R4" s="108">
        <f t="shared" si="1"/>
        <v>24</v>
      </c>
      <c r="S4" s="108">
        <f t="shared" si="1"/>
        <v>0</v>
      </c>
      <c r="T4" s="108">
        <f t="shared" si="1"/>
        <v>0</v>
      </c>
      <c r="U4" s="108">
        <f t="shared" si="1"/>
        <v>24</v>
      </c>
      <c r="V4" s="108">
        <f t="shared" si="1"/>
        <v>2</v>
      </c>
      <c r="W4" s="108">
        <f t="shared" si="1"/>
        <v>1</v>
      </c>
      <c r="X4" s="108">
        <f t="shared" si="1"/>
        <v>4</v>
      </c>
      <c r="Y4" s="108">
        <f t="shared" si="1"/>
        <v>2</v>
      </c>
      <c r="Z4" s="108" t="str">
        <f t="shared" si="1"/>
        <v>No</v>
      </c>
      <c r="AA4" s="108">
        <f t="shared" si="1"/>
        <v>1.67</v>
      </c>
      <c r="AB4" s="108">
        <f t="shared" si="1"/>
        <v>1.6</v>
      </c>
      <c r="AC4" s="108">
        <f t="shared" si="1"/>
        <v>280.10000000000002</v>
      </c>
      <c r="AD4" s="108"/>
      <c r="AE4" s="108"/>
      <c r="AF4" s="108"/>
      <c r="AG4" s="108"/>
      <c r="AH4" s="108">
        <v>2297064</v>
      </c>
      <c r="AI4" s="108"/>
      <c r="AJ4" s="108" t="s">
        <v>1009</v>
      </c>
      <c r="AK4" s="108" t="s">
        <v>1009</v>
      </c>
      <c r="AL4" s="108" t="s">
        <v>1371</v>
      </c>
      <c r="AM4" s="108" t="s">
        <v>1372</v>
      </c>
      <c r="AN4" s="108"/>
      <c r="AO4" s="108" t="s">
        <v>293</v>
      </c>
      <c r="AP4" s="108" t="s">
        <v>1303</v>
      </c>
      <c r="AQ4" s="108" t="s">
        <v>65</v>
      </c>
      <c r="AR4" s="108" t="s">
        <v>318</v>
      </c>
      <c r="AS4" s="108" t="s">
        <v>1355</v>
      </c>
      <c r="AT4" s="108" t="s">
        <v>1356</v>
      </c>
      <c r="AU4" s="108" t="s">
        <v>1357</v>
      </c>
      <c r="AV4" s="108" t="s">
        <v>299</v>
      </c>
      <c r="AW4" s="108" t="s">
        <v>1304</v>
      </c>
      <c r="AX4" s="108" t="s">
        <v>845</v>
      </c>
      <c r="AY4" s="108" t="s">
        <v>302</v>
      </c>
      <c r="AZ4" s="108" t="s">
        <v>65</v>
      </c>
      <c r="BA4" s="108" t="s">
        <v>66</v>
      </c>
      <c r="BB4" s="108" t="s">
        <v>1358</v>
      </c>
      <c r="BC4" s="108" t="s">
        <v>1359</v>
      </c>
      <c r="BD4" s="108" t="s">
        <v>66</v>
      </c>
      <c r="BE4" s="108" t="s">
        <v>304</v>
      </c>
      <c r="BF4" s="108" t="s">
        <v>66</v>
      </c>
      <c r="BG4" s="108"/>
      <c r="BH4" s="108" t="s">
        <v>66</v>
      </c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 t="s">
        <v>1371</v>
      </c>
      <c r="FC4" s="104" t="s">
        <v>474</v>
      </c>
      <c r="FD4" s="104" t="s">
        <v>1360</v>
      </c>
      <c r="FE4" s="104" t="s">
        <v>1361</v>
      </c>
      <c r="FF4" s="104" t="s">
        <v>1362</v>
      </c>
      <c r="FG4" s="104">
        <v>573</v>
      </c>
      <c r="FH4" s="104" t="s">
        <v>308</v>
      </c>
      <c r="FI4" s="104"/>
      <c r="FJ4" s="104" t="s">
        <v>1363</v>
      </c>
      <c r="FK4" s="104" t="s">
        <v>1364</v>
      </c>
      <c r="FL4" s="104" t="s">
        <v>1373</v>
      </c>
      <c r="FM4" s="104" t="s">
        <v>1373</v>
      </c>
      <c r="FN4" s="104" t="s">
        <v>311</v>
      </c>
      <c r="FO4" s="104">
        <v>3.5</v>
      </c>
      <c r="FP4" s="104">
        <v>7200</v>
      </c>
      <c r="FQ4" s="104">
        <v>6000</v>
      </c>
      <c r="FR4" s="104">
        <v>24</v>
      </c>
      <c r="FS4" s="104"/>
      <c r="FT4" s="104">
        <v>0</v>
      </c>
      <c r="FU4" s="104">
        <v>24</v>
      </c>
      <c r="FV4" s="104">
        <v>2</v>
      </c>
      <c r="FW4" s="104">
        <v>1</v>
      </c>
      <c r="FX4" s="104">
        <v>4</v>
      </c>
      <c r="FY4" s="104">
        <v>2</v>
      </c>
      <c r="FZ4" s="104" t="s">
        <v>66</v>
      </c>
      <c r="GA4" s="104">
        <v>1.67</v>
      </c>
      <c r="GB4" s="104">
        <v>1.6</v>
      </c>
      <c r="GC4" s="104">
        <v>280.10000000000002</v>
      </c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  <c r="IW4" s="104"/>
      <c r="IX4" s="104"/>
      <c r="IY4" s="104"/>
      <c r="IZ4" s="104"/>
      <c r="JA4" s="104"/>
      <c r="JB4" s="104"/>
      <c r="JC4" s="104"/>
      <c r="JD4" s="104"/>
      <c r="JE4" s="104"/>
      <c r="JF4" s="104"/>
      <c r="JG4" s="104"/>
      <c r="JH4" s="104"/>
      <c r="JI4" s="104"/>
      <c r="JJ4" s="104"/>
      <c r="JK4" s="104"/>
      <c r="JL4" s="104"/>
      <c r="JM4" s="104"/>
      <c r="JN4" s="104"/>
      <c r="JO4" s="104"/>
      <c r="JP4" s="104"/>
      <c r="JQ4" s="104"/>
      <c r="JR4" s="104"/>
      <c r="JS4" s="104"/>
      <c r="JT4" s="104"/>
      <c r="JU4" s="104"/>
      <c r="JV4" s="104"/>
      <c r="JW4" s="104"/>
      <c r="JX4" s="104"/>
      <c r="JY4" s="104"/>
      <c r="JZ4" s="104"/>
      <c r="KA4" s="104"/>
      <c r="KB4" s="104"/>
      <c r="KC4" s="104"/>
      <c r="KD4" s="104"/>
      <c r="KE4" s="104"/>
      <c r="KF4" s="104"/>
      <c r="KG4" s="104"/>
      <c r="KH4" s="104"/>
      <c r="KI4" s="104"/>
      <c r="KJ4" s="104"/>
      <c r="KK4" s="104"/>
      <c r="KL4" s="104"/>
      <c r="KM4" s="104"/>
      <c r="KN4" s="104"/>
      <c r="KO4" s="104"/>
      <c r="KP4" s="104"/>
      <c r="KQ4" s="104"/>
      <c r="KR4" s="104"/>
      <c r="KS4" s="104"/>
      <c r="KT4" s="104"/>
      <c r="KU4" s="104"/>
      <c r="KV4" s="104"/>
      <c r="KW4" s="104"/>
      <c r="KX4" s="104"/>
      <c r="KY4" s="104"/>
      <c r="KZ4" s="104"/>
      <c r="LA4" s="104"/>
      <c r="LB4" s="104"/>
      <c r="LC4" s="104"/>
      <c r="LD4" s="104"/>
      <c r="LE4" s="104"/>
      <c r="LF4" s="104"/>
      <c r="LG4" s="104"/>
      <c r="LH4" s="105">
        <v>42891</v>
      </c>
      <c r="LI4" s="105">
        <v>42891</v>
      </c>
      <c r="LJ4" s="102" t="s">
        <v>312</v>
      </c>
      <c r="LK4" s="102" t="s">
        <v>1374</v>
      </c>
    </row>
    <row r="5" spans="1:323" s="102" customFormat="1" x14ac:dyDescent="0.35">
      <c r="A5" s="108">
        <f t="shared" si="2"/>
        <v>2297066</v>
      </c>
      <c r="B5" s="108" t="str">
        <f t="shared" si="3"/>
        <v>Hewlett Packard Enterprise</v>
      </c>
      <c r="C5" s="109">
        <f t="shared" si="4"/>
        <v>42891</v>
      </c>
      <c r="D5" s="109" t="str">
        <f t="shared" si="4"/>
        <v>United States, Switzerland, Taiwan, Japan, Canada</v>
      </c>
      <c r="E5" s="108" t="str">
        <f t="shared" si="5"/>
        <v>Scale-Up Storage</v>
      </c>
      <c r="F5" s="108" t="str">
        <f t="shared" si="6"/>
        <v>Streaming</v>
      </c>
      <c r="G5" s="108" t="str">
        <f t="shared" si="7"/>
        <v>Yes</v>
      </c>
      <c r="H5" s="108" t="str">
        <f t="shared" si="8"/>
        <v>No</v>
      </c>
      <c r="I5" s="108" t="str">
        <f t="shared" si="9"/>
        <v>Artesyn Embedded Technologies</v>
      </c>
      <c r="J5" s="108" t="str">
        <f t="shared" si="10"/>
        <v>Silver</v>
      </c>
      <c r="K5" s="108" t="str">
        <f t="shared" si="11"/>
        <v>Silver</v>
      </c>
      <c r="L5" s="108">
        <f t="shared" si="12"/>
        <v>0</v>
      </c>
      <c r="M5" s="108" t="str">
        <f t="shared" si="13"/>
        <v>4 GiB NVRAM</v>
      </c>
      <c r="N5" s="108">
        <f t="shared" si="14"/>
        <v>3.5</v>
      </c>
      <c r="O5" s="108">
        <f t="shared" si="1"/>
        <v>3.5</v>
      </c>
      <c r="P5" s="108">
        <f t="shared" si="1"/>
        <v>7200</v>
      </c>
      <c r="Q5" s="108">
        <f t="shared" si="1"/>
        <v>6000</v>
      </c>
      <c r="R5" s="108">
        <f t="shared" si="1"/>
        <v>24</v>
      </c>
      <c r="S5" s="108">
        <f t="shared" si="1"/>
        <v>0</v>
      </c>
      <c r="T5" s="108">
        <f t="shared" si="1"/>
        <v>0</v>
      </c>
      <c r="U5" s="108">
        <f t="shared" si="1"/>
        <v>24</v>
      </c>
      <c r="V5" s="108">
        <f t="shared" si="1"/>
        <v>2</v>
      </c>
      <c r="W5" s="108">
        <f t="shared" si="1"/>
        <v>1</v>
      </c>
      <c r="X5" s="108">
        <f t="shared" si="1"/>
        <v>4</v>
      </c>
      <c r="Y5" s="108">
        <f t="shared" si="1"/>
        <v>2</v>
      </c>
      <c r="Z5" s="108" t="str">
        <f t="shared" si="1"/>
        <v>No</v>
      </c>
      <c r="AA5" s="108">
        <f t="shared" si="1"/>
        <v>6.7</v>
      </c>
      <c r="AB5" s="108">
        <f t="shared" si="1"/>
        <v>1.67</v>
      </c>
      <c r="AC5" s="108">
        <f t="shared" si="1"/>
        <v>290.2</v>
      </c>
      <c r="AD5" s="108"/>
      <c r="AE5" s="108"/>
      <c r="AF5" s="108"/>
      <c r="AG5" s="108"/>
      <c r="AH5" s="108">
        <v>2297066</v>
      </c>
      <c r="AI5" s="108"/>
      <c r="AJ5" s="108" t="s">
        <v>1009</v>
      </c>
      <c r="AK5" s="108" t="s">
        <v>1009</v>
      </c>
      <c r="AL5" s="108" t="s">
        <v>1375</v>
      </c>
      <c r="AM5" s="108" t="s">
        <v>1376</v>
      </c>
      <c r="AN5" s="108" t="s">
        <v>1377</v>
      </c>
      <c r="AO5" s="108" t="s">
        <v>293</v>
      </c>
      <c r="AP5" s="108" t="s">
        <v>1303</v>
      </c>
      <c r="AQ5" s="108" t="s">
        <v>65</v>
      </c>
      <c r="AR5" s="108" t="s">
        <v>318</v>
      </c>
      <c r="AS5" s="108" t="s">
        <v>1355</v>
      </c>
      <c r="AT5" s="108" t="s">
        <v>1369</v>
      </c>
      <c r="AU5" s="108" t="s">
        <v>1357</v>
      </c>
      <c r="AV5" s="108" t="s">
        <v>299</v>
      </c>
      <c r="AW5" s="108" t="s">
        <v>1304</v>
      </c>
      <c r="AX5" s="108" t="s">
        <v>845</v>
      </c>
      <c r="AY5" s="108" t="s">
        <v>302</v>
      </c>
      <c r="AZ5" s="108" t="s">
        <v>65</v>
      </c>
      <c r="BA5" s="108" t="s">
        <v>66</v>
      </c>
      <c r="BB5" s="108" t="s">
        <v>1358</v>
      </c>
      <c r="BC5" s="108" t="s">
        <v>1359</v>
      </c>
      <c r="BD5" s="108" t="s">
        <v>66</v>
      </c>
      <c r="BE5" s="108" t="s">
        <v>304</v>
      </c>
      <c r="BF5" s="108" t="s">
        <v>66</v>
      </c>
      <c r="BG5" s="108"/>
      <c r="BH5" s="108" t="s">
        <v>66</v>
      </c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 t="s">
        <v>1376</v>
      </c>
      <c r="FC5" s="104" t="s">
        <v>474</v>
      </c>
      <c r="FD5" s="104" t="s">
        <v>1360</v>
      </c>
      <c r="FE5" s="104" t="s">
        <v>1361</v>
      </c>
      <c r="FF5" s="104" t="s">
        <v>1362</v>
      </c>
      <c r="FG5" s="104">
        <v>573</v>
      </c>
      <c r="FH5" s="104" t="s">
        <v>308</v>
      </c>
      <c r="FI5" s="104"/>
      <c r="FJ5" s="104" t="s">
        <v>1363</v>
      </c>
      <c r="FK5" s="104" t="s">
        <v>1364</v>
      </c>
      <c r="FL5" s="104" t="s">
        <v>1378</v>
      </c>
      <c r="FM5" s="104" t="s">
        <v>1378</v>
      </c>
      <c r="FN5" s="104" t="s">
        <v>311</v>
      </c>
      <c r="FO5" s="104">
        <v>3.5</v>
      </c>
      <c r="FP5" s="104">
        <v>7200</v>
      </c>
      <c r="FQ5" s="104">
        <v>6000</v>
      </c>
      <c r="FR5" s="104">
        <v>24</v>
      </c>
      <c r="FS5" s="104"/>
      <c r="FT5" s="104">
        <v>0</v>
      </c>
      <c r="FU5" s="104">
        <v>24</v>
      </c>
      <c r="FV5" s="104">
        <v>2</v>
      </c>
      <c r="FW5" s="104">
        <v>1</v>
      </c>
      <c r="FX5" s="104">
        <v>4</v>
      </c>
      <c r="FY5" s="104">
        <v>2</v>
      </c>
      <c r="FZ5" s="104" t="s">
        <v>66</v>
      </c>
      <c r="GA5" s="104">
        <v>6.7</v>
      </c>
      <c r="GB5" s="104">
        <v>1.67</v>
      </c>
      <c r="GC5" s="104">
        <v>290.2</v>
      </c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  <c r="IW5" s="104"/>
      <c r="IX5" s="104"/>
      <c r="IY5" s="104"/>
      <c r="IZ5" s="104"/>
      <c r="JA5" s="104"/>
      <c r="JB5" s="104"/>
      <c r="JC5" s="104"/>
      <c r="JD5" s="104"/>
      <c r="JE5" s="104"/>
      <c r="JF5" s="104"/>
      <c r="JG5" s="104"/>
      <c r="JH5" s="104"/>
      <c r="JI5" s="104"/>
      <c r="JJ5" s="104"/>
      <c r="JK5" s="104"/>
      <c r="JL5" s="104"/>
      <c r="JM5" s="104"/>
      <c r="JN5" s="104"/>
      <c r="JO5" s="104"/>
      <c r="JP5" s="104"/>
      <c r="JQ5" s="104"/>
      <c r="JR5" s="104"/>
      <c r="JS5" s="104"/>
      <c r="JT5" s="104"/>
      <c r="JU5" s="104"/>
      <c r="JV5" s="104"/>
      <c r="JW5" s="104"/>
      <c r="JX5" s="104"/>
      <c r="JY5" s="104"/>
      <c r="JZ5" s="104"/>
      <c r="KA5" s="104"/>
      <c r="KB5" s="104"/>
      <c r="KC5" s="104"/>
      <c r="KD5" s="104"/>
      <c r="KE5" s="104"/>
      <c r="KF5" s="104"/>
      <c r="KG5" s="104"/>
      <c r="KH5" s="104"/>
      <c r="KI5" s="104"/>
      <c r="KJ5" s="104"/>
      <c r="KK5" s="104"/>
      <c r="KL5" s="104"/>
      <c r="KM5" s="104"/>
      <c r="KN5" s="104"/>
      <c r="KO5" s="104"/>
      <c r="KP5" s="104"/>
      <c r="KQ5" s="104"/>
      <c r="KR5" s="104"/>
      <c r="KS5" s="104"/>
      <c r="KT5" s="104"/>
      <c r="KU5" s="104"/>
      <c r="KV5" s="104"/>
      <c r="KW5" s="104"/>
      <c r="KX5" s="104"/>
      <c r="KY5" s="104"/>
      <c r="KZ5" s="104"/>
      <c r="LA5" s="104"/>
      <c r="LB5" s="104"/>
      <c r="LC5" s="104"/>
      <c r="LD5" s="104"/>
      <c r="LE5" s="104"/>
      <c r="LF5" s="104"/>
      <c r="LG5" s="104"/>
      <c r="LH5" s="105">
        <v>42891</v>
      </c>
      <c r="LI5" s="105">
        <v>42891</v>
      </c>
      <c r="LJ5" s="102" t="s">
        <v>312</v>
      </c>
      <c r="LK5" s="102" t="s">
        <v>1379</v>
      </c>
    </row>
    <row r="6" spans="1:323" s="102" customFormat="1" ht="29" x14ac:dyDescent="0.35">
      <c r="A6" s="108">
        <f t="shared" si="2"/>
        <v>2240099</v>
      </c>
      <c r="B6" s="108" t="str">
        <f t="shared" si="3"/>
        <v>Seagate</v>
      </c>
      <c r="C6" s="109">
        <f t="shared" si="4"/>
        <v>42146</v>
      </c>
      <c r="D6" s="109" t="str">
        <f t="shared" si="4"/>
        <v>United States, Switzerland, Taiwan, Japan, Canada</v>
      </c>
      <c r="E6" s="108" t="str">
        <f t="shared" si="5"/>
        <v>Scale-Up Storage</v>
      </c>
      <c r="F6" s="108" t="str">
        <f t="shared" si="6"/>
        <v>Streaming</v>
      </c>
      <c r="G6" s="108" t="str">
        <f t="shared" si="7"/>
        <v>No</v>
      </c>
      <c r="H6" s="108" t="str">
        <f t="shared" si="8"/>
        <v>No</v>
      </c>
      <c r="I6" s="108" t="str">
        <f t="shared" si="9"/>
        <v>Acbel Polytech, Inc; Artesyn Embedded Technologies; Delta Electronics (Thailand) PCL; Delta Electronics (Thailand) PCL</v>
      </c>
      <c r="J6" s="108" t="str">
        <f t="shared" si="10"/>
        <v>Silver; Silver; Gold; Gold</v>
      </c>
      <c r="K6" s="108" t="str">
        <f t="shared" si="11"/>
        <v>Silver; Silver; Gold; Gold</v>
      </c>
      <c r="L6" s="108">
        <f t="shared" si="12"/>
        <v>0</v>
      </c>
      <c r="M6" s="108">
        <f t="shared" si="13"/>
        <v>0</v>
      </c>
      <c r="N6" s="108">
        <f t="shared" si="14"/>
        <v>2.5</v>
      </c>
      <c r="O6" s="108">
        <f t="shared" si="1"/>
        <v>2.5</v>
      </c>
      <c r="P6" s="108">
        <f t="shared" si="1"/>
        <v>10000</v>
      </c>
      <c r="Q6" s="108">
        <f t="shared" si="1"/>
        <v>300</v>
      </c>
      <c r="R6" s="108">
        <f t="shared" si="1"/>
        <v>48</v>
      </c>
      <c r="S6" s="108">
        <f t="shared" si="1"/>
        <v>0</v>
      </c>
      <c r="T6" s="108">
        <f t="shared" si="1"/>
        <v>0</v>
      </c>
      <c r="U6" s="108">
        <f t="shared" si="1"/>
        <v>48</v>
      </c>
      <c r="V6" s="108">
        <f t="shared" si="1"/>
        <v>2</v>
      </c>
      <c r="W6" s="108">
        <f t="shared" si="1"/>
        <v>1</v>
      </c>
      <c r="X6" s="108">
        <f t="shared" si="1"/>
        <v>4</v>
      </c>
      <c r="Y6" s="108">
        <f t="shared" si="1"/>
        <v>2</v>
      </c>
      <c r="Z6" s="108" t="str">
        <f t="shared" si="1"/>
        <v>No</v>
      </c>
      <c r="AA6" s="108">
        <f t="shared" si="1"/>
        <v>6.64</v>
      </c>
      <c r="AB6" s="108">
        <f t="shared" si="1"/>
        <v>6.63</v>
      </c>
      <c r="AC6" s="108">
        <f t="shared" si="1"/>
        <v>37.74</v>
      </c>
      <c r="AD6" s="108"/>
      <c r="AE6" s="108"/>
      <c r="AF6" s="108"/>
      <c r="AG6" s="108"/>
      <c r="AH6" s="108">
        <v>2240099</v>
      </c>
      <c r="AI6" s="108"/>
      <c r="AJ6" s="108" t="s">
        <v>334</v>
      </c>
      <c r="AK6" s="108" t="s">
        <v>1380</v>
      </c>
      <c r="AL6" s="110" t="s">
        <v>1381</v>
      </c>
      <c r="AM6" s="108" t="s">
        <v>1382</v>
      </c>
      <c r="AN6" s="108" t="s">
        <v>1383</v>
      </c>
      <c r="AO6" s="108" t="s">
        <v>293</v>
      </c>
      <c r="AP6" s="108" t="s">
        <v>1303</v>
      </c>
      <c r="AQ6" s="108" t="s">
        <v>65</v>
      </c>
      <c r="AR6" s="108" t="s">
        <v>318</v>
      </c>
      <c r="AS6" s="108" t="s">
        <v>1384</v>
      </c>
      <c r="AT6" s="108" t="s">
        <v>1385</v>
      </c>
      <c r="AU6" s="108" t="s">
        <v>1386</v>
      </c>
      <c r="AV6" s="108" t="s">
        <v>299</v>
      </c>
      <c r="AW6" s="108" t="s">
        <v>1304</v>
      </c>
      <c r="AX6" s="108" t="s">
        <v>845</v>
      </c>
      <c r="AY6" s="108" t="s">
        <v>302</v>
      </c>
      <c r="AZ6" s="108" t="s">
        <v>66</v>
      </c>
      <c r="BA6" s="108"/>
      <c r="BB6" s="108" t="s">
        <v>1358</v>
      </c>
      <c r="BC6" s="108">
        <v>2</v>
      </c>
      <c r="BD6" s="108" t="s">
        <v>66</v>
      </c>
      <c r="BE6" s="108" t="s">
        <v>304</v>
      </c>
      <c r="BF6" s="108" t="s">
        <v>66</v>
      </c>
      <c r="BG6" s="108"/>
      <c r="BH6" s="108" t="s">
        <v>66</v>
      </c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J6" s="104"/>
      <c r="CK6" s="104"/>
      <c r="CL6" s="104"/>
      <c r="CM6" s="104"/>
      <c r="CU6" s="104"/>
      <c r="CV6" s="104"/>
      <c r="CW6" s="104"/>
      <c r="CX6" s="104"/>
      <c r="DF6" s="104"/>
      <c r="DG6" s="104"/>
      <c r="DH6" s="104"/>
      <c r="DI6" s="104"/>
      <c r="FB6" s="102" t="s">
        <v>1382</v>
      </c>
      <c r="FC6" s="102" t="s">
        <v>474</v>
      </c>
      <c r="FD6" s="102" t="s">
        <v>1387</v>
      </c>
      <c r="FE6" s="102" t="s">
        <v>1388</v>
      </c>
      <c r="FF6" s="102" t="s">
        <v>1388</v>
      </c>
      <c r="FG6" s="102" t="s">
        <v>1389</v>
      </c>
      <c r="FH6" s="102" t="s">
        <v>1390</v>
      </c>
      <c r="FJ6" s="102" t="s">
        <v>327</v>
      </c>
      <c r="FL6" s="102" t="s">
        <v>1391</v>
      </c>
      <c r="FM6" s="102" t="s">
        <v>1392</v>
      </c>
      <c r="FN6" s="102" t="s">
        <v>311</v>
      </c>
      <c r="FO6" s="102">
        <v>2.5</v>
      </c>
      <c r="FP6" s="102">
        <v>10000</v>
      </c>
      <c r="FQ6" s="102">
        <v>300</v>
      </c>
      <c r="FR6" s="102">
        <v>48</v>
      </c>
      <c r="FU6" s="102">
        <v>48</v>
      </c>
      <c r="FV6" s="102">
        <v>2</v>
      </c>
      <c r="FW6" s="102">
        <v>1</v>
      </c>
      <c r="FX6" s="102">
        <v>4</v>
      </c>
      <c r="FY6" s="102">
        <v>2</v>
      </c>
      <c r="FZ6" s="102" t="s">
        <v>66</v>
      </c>
      <c r="GA6" s="104">
        <v>6.64</v>
      </c>
      <c r="GB6" s="104">
        <v>6.63</v>
      </c>
      <c r="GC6" s="104">
        <v>37.74</v>
      </c>
      <c r="GK6" s="104"/>
      <c r="GL6" s="104"/>
      <c r="GM6" s="104"/>
      <c r="GU6" s="104"/>
      <c r="GV6" s="104"/>
      <c r="GW6" s="104"/>
      <c r="JK6" s="104"/>
      <c r="KA6" s="104"/>
      <c r="LH6" s="103">
        <v>41791</v>
      </c>
      <c r="LI6" s="103">
        <v>42146</v>
      </c>
      <c r="LJ6" s="102" t="s">
        <v>312</v>
      </c>
      <c r="LK6" s="102" t="s">
        <v>1393</v>
      </c>
    </row>
    <row r="7" spans="1:323" s="102" customFormat="1" ht="29" x14ac:dyDescent="0.35">
      <c r="A7" s="108">
        <f t="shared" si="2"/>
        <v>2240100</v>
      </c>
      <c r="B7" s="108" t="str">
        <f t="shared" si="3"/>
        <v>Seagate</v>
      </c>
      <c r="C7" s="109">
        <f t="shared" si="4"/>
        <v>42146</v>
      </c>
      <c r="D7" s="109" t="str">
        <f t="shared" si="4"/>
        <v>United States, Switzerland, Taiwan, Japan, Canada</v>
      </c>
      <c r="E7" s="108" t="str">
        <f t="shared" si="5"/>
        <v>Scale-Up Storage</v>
      </c>
      <c r="F7" s="108" t="str">
        <f t="shared" si="6"/>
        <v>Streaming</v>
      </c>
      <c r="G7" s="108" t="str">
        <f t="shared" si="7"/>
        <v>No</v>
      </c>
      <c r="H7" s="108" t="str">
        <f t="shared" si="8"/>
        <v>No</v>
      </c>
      <c r="I7" s="108" t="str">
        <f t="shared" si="9"/>
        <v>Acbel Polytech, Inc; Artesyn Embedded Technologies; Delta Electronics (Thailand) PCL; Delta Electronics (Thailand) PCL</v>
      </c>
      <c r="J7" s="108" t="str">
        <f t="shared" si="10"/>
        <v>Silver; Silver; Gold; Gold</v>
      </c>
      <c r="K7" s="108" t="str">
        <f t="shared" si="11"/>
        <v>Silver; Silver; Gold; Gold</v>
      </c>
      <c r="L7" s="108">
        <f t="shared" si="12"/>
        <v>0</v>
      </c>
      <c r="M7" s="108">
        <f t="shared" si="13"/>
        <v>0</v>
      </c>
      <c r="N7" s="108">
        <f t="shared" si="14"/>
        <v>2.5</v>
      </c>
      <c r="O7" s="108">
        <f t="shared" si="1"/>
        <v>2.5</v>
      </c>
      <c r="P7" s="108">
        <f t="shared" si="1"/>
        <v>10000</v>
      </c>
      <c r="Q7" s="108">
        <f t="shared" si="1"/>
        <v>300</v>
      </c>
      <c r="R7" s="108">
        <f t="shared" si="1"/>
        <v>48</v>
      </c>
      <c r="S7" s="108">
        <f t="shared" si="1"/>
        <v>0</v>
      </c>
      <c r="T7" s="108">
        <f t="shared" si="1"/>
        <v>0</v>
      </c>
      <c r="U7" s="108">
        <f t="shared" si="1"/>
        <v>48</v>
      </c>
      <c r="V7" s="108">
        <f t="shared" si="1"/>
        <v>2</v>
      </c>
      <c r="W7" s="108">
        <f t="shared" si="1"/>
        <v>1</v>
      </c>
      <c r="X7" s="108">
        <f t="shared" si="1"/>
        <v>4</v>
      </c>
      <c r="Y7" s="108">
        <f t="shared" si="1"/>
        <v>2</v>
      </c>
      <c r="Z7" s="108" t="str">
        <f t="shared" si="1"/>
        <v>No</v>
      </c>
      <c r="AA7" s="108">
        <f t="shared" si="1"/>
        <v>1.08</v>
      </c>
      <c r="AB7" s="108">
        <f t="shared" si="1"/>
        <v>1.1000000000000001</v>
      </c>
      <c r="AC7" s="108">
        <f t="shared" si="1"/>
        <v>37.479999999999997</v>
      </c>
      <c r="AD7" s="108"/>
      <c r="AE7" s="108"/>
      <c r="AF7" s="108"/>
      <c r="AG7" s="108"/>
      <c r="AH7" s="108">
        <v>2240100</v>
      </c>
      <c r="AI7" s="108"/>
      <c r="AJ7" s="108" t="s">
        <v>334</v>
      </c>
      <c r="AK7" s="108" t="s">
        <v>1380</v>
      </c>
      <c r="AL7" s="110" t="s">
        <v>1381</v>
      </c>
      <c r="AM7" s="108" t="s">
        <v>1394</v>
      </c>
      <c r="AN7" s="108"/>
      <c r="AO7" s="108" t="s">
        <v>293</v>
      </c>
      <c r="AP7" s="108" t="s">
        <v>1303</v>
      </c>
      <c r="AQ7" s="108" t="s">
        <v>65</v>
      </c>
      <c r="AR7" s="108" t="s">
        <v>318</v>
      </c>
      <c r="AS7" s="108" t="s">
        <v>1384</v>
      </c>
      <c r="AT7" s="108" t="s">
        <v>1385</v>
      </c>
      <c r="AU7" s="108" t="s">
        <v>1386</v>
      </c>
      <c r="AV7" s="108" t="s">
        <v>299</v>
      </c>
      <c r="AW7" s="108" t="s">
        <v>1304</v>
      </c>
      <c r="AX7" s="108" t="s">
        <v>845</v>
      </c>
      <c r="AY7" s="108" t="s">
        <v>302</v>
      </c>
      <c r="AZ7" s="108" t="s">
        <v>66</v>
      </c>
      <c r="BA7" s="108"/>
      <c r="BB7" s="108" t="s">
        <v>1358</v>
      </c>
      <c r="BC7" s="108">
        <v>2</v>
      </c>
      <c r="BD7" s="108" t="s">
        <v>66</v>
      </c>
      <c r="BE7" s="108" t="s">
        <v>304</v>
      </c>
      <c r="BF7" s="108" t="s">
        <v>66</v>
      </c>
      <c r="BG7" s="108"/>
      <c r="BH7" s="108" t="s">
        <v>66</v>
      </c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J7" s="104"/>
      <c r="CK7" s="104"/>
      <c r="CL7" s="104"/>
      <c r="CM7" s="104"/>
      <c r="CU7" s="104"/>
      <c r="CV7" s="104"/>
      <c r="CW7" s="104"/>
      <c r="CX7" s="104"/>
      <c r="DF7" s="104"/>
      <c r="DG7" s="104"/>
      <c r="DH7" s="104"/>
      <c r="DI7" s="104"/>
      <c r="FB7" s="102" t="s">
        <v>1394</v>
      </c>
      <c r="FC7" s="102" t="s">
        <v>474</v>
      </c>
      <c r="FD7" s="102" t="s">
        <v>1387</v>
      </c>
      <c r="FE7" s="102" t="s">
        <v>1388</v>
      </c>
      <c r="FF7" s="102" t="s">
        <v>1388</v>
      </c>
      <c r="FG7" s="102" t="s">
        <v>1389</v>
      </c>
      <c r="FH7" s="102" t="s">
        <v>1390</v>
      </c>
      <c r="FJ7" s="102" t="s">
        <v>327</v>
      </c>
      <c r="FL7" s="102" t="s">
        <v>1395</v>
      </c>
      <c r="FM7" s="102" t="s">
        <v>1396</v>
      </c>
      <c r="FN7" s="102" t="s">
        <v>311</v>
      </c>
      <c r="FO7" s="102">
        <v>2.5</v>
      </c>
      <c r="FP7" s="102">
        <v>10000</v>
      </c>
      <c r="FQ7" s="102">
        <v>300</v>
      </c>
      <c r="FR7" s="102">
        <v>48</v>
      </c>
      <c r="FU7" s="102">
        <v>48</v>
      </c>
      <c r="FV7" s="102">
        <v>2</v>
      </c>
      <c r="FW7" s="102">
        <v>1</v>
      </c>
      <c r="FX7" s="102">
        <v>4</v>
      </c>
      <c r="FY7" s="102">
        <v>2</v>
      </c>
      <c r="FZ7" s="102" t="s">
        <v>66</v>
      </c>
      <c r="GA7" s="104">
        <v>1.08</v>
      </c>
      <c r="GB7" s="104">
        <v>1.1000000000000001</v>
      </c>
      <c r="GC7" s="104">
        <v>37.479999999999997</v>
      </c>
      <c r="GK7" s="104"/>
      <c r="GL7" s="104"/>
      <c r="GM7" s="104"/>
      <c r="GU7" s="104"/>
      <c r="GV7" s="104"/>
      <c r="GW7" s="104"/>
      <c r="JK7" s="104"/>
      <c r="KA7" s="104"/>
      <c r="LH7" s="103">
        <v>41791</v>
      </c>
      <c r="LI7" s="103">
        <v>42146</v>
      </c>
      <c r="LJ7" s="102" t="s">
        <v>312</v>
      </c>
      <c r="LK7" s="102" t="s">
        <v>1397</v>
      </c>
    </row>
    <row r="8" spans="1:323" s="102" customFormat="1" x14ac:dyDescent="0.35">
      <c r="A8" s="108">
        <f t="shared" si="2"/>
        <v>2240101</v>
      </c>
      <c r="B8" s="108" t="str">
        <f t="shared" si="3"/>
        <v>Seagate</v>
      </c>
      <c r="C8" s="109">
        <f t="shared" si="4"/>
        <v>42146</v>
      </c>
      <c r="D8" s="109" t="str">
        <f t="shared" si="4"/>
        <v>United States, Switzerland, Taiwan, Japan, Canada</v>
      </c>
      <c r="E8" s="108" t="str">
        <f t="shared" si="5"/>
        <v>Scale-Up Storage</v>
      </c>
      <c r="F8" s="108" t="str">
        <f t="shared" si="6"/>
        <v>Streaming</v>
      </c>
      <c r="G8" s="108" t="str">
        <f t="shared" si="7"/>
        <v>Yes</v>
      </c>
      <c r="H8" s="108" t="str">
        <f t="shared" si="8"/>
        <v>No</v>
      </c>
      <c r="I8" s="108" t="str">
        <f t="shared" si="9"/>
        <v>Acbel Polytech, Inc; Artesyn Embedded Technologies; Delta Electronics (Thailand) PCL; Delta Electronics (Thailand) PCL</v>
      </c>
      <c r="J8" s="108" t="str">
        <f t="shared" si="10"/>
        <v>Silver; Silver; Gold; Gold</v>
      </c>
      <c r="K8" s="108" t="str">
        <f t="shared" si="11"/>
        <v>Silver; Silver; Gold; Gold</v>
      </c>
      <c r="L8" s="108">
        <f t="shared" si="12"/>
        <v>0</v>
      </c>
      <c r="M8" s="108">
        <f t="shared" si="13"/>
        <v>0</v>
      </c>
      <c r="N8" s="108">
        <f t="shared" si="14"/>
        <v>2.5</v>
      </c>
      <c r="O8" s="108">
        <f t="shared" si="1"/>
        <v>2.5</v>
      </c>
      <c r="P8" s="108">
        <f t="shared" si="1"/>
        <v>10000</v>
      </c>
      <c r="Q8" s="108">
        <f t="shared" si="1"/>
        <v>300</v>
      </c>
      <c r="R8" s="108">
        <f t="shared" si="1"/>
        <v>48</v>
      </c>
      <c r="S8" s="108">
        <f t="shared" si="1"/>
        <v>0</v>
      </c>
      <c r="T8" s="108">
        <f t="shared" si="1"/>
        <v>0</v>
      </c>
      <c r="U8" s="108">
        <f t="shared" si="1"/>
        <v>48</v>
      </c>
      <c r="V8" s="108">
        <f t="shared" si="1"/>
        <v>2</v>
      </c>
      <c r="W8" s="108">
        <f t="shared" si="1"/>
        <v>1</v>
      </c>
      <c r="X8" s="108">
        <f t="shared" si="1"/>
        <v>4</v>
      </c>
      <c r="Y8" s="108">
        <f t="shared" si="1"/>
        <v>2</v>
      </c>
      <c r="Z8" s="108" t="str">
        <f t="shared" si="1"/>
        <v>No</v>
      </c>
      <c r="AA8" s="108">
        <f t="shared" si="1"/>
        <v>12</v>
      </c>
      <c r="AB8" s="108">
        <f t="shared" si="1"/>
        <v>8.7200000000000006</v>
      </c>
      <c r="AC8" s="108">
        <f t="shared" si="1"/>
        <v>34.840000000000003</v>
      </c>
      <c r="AD8" s="108"/>
      <c r="AE8" s="108"/>
      <c r="AF8" s="108"/>
      <c r="AG8" s="108"/>
      <c r="AH8" s="108">
        <v>2240101</v>
      </c>
      <c r="AI8" s="108"/>
      <c r="AJ8" s="108" t="s">
        <v>334</v>
      </c>
      <c r="AK8" s="108" t="s">
        <v>1380</v>
      </c>
      <c r="AL8" s="108" t="s">
        <v>1398</v>
      </c>
      <c r="AM8" s="108" t="s">
        <v>1399</v>
      </c>
      <c r="AN8" s="108" t="s">
        <v>1400</v>
      </c>
      <c r="AO8" s="108" t="s">
        <v>293</v>
      </c>
      <c r="AP8" s="108" t="s">
        <v>1303</v>
      </c>
      <c r="AQ8" s="108" t="s">
        <v>65</v>
      </c>
      <c r="AR8" s="108" t="s">
        <v>318</v>
      </c>
      <c r="AS8" s="108" t="s">
        <v>1384</v>
      </c>
      <c r="AT8" s="108" t="s">
        <v>1401</v>
      </c>
      <c r="AU8" s="108" t="s">
        <v>1402</v>
      </c>
      <c r="AV8" s="108" t="s">
        <v>299</v>
      </c>
      <c r="AW8" s="108" t="s">
        <v>1304</v>
      </c>
      <c r="AX8" s="108" t="s">
        <v>845</v>
      </c>
      <c r="AY8" s="108" t="s">
        <v>302</v>
      </c>
      <c r="AZ8" s="108" t="s">
        <v>65</v>
      </c>
      <c r="BA8" s="108" t="s">
        <v>66</v>
      </c>
      <c r="BB8" s="108" t="s">
        <v>1358</v>
      </c>
      <c r="BC8" s="108">
        <v>2</v>
      </c>
      <c r="BD8" s="108" t="s">
        <v>66</v>
      </c>
      <c r="BE8" s="108" t="s">
        <v>304</v>
      </c>
      <c r="BF8" s="108" t="s">
        <v>66</v>
      </c>
      <c r="BG8" s="108"/>
      <c r="BH8" s="108" t="s">
        <v>66</v>
      </c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J8" s="104"/>
      <c r="CK8" s="104"/>
      <c r="CL8" s="104"/>
      <c r="CM8" s="104"/>
      <c r="CU8" s="104"/>
      <c r="CV8" s="104"/>
      <c r="CW8" s="104"/>
      <c r="CX8" s="104"/>
      <c r="DF8" s="104"/>
      <c r="DG8" s="104"/>
      <c r="DH8" s="104"/>
      <c r="DI8" s="104"/>
      <c r="FB8" s="102" t="s">
        <v>1399</v>
      </c>
      <c r="FC8" s="102" t="s">
        <v>474</v>
      </c>
      <c r="FD8" s="102" t="s">
        <v>1387</v>
      </c>
      <c r="FE8" s="102" t="s">
        <v>1388</v>
      </c>
      <c r="FF8" s="102" t="s">
        <v>1388</v>
      </c>
      <c r="FG8" s="102" t="s">
        <v>1389</v>
      </c>
      <c r="FH8" s="102" t="s">
        <v>1390</v>
      </c>
      <c r="FJ8" s="102" t="s">
        <v>327</v>
      </c>
      <c r="FL8" s="102" t="s">
        <v>1403</v>
      </c>
      <c r="FM8" s="102" t="s">
        <v>1404</v>
      </c>
      <c r="FN8" s="102" t="s">
        <v>311</v>
      </c>
      <c r="FO8" s="102">
        <v>2.5</v>
      </c>
      <c r="FP8" s="102">
        <v>10000</v>
      </c>
      <c r="FQ8" s="102">
        <v>300</v>
      </c>
      <c r="FR8" s="102">
        <v>48</v>
      </c>
      <c r="FU8" s="102">
        <v>48</v>
      </c>
      <c r="FV8" s="102">
        <v>2</v>
      </c>
      <c r="FW8" s="102">
        <v>1</v>
      </c>
      <c r="FX8" s="102">
        <v>4</v>
      </c>
      <c r="FY8" s="102">
        <v>2</v>
      </c>
      <c r="FZ8" s="102" t="s">
        <v>66</v>
      </c>
      <c r="GA8" s="104">
        <v>12</v>
      </c>
      <c r="GB8" s="104">
        <v>8.7200000000000006</v>
      </c>
      <c r="GC8" s="104">
        <v>34.840000000000003</v>
      </c>
      <c r="GK8" s="104"/>
      <c r="GL8" s="104"/>
      <c r="GM8" s="104"/>
      <c r="GU8" s="104"/>
      <c r="GV8" s="104"/>
      <c r="GW8" s="104"/>
      <c r="JK8" s="104"/>
      <c r="KA8" s="104"/>
      <c r="LH8" s="103">
        <v>41609</v>
      </c>
      <c r="LI8" s="103">
        <v>42146</v>
      </c>
      <c r="LJ8" s="102" t="s">
        <v>312</v>
      </c>
      <c r="LK8" s="102" t="s">
        <v>1405</v>
      </c>
    </row>
    <row r="9" spans="1:323" s="102" customFormat="1" x14ac:dyDescent="0.35">
      <c r="A9" s="108">
        <f t="shared" si="2"/>
        <v>2240102</v>
      </c>
      <c r="B9" s="108" t="str">
        <f t="shared" si="3"/>
        <v>Seagate</v>
      </c>
      <c r="C9" s="109">
        <f t="shared" si="4"/>
        <v>42146</v>
      </c>
      <c r="D9" s="109" t="str">
        <f t="shared" si="4"/>
        <v>United States, Switzerland, Taiwan, Japan, Canada</v>
      </c>
      <c r="E9" s="108" t="str">
        <f t="shared" si="5"/>
        <v>Scale-Up Storage</v>
      </c>
      <c r="F9" s="108" t="str">
        <f t="shared" si="6"/>
        <v>Streaming</v>
      </c>
      <c r="G9" s="108" t="str">
        <f t="shared" si="7"/>
        <v>Yes</v>
      </c>
      <c r="H9" s="108" t="str">
        <f t="shared" si="8"/>
        <v>No</v>
      </c>
      <c r="I9" s="108" t="str">
        <f t="shared" si="9"/>
        <v>Acbel Polytech, Inc; Artesyn Embedded Technologies; Delta Electronics (Thailand) PCL; Delta Electronics (Thailand) PCL</v>
      </c>
      <c r="J9" s="108" t="str">
        <f t="shared" si="10"/>
        <v>Silver; Silver; Gold; Gold</v>
      </c>
      <c r="K9" s="108" t="str">
        <f t="shared" si="11"/>
        <v>Silver; Silver; Gold; Gold</v>
      </c>
      <c r="L9" s="108">
        <f t="shared" si="12"/>
        <v>0</v>
      </c>
      <c r="M9" s="108">
        <f t="shared" si="13"/>
        <v>0</v>
      </c>
      <c r="N9" s="108">
        <f t="shared" si="14"/>
        <v>2.5</v>
      </c>
      <c r="O9" s="108">
        <f t="shared" si="1"/>
        <v>2.5</v>
      </c>
      <c r="P9" s="108">
        <f t="shared" si="1"/>
        <v>10000</v>
      </c>
      <c r="Q9" s="108">
        <f t="shared" si="1"/>
        <v>300</v>
      </c>
      <c r="R9" s="108">
        <f t="shared" si="1"/>
        <v>48</v>
      </c>
      <c r="S9" s="108">
        <f t="shared" si="1"/>
        <v>0</v>
      </c>
      <c r="T9" s="108">
        <f t="shared" si="1"/>
        <v>0</v>
      </c>
      <c r="U9" s="108">
        <f t="shared" si="1"/>
        <v>48</v>
      </c>
      <c r="V9" s="108">
        <f t="shared" si="1"/>
        <v>2</v>
      </c>
      <c r="W9" s="108">
        <f t="shared" si="1"/>
        <v>1</v>
      </c>
      <c r="X9" s="108">
        <f t="shared" si="1"/>
        <v>4</v>
      </c>
      <c r="Y9" s="108">
        <f t="shared" si="1"/>
        <v>2</v>
      </c>
      <c r="Z9" s="108" t="str">
        <f t="shared" si="1"/>
        <v>No</v>
      </c>
      <c r="AA9" s="108">
        <f t="shared" si="1"/>
        <v>1.92</v>
      </c>
      <c r="AB9" s="108">
        <f t="shared" si="1"/>
        <v>1.95</v>
      </c>
      <c r="AC9" s="108">
        <f t="shared" si="1"/>
        <v>32.619999999999997</v>
      </c>
      <c r="AD9" s="108"/>
      <c r="AE9" s="108"/>
      <c r="AF9" s="108"/>
      <c r="AG9" s="108"/>
      <c r="AH9" s="108">
        <v>2240102</v>
      </c>
      <c r="AI9" s="108"/>
      <c r="AJ9" s="108" t="s">
        <v>334</v>
      </c>
      <c r="AK9" s="108" t="s">
        <v>1380</v>
      </c>
      <c r="AL9" s="108" t="s">
        <v>1398</v>
      </c>
      <c r="AM9" s="108" t="s">
        <v>1406</v>
      </c>
      <c r="AN9" s="108"/>
      <c r="AO9" s="108" t="s">
        <v>293</v>
      </c>
      <c r="AP9" s="108" t="s">
        <v>1303</v>
      </c>
      <c r="AQ9" s="108" t="s">
        <v>65</v>
      </c>
      <c r="AR9" s="108" t="s">
        <v>318</v>
      </c>
      <c r="AS9" s="108" t="s">
        <v>1384</v>
      </c>
      <c r="AT9" s="108" t="s">
        <v>1401</v>
      </c>
      <c r="AU9" s="108" t="s">
        <v>1402</v>
      </c>
      <c r="AV9" s="108" t="s">
        <v>299</v>
      </c>
      <c r="AW9" s="108" t="s">
        <v>1304</v>
      </c>
      <c r="AX9" s="108" t="s">
        <v>845</v>
      </c>
      <c r="AY9" s="108" t="s">
        <v>302</v>
      </c>
      <c r="AZ9" s="108" t="s">
        <v>65</v>
      </c>
      <c r="BA9" s="108" t="s">
        <v>66</v>
      </c>
      <c r="BB9" s="108" t="s">
        <v>1358</v>
      </c>
      <c r="BC9" s="108">
        <v>2</v>
      </c>
      <c r="BD9" s="108" t="s">
        <v>66</v>
      </c>
      <c r="BE9" s="108" t="s">
        <v>304</v>
      </c>
      <c r="BF9" s="108" t="s">
        <v>66</v>
      </c>
      <c r="BG9" s="108"/>
      <c r="BH9" s="108" t="s">
        <v>66</v>
      </c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J9" s="104"/>
      <c r="CK9" s="104"/>
      <c r="CL9" s="104"/>
      <c r="CM9" s="104"/>
      <c r="CU9" s="104"/>
      <c r="CV9" s="104"/>
      <c r="CW9" s="104"/>
      <c r="CX9" s="104"/>
      <c r="DF9" s="104"/>
      <c r="DG9" s="104"/>
      <c r="DH9" s="104"/>
      <c r="DI9" s="104"/>
      <c r="FB9" s="102" t="s">
        <v>1406</v>
      </c>
      <c r="FC9" s="102" t="s">
        <v>474</v>
      </c>
      <c r="FD9" s="102" t="s">
        <v>1387</v>
      </c>
      <c r="FE9" s="102" t="s">
        <v>1388</v>
      </c>
      <c r="FF9" s="102" t="s">
        <v>1388</v>
      </c>
      <c r="FG9" s="102" t="s">
        <v>1389</v>
      </c>
      <c r="FH9" s="102" t="s">
        <v>1390</v>
      </c>
      <c r="FJ9" s="102" t="s">
        <v>327</v>
      </c>
      <c r="FL9" s="102" t="s">
        <v>1407</v>
      </c>
      <c r="FM9" s="102" t="s">
        <v>1408</v>
      </c>
      <c r="FN9" s="102" t="s">
        <v>311</v>
      </c>
      <c r="FO9" s="102">
        <v>2.5</v>
      </c>
      <c r="FP9" s="102">
        <v>10000</v>
      </c>
      <c r="FQ9" s="102">
        <v>300</v>
      </c>
      <c r="FR9" s="102">
        <v>48</v>
      </c>
      <c r="FU9" s="102">
        <v>48</v>
      </c>
      <c r="FV9" s="102">
        <v>2</v>
      </c>
      <c r="FW9" s="102">
        <v>1</v>
      </c>
      <c r="FX9" s="102">
        <v>4</v>
      </c>
      <c r="FY9" s="102">
        <v>2</v>
      </c>
      <c r="FZ9" s="102" t="s">
        <v>66</v>
      </c>
      <c r="GA9" s="104">
        <v>1.92</v>
      </c>
      <c r="GB9" s="104">
        <v>1.95</v>
      </c>
      <c r="GC9" s="104">
        <v>32.619999999999997</v>
      </c>
      <c r="GK9" s="104"/>
      <c r="GL9" s="104"/>
      <c r="GM9" s="104"/>
      <c r="GU9" s="104"/>
      <c r="GV9" s="104"/>
      <c r="GW9" s="104"/>
      <c r="JK9" s="104"/>
      <c r="KA9" s="104"/>
      <c r="LH9" s="103">
        <v>41609</v>
      </c>
      <c r="LI9" s="103">
        <v>42146</v>
      </c>
      <c r="LJ9" s="102" t="s">
        <v>312</v>
      </c>
      <c r="LK9" s="102" t="s">
        <v>1409</v>
      </c>
    </row>
    <row r="10" spans="1:323" s="102" customFormat="1" x14ac:dyDescent="0.35">
      <c r="A10" s="108">
        <f t="shared" si="2"/>
        <v>2241839</v>
      </c>
      <c r="B10" s="108" t="str">
        <f t="shared" si="3"/>
        <v>Seagate</v>
      </c>
      <c r="C10" s="109">
        <f t="shared" si="4"/>
        <v>42173</v>
      </c>
      <c r="D10" s="109" t="str">
        <f t="shared" si="4"/>
        <v>United States, Switzerland, Taiwan, Japan, Canada</v>
      </c>
      <c r="E10" s="108" t="str">
        <f t="shared" si="5"/>
        <v>Scale-Up Storage</v>
      </c>
      <c r="F10" s="108" t="str">
        <f t="shared" si="6"/>
        <v>Streaming</v>
      </c>
      <c r="G10" s="108" t="str">
        <f t="shared" si="7"/>
        <v>Yes</v>
      </c>
      <c r="H10" s="108" t="str">
        <f t="shared" si="8"/>
        <v>No</v>
      </c>
      <c r="I10" s="108" t="str">
        <f t="shared" si="9"/>
        <v>Acbel Polytech, Inc; Artesyn Embedded Technologies; Delta Electronics (Thailand) PCL; Delta Electronics (Thailand) PCL</v>
      </c>
      <c r="J10" s="108" t="str">
        <f t="shared" si="10"/>
        <v>Silver; Silver; Gold; Gold</v>
      </c>
      <c r="K10" s="108" t="str">
        <f t="shared" si="11"/>
        <v>Silver; Silver; Gold; Gold</v>
      </c>
      <c r="L10" s="108">
        <f t="shared" si="12"/>
        <v>0</v>
      </c>
      <c r="M10" s="108">
        <f t="shared" si="13"/>
        <v>0</v>
      </c>
      <c r="N10" s="108">
        <f t="shared" si="14"/>
        <v>2.5</v>
      </c>
      <c r="O10" s="108">
        <f t="shared" si="1"/>
        <v>2.5</v>
      </c>
      <c r="P10" s="108">
        <f t="shared" si="1"/>
        <v>10000</v>
      </c>
      <c r="Q10" s="108" t="str">
        <f t="shared" si="1"/>
        <v>300;400</v>
      </c>
      <c r="R10" s="108">
        <f t="shared" si="1"/>
        <v>24</v>
      </c>
      <c r="S10" s="108">
        <f t="shared" si="1"/>
        <v>0</v>
      </c>
      <c r="T10" s="108">
        <f t="shared" si="1"/>
        <v>4</v>
      </c>
      <c r="U10" s="108">
        <f t="shared" si="1"/>
        <v>20</v>
      </c>
      <c r="V10" s="108">
        <f t="shared" si="1"/>
        <v>2</v>
      </c>
      <c r="W10" s="108">
        <f t="shared" si="1"/>
        <v>1</v>
      </c>
      <c r="X10" s="108">
        <f t="shared" si="1"/>
        <v>2</v>
      </c>
      <c r="Y10" s="108">
        <f t="shared" si="1"/>
        <v>1</v>
      </c>
      <c r="Z10" s="108" t="str">
        <f t="shared" si="1"/>
        <v>No</v>
      </c>
      <c r="AA10" s="108">
        <f t="shared" si="1"/>
        <v>6.04</v>
      </c>
      <c r="AB10" s="108">
        <f t="shared" si="1"/>
        <v>5.54</v>
      </c>
      <c r="AC10" s="108">
        <f t="shared" si="1"/>
        <v>30.01</v>
      </c>
      <c r="AD10" s="108"/>
      <c r="AE10" s="108"/>
      <c r="AF10" s="108"/>
      <c r="AG10" s="108"/>
      <c r="AH10" s="108">
        <v>2241839</v>
      </c>
      <c r="AI10" s="108"/>
      <c r="AJ10" s="108" t="s">
        <v>334</v>
      </c>
      <c r="AK10" s="108" t="s">
        <v>1380</v>
      </c>
      <c r="AL10" s="108" t="s">
        <v>1410</v>
      </c>
      <c r="AM10" s="108" t="s">
        <v>1399</v>
      </c>
      <c r="AN10" s="108" t="s">
        <v>1411</v>
      </c>
      <c r="AO10" s="108" t="s">
        <v>293</v>
      </c>
      <c r="AP10" s="108" t="s">
        <v>1303</v>
      </c>
      <c r="AQ10" s="108" t="s">
        <v>65</v>
      </c>
      <c r="AR10" s="108" t="s">
        <v>318</v>
      </c>
      <c r="AS10" s="108" t="s">
        <v>1384</v>
      </c>
      <c r="AT10" s="108" t="s">
        <v>1401</v>
      </c>
      <c r="AU10" s="108" t="s">
        <v>1402</v>
      </c>
      <c r="AV10" s="108" t="s">
        <v>299</v>
      </c>
      <c r="AW10" s="108" t="s">
        <v>1304</v>
      </c>
      <c r="AX10" s="108" t="s">
        <v>845</v>
      </c>
      <c r="AY10" s="108" t="s">
        <v>302</v>
      </c>
      <c r="AZ10" s="108" t="s">
        <v>65</v>
      </c>
      <c r="BA10" s="108" t="s">
        <v>65</v>
      </c>
      <c r="BB10" s="108" t="s">
        <v>1358</v>
      </c>
      <c r="BC10" s="108">
        <v>2</v>
      </c>
      <c r="BD10" s="108" t="s">
        <v>66</v>
      </c>
      <c r="BE10" s="108" t="s">
        <v>304</v>
      </c>
      <c r="BF10" s="108" t="s">
        <v>66</v>
      </c>
      <c r="BG10" s="108"/>
      <c r="BH10" s="108" t="s">
        <v>66</v>
      </c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J10" s="104"/>
      <c r="CK10" s="104"/>
      <c r="CL10" s="104"/>
      <c r="CM10" s="104"/>
      <c r="CU10" s="104"/>
      <c r="CV10" s="104"/>
      <c r="CW10" s="104"/>
      <c r="CX10" s="104"/>
      <c r="DF10" s="104"/>
      <c r="DG10" s="104"/>
      <c r="DH10" s="104"/>
      <c r="DI10" s="104"/>
      <c r="FB10" s="102" t="s">
        <v>1399</v>
      </c>
      <c r="FC10" s="102" t="s">
        <v>474</v>
      </c>
      <c r="FD10" s="102" t="s">
        <v>1387</v>
      </c>
      <c r="FE10" s="102" t="s">
        <v>1388</v>
      </c>
      <c r="FF10" s="102" t="s">
        <v>1388</v>
      </c>
      <c r="FG10" s="102" t="s">
        <v>1389</v>
      </c>
      <c r="FH10" s="102" t="s">
        <v>1390</v>
      </c>
      <c r="FJ10" s="102" t="s">
        <v>327</v>
      </c>
      <c r="FL10" s="102" t="s">
        <v>1412</v>
      </c>
      <c r="FM10" s="102" t="s">
        <v>1404</v>
      </c>
      <c r="FN10" s="102" t="s">
        <v>311</v>
      </c>
      <c r="FO10" s="102">
        <v>2.5</v>
      </c>
      <c r="FP10" s="102">
        <v>10000</v>
      </c>
      <c r="FQ10" s="102" t="s">
        <v>1413</v>
      </c>
      <c r="FR10" s="102">
        <v>24</v>
      </c>
      <c r="FT10" s="102">
        <v>4</v>
      </c>
      <c r="FU10" s="102">
        <v>20</v>
      </c>
      <c r="FV10" s="102">
        <v>2</v>
      </c>
      <c r="FW10" s="102">
        <v>1</v>
      </c>
      <c r="FX10" s="102">
        <v>2</v>
      </c>
      <c r="FY10" s="102">
        <v>1</v>
      </c>
      <c r="FZ10" s="102" t="s">
        <v>66</v>
      </c>
      <c r="GA10" s="104">
        <v>6.04</v>
      </c>
      <c r="GB10" s="104">
        <v>5.54</v>
      </c>
      <c r="GC10" s="104">
        <v>30.01</v>
      </c>
      <c r="GK10" s="104"/>
      <c r="GL10" s="104"/>
      <c r="GM10" s="104"/>
      <c r="GU10" s="104"/>
      <c r="GV10" s="104"/>
      <c r="GW10" s="104"/>
      <c r="JK10" s="104"/>
      <c r="KA10" s="104"/>
      <c r="LH10" s="103">
        <v>41791</v>
      </c>
      <c r="LI10" s="103">
        <v>42173</v>
      </c>
      <c r="LJ10" s="102" t="s">
        <v>312</v>
      </c>
      <c r="LK10" s="102" t="s">
        <v>1414</v>
      </c>
    </row>
    <row r="11" spans="1:323" s="102" customFormat="1" x14ac:dyDescent="0.35">
      <c r="A11" s="108">
        <f t="shared" si="2"/>
        <v>2233387</v>
      </c>
      <c r="B11" s="108" t="str">
        <f t="shared" si="3"/>
        <v>NEC Corporation</v>
      </c>
      <c r="C11" s="109">
        <f t="shared" si="4"/>
        <v>42054</v>
      </c>
      <c r="D11" s="109" t="str">
        <f t="shared" si="4"/>
        <v>United States, Switzerland, Taiwan, Japan, Canada</v>
      </c>
      <c r="E11" s="108" t="str">
        <f t="shared" si="5"/>
        <v>Scale-Up Storage</v>
      </c>
      <c r="F11" s="108" t="str">
        <f t="shared" si="6"/>
        <v>Streaming</v>
      </c>
      <c r="G11" s="108" t="str">
        <f t="shared" si="7"/>
        <v>Yes</v>
      </c>
      <c r="H11" s="108" t="str">
        <f t="shared" si="8"/>
        <v>Yes</v>
      </c>
      <c r="I11" s="108" t="str">
        <f t="shared" si="9"/>
        <v>DELTA ELECTRONICS (THAILAND) PUBLIC CO LTD</v>
      </c>
      <c r="J11" s="108" t="str">
        <f t="shared" si="10"/>
        <v>Gold</v>
      </c>
      <c r="K11" s="108" t="str">
        <f t="shared" si="11"/>
        <v>Gold</v>
      </c>
      <c r="L11" s="108">
        <f t="shared" si="12"/>
        <v>0</v>
      </c>
      <c r="M11" s="108">
        <f t="shared" si="13"/>
        <v>0</v>
      </c>
      <c r="N11" s="108">
        <f t="shared" si="14"/>
        <v>2.5</v>
      </c>
      <c r="O11" s="108">
        <f t="shared" si="1"/>
        <v>2.5</v>
      </c>
      <c r="P11" s="108">
        <f t="shared" si="1"/>
        <v>10000</v>
      </c>
      <c r="Q11" s="108">
        <f t="shared" si="1"/>
        <v>600</v>
      </c>
      <c r="R11" s="108">
        <f t="shared" si="1"/>
        <v>44</v>
      </c>
      <c r="S11" s="108">
        <f t="shared" si="1"/>
        <v>0</v>
      </c>
      <c r="T11" s="108">
        <f t="shared" si="1"/>
        <v>0</v>
      </c>
      <c r="U11" s="108">
        <f t="shared" si="1"/>
        <v>44</v>
      </c>
      <c r="V11" s="108">
        <f t="shared" si="1"/>
        <v>2</v>
      </c>
      <c r="W11" s="108">
        <f t="shared" si="1"/>
        <v>1</v>
      </c>
      <c r="X11" s="108">
        <f t="shared" si="1"/>
        <v>2</v>
      </c>
      <c r="Y11" s="108">
        <f t="shared" si="1"/>
        <v>1</v>
      </c>
      <c r="Z11" s="108" t="str">
        <f t="shared" si="1"/>
        <v>Yes</v>
      </c>
      <c r="AA11" s="108">
        <f t="shared" si="1"/>
        <v>3.38</v>
      </c>
      <c r="AB11" s="108">
        <f t="shared" si="1"/>
        <v>6.17</v>
      </c>
      <c r="AC11" s="108">
        <f t="shared" si="1"/>
        <v>449.78</v>
      </c>
      <c r="AD11" s="108"/>
      <c r="AE11" s="108"/>
      <c r="AF11" s="108"/>
      <c r="AG11" s="108"/>
      <c r="AH11" s="108">
        <v>2233387</v>
      </c>
      <c r="AI11" s="108"/>
      <c r="AJ11" s="108" t="s">
        <v>894</v>
      </c>
      <c r="AK11" s="108" t="s">
        <v>1415</v>
      </c>
      <c r="AL11" s="108" t="s">
        <v>1416</v>
      </c>
      <c r="AM11" s="108" t="s">
        <v>1417</v>
      </c>
      <c r="AN11" s="108" t="s">
        <v>1418</v>
      </c>
      <c r="AO11" s="108" t="s">
        <v>293</v>
      </c>
      <c r="AP11" s="108" t="s">
        <v>1303</v>
      </c>
      <c r="AQ11" s="108" t="s">
        <v>65</v>
      </c>
      <c r="AR11" s="108" t="s">
        <v>318</v>
      </c>
      <c r="AS11" s="108" t="s">
        <v>899</v>
      </c>
      <c r="AT11" s="108" t="s">
        <v>141</v>
      </c>
      <c r="AU11" s="108" t="s">
        <v>141</v>
      </c>
      <c r="AV11" s="108" t="s">
        <v>299</v>
      </c>
      <c r="AW11" s="108" t="s">
        <v>1304</v>
      </c>
      <c r="AX11" s="108" t="s">
        <v>845</v>
      </c>
      <c r="AY11" s="108" t="s">
        <v>302</v>
      </c>
      <c r="AZ11" s="108" t="s">
        <v>65</v>
      </c>
      <c r="BA11" s="108" t="s">
        <v>66</v>
      </c>
      <c r="BB11" s="108" t="s">
        <v>901</v>
      </c>
      <c r="BC11" s="108" t="s">
        <v>1419</v>
      </c>
      <c r="BD11" s="108" t="s">
        <v>65</v>
      </c>
      <c r="BE11" s="108" t="s">
        <v>304</v>
      </c>
      <c r="BF11" s="108" t="s">
        <v>65</v>
      </c>
      <c r="BG11" s="108">
        <v>30</v>
      </c>
      <c r="BH11" s="108" t="s">
        <v>66</v>
      </c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J11" s="104"/>
      <c r="CK11" s="104"/>
      <c r="CL11" s="104"/>
      <c r="CM11" s="104"/>
      <c r="CU11" s="104"/>
      <c r="CV11" s="104"/>
      <c r="CW11" s="104"/>
      <c r="CX11" s="104"/>
      <c r="DF11" s="104"/>
      <c r="DG11" s="104"/>
      <c r="DH11" s="104"/>
      <c r="DI11" s="104"/>
      <c r="FB11" s="102" t="s">
        <v>1420</v>
      </c>
      <c r="FC11" s="102" t="s">
        <v>305</v>
      </c>
      <c r="FD11" s="102" t="s">
        <v>904</v>
      </c>
      <c r="FE11" s="102" t="s">
        <v>905</v>
      </c>
      <c r="FF11" s="102" t="s">
        <v>906</v>
      </c>
      <c r="FG11" s="102" t="s">
        <v>907</v>
      </c>
      <c r="FH11" s="102" t="s">
        <v>326</v>
      </c>
      <c r="FJ11" s="102" t="s">
        <v>327</v>
      </c>
      <c r="FL11" s="102" t="s">
        <v>1421</v>
      </c>
      <c r="FM11" s="102" t="s">
        <v>407</v>
      </c>
      <c r="FN11" s="102" t="s">
        <v>311</v>
      </c>
      <c r="FO11" s="102">
        <v>2.5</v>
      </c>
      <c r="FP11" s="102">
        <v>10000</v>
      </c>
      <c r="FQ11" s="102">
        <v>600</v>
      </c>
      <c r="FR11" s="102">
        <v>44</v>
      </c>
      <c r="FU11" s="102">
        <v>44</v>
      </c>
      <c r="FV11" s="102">
        <v>2</v>
      </c>
      <c r="FW11" s="102">
        <v>1</v>
      </c>
      <c r="FX11" s="102">
        <v>2</v>
      </c>
      <c r="FY11" s="102">
        <v>1</v>
      </c>
      <c r="FZ11" s="102" t="s">
        <v>65</v>
      </c>
      <c r="GA11" s="104">
        <v>3.38</v>
      </c>
      <c r="GB11" s="104">
        <v>6.17</v>
      </c>
      <c r="GC11" s="104">
        <v>449.78</v>
      </c>
      <c r="GK11" s="104"/>
      <c r="GL11" s="104"/>
      <c r="GM11" s="104"/>
      <c r="GU11" s="104"/>
      <c r="GV11" s="104"/>
      <c r="GW11" s="104"/>
      <c r="JK11" s="104"/>
      <c r="KA11" s="104"/>
      <c r="LH11" s="103">
        <v>41913</v>
      </c>
      <c r="LI11" s="103">
        <v>42054</v>
      </c>
      <c r="LJ11" s="102" t="s">
        <v>312</v>
      </c>
      <c r="LK11" s="102" t="s">
        <v>1422</v>
      </c>
    </row>
    <row r="12" spans="1:323" s="102" customFormat="1" x14ac:dyDescent="0.35">
      <c r="A12" s="108">
        <f t="shared" si="2"/>
        <v>2259968</v>
      </c>
      <c r="B12" s="108" t="str">
        <f t="shared" si="3"/>
        <v>Storage Engine, Inc.</v>
      </c>
      <c r="C12" s="109">
        <f t="shared" si="4"/>
        <v>42054</v>
      </c>
      <c r="D12" s="109" t="str">
        <f t="shared" si="4"/>
        <v>United States, Switzerland, Taiwan, Japan, Canada</v>
      </c>
      <c r="E12" s="108" t="str">
        <f t="shared" si="5"/>
        <v>Scale-Up Storage</v>
      </c>
      <c r="F12" s="108" t="str">
        <f t="shared" si="6"/>
        <v>Streaming</v>
      </c>
      <c r="G12" s="108" t="str">
        <f t="shared" si="7"/>
        <v>Yes</v>
      </c>
      <c r="H12" s="108" t="str">
        <f t="shared" si="8"/>
        <v>Yes</v>
      </c>
      <c r="I12" s="108" t="str">
        <f t="shared" si="9"/>
        <v>DELTA ELECTRONICS (THAILAND) PUBLIC CO LTD</v>
      </c>
      <c r="J12" s="108" t="str">
        <f t="shared" si="10"/>
        <v>Gold</v>
      </c>
      <c r="K12" s="108" t="str">
        <f t="shared" si="11"/>
        <v>Gold</v>
      </c>
      <c r="L12" s="108">
        <f t="shared" si="12"/>
        <v>0</v>
      </c>
      <c r="M12" s="108">
        <f t="shared" si="13"/>
        <v>0</v>
      </c>
      <c r="N12" s="108">
        <f t="shared" si="14"/>
        <v>2.5</v>
      </c>
      <c r="O12" s="108">
        <f t="shared" si="1"/>
        <v>2.5</v>
      </c>
      <c r="P12" s="108">
        <f t="shared" si="1"/>
        <v>10000</v>
      </c>
      <c r="Q12" s="108">
        <f t="shared" si="1"/>
        <v>600</v>
      </c>
      <c r="R12" s="108">
        <f t="shared" si="1"/>
        <v>44</v>
      </c>
      <c r="S12" s="108">
        <f t="shared" si="1"/>
        <v>0</v>
      </c>
      <c r="T12" s="108">
        <f t="shared" si="1"/>
        <v>0</v>
      </c>
      <c r="U12" s="108">
        <f t="shared" si="1"/>
        <v>44</v>
      </c>
      <c r="V12" s="108">
        <f t="shared" si="1"/>
        <v>2</v>
      </c>
      <c r="W12" s="108">
        <f t="shared" si="1"/>
        <v>1</v>
      </c>
      <c r="X12" s="108">
        <f t="shared" si="1"/>
        <v>2</v>
      </c>
      <c r="Y12" s="108">
        <f t="shared" si="1"/>
        <v>1</v>
      </c>
      <c r="Z12" s="108" t="str">
        <f t="shared" si="1"/>
        <v>Yes</v>
      </c>
      <c r="AA12" s="108">
        <f t="shared" si="1"/>
        <v>3.38</v>
      </c>
      <c r="AB12" s="108">
        <f t="shared" si="1"/>
        <v>6.17</v>
      </c>
      <c r="AC12" s="108">
        <f t="shared" si="1"/>
        <v>449.78</v>
      </c>
      <c r="AD12" s="108"/>
      <c r="AE12" s="108"/>
      <c r="AF12" s="108"/>
      <c r="AG12" s="108"/>
      <c r="AH12" s="108">
        <v>2259968</v>
      </c>
      <c r="AI12" s="108"/>
      <c r="AJ12" s="108" t="s">
        <v>1423</v>
      </c>
      <c r="AK12" s="108" t="s">
        <v>1424</v>
      </c>
      <c r="AL12" s="108" t="s">
        <v>1425</v>
      </c>
      <c r="AM12" s="108" t="s">
        <v>1426</v>
      </c>
      <c r="AN12" s="108"/>
      <c r="AO12" s="108" t="s">
        <v>293</v>
      </c>
      <c r="AP12" s="108" t="s">
        <v>1303</v>
      </c>
      <c r="AQ12" s="108" t="s">
        <v>65</v>
      </c>
      <c r="AR12" s="108" t="s">
        <v>318</v>
      </c>
      <c r="AS12" s="108" t="s">
        <v>899</v>
      </c>
      <c r="AT12" s="108" t="s">
        <v>141</v>
      </c>
      <c r="AU12" s="108" t="s">
        <v>141</v>
      </c>
      <c r="AV12" s="108" t="s">
        <v>299</v>
      </c>
      <c r="AW12" s="108" t="s">
        <v>1304</v>
      </c>
      <c r="AX12" s="108" t="s">
        <v>845</v>
      </c>
      <c r="AY12" s="108" t="s">
        <v>302</v>
      </c>
      <c r="AZ12" s="108" t="s">
        <v>65</v>
      </c>
      <c r="BA12" s="108" t="s">
        <v>66</v>
      </c>
      <c r="BB12" s="108" t="s">
        <v>901</v>
      </c>
      <c r="BC12" s="108" t="s">
        <v>1419</v>
      </c>
      <c r="BD12" s="108" t="s">
        <v>65</v>
      </c>
      <c r="BE12" s="108" t="s">
        <v>304</v>
      </c>
      <c r="BF12" s="108" t="s">
        <v>65</v>
      </c>
      <c r="BG12" s="108">
        <v>30</v>
      </c>
      <c r="BH12" s="108" t="s">
        <v>66</v>
      </c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J12" s="104"/>
      <c r="CK12" s="104"/>
      <c r="CL12" s="104"/>
      <c r="CM12" s="104"/>
      <c r="CU12" s="104"/>
      <c r="CV12" s="104"/>
      <c r="CW12" s="104"/>
      <c r="CX12" s="104"/>
      <c r="DF12" s="104"/>
      <c r="DG12" s="104"/>
      <c r="DH12" s="104"/>
      <c r="DI12" s="104"/>
      <c r="FB12" s="102" t="s">
        <v>1420</v>
      </c>
      <c r="FC12" s="102" t="s">
        <v>305</v>
      </c>
      <c r="FD12" s="102" t="s">
        <v>904</v>
      </c>
      <c r="FE12" s="102" t="s">
        <v>905</v>
      </c>
      <c r="FF12" s="102" t="s">
        <v>906</v>
      </c>
      <c r="FG12" s="102" t="s">
        <v>907</v>
      </c>
      <c r="FH12" s="102" t="s">
        <v>326</v>
      </c>
      <c r="FJ12" s="102" t="s">
        <v>327</v>
      </c>
      <c r="FL12" s="102" t="s">
        <v>1421</v>
      </c>
      <c r="FM12" s="102" t="s">
        <v>407</v>
      </c>
      <c r="FN12" s="102" t="s">
        <v>311</v>
      </c>
      <c r="FO12" s="102">
        <v>2.5</v>
      </c>
      <c r="FP12" s="102">
        <v>10000</v>
      </c>
      <c r="FQ12" s="102">
        <v>600</v>
      </c>
      <c r="FR12" s="102">
        <v>44</v>
      </c>
      <c r="FU12" s="102">
        <v>44</v>
      </c>
      <c r="FV12" s="102">
        <v>2</v>
      </c>
      <c r="FW12" s="102">
        <v>1</v>
      </c>
      <c r="FX12" s="102">
        <v>2</v>
      </c>
      <c r="FY12" s="102">
        <v>1</v>
      </c>
      <c r="FZ12" s="102" t="s">
        <v>65</v>
      </c>
      <c r="GA12" s="104">
        <v>3.38</v>
      </c>
      <c r="GB12" s="104">
        <v>6.17</v>
      </c>
      <c r="GC12" s="104">
        <v>449.78</v>
      </c>
      <c r="GK12" s="104"/>
      <c r="GL12" s="104"/>
      <c r="GM12" s="104"/>
      <c r="GU12" s="104"/>
      <c r="GV12" s="104"/>
      <c r="GW12" s="104"/>
      <c r="JK12" s="104"/>
      <c r="KA12" s="104"/>
      <c r="LH12" s="103">
        <v>41913</v>
      </c>
      <c r="LI12" s="103">
        <v>42054</v>
      </c>
      <c r="LJ12" s="102" t="s">
        <v>312</v>
      </c>
      <c r="LK12" s="102" t="s">
        <v>1427</v>
      </c>
    </row>
    <row r="13" spans="1:323" s="102" customFormat="1" x14ac:dyDescent="0.35">
      <c r="A13" s="108">
        <f t="shared" si="2"/>
        <v>2240176</v>
      </c>
      <c r="B13" s="108" t="str">
        <f t="shared" si="3"/>
        <v>Seagate</v>
      </c>
      <c r="C13" s="109">
        <f t="shared" si="4"/>
        <v>42150</v>
      </c>
      <c r="D13" s="109" t="str">
        <f t="shared" si="4"/>
        <v>United States, Switzerland, Taiwan, Japan, Canada</v>
      </c>
      <c r="E13" s="108" t="str">
        <f t="shared" si="5"/>
        <v>Scale-Up Storage</v>
      </c>
      <c r="F13" s="108" t="str">
        <f t="shared" si="6"/>
        <v>Streaming</v>
      </c>
      <c r="G13" s="108" t="str">
        <f t="shared" si="7"/>
        <v>No</v>
      </c>
      <c r="H13" s="108" t="str">
        <f t="shared" si="8"/>
        <v>No</v>
      </c>
      <c r="I13" s="108" t="str">
        <f t="shared" si="9"/>
        <v>Acbel Polytech, Inc; Artesyn Embedded Technologies; Delta Electronics (Thailand) PCL; Delta Electronics (Thailand) PCL</v>
      </c>
      <c r="J13" s="108" t="str">
        <f t="shared" si="10"/>
        <v>Silver; Silver; Gold; Gold</v>
      </c>
      <c r="K13" s="108" t="str">
        <f t="shared" si="11"/>
        <v>Silver; Silver; Gold; Gold</v>
      </c>
      <c r="L13" s="108">
        <f t="shared" si="12"/>
        <v>0</v>
      </c>
      <c r="M13" s="108">
        <f t="shared" si="13"/>
        <v>0</v>
      </c>
      <c r="N13" s="108">
        <f t="shared" si="14"/>
        <v>3.5</v>
      </c>
      <c r="O13" s="108">
        <f t="shared" si="1"/>
        <v>3.5</v>
      </c>
      <c r="P13" s="108">
        <f t="shared" si="1"/>
        <v>7200</v>
      </c>
      <c r="Q13" s="108">
        <f t="shared" si="1"/>
        <v>2000</v>
      </c>
      <c r="R13" s="108">
        <f t="shared" si="1"/>
        <v>24</v>
      </c>
      <c r="S13" s="108">
        <f t="shared" si="1"/>
        <v>0</v>
      </c>
      <c r="T13" s="108">
        <f t="shared" si="1"/>
        <v>0</v>
      </c>
      <c r="U13" s="108">
        <f t="shared" si="1"/>
        <v>24</v>
      </c>
      <c r="V13" s="108">
        <f t="shared" si="1"/>
        <v>2</v>
      </c>
      <c r="W13" s="108">
        <f t="shared" si="1"/>
        <v>1</v>
      </c>
      <c r="X13" s="108">
        <f t="shared" si="1"/>
        <v>4</v>
      </c>
      <c r="Y13" s="108">
        <f t="shared" si="1"/>
        <v>2</v>
      </c>
      <c r="Z13" s="108" t="str">
        <f t="shared" si="1"/>
        <v>No</v>
      </c>
      <c r="AA13" s="108">
        <f t="shared" si="1"/>
        <v>6.23</v>
      </c>
      <c r="AB13" s="108">
        <f t="shared" si="1"/>
        <v>5.94</v>
      </c>
      <c r="AC13" s="108">
        <f t="shared" si="1"/>
        <v>129.30000000000001</v>
      </c>
      <c r="AD13" s="108"/>
      <c r="AE13" s="108"/>
      <c r="AF13" s="108"/>
      <c r="AG13" s="108"/>
      <c r="AH13" s="108">
        <v>2240176</v>
      </c>
      <c r="AI13" s="108"/>
      <c r="AJ13" s="108" t="s">
        <v>334</v>
      </c>
      <c r="AK13" s="108" t="s">
        <v>1380</v>
      </c>
      <c r="AL13" s="108" t="s">
        <v>1428</v>
      </c>
      <c r="AM13" s="108" t="s">
        <v>1429</v>
      </c>
      <c r="AN13" s="108" t="s">
        <v>1430</v>
      </c>
      <c r="AO13" s="108" t="s">
        <v>293</v>
      </c>
      <c r="AP13" s="108" t="s">
        <v>1303</v>
      </c>
      <c r="AQ13" s="108" t="s">
        <v>65</v>
      </c>
      <c r="AR13" s="108" t="s">
        <v>318</v>
      </c>
      <c r="AS13" s="108" t="s">
        <v>1384</v>
      </c>
      <c r="AT13" s="108" t="s">
        <v>1431</v>
      </c>
      <c r="AU13" s="108" t="s">
        <v>1386</v>
      </c>
      <c r="AV13" s="108" t="s">
        <v>299</v>
      </c>
      <c r="AW13" s="108" t="s">
        <v>1304</v>
      </c>
      <c r="AX13" s="108" t="s">
        <v>845</v>
      </c>
      <c r="AY13" s="108" t="s">
        <v>302</v>
      </c>
      <c r="AZ13" s="108" t="s">
        <v>66</v>
      </c>
      <c r="BA13" s="108"/>
      <c r="BB13" s="108" t="s">
        <v>1358</v>
      </c>
      <c r="BC13" s="108">
        <v>2</v>
      </c>
      <c r="BD13" s="108" t="s">
        <v>66</v>
      </c>
      <c r="BE13" s="108" t="s">
        <v>304</v>
      </c>
      <c r="BF13" s="108" t="s">
        <v>66</v>
      </c>
      <c r="BG13" s="108"/>
      <c r="BH13" s="108" t="s">
        <v>66</v>
      </c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J13" s="104"/>
      <c r="CK13" s="104"/>
      <c r="CL13" s="104"/>
      <c r="CM13" s="104"/>
      <c r="CU13" s="104"/>
      <c r="CV13" s="104"/>
      <c r="CW13" s="104"/>
      <c r="CX13" s="104"/>
      <c r="DF13" s="104"/>
      <c r="DG13" s="104"/>
      <c r="DH13" s="104"/>
      <c r="DI13" s="104"/>
      <c r="FB13" s="102" t="s">
        <v>1429</v>
      </c>
      <c r="FC13" s="102" t="s">
        <v>474</v>
      </c>
      <c r="FD13" s="102" t="s">
        <v>1387</v>
      </c>
      <c r="FE13" s="102" t="s">
        <v>1388</v>
      </c>
      <c r="FF13" s="102" t="s">
        <v>1388</v>
      </c>
      <c r="FG13" s="102" t="s">
        <v>1389</v>
      </c>
      <c r="FH13" s="102" t="s">
        <v>1390</v>
      </c>
      <c r="FJ13" s="102" t="s">
        <v>327</v>
      </c>
      <c r="FL13" s="102" t="s">
        <v>1432</v>
      </c>
      <c r="FM13" s="102" t="s">
        <v>1433</v>
      </c>
      <c r="FN13" s="102" t="s">
        <v>311</v>
      </c>
      <c r="FO13" s="102">
        <v>3.5</v>
      </c>
      <c r="FP13" s="102">
        <v>7200</v>
      </c>
      <c r="FQ13" s="102">
        <v>2000</v>
      </c>
      <c r="FR13" s="102">
        <v>24</v>
      </c>
      <c r="FU13" s="102">
        <v>24</v>
      </c>
      <c r="FV13" s="102">
        <v>2</v>
      </c>
      <c r="FW13" s="102">
        <v>1</v>
      </c>
      <c r="FX13" s="102">
        <v>4</v>
      </c>
      <c r="FY13" s="102">
        <v>2</v>
      </c>
      <c r="FZ13" s="102" t="s">
        <v>66</v>
      </c>
      <c r="GA13" s="104">
        <v>6.23</v>
      </c>
      <c r="GB13" s="104">
        <v>5.94</v>
      </c>
      <c r="GC13" s="104">
        <v>129.30000000000001</v>
      </c>
      <c r="GK13" s="104"/>
      <c r="GL13" s="104"/>
      <c r="GM13" s="104"/>
      <c r="GU13" s="104"/>
      <c r="GV13" s="104"/>
      <c r="GW13" s="104"/>
      <c r="JK13" s="104"/>
      <c r="KA13" s="104"/>
      <c r="LH13" s="103">
        <v>41791</v>
      </c>
      <c r="LI13" s="103">
        <v>42150</v>
      </c>
      <c r="LJ13" s="102" t="s">
        <v>312</v>
      </c>
      <c r="LK13" s="102" t="s">
        <v>1434</v>
      </c>
    </row>
    <row r="14" spans="1:323" s="102" customFormat="1" x14ac:dyDescent="0.35">
      <c r="A14" s="108">
        <f t="shared" si="2"/>
        <v>2240177</v>
      </c>
      <c r="B14" s="108" t="str">
        <f t="shared" si="3"/>
        <v>Seagate</v>
      </c>
      <c r="C14" s="109">
        <f t="shared" si="4"/>
        <v>42150</v>
      </c>
      <c r="D14" s="109" t="str">
        <f t="shared" si="4"/>
        <v>United States, Switzerland, Taiwan, Japan, Canada</v>
      </c>
      <c r="E14" s="108" t="str">
        <f t="shared" si="5"/>
        <v>Scale-Up Storage</v>
      </c>
      <c r="F14" s="108" t="str">
        <f t="shared" si="6"/>
        <v>Streaming</v>
      </c>
      <c r="G14" s="108" t="str">
        <f t="shared" si="7"/>
        <v>No</v>
      </c>
      <c r="H14" s="108" t="str">
        <f t="shared" si="8"/>
        <v>No</v>
      </c>
      <c r="I14" s="108" t="str">
        <f t="shared" si="9"/>
        <v>Acbel Polytech, Inc; Artesyn Embedded Technologies; Delta Electronics (Thailand) PCL; Delta Electronics (Thailand) PCL</v>
      </c>
      <c r="J14" s="108" t="str">
        <f t="shared" si="10"/>
        <v>Silver; Silver; Gold; Gold</v>
      </c>
      <c r="K14" s="108" t="str">
        <f t="shared" si="11"/>
        <v>Silver; Silver; Gold; Gold</v>
      </c>
      <c r="L14" s="108">
        <f t="shared" si="12"/>
        <v>0</v>
      </c>
      <c r="M14" s="108">
        <f t="shared" si="13"/>
        <v>0</v>
      </c>
      <c r="N14" s="108">
        <f t="shared" si="14"/>
        <v>3.5</v>
      </c>
      <c r="O14" s="108">
        <f t="shared" si="1"/>
        <v>3.5</v>
      </c>
      <c r="P14" s="108">
        <f t="shared" si="1"/>
        <v>7200</v>
      </c>
      <c r="Q14" s="108">
        <f t="shared" si="1"/>
        <v>2000</v>
      </c>
      <c r="R14" s="108">
        <f t="shared" si="1"/>
        <v>24</v>
      </c>
      <c r="S14" s="108">
        <f t="shared" si="1"/>
        <v>0</v>
      </c>
      <c r="T14" s="108">
        <f t="shared" si="1"/>
        <v>0</v>
      </c>
      <c r="U14" s="108">
        <f t="shared" si="1"/>
        <v>24</v>
      </c>
      <c r="V14" s="108">
        <f t="shared" si="1"/>
        <v>2</v>
      </c>
      <c r="W14" s="108">
        <f t="shared" si="1"/>
        <v>1</v>
      </c>
      <c r="X14" s="108">
        <f t="shared" si="1"/>
        <v>4</v>
      </c>
      <c r="Y14" s="108">
        <f t="shared" si="1"/>
        <v>2</v>
      </c>
      <c r="Z14" s="108" t="str">
        <f t="shared" si="1"/>
        <v>No</v>
      </c>
      <c r="AA14" s="108">
        <f t="shared" si="1"/>
        <v>1.0900000000000001</v>
      </c>
      <c r="AB14" s="108">
        <f t="shared" si="1"/>
        <v>1.1100000000000001</v>
      </c>
      <c r="AC14" s="108">
        <f t="shared" si="1"/>
        <v>127.01</v>
      </c>
      <c r="AD14" s="108"/>
      <c r="AE14" s="108"/>
      <c r="AF14" s="108"/>
      <c r="AG14" s="108"/>
      <c r="AH14" s="108">
        <v>2240177</v>
      </c>
      <c r="AI14" s="108"/>
      <c r="AJ14" s="108" t="s">
        <v>334</v>
      </c>
      <c r="AK14" s="108" t="s">
        <v>1380</v>
      </c>
      <c r="AL14" s="108" t="s">
        <v>1428</v>
      </c>
      <c r="AM14" s="108" t="s">
        <v>1435</v>
      </c>
      <c r="AN14" s="108"/>
      <c r="AO14" s="108" t="s">
        <v>293</v>
      </c>
      <c r="AP14" s="108" t="s">
        <v>1303</v>
      </c>
      <c r="AQ14" s="108" t="s">
        <v>65</v>
      </c>
      <c r="AR14" s="108" t="s">
        <v>318</v>
      </c>
      <c r="AS14" s="108" t="s">
        <v>1384</v>
      </c>
      <c r="AT14" s="108" t="s">
        <v>1431</v>
      </c>
      <c r="AU14" s="108" t="s">
        <v>1386</v>
      </c>
      <c r="AV14" s="108" t="s">
        <v>299</v>
      </c>
      <c r="AW14" s="108" t="s">
        <v>1304</v>
      </c>
      <c r="AX14" s="108" t="s">
        <v>845</v>
      </c>
      <c r="AY14" s="108" t="s">
        <v>302</v>
      </c>
      <c r="AZ14" s="108" t="s">
        <v>66</v>
      </c>
      <c r="BA14" s="108"/>
      <c r="BB14" s="108" t="s">
        <v>1358</v>
      </c>
      <c r="BC14" s="108">
        <v>2</v>
      </c>
      <c r="BD14" s="108" t="s">
        <v>66</v>
      </c>
      <c r="BE14" s="108" t="s">
        <v>304</v>
      </c>
      <c r="BF14" s="108" t="s">
        <v>66</v>
      </c>
      <c r="BG14" s="108"/>
      <c r="BH14" s="108" t="s">
        <v>66</v>
      </c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J14" s="104"/>
      <c r="CK14" s="104"/>
      <c r="CL14" s="104"/>
      <c r="CM14" s="104"/>
      <c r="CU14" s="104"/>
      <c r="CV14" s="104"/>
      <c r="CW14" s="104"/>
      <c r="CX14" s="104"/>
      <c r="DF14" s="104"/>
      <c r="DG14" s="104"/>
      <c r="DH14" s="104"/>
      <c r="DI14" s="104"/>
      <c r="FB14" s="102" t="s">
        <v>1435</v>
      </c>
      <c r="FC14" s="102" t="s">
        <v>474</v>
      </c>
      <c r="FD14" s="102" t="s">
        <v>1387</v>
      </c>
      <c r="FE14" s="102" t="s">
        <v>1388</v>
      </c>
      <c r="FF14" s="102" t="s">
        <v>1388</v>
      </c>
      <c r="FG14" s="102" t="s">
        <v>1389</v>
      </c>
      <c r="FH14" s="102" t="s">
        <v>1390</v>
      </c>
      <c r="FJ14" s="102" t="s">
        <v>327</v>
      </c>
      <c r="FL14" s="102" t="s">
        <v>1436</v>
      </c>
      <c r="FM14" s="102" t="s">
        <v>1437</v>
      </c>
      <c r="FN14" s="102" t="s">
        <v>311</v>
      </c>
      <c r="FO14" s="102">
        <v>3.5</v>
      </c>
      <c r="FP14" s="102">
        <v>7200</v>
      </c>
      <c r="FQ14" s="102">
        <v>2000</v>
      </c>
      <c r="FR14" s="102">
        <v>24</v>
      </c>
      <c r="FU14" s="102">
        <v>24</v>
      </c>
      <c r="FV14" s="102">
        <v>2</v>
      </c>
      <c r="FW14" s="102">
        <v>1</v>
      </c>
      <c r="FX14" s="102">
        <v>4</v>
      </c>
      <c r="FY14" s="102">
        <v>2</v>
      </c>
      <c r="FZ14" s="102" t="s">
        <v>66</v>
      </c>
      <c r="GA14" s="104">
        <v>1.0900000000000001</v>
      </c>
      <c r="GB14" s="104">
        <v>1.1100000000000001</v>
      </c>
      <c r="GC14" s="104">
        <v>127.01</v>
      </c>
      <c r="GK14" s="104"/>
      <c r="GL14" s="104"/>
      <c r="GM14" s="104"/>
      <c r="GU14" s="104"/>
      <c r="GV14" s="104"/>
      <c r="GW14" s="104"/>
      <c r="JK14" s="104"/>
      <c r="KA14" s="104"/>
      <c r="LH14" s="103">
        <v>41791</v>
      </c>
      <c r="LI14" s="103">
        <v>42150</v>
      </c>
      <c r="LJ14" s="102" t="s">
        <v>312</v>
      </c>
      <c r="LK14" s="102" t="s">
        <v>1438</v>
      </c>
    </row>
    <row r="15" spans="1:323" s="102" customFormat="1" x14ac:dyDescent="0.35">
      <c r="A15" s="108">
        <f t="shared" si="2"/>
        <v>2240178</v>
      </c>
      <c r="B15" s="108" t="str">
        <f t="shared" si="3"/>
        <v>Seagate</v>
      </c>
      <c r="C15" s="109">
        <f t="shared" si="4"/>
        <v>42150</v>
      </c>
      <c r="D15" s="109" t="str">
        <f t="shared" si="4"/>
        <v>United States, Switzerland, Taiwan, Japan, Canada</v>
      </c>
      <c r="E15" s="108" t="str">
        <f t="shared" si="5"/>
        <v>Scale-Up Storage</v>
      </c>
      <c r="F15" s="108" t="str">
        <f t="shared" si="6"/>
        <v>Streaming</v>
      </c>
      <c r="G15" s="108" t="str">
        <f t="shared" si="7"/>
        <v>Yes</v>
      </c>
      <c r="H15" s="108" t="str">
        <f t="shared" si="8"/>
        <v>No</v>
      </c>
      <c r="I15" s="108" t="str">
        <f t="shared" si="9"/>
        <v>Acbel Polytech, Inc; Artesyn Embedded Technologies; Delta Electronics (Thailand) PCL; Delta Electronics (Thailand) PCL</v>
      </c>
      <c r="J15" s="108" t="str">
        <f t="shared" si="10"/>
        <v>Silver; Silver; Gold; Gold</v>
      </c>
      <c r="K15" s="108" t="str">
        <f t="shared" si="11"/>
        <v>Silver; Silver; Gold; Gold</v>
      </c>
      <c r="L15" s="108">
        <f t="shared" si="12"/>
        <v>0</v>
      </c>
      <c r="M15" s="108">
        <f t="shared" si="13"/>
        <v>0</v>
      </c>
      <c r="N15" s="108">
        <f t="shared" si="14"/>
        <v>3.5</v>
      </c>
      <c r="O15" s="108">
        <f t="shared" si="1"/>
        <v>3.5</v>
      </c>
      <c r="P15" s="108">
        <f t="shared" si="1"/>
        <v>7200</v>
      </c>
      <c r="Q15" s="108">
        <f t="shared" si="1"/>
        <v>2000</v>
      </c>
      <c r="R15" s="108">
        <f t="shared" si="1"/>
        <v>24</v>
      </c>
      <c r="S15" s="108">
        <f t="shared" si="1"/>
        <v>0</v>
      </c>
      <c r="T15" s="108">
        <f t="shared" si="1"/>
        <v>0</v>
      </c>
      <c r="U15" s="108">
        <f t="shared" si="1"/>
        <v>24</v>
      </c>
      <c r="V15" s="108">
        <f t="shared" si="1"/>
        <v>2</v>
      </c>
      <c r="W15" s="108">
        <f t="shared" si="1"/>
        <v>1</v>
      </c>
      <c r="X15" s="108">
        <f t="shared" si="1"/>
        <v>4</v>
      </c>
      <c r="Y15" s="108">
        <f t="shared" si="1"/>
        <v>2</v>
      </c>
      <c r="Z15" s="108" t="str">
        <f t="shared" si="1"/>
        <v>No</v>
      </c>
      <c r="AA15" s="108">
        <f t="shared" si="1"/>
        <v>6.77</v>
      </c>
      <c r="AB15" s="108">
        <f t="shared" si="1"/>
        <v>5.77</v>
      </c>
      <c r="AC15" s="108">
        <f t="shared" si="1"/>
        <v>108.01</v>
      </c>
      <c r="AD15" s="108"/>
      <c r="AE15" s="108"/>
      <c r="AF15" s="108"/>
      <c r="AG15" s="108"/>
      <c r="AH15" s="108">
        <v>2240178</v>
      </c>
      <c r="AI15" s="108"/>
      <c r="AJ15" s="108" t="s">
        <v>334</v>
      </c>
      <c r="AK15" s="108" t="s">
        <v>1380</v>
      </c>
      <c r="AL15" s="108" t="s">
        <v>1439</v>
      </c>
      <c r="AM15" s="108" t="s">
        <v>1440</v>
      </c>
      <c r="AN15" s="108" t="s">
        <v>1441</v>
      </c>
      <c r="AO15" s="108" t="s">
        <v>293</v>
      </c>
      <c r="AP15" s="108" t="s">
        <v>1303</v>
      </c>
      <c r="AQ15" s="108" t="s">
        <v>65</v>
      </c>
      <c r="AR15" s="108" t="s">
        <v>318</v>
      </c>
      <c r="AS15" s="108" t="s">
        <v>1384</v>
      </c>
      <c r="AT15" s="108" t="s">
        <v>1442</v>
      </c>
      <c r="AU15" s="108" t="s">
        <v>1402</v>
      </c>
      <c r="AV15" s="108" t="s">
        <v>299</v>
      </c>
      <c r="AW15" s="108" t="s">
        <v>1304</v>
      </c>
      <c r="AX15" s="108" t="s">
        <v>845</v>
      </c>
      <c r="AY15" s="108" t="s">
        <v>302</v>
      </c>
      <c r="AZ15" s="108" t="s">
        <v>65</v>
      </c>
      <c r="BA15" s="108" t="s">
        <v>66</v>
      </c>
      <c r="BB15" s="108" t="s">
        <v>1358</v>
      </c>
      <c r="BC15" s="108">
        <v>2</v>
      </c>
      <c r="BD15" s="108" t="s">
        <v>66</v>
      </c>
      <c r="BE15" s="108" t="s">
        <v>304</v>
      </c>
      <c r="BF15" s="108" t="s">
        <v>66</v>
      </c>
      <c r="BG15" s="108"/>
      <c r="BH15" s="108" t="s">
        <v>66</v>
      </c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J15" s="104"/>
      <c r="CK15" s="104"/>
      <c r="CL15" s="104"/>
      <c r="CM15" s="104"/>
      <c r="CU15" s="104"/>
      <c r="CV15" s="104"/>
      <c r="CW15" s="104"/>
      <c r="CX15" s="104"/>
      <c r="DF15" s="104"/>
      <c r="DG15" s="104"/>
      <c r="DH15" s="104"/>
      <c r="DI15" s="104"/>
      <c r="FB15" s="102" t="s">
        <v>1440</v>
      </c>
      <c r="FC15" s="102" t="s">
        <v>474</v>
      </c>
      <c r="FD15" s="102" t="s">
        <v>1387</v>
      </c>
      <c r="FE15" s="102" t="s">
        <v>1388</v>
      </c>
      <c r="FF15" s="102" t="s">
        <v>1388</v>
      </c>
      <c r="FG15" s="102" t="s">
        <v>1389</v>
      </c>
      <c r="FH15" s="102" t="s">
        <v>1390</v>
      </c>
      <c r="FJ15" s="102" t="s">
        <v>327</v>
      </c>
      <c r="FL15" s="102" t="s">
        <v>1443</v>
      </c>
      <c r="FM15" s="102" t="s">
        <v>1444</v>
      </c>
      <c r="FN15" s="102" t="s">
        <v>311</v>
      </c>
      <c r="FO15" s="102">
        <v>3.5</v>
      </c>
      <c r="FP15" s="102">
        <v>7200</v>
      </c>
      <c r="FQ15" s="102">
        <v>2000</v>
      </c>
      <c r="FR15" s="102">
        <v>24</v>
      </c>
      <c r="FU15" s="102">
        <v>24</v>
      </c>
      <c r="FV15" s="102">
        <v>2</v>
      </c>
      <c r="FW15" s="102">
        <v>1</v>
      </c>
      <c r="FX15" s="102">
        <v>4</v>
      </c>
      <c r="FY15" s="102">
        <v>2</v>
      </c>
      <c r="FZ15" s="102" t="s">
        <v>66</v>
      </c>
      <c r="GA15" s="104">
        <v>6.77</v>
      </c>
      <c r="GB15" s="104">
        <v>5.77</v>
      </c>
      <c r="GC15" s="104">
        <v>108.01</v>
      </c>
      <c r="GK15" s="104"/>
      <c r="GL15" s="104"/>
      <c r="GM15" s="104"/>
      <c r="GU15" s="104"/>
      <c r="GV15" s="104"/>
      <c r="GW15" s="104"/>
      <c r="JK15" s="104"/>
      <c r="KA15" s="104"/>
      <c r="LH15" s="103">
        <v>41609</v>
      </c>
      <c r="LI15" s="103">
        <v>42150</v>
      </c>
      <c r="LJ15" s="102" t="s">
        <v>312</v>
      </c>
      <c r="LK15" s="102" t="s">
        <v>1445</v>
      </c>
    </row>
    <row r="16" spans="1:323" s="102" customFormat="1" x14ac:dyDescent="0.35">
      <c r="A16" s="108">
        <f t="shared" si="2"/>
        <v>2240182</v>
      </c>
      <c r="B16" s="108" t="str">
        <f t="shared" si="3"/>
        <v>Seagate</v>
      </c>
      <c r="C16" s="109">
        <f t="shared" si="4"/>
        <v>42150</v>
      </c>
      <c r="D16" s="109" t="str">
        <f t="shared" si="4"/>
        <v>United States, Switzerland, Taiwan, Japan, Canada</v>
      </c>
      <c r="E16" s="108" t="str">
        <f t="shared" si="5"/>
        <v>Scale-Up Storage</v>
      </c>
      <c r="F16" s="108" t="str">
        <f t="shared" si="6"/>
        <v>Streaming</v>
      </c>
      <c r="G16" s="108" t="str">
        <f t="shared" si="7"/>
        <v>Yes</v>
      </c>
      <c r="H16" s="108" t="str">
        <f t="shared" si="8"/>
        <v>No</v>
      </c>
      <c r="I16" s="108" t="str">
        <f t="shared" si="9"/>
        <v>Acbel Polytech, Inc; Artesyn Embedded Technologies; Delta Electronics (Thailand) PCL; Delta Electronics (Thailand) PCL</v>
      </c>
      <c r="J16" s="108" t="str">
        <f t="shared" si="10"/>
        <v>Silver; Silver; Gold; Gold</v>
      </c>
      <c r="K16" s="108" t="str">
        <f t="shared" si="11"/>
        <v>Silver; Silver; Gold; Gold</v>
      </c>
      <c r="L16" s="108">
        <f t="shared" si="12"/>
        <v>0</v>
      </c>
      <c r="M16" s="108">
        <f t="shared" si="13"/>
        <v>0</v>
      </c>
      <c r="N16" s="108">
        <f t="shared" si="14"/>
        <v>3.5</v>
      </c>
      <c r="O16" s="108">
        <f t="shared" si="1"/>
        <v>3.5</v>
      </c>
      <c r="P16" s="108">
        <f t="shared" si="1"/>
        <v>7200</v>
      </c>
      <c r="Q16" s="108">
        <f t="shared" si="1"/>
        <v>2000</v>
      </c>
      <c r="R16" s="108">
        <f t="shared" si="1"/>
        <v>24</v>
      </c>
      <c r="S16" s="108">
        <f t="shared" si="1"/>
        <v>0</v>
      </c>
      <c r="T16" s="108">
        <f t="shared" si="1"/>
        <v>0</v>
      </c>
      <c r="U16" s="108">
        <f t="shared" si="1"/>
        <v>24</v>
      </c>
      <c r="V16" s="108">
        <f t="shared" si="1"/>
        <v>2</v>
      </c>
      <c r="W16" s="108">
        <f t="shared" si="1"/>
        <v>1</v>
      </c>
      <c r="X16" s="108">
        <f t="shared" si="1"/>
        <v>4</v>
      </c>
      <c r="Y16" s="108">
        <f t="shared" si="1"/>
        <v>2</v>
      </c>
      <c r="Z16" s="108" t="str">
        <f t="shared" si="1"/>
        <v>No</v>
      </c>
      <c r="AA16" s="108">
        <f t="shared" si="1"/>
        <v>1.94</v>
      </c>
      <c r="AB16" s="108">
        <f t="shared" si="1"/>
        <v>1.99</v>
      </c>
      <c r="AC16" s="108">
        <f t="shared" si="1"/>
        <v>102.31</v>
      </c>
      <c r="AD16" s="108"/>
      <c r="AE16" s="108"/>
      <c r="AF16" s="108"/>
      <c r="AG16" s="108"/>
      <c r="AH16" s="108">
        <v>2240182</v>
      </c>
      <c r="AI16" s="108"/>
      <c r="AJ16" s="108" t="s">
        <v>334</v>
      </c>
      <c r="AK16" s="108" t="s">
        <v>1380</v>
      </c>
      <c r="AL16" s="108" t="s">
        <v>1439</v>
      </c>
      <c r="AM16" s="108" t="s">
        <v>1446</v>
      </c>
      <c r="AN16" s="108"/>
      <c r="AO16" s="108" t="s">
        <v>293</v>
      </c>
      <c r="AP16" s="108" t="s">
        <v>1303</v>
      </c>
      <c r="AQ16" s="108" t="s">
        <v>65</v>
      </c>
      <c r="AR16" s="108" t="s">
        <v>318</v>
      </c>
      <c r="AS16" s="108" t="s">
        <v>1384</v>
      </c>
      <c r="AT16" s="108" t="s">
        <v>1442</v>
      </c>
      <c r="AU16" s="108" t="s">
        <v>1402</v>
      </c>
      <c r="AV16" s="108" t="s">
        <v>299</v>
      </c>
      <c r="AW16" s="108" t="s">
        <v>1304</v>
      </c>
      <c r="AX16" s="108" t="s">
        <v>845</v>
      </c>
      <c r="AY16" s="108" t="s">
        <v>302</v>
      </c>
      <c r="AZ16" s="108" t="s">
        <v>65</v>
      </c>
      <c r="BA16" s="108" t="s">
        <v>66</v>
      </c>
      <c r="BB16" s="108" t="s">
        <v>1358</v>
      </c>
      <c r="BC16" s="108">
        <v>2</v>
      </c>
      <c r="BD16" s="108" t="s">
        <v>66</v>
      </c>
      <c r="BE16" s="108" t="s">
        <v>304</v>
      </c>
      <c r="BF16" s="108" t="s">
        <v>66</v>
      </c>
      <c r="BG16" s="108"/>
      <c r="BH16" s="108" t="s">
        <v>66</v>
      </c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J16" s="104"/>
      <c r="CK16" s="104"/>
      <c r="CL16" s="104"/>
      <c r="CM16" s="104"/>
      <c r="CU16" s="104"/>
      <c r="CV16" s="104"/>
      <c r="CW16" s="104"/>
      <c r="CX16" s="104"/>
      <c r="DF16" s="104"/>
      <c r="DG16" s="104"/>
      <c r="DH16" s="104"/>
      <c r="DI16" s="104"/>
      <c r="FB16" s="102" t="s">
        <v>1446</v>
      </c>
      <c r="FC16" s="102" t="s">
        <v>474</v>
      </c>
      <c r="FD16" s="102" t="s">
        <v>1387</v>
      </c>
      <c r="FE16" s="102" t="s">
        <v>1388</v>
      </c>
      <c r="FF16" s="102" t="s">
        <v>1388</v>
      </c>
      <c r="FG16" s="102" t="s">
        <v>1389</v>
      </c>
      <c r="FH16" s="102" t="s">
        <v>1390</v>
      </c>
      <c r="FJ16" s="102" t="s">
        <v>327</v>
      </c>
      <c r="FL16" s="102" t="s">
        <v>1447</v>
      </c>
      <c r="FM16" s="102" t="s">
        <v>1448</v>
      </c>
      <c r="FN16" s="102" t="s">
        <v>311</v>
      </c>
      <c r="FO16" s="102">
        <v>3.5</v>
      </c>
      <c r="FP16" s="102">
        <v>7200</v>
      </c>
      <c r="FQ16" s="102">
        <v>2000</v>
      </c>
      <c r="FR16" s="102">
        <v>24</v>
      </c>
      <c r="FU16" s="102">
        <v>24</v>
      </c>
      <c r="FV16" s="102">
        <v>2</v>
      </c>
      <c r="FW16" s="102">
        <v>1</v>
      </c>
      <c r="FX16" s="102">
        <v>4</v>
      </c>
      <c r="FY16" s="102">
        <v>2</v>
      </c>
      <c r="FZ16" s="102" t="s">
        <v>66</v>
      </c>
      <c r="GA16" s="104">
        <v>1.94</v>
      </c>
      <c r="GB16" s="104">
        <v>1.99</v>
      </c>
      <c r="GC16" s="104">
        <v>102.31</v>
      </c>
      <c r="GK16" s="104"/>
      <c r="GL16" s="104"/>
      <c r="GM16" s="104"/>
      <c r="GU16" s="104"/>
      <c r="GV16" s="104"/>
      <c r="GW16" s="104"/>
      <c r="JK16" s="104"/>
      <c r="KA16" s="104"/>
      <c r="LH16" s="103">
        <v>41609</v>
      </c>
      <c r="LI16" s="103">
        <v>42150</v>
      </c>
      <c r="LJ16" s="102" t="s">
        <v>312</v>
      </c>
      <c r="LK16" s="102" t="s">
        <v>1449</v>
      </c>
    </row>
    <row r="17" spans="1:323" s="102" customFormat="1" x14ac:dyDescent="0.35">
      <c r="A17" s="108">
        <f t="shared" si="2"/>
        <v>2299636</v>
      </c>
      <c r="B17" s="108" t="str">
        <f t="shared" si="3"/>
        <v>Seagate</v>
      </c>
      <c r="C17" s="109">
        <f t="shared" si="4"/>
        <v>42928</v>
      </c>
      <c r="D17" s="109" t="str">
        <f t="shared" si="4"/>
        <v>United States</v>
      </c>
      <c r="E17" s="108" t="str">
        <f t="shared" si="5"/>
        <v>Scale-Up Storage</v>
      </c>
      <c r="F17" s="108" t="str">
        <f t="shared" si="6"/>
        <v>Streaming</v>
      </c>
      <c r="G17" s="108" t="str">
        <f t="shared" si="7"/>
        <v>No</v>
      </c>
      <c r="H17" s="108" t="str">
        <f t="shared" si="8"/>
        <v>No</v>
      </c>
      <c r="I17" s="108">
        <f t="shared" si="9"/>
        <v>0</v>
      </c>
      <c r="J17" s="108">
        <f t="shared" si="10"/>
        <v>0</v>
      </c>
      <c r="K17" s="108">
        <f t="shared" si="11"/>
        <v>0</v>
      </c>
      <c r="L17" s="108">
        <f t="shared" si="12"/>
        <v>0</v>
      </c>
      <c r="M17" s="108">
        <f t="shared" si="13"/>
        <v>0</v>
      </c>
      <c r="N17" s="108">
        <f t="shared" si="14"/>
        <v>0</v>
      </c>
      <c r="O17" s="108">
        <f t="shared" si="1"/>
        <v>0</v>
      </c>
      <c r="P17" s="108">
        <f t="shared" si="1"/>
        <v>0</v>
      </c>
      <c r="Q17" s="108">
        <f t="shared" si="1"/>
        <v>0</v>
      </c>
      <c r="R17" s="108">
        <f t="shared" si="1"/>
        <v>0</v>
      </c>
      <c r="S17" s="108">
        <f t="shared" si="1"/>
        <v>0</v>
      </c>
      <c r="T17" s="108">
        <f t="shared" si="1"/>
        <v>0</v>
      </c>
      <c r="U17" s="108">
        <f t="shared" si="1"/>
        <v>0</v>
      </c>
      <c r="V17" s="108">
        <f t="shared" si="1"/>
        <v>0</v>
      </c>
      <c r="W17" s="108">
        <f t="shared" si="1"/>
        <v>0</v>
      </c>
      <c r="X17" s="108">
        <f t="shared" si="1"/>
        <v>0</v>
      </c>
      <c r="Y17" s="108">
        <f t="shared" si="1"/>
        <v>0</v>
      </c>
      <c r="Z17" s="108">
        <f t="shared" si="1"/>
        <v>0</v>
      </c>
      <c r="AA17" s="108">
        <f>GU17</f>
        <v>21</v>
      </c>
      <c r="AB17" s="108">
        <f>GV17</f>
        <v>22.68</v>
      </c>
      <c r="AC17" s="108">
        <f>GW17</f>
        <v>48.33</v>
      </c>
      <c r="AD17" s="108"/>
      <c r="AE17" s="108"/>
      <c r="AF17" s="108"/>
      <c r="AG17" s="108"/>
      <c r="AH17" s="108">
        <v>2299636</v>
      </c>
      <c r="AI17" s="108"/>
      <c r="AJ17" s="108" t="s">
        <v>334</v>
      </c>
      <c r="AK17" s="108" t="s">
        <v>334</v>
      </c>
      <c r="AL17" s="108" t="s">
        <v>1450</v>
      </c>
      <c r="AM17" s="108" t="s">
        <v>1450</v>
      </c>
      <c r="AN17" s="108"/>
      <c r="AO17" s="108" t="s">
        <v>293</v>
      </c>
      <c r="AP17" s="108" t="s">
        <v>1303</v>
      </c>
      <c r="AQ17" s="108" t="s">
        <v>65</v>
      </c>
      <c r="AR17" s="108" t="s">
        <v>318</v>
      </c>
      <c r="AS17" s="108" t="s">
        <v>334</v>
      </c>
      <c r="AT17" s="108" t="s">
        <v>1451</v>
      </c>
      <c r="AU17" s="108" t="s">
        <v>1452</v>
      </c>
      <c r="AV17" s="108" t="s">
        <v>299</v>
      </c>
      <c r="AW17" s="108" t="s">
        <v>1304</v>
      </c>
      <c r="AX17" s="108" t="s">
        <v>845</v>
      </c>
      <c r="AY17" s="108" t="s">
        <v>418</v>
      </c>
      <c r="AZ17" s="108" t="s">
        <v>66</v>
      </c>
      <c r="BA17" s="108"/>
      <c r="BB17" s="108" t="s">
        <v>1358</v>
      </c>
      <c r="BC17" s="108">
        <v>2</v>
      </c>
      <c r="BD17" s="108" t="s">
        <v>66</v>
      </c>
      <c r="BE17" s="108" t="s">
        <v>304</v>
      </c>
      <c r="BF17" s="108" t="s">
        <v>66</v>
      </c>
      <c r="BG17" s="108"/>
      <c r="BH17" s="108" t="s">
        <v>66</v>
      </c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>
        <v>21</v>
      </c>
      <c r="GV17" s="104">
        <v>22.68</v>
      </c>
      <c r="GW17" s="104">
        <v>48.33</v>
      </c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  <c r="IW17" s="104"/>
      <c r="IX17" s="104"/>
      <c r="IY17" s="104"/>
      <c r="IZ17" s="104"/>
      <c r="JA17" s="104"/>
      <c r="JB17" s="104"/>
      <c r="JC17" s="104"/>
      <c r="JD17" s="104"/>
      <c r="JE17" s="104"/>
      <c r="JF17" s="104"/>
      <c r="JG17" s="104"/>
      <c r="JH17" s="104"/>
      <c r="JI17" s="104"/>
      <c r="JJ17" s="104"/>
      <c r="JK17" s="104"/>
      <c r="JL17" s="104"/>
      <c r="JM17" s="104"/>
      <c r="JN17" s="104"/>
      <c r="JO17" s="104"/>
      <c r="JP17" s="104"/>
      <c r="JQ17" s="104"/>
      <c r="JR17" s="104"/>
      <c r="JS17" s="104"/>
      <c r="JT17" s="104"/>
      <c r="JU17" s="104"/>
      <c r="JV17" s="104"/>
      <c r="JW17" s="104"/>
      <c r="JX17" s="104"/>
      <c r="JY17" s="104"/>
      <c r="JZ17" s="104"/>
      <c r="KA17" s="104"/>
      <c r="KB17" s="104"/>
      <c r="KC17" s="104"/>
      <c r="KD17" s="104"/>
      <c r="KE17" s="104"/>
      <c r="KF17" s="104"/>
      <c r="KG17" s="104"/>
      <c r="KH17" s="104"/>
      <c r="KI17" s="104"/>
      <c r="KJ17" s="104"/>
      <c r="KK17" s="104"/>
      <c r="KL17" s="104"/>
      <c r="KM17" s="104"/>
      <c r="KN17" s="104"/>
      <c r="KO17" s="104"/>
      <c r="KP17" s="104"/>
      <c r="KQ17" s="104"/>
      <c r="KR17" s="104"/>
      <c r="KS17" s="104"/>
      <c r="KT17" s="104"/>
      <c r="KU17" s="104"/>
      <c r="KV17" s="104"/>
      <c r="KW17" s="104"/>
      <c r="KX17" s="104"/>
      <c r="KY17" s="104"/>
      <c r="KZ17" s="104"/>
      <c r="LA17" s="104"/>
      <c r="LB17" s="104"/>
      <c r="LC17" s="104"/>
      <c r="LD17" s="104"/>
      <c r="LE17" s="104"/>
      <c r="LF17" s="104"/>
      <c r="LG17" s="104"/>
      <c r="LH17" s="105">
        <v>42915</v>
      </c>
      <c r="LI17" s="105">
        <v>42928</v>
      </c>
      <c r="LJ17" s="104" t="s">
        <v>14</v>
      </c>
      <c r="LK17" s="104" t="s">
        <v>1453</v>
      </c>
    </row>
    <row r="18" spans="1:323" s="102" customFormat="1" x14ac:dyDescent="0.35">
      <c r="A18" s="108">
        <f t="shared" si="2"/>
        <v>2299817</v>
      </c>
      <c r="B18" s="108" t="str">
        <f t="shared" si="3"/>
        <v>Seagate</v>
      </c>
      <c r="C18" s="109">
        <f t="shared" si="4"/>
        <v>42930</v>
      </c>
      <c r="D18" s="109" t="str">
        <f t="shared" si="4"/>
        <v>United States</v>
      </c>
      <c r="E18" s="108" t="str">
        <f t="shared" si="5"/>
        <v>Scale-Up Storage</v>
      </c>
      <c r="F18" s="108" t="str">
        <f t="shared" si="6"/>
        <v>Streaming</v>
      </c>
      <c r="G18" s="108" t="str">
        <f t="shared" si="7"/>
        <v>No</v>
      </c>
      <c r="H18" s="108" t="str">
        <f t="shared" si="8"/>
        <v>No</v>
      </c>
      <c r="I18" s="108">
        <f t="shared" si="9"/>
        <v>0</v>
      </c>
      <c r="J18" s="108">
        <f t="shared" si="10"/>
        <v>0</v>
      </c>
      <c r="K18" s="108">
        <f t="shared" si="11"/>
        <v>0</v>
      </c>
      <c r="L18" s="108">
        <f t="shared" si="12"/>
        <v>0</v>
      </c>
      <c r="M18" s="108">
        <f t="shared" si="13"/>
        <v>0</v>
      </c>
      <c r="N18" s="108">
        <f t="shared" si="14"/>
        <v>0</v>
      </c>
      <c r="O18" s="108">
        <f t="shared" ref="O18:Z34" si="15">FO18</f>
        <v>0</v>
      </c>
      <c r="P18" s="108">
        <f t="shared" si="15"/>
        <v>0</v>
      </c>
      <c r="Q18" s="108">
        <f t="shared" si="15"/>
        <v>0</v>
      </c>
      <c r="R18" s="108">
        <f t="shared" si="15"/>
        <v>0</v>
      </c>
      <c r="S18" s="108">
        <f t="shared" si="15"/>
        <v>0</v>
      </c>
      <c r="T18" s="108">
        <f t="shared" si="15"/>
        <v>0</v>
      </c>
      <c r="U18" s="108">
        <f t="shared" si="15"/>
        <v>0</v>
      </c>
      <c r="V18" s="108">
        <f t="shared" si="15"/>
        <v>0</v>
      </c>
      <c r="W18" s="108">
        <f t="shared" si="15"/>
        <v>0</v>
      </c>
      <c r="X18" s="108">
        <f t="shared" si="15"/>
        <v>0</v>
      </c>
      <c r="Y18" s="108">
        <f t="shared" si="15"/>
        <v>0</v>
      </c>
      <c r="Z18" s="108">
        <f t="shared" si="15"/>
        <v>0</v>
      </c>
      <c r="AA18" s="108">
        <f t="shared" ref="AA18:AC34" si="16">GU18</f>
        <v>10.91</v>
      </c>
      <c r="AB18" s="108">
        <f t="shared" si="16"/>
        <v>8.7100000000000009</v>
      </c>
      <c r="AC18" s="108">
        <f t="shared" si="16"/>
        <v>45.27</v>
      </c>
      <c r="AD18" s="108"/>
      <c r="AE18" s="108"/>
      <c r="AF18" s="108"/>
      <c r="AG18" s="108"/>
      <c r="AH18" s="108">
        <v>2299817</v>
      </c>
      <c r="AI18" s="108"/>
      <c r="AJ18" s="108" t="s">
        <v>334</v>
      </c>
      <c r="AK18" s="108" t="s">
        <v>334</v>
      </c>
      <c r="AL18" s="108" t="s">
        <v>1454</v>
      </c>
      <c r="AM18" s="108" t="s">
        <v>1454</v>
      </c>
      <c r="AN18" s="108"/>
      <c r="AO18" s="108" t="s">
        <v>293</v>
      </c>
      <c r="AP18" s="108" t="s">
        <v>1303</v>
      </c>
      <c r="AQ18" s="108" t="s">
        <v>65</v>
      </c>
      <c r="AR18" s="108" t="s">
        <v>318</v>
      </c>
      <c r="AS18" s="108" t="s">
        <v>334</v>
      </c>
      <c r="AT18" s="108" t="s">
        <v>1455</v>
      </c>
      <c r="AU18" s="108" t="s">
        <v>1456</v>
      </c>
      <c r="AV18" s="108" t="s">
        <v>299</v>
      </c>
      <c r="AW18" s="108" t="s">
        <v>1304</v>
      </c>
      <c r="AX18" s="108" t="s">
        <v>845</v>
      </c>
      <c r="AY18" s="108" t="s">
        <v>418</v>
      </c>
      <c r="AZ18" s="108" t="s">
        <v>66</v>
      </c>
      <c r="BA18" s="108"/>
      <c r="BB18" s="108" t="s">
        <v>1358</v>
      </c>
      <c r="BC18" s="108">
        <v>2</v>
      </c>
      <c r="BD18" s="108" t="s">
        <v>66</v>
      </c>
      <c r="BE18" s="108" t="s">
        <v>304</v>
      </c>
      <c r="BF18" s="108" t="s">
        <v>66</v>
      </c>
      <c r="BG18" s="108"/>
      <c r="BH18" s="108" t="s">
        <v>66</v>
      </c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>
        <v>10.91</v>
      </c>
      <c r="GV18" s="104">
        <v>8.7100000000000009</v>
      </c>
      <c r="GW18" s="104">
        <v>45.27</v>
      </c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  <c r="IW18" s="104"/>
      <c r="IX18" s="104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5">
        <v>42915</v>
      </c>
      <c r="LI18" s="105">
        <v>42930</v>
      </c>
      <c r="LJ18" s="104" t="s">
        <v>14</v>
      </c>
      <c r="LK18" s="104" t="s">
        <v>1457</v>
      </c>
    </row>
    <row r="19" spans="1:323" s="102" customFormat="1" x14ac:dyDescent="0.35">
      <c r="A19" s="108">
        <f t="shared" si="2"/>
        <v>2300884</v>
      </c>
      <c r="B19" s="108" t="str">
        <f t="shared" si="3"/>
        <v>Seagate</v>
      </c>
      <c r="C19" s="109">
        <f t="shared" si="4"/>
        <v>42944</v>
      </c>
      <c r="D19" s="109" t="str">
        <f t="shared" si="4"/>
        <v>United States</v>
      </c>
      <c r="E19" s="108" t="str">
        <f t="shared" si="5"/>
        <v>Scale-Up Storage</v>
      </c>
      <c r="F19" s="108" t="str">
        <f t="shared" si="6"/>
        <v>Streaming</v>
      </c>
      <c r="G19" s="108" t="str">
        <f t="shared" si="7"/>
        <v>Yes</v>
      </c>
      <c r="H19" s="108" t="str">
        <f t="shared" si="8"/>
        <v>No</v>
      </c>
      <c r="I19" s="108">
        <f t="shared" si="9"/>
        <v>0</v>
      </c>
      <c r="J19" s="108">
        <f t="shared" si="10"/>
        <v>0</v>
      </c>
      <c r="K19" s="108">
        <f t="shared" si="11"/>
        <v>0</v>
      </c>
      <c r="L19" s="108">
        <f t="shared" si="12"/>
        <v>0</v>
      </c>
      <c r="M19" s="108">
        <f t="shared" si="13"/>
        <v>0</v>
      </c>
      <c r="N19" s="108">
        <f t="shared" si="14"/>
        <v>0</v>
      </c>
      <c r="O19" s="108">
        <f t="shared" si="15"/>
        <v>0</v>
      </c>
      <c r="P19" s="108">
        <f t="shared" si="15"/>
        <v>0</v>
      </c>
      <c r="Q19" s="108">
        <f t="shared" si="15"/>
        <v>0</v>
      </c>
      <c r="R19" s="108">
        <f t="shared" si="15"/>
        <v>0</v>
      </c>
      <c r="S19" s="108">
        <f t="shared" si="15"/>
        <v>0</v>
      </c>
      <c r="T19" s="108">
        <f t="shared" si="15"/>
        <v>0</v>
      </c>
      <c r="U19" s="108">
        <f t="shared" si="15"/>
        <v>0</v>
      </c>
      <c r="V19" s="108">
        <f t="shared" si="15"/>
        <v>0</v>
      </c>
      <c r="W19" s="108">
        <f t="shared" si="15"/>
        <v>0</v>
      </c>
      <c r="X19" s="108">
        <f t="shared" si="15"/>
        <v>0</v>
      </c>
      <c r="Y19" s="108">
        <f t="shared" si="15"/>
        <v>0</v>
      </c>
      <c r="Z19" s="108">
        <f t="shared" si="15"/>
        <v>0</v>
      </c>
      <c r="AA19" s="108">
        <f t="shared" si="16"/>
        <v>0.8</v>
      </c>
      <c r="AB19" s="108">
        <f t="shared" si="16"/>
        <v>0.8</v>
      </c>
      <c r="AC19" s="108">
        <f t="shared" si="16"/>
        <v>37.979999999999997</v>
      </c>
      <c r="AD19" s="108"/>
      <c r="AE19" s="108"/>
      <c r="AF19" s="108"/>
      <c r="AG19" s="108"/>
      <c r="AH19" s="108">
        <v>2300884</v>
      </c>
      <c r="AI19" s="108"/>
      <c r="AJ19" s="108" t="s">
        <v>334</v>
      </c>
      <c r="AK19" s="108" t="s">
        <v>334</v>
      </c>
      <c r="AL19" s="108" t="s">
        <v>1450</v>
      </c>
      <c r="AM19" s="108" t="s">
        <v>1458</v>
      </c>
      <c r="AN19" s="108"/>
      <c r="AO19" s="108" t="s">
        <v>293</v>
      </c>
      <c r="AP19" s="108" t="s">
        <v>1303</v>
      </c>
      <c r="AQ19" s="108" t="s">
        <v>65</v>
      </c>
      <c r="AR19" s="108" t="s">
        <v>318</v>
      </c>
      <c r="AS19" s="108" t="s">
        <v>1355</v>
      </c>
      <c r="AT19" s="108" t="s">
        <v>1459</v>
      </c>
      <c r="AU19" s="108" t="s">
        <v>1451</v>
      </c>
      <c r="AV19" s="108" t="s">
        <v>299</v>
      </c>
      <c r="AW19" s="108" t="s">
        <v>1304</v>
      </c>
      <c r="AX19" s="108" t="s">
        <v>845</v>
      </c>
      <c r="AY19" s="108" t="s">
        <v>418</v>
      </c>
      <c r="AZ19" s="108" t="s">
        <v>65</v>
      </c>
      <c r="BA19" s="108" t="s">
        <v>66</v>
      </c>
      <c r="BB19" s="108" t="s">
        <v>1358</v>
      </c>
      <c r="BC19" s="108">
        <v>2</v>
      </c>
      <c r="BD19" s="108" t="s">
        <v>66</v>
      </c>
      <c r="BE19" s="108" t="s">
        <v>304</v>
      </c>
      <c r="BF19" s="108" t="s">
        <v>66</v>
      </c>
      <c r="BG19" s="108"/>
      <c r="BH19" s="108" t="s">
        <v>66</v>
      </c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>
        <v>0.8</v>
      </c>
      <c r="GV19" s="104">
        <v>0.8</v>
      </c>
      <c r="GW19" s="104">
        <v>37.979999999999997</v>
      </c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  <c r="IW19" s="104"/>
      <c r="IX19" s="104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5">
        <v>42915</v>
      </c>
      <c r="LI19" s="105">
        <v>42944</v>
      </c>
      <c r="LJ19" s="104" t="s">
        <v>14</v>
      </c>
      <c r="LK19" s="104" t="s">
        <v>1460</v>
      </c>
    </row>
    <row r="20" spans="1:323" s="102" customFormat="1" x14ac:dyDescent="0.35">
      <c r="A20" s="108">
        <f t="shared" si="2"/>
        <v>2301071</v>
      </c>
      <c r="B20" s="108" t="str">
        <f t="shared" si="3"/>
        <v>Seagate</v>
      </c>
      <c r="C20" s="109">
        <f t="shared" si="4"/>
        <v>42948</v>
      </c>
      <c r="D20" s="109" t="str">
        <f t="shared" si="4"/>
        <v>United States</v>
      </c>
      <c r="E20" s="108" t="str">
        <f t="shared" si="5"/>
        <v>Scale-Up Storage</v>
      </c>
      <c r="F20" s="108" t="str">
        <f t="shared" si="6"/>
        <v>Streaming</v>
      </c>
      <c r="G20" s="108" t="str">
        <f t="shared" si="7"/>
        <v>No</v>
      </c>
      <c r="H20" s="108" t="str">
        <f t="shared" si="8"/>
        <v>No</v>
      </c>
      <c r="I20" s="108">
        <f t="shared" si="9"/>
        <v>0</v>
      </c>
      <c r="J20" s="108">
        <f t="shared" si="10"/>
        <v>0</v>
      </c>
      <c r="K20" s="108">
        <f t="shared" si="11"/>
        <v>0</v>
      </c>
      <c r="L20" s="108">
        <f t="shared" si="12"/>
        <v>0</v>
      </c>
      <c r="M20" s="108">
        <f t="shared" si="13"/>
        <v>0</v>
      </c>
      <c r="N20" s="108">
        <f t="shared" si="14"/>
        <v>0</v>
      </c>
      <c r="O20" s="108">
        <f t="shared" si="15"/>
        <v>0</v>
      </c>
      <c r="P20" s="108">
        <f t="shared" si="15"/>
        <v>0</v>
      </c>
      <c r="Q20" s="108">
        <f t="shared" si="15"/>
        <v>0</v>
      </c>
      <c r="R20" s="108">
        <f t="shared" si="15"/>
        <v>0</v>
      </c>
      <c r="S20" s="108">
        <f t="shared" si="15"/>
        <v>0</v>
      </c>
      <c r="T20" s="108">
        <f t="shared" si="15"/>
        <v>0</v>
      </c>
      <c r="U20" s="108">
        <f t="shared" si="15"/>
        <v>0</v>
      </c>
      <c r="V20" s="108">
        <f t="shared" si="15"/>
        <v>0</v>
      </c>
      <c r="W20" s="108">
        <f t="shared" si="15"/>
        <v>0</v>
      </c>
      <c r="X20" s="108">
        <f t="shared" si="15"/>
        <v>0</v>
      </c>
      <c r="Y20" s="108">
        <f t="shared" si="15"/>
        <v>0</v>
      </c>
      <c r="Z20" s="108">
        <f t="shared" si="15"/>
        <v>0</v>
      </c>
      <c r="AA20" s="108">
        <f t="shared" si="16"/>
        <v>0.82</v>
      </c>
      <c r="AB20" s="108">
        <f t="shared" si="16"/>
        <v>0.81</v>
      </c>
      <c r="AC20" s="108">
        <f t="shared" si="16"/>
        <v>77.3</v>
      </c>
      <c r="AD20" s="108"/>
      <c r="AE20" s="108"/>
      <c r="AF20" s="108"/>
      <c r="AG20" s="108"/>
      <c r="AH20" s="108">
        <v>2301071</v>
      </c>
      <c r="AI20" s="108"/>
      <c r="AJ20" s="108" t="s">
        <v>334</v>
      </c>
      <c r="AK20" s="108" t="s">
        <v>334</v>
      </c>
      <c r="AL20" s="108" t="s">
        <v>1454</v>
      </c>
      <c r="AM20" s="108" t="s">
        <v>1461</v>
      </c>
      <c r="AN20" s="108"/>
      <c r="AO20" s="108" t="s">
        <v>293</v>
      </c>
      <c r="AP20" s="108" t="s">
        <v>1303</v>
      </c>
      <c r="AQ20" s="108" t="s">
        <v>65</v>
      </c>
      <c r="AR20" s="108" t="s">
        <v>318</v>
      </c>
      <c r="AS20" s="108" t="s">
        <v>1355</v>
      </c>
      <c r="AT20" s="108" t="s">
        <v>1454</v>
      </c>
      <c r="AU20" s="108" t="s">
        <v>1455</v>
      </c>
      <c r="AV20" s="108" t="s">
        <v>299</v>
      </c>
      <c r="AW20" s="108" t="s">
        <v>1304</v>
      </c>
      <c r="AX20" s="108" t="s">
        <v>845</v>
      </c>
      <c r="AY20" s="108" t="s">
        <v>418</v>
      </c>
      <c r="AZ20" s="108" t="s">
        <v>66</v>
      </c>
      <c r="BA20" s="108"/>
      <c r="BB20" s="108" t="s">
        <v>1358</v>
      </c>
      <c r="BC20" s="108">
        <v>2</v>
      </c>
      <c r="BD20" s="108" t="s">
        <v>66</v>
      </c>
      <c r="BE20" s="108" t="s">
        <v>304</v>
      </c>
      <c r="BF20" s="108" t="s">
        <v>66</v>
      </c>
      <c r="BG20" s="108"/>
      <c r="BH20" s="108" t="s">
        <v>66</v>
      </c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>
        <v>0.82</v>
      </c>
      <c r="GV20" s="104">
        <v>0.81</v>
      </c>
      <c r="GW20" s="104">
        <v>77.3</v>
      </c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  <c r="IW20" s="104"/>
      <c r="IX20" s="104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5">
        <v>42915</v>
      </c>
      <c r="LI20" s="105">
        <v>42948</v>
      </c>
      <c r="LJ20" s="104" t="s">
        <v>14</v>
      </c>
      <c r="LK20" s="104" t="s">
        <v>1462</v>
      </c>
    </row>
    <row r="21" spans="1:323" s="102" customFormat="1" x14ac:dyDescent="0.35">
      <c r="A21" s="108">
        <f t="shared" si="2"/>
        <v>2301074</v>
      </c>
      <c r="B21" s="108" t="str">
        <f t="shared" si="3"/>
        <v>Seagate</v>
      </c>
      <c r="C21" s="109">
        <f t="shared" si="4"/>
        <v>42948</v>
      </c>
      <c r="D21" s="109" t="str">
        <f t="shared" si="4"/>
        <v>United States</v>
      </c>
      <c r="E21" s="108" t="str">
        <f t="shared" si="5"/>
        <v>Scale-Up Storage</v>
      </c>
      <c r="F21" s="108" t="str">
        <f t="shared" si="6"/>
        <v>Streaming</v>
      </c>
      <c r="G21" s="108" t="str">
        <f t="shared" si="7"/>
        <v>No</v>
      </c>
      <c r="H21" s="108" t="str">
        <f t="shared" si="8"/>
        <v>No</v>
      </c>
      <c r="I21" s="108">
        <f t="shared" si="9"/>
        <v>0</v>
      </c>
      <c r="J21" s="108">
        <f t="shared" si="10"/>
        <v>0</v>
      </c>
      <c r="K21" s="108">
        <f t="shared" si="11"/>
        <v>0</v>
      </c>
      <c r="L21" s="108">
        <f t="shared" si="12"/>
        <v>0</v>
      </c>
      <c r="M21" s="108">
        <f t="shared" si="13"/>
        <v>0</v>
      </c>
      <c r="N21" s="108">
        <f t="shared" si="14"/>
        <v>0</v>
      </c>
      <c r="O21" s="108">
        <f t="shared" si="15"/>
        <v>0</v>
      </c>
      <c r="P21" s="108">
        <f t="shared" si="15"/>
        <v>0</v>
      </c>
      <c r="Q21" s="108">
        <f t="shared" si="15"/>
        <v>0</v>
      </c>
      <c r="R21" s="108">
        <f t="shared" si="15"/>
        <v>0</v>
      </c>
      <c r="S21" s="108">
        <f t="shared" si="15"/>
        <v>0</v>
      </c>
      <c r="T21" s="108">
        <f t="shared" si="15"/>
        <v>0</v>
      </c>
      <c r="U21" s="108">
        <f t="shared" si="15"/>
        <v>0</v>
      </c>
      <c r="V21" s="108">
        <f t="shared" si="15"/>
        <v>0</v>
      </c>
      <c r="W21" s="108">
        <f t="shared" si="15"/>
        <v>0</v>
      </c>
      <c r="X21" s="108">
        <f t="shared" si="15"/>
        <v>0</v>
      </c>
      <c r="Y21" s="108">
        <f t="shared" si="15"/>
        <v>0</v>
      </c>
      <c r="Z21" s="108">
        <f t="shared" si="15"/>
        <v>0</v>
      </c>
      <c r="AA21" s="108">
        <f t="shared" si="16"/>
        <v>10.91</v>
      </c>
      <c r="AB21" s="108">
        <f t="shared" si="16"/>
        <v>9.7200000000000006</v>
      </c>
      <c r="AC21" s="108">
        <f t="shared" si="16"/>
        <v>74.62</v>
      </c>
      <c r="AD21" s="108"/>
      <c r="AE21" s="108"/>
      <c r="AF21" s="108"/>
      <c r="AG21" s="108"/>
      <c r="AH21" s="108">
        <v>2301074</v>
      </c>
      <c r="AI21" s="108"/>
      <c r="AJ21" s="108" t="s">
        <v>334</v>
      </c>
      <c r="AK21" s="108" t="s">
        <v>334</v>
      </c>
      <c r="AL21" s="108" t="s">
        <v>1450</v>
      </c>
      <c r="AM21" s="108" t="s">
        <v>1463</v>
      </c>
      <c r="AN21" s="108"/>
      <c r="AO21" s="108" t="s">
        <v>293</v>
      </c>
      <c r="AP21" s="108" t="s">
        <v>1303</v>
      </c>
      <c r="AQ21" s="108" t="s">
        <v>65</v>
      </c>
      <c r="AR21" s="108" t="s">
        <v>318</v>
      </c>
      <c r="AS21" s="108" t="s">
        <v>1355</v>
      </c>
      <c r="AT21" s="108" t="s">
        <v>1450</v>
      </c>
      <c r="AU21" s="108" t="s">
        <v>1451</v>
      </c>
      <c r="AV21" s="108" t="s">
        <v>299</v>
      </c>
      <c r="AW21" s="108" t="s">
        <v>1304</v>
      </c>
      <c r="AX21" s="108" t="s">
        <v>845</v>
      </c>
      <c r="AY21" s="108" t="s">
        <v>418</v>
      </c>
      <c r="AZ21" s="108" t="s">
        <v>66</v>
      </c>
      <c r="BA21" s="108"/>
      <c r="BB21" s="108" t="s">
        <v>1358</v>
      </c>
      <c r="BC21" s="108">
        <v>2</v>
      </c>
      <c r="BD21" s="108" t="s">
        <v>66</v>
      </c>
      <c r="BE21" s="108" t="s">
        <v>304</v>
      </c>
      <c r="BF21" s="108" t="s">
        <v>66</v>
      </c>
      <c r="BG21" s="108"/>
      <c r="BH21" s="108" t="s">
        <v>66</v>
      </c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>
        <v>10.91</v>
      </c>
      <c r="GV21" s="104">
        <v>9.7200000000000006</v>
      </c>
      <c r="GW21" s="104">
        <v>74.62</v>
      </c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5">
        <v>42915</v>
      </c>
      <c r="LI21" s="105">
        <v>42948</v>
      </c>
      <c r="LJ21" s="104" t="s">
        <v>14</v>
      </c>
      <c r="LK21" s="104" t="s">
        <v>1464</v>
      </c>
    </row>
    <row r="22" spans="1:323" s="102" customFormat="1" x14ac:dyDescent="0.35">
      <c r="A22" s="108">
        <f t="shared" si="2"/>
        <v>2301076</v>
      </c>
      <c r="B22" s="108" t="str">
        <f t="shared" si="3"/>
        <v>Seagate</v>
      </c>
      <c r="C22" s="109">
        <f t="shared" si="4"/>
        <v>42948</v>
      </c>
      <c r="D22" s="109" t="str">
        <f t="shared" si="4"/>
        <v>United States</v>
      </c>
      <c r="E22" s="108" t="str">
        <f t="shared" si="5"/>
        <v>Scale-Up Storage</v>
      </c>
      <c r="F22" s="108" t="str">
        <f t="shared" si="6"/>
        <v>Streaming</v>
      </c>
      <c r="G22" s="108" t="str">
        <f t="shared" si="7"/>
        <v>No</v>
      </c>
      <c r="H22" s="108" t="str">
        <f t="shared" si="8"/>
        <v>No</v>
      </c>
      <c r="I22" s="108">
        <f t="shared" si="9"/>
        <v>0</v>
      </c>
      <c r="J22" s="108">
        <f t="shared" si="10"/>
        <v>0</v>
      </c>
      <c r="K22" s="108">
        <f t="shared" si="11"/>
        <v>0</v>
      </c>
      <c r="L22" s="108">
        <f t="shared" si="12"/>
        <v>0</v>
      </c>
      <c r="M22" s="108">
        <f t="shared" si="13"/>
        <v>0</v>
      </c>
      <c r="N22" s="108">
        <f t="shared" si="14"/>
        <v>0</v>
      </c>
      <c r="O22" s="108">
        <f t="shared" si="15"/>
        <v>0</v>
      </c>
      <c r="P22" s="108">
        <f t="shared" si="15"/>
        <v>0</v>
      </c>
      <c r="Q22" s="108">
        <f t="shared" si="15"/>
        <v>0</v>
      </c>
      <c r="R22" s="108">
        <f t="shared" si="15"/>
        <v>0</v>
      </c>
      <c r="S22" s="108">
        <f t="shared" si="15"/>
        <v>0</v>
      </c>
      <c r="T22" s="108">
        <f t="shared" si="15"/>
        <v>0</v>
      </c>
      <c r="U22" s="108">
        <f t="shared" si="15"/>
        <v>0</v>
      </c>
      <c r="V22" s="108">
        <f t="shared" si="15"/>
        <v>0</v>
      </c>
      <c r="W22" s="108">
        <f t="shared" si="15"/>
        <v>0</v>
      </c>
      <c r="X22" s="108">
        <f t="shared" si="15"/>
        <v>0</v>
      </c>
      <c r="Y22" s="108">
        <f t="shared" si="15"/>
        <v>0</v>
      </c>
      <c r="Z22" s="108">
        <f t="shared" si="15"/>
        <v>0</v>
      </c>
      <c r="AA22" s="108">
        <f t="shared" si="16"/>
        <v>11.68</v>
      </c>
      <c r="AB22" s="108">
        <f t="shared" si="16"/>
        <v>9.42</v>
      </c>
      <c r="AC22" s="108">
        <f t="shared" si="16"/>
        <v>77.2</v>
      </c>
      <c r="AD22" s="108"/>
      <c r="AE22" s="108"/>
      <c r="AF22" s="108"/>
      <c r="AG22" s="108"/>
      <c r="AH22" s="108">
        <v>2301076</v>
      </c>
      <c r="AI22" s="108"/>
      <c r="AJ22" s="108" t="s">
        <v>334</v>
      </c>
      <c r="AK22" s="108" t="s">
        <v>334</v>
      </c>
      <c r="AL22" s="108" t="s">
        <v>1454</v>
      </c>
      <c r="AM22" s="108" t="s">
        <v>1465</v>
      </c>
      <c r="AN22" s="108"/>
      <c r="AO22" s="108" t="s">
        <v>293</v>
      </c>
      <c r="AP22" s="108" t="s">
        <v>1303</v>
      </c>
      <c r="AQ22" s="108" t="s">
        <v>65</v>
      </c>
      <c r="AR22" s="108" t="s">
        <v>318</v>
      </c>
      <c r="AS22" s="108" t="s">
        <v>1355</v>
      </c>
      <c r="AT22" s="108" t="s">
        <v>1454</v>
      </c>
      <c r="AU22" s="108" t="s">
        <v>1455</v>
      </c>
      <c r="AV22" s="108" t="s">
        <v>299</v>
      </c>
      <c r="AW22" s="108" t="s">
        <v>1304</v>
      </c>
      <c r="AX22" s="108" t="s">
        <v>845</v>
      </c>
      <c r="AY22" s="108" t="s">
        <v>418</v>
      </c>
      <c r="AZ22" s="108" t="s">
        <v>66</v>
      </c>
      <c r="BA22" s="108"/>
      <c r="BB22" s="108" t="s">
        <v>1358</v>
      </c>
      <c r="BC22" s="108">
        <v>2</v>
      </c>
      <c r="BD22" s="108" t="s">
        <v>66</v>
      </c>
      <c r="BE22" s="108" t="s">
        <v>304</v>
      </c>
      <c r="BF22" s="108" t="s">
        <v>66</v>
      </c>
      <c r="BG22" s="108"/>
      <c r="BH22" s="108" t="s">
        <v>66</v>
      </c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>
        <v>11.68</v>
      </c>
      <c r="GV22" s="104">
        <v>9.42</v>
      </c>
      <c r="GW22" s="104">
        <v>77.2</v>
      </c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5">
        <v>42915</v>
      </c>
      <c r="LI22" s="105">
        <v>42948</v>
      </c>
      <c r="LJ22" s="104" t="s">
        <v>14</v>
      </c>
      <c r="LK22" s="104" t="s">
        <v>1466</v>
      </c>
    </row>
    <row r="23" spans="1:323" s="102" customFormat="1" x14ac:dyDescent="0.35">
      <c r="A23" s="108">
        <f t="shared" si="2"/>
        <v>2301195</v>
      </c>
      <c r="B23" s="108" t="str">
        <f t="shared" si="3"/>
        <v>Seagate</v>
      </c>
      <c r="C23" s="109">
        <f t="shared" si="4"/>
        <v>42949</v>
      </c>
      <c r="D23" s="109" t="str">
        <f t="shared" si="4"/>
        <v>United States</v>
      </c>
      <c r="E23" s="108" t="str">
        <f t="shared" si="5"/>
        <v>Scale-Up Storage</v>
      </c>
      <c r="F23" s="108" t="str">
        <f t="shared" si="6"/>
        <v>Streaming</v>
      </c>
      <c r="G23" s="108" t="str">
        <f t="shared" si="7"/>
        <v>No</v>
      </c>
      <c r="H23" s="108" t="str">
        <f t="shared" si="8"/>
        <v>No</v>
      </c>
      <c r="I23" s="108">
        <f t="shared" si="9"/>
        <v>0</v>
      </c>
      <c r="J23" s="108">
        <f t="shared" si="10"/>
        <v>0</v>
      </c>
      <c r="K23" s="108">
        <f t="shared" si="11"/>
        <v>0</v>
      </c>
      <c r="L23" s="108">
        <f t="shared" si="12"/>
        <v>0</v>
      </c>
      <c r="M23" s="108">
        <f t="shared" si="13"/>
        <v>0</v>
      </c>
      <c r="N23" s="108">
        <f t="shared" si="14"/>
        <v>0</v>
      </c>
      <c r="O23" s="108">
        <f t="shared" si="15"/>
        <v>0</v>
      </c>
      <c r="P23" s="108">
        <f t="shared" si="15"/>
        <v>0</v>
      </c>
      <c r="Q23" s="108">
        <f t="shared" si="15"/>
        <v>0</v>
      </c>
      <c r="R23" s="108">
        <f t="shared" si="15"/>
        <v>0</v>
      </c>
      <c r="S23" s="108">
        <f t="shared" si="15"/>
        <v>0</v>
      </c>
      <c r="T23" s="108">
        <f t="shared" si="15"/>
        <v>0</v>
      </c>
      <c r="U23" s="108">
        <f t="shared" si="15"/>
        <v>0</v>
      </c>
      <c r="V23" s="108">
        <f t="shared" si="15"/>
        <v>0</v>
      </c>
      <c r="W23" s="108">
        <f t="shared" si="15"/>
        <v>0</v>
      </c>
      <c r="X23" s="108">
        <f t="shared" si="15"/>
        <v>0</v>
      </c>
      <c r="Y23" s="108">
        <f t="shared" si="15"/>
        <v>0</v>
      </c>
      <c r="Z23" s="108">
        <f t="shared" si="15"/>
        <v>0</v>
      </c>
      <c r="AA23" s="108">
        <f t="shared" si="16"/>
        <v>0.84</v>
      </c>
      <c r="AB23" s="108">
        <f t="shared" si="16"/>
        <v>0.83</v>
      </c>
      <c r="AC23" s="108">
        <f t="shared" si="16"/>
        <v>77.489999999999995</v>
      </c>
      <c r="AD23" s="108"/>
      <c r="AE23" s="108"/>
      <c r="AF23" s="108"/>
      <c r="AG23" s="108"/>
      <c r="AH23" s="108">
        <v>2301195</v>
      </c>
      <c r="AI23" s="108"/>
      <c r="AJ23" s="108" t="s">
        <v>334</v>
      </c>
      <c r="AK23" s="108" t="s">
        <v>334</v>
      </c>
      <c r="AL23" s="108" t="s">
        <v>1450</v>
      </c>
      <c r="AM23" s="108" t="s">
        <v>1467</v>
      </c>
      <c r="AN23" s="108"/>
      <c r="AO23" s="108" t="s">
        <v>293</v>
      </c>
      <c r="AP23" s="108" t="s">
        <v>1303</v>
      </c>
      <c r="AQ23" s="108" t="s">
        <v>65</v>
      </c>
      <c r="AR23" s="108" t="s">
        <v>318</v>
      </c>
      <c r="AS23" s="108" t="s">
        <v>1355</v>
      </c>
      <c r="AT23" s="108" t="s">
        <v>1450</v>
      </c>
      <c r="AU23" s="108" t="s">
        <v>1451</v>
      </c>
      <c r="AV23" s="108" t="s">
        <v>299</v>
      </c>
      <c r="AW23" s="108" t="s">
        <v>1304</v>
      </c>
      <c r="AX23" s="108" t="s">
        <v>845</v>
      </c>
      <c r="AY23" s="108" t="s">
        <v>418</v>
      </c>
      <c r="AZ23" s="108" t="s">
        <v>66</v>
      </c>
      <c r="BA23" s="108"/>
      <c r="BB23" s="108" t="s">
        <v>1358</v>
      </c>
      <c r="BC23" s="108">
        <v>2</v>
      </c>
      <c r="BD23" s="108" t="s">
        <v>66</v>
      </c>
      <c r="BE23" s="108" t="s">
        <v>304</v>
      </c>
      <c r="BF23" s="108" t="s">
        <v>66</v>
      </c>
      <c r="BG23" s="108"/>
      <c r="BH23" s="108" t="s">
        <v>66</v>
      </c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>
        <v>0.84</v>
      </c>
      <c r="GV23" s="104">
        <v>0.83</v>
      </c>
      <c r="GW23" s="104">
        <v>77.489999999999995</v>
      </c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5">
        <v>42915</v>
      </c>
      <c r="LI23" s="105">
        <v>42949</v>
      </c>
      <c r="LJ23" s="104" t="s">
        <v>14</v>
      </c>
      <c r="LK23" s="104" t="s">
        <v>1468</v>
      </c>
    </row>
    <row r="24" spans="1:323" s="102" customFormat="1" x14ac:dyDescent="0.35">
      <c r="A24" s="108">
        <f t="shared" si="2"/>
        <v>2301215</v>
      </c>
      <c r="B24" s="108" t="str">
        <f t="shared" si="3"/>
        <v>Seagate</v>
      </c>
      <c r="C24" s="109">
        <f t="shared" si="4"/>
        <v>42949</v>
      </c>
      <c r="D24" s="109" t="str">
        <f t="shared" si="4"/>
        <v>United States</v>
      </c>
      <c r="E24" s="108" t="str">
        <f t="shared" si="5"/>
        <v>Scale-Up Storage</v>
      </c>
      <c r="F24" s="108" t="str">
        <f t="shared" si="6"/>
        <v>Streaming</v>
      </c>
      <c r="G24" s="108" t="str">
        <f t="shared" si="7"/>
        <v>Yes</v>
      </c>
      <c r="H24" s="108" t="str">
        <f t="shared" si="8"/>
        <v>No</v>
      </c>
      <c r="I24" s="108">
        <f t="shared" si="9"/>
        <v>0</v>
      </c>
      <c r="J24" s="108">
        <f t="shared" si="10"/>
        <v>0</v>
      </c>
      <c r="K24" s="108">
        <f t="shared" si="11"/>
        <v>0</v>
      </c>
      <c r="L24" s="108">
        <f t="shared" si="12"/>
        <v>0</v>
      </c>
      <c r="M24" s="108">
        <f t="shared" si="13"/>
        <v>0</v>
      </c>
      <c r="N24" s="108">
        <f t="shared" si="14"/>
        <v>0</v>
      </c>
      <c r="O24" s="108">
        <f t="shared" si="15"/>
        <v>0</v>
      </c>
      <c r="P24" s="108">
        <f t="shared" si="15"/>
        <v>0</v>
      </c>
      <c r="Q24" s="108">
        <f t="shared" si="15"/>
        <v>0</v>
      </c>
      <c r="R24" s="108">
        <f t="shared" si="15"/>
        <v>0</v>
      </c>
      <c r="S24" s="108">
        <f t="shared" si="15"/>
        <v>0</v>
      </c>
      <c r="T24" s="108">
        <f t="shared" si="15"/>
        <v>0</v>
      </c>
      <c r="U24" s="108">
        <f t="shared" si="15"/>
        <v>0</v>
      </c>
      <c r="V24" s="108">
        <f t="shared" si="15"/>
        <v>0</v>
      </c>
      <c r="W24" s="108">
        <f t="shared" si="15"/>
        <v>0</v>
      </c>
      <c r="X24" s="108">
        <f t="shared" si="15"/>
        <v>0</v>
      </c>
      <c r="Y24" s="108">
        <f t="shared" si="15"/>
        <v>0</v>
      </c>
      <c r="Z24" s="108">
        <f t="shared" si="15"/>
        <v>0</v>
      </c>
      <c r="AA24" s="108">
        <f t="shared" si="16"/>
        <v>0.76</v>
      </c>
      <c r="AB24" s="108">
        <f t="shared" si="16"/>
        <v>0.75</v>
      </c>
      <c r="AC24" s="108">
        <f t="shared" si="16"/>
        <v>72.27</v>
      </c>
      <c r="AD24" s="108"/>
      <c r="AE24" s="108"/>
      <c r="AF24" s="108"/>
      <c r="AG24" s="108"/>
      <c r="AH24" s="108">
        <v>2301215</v>
      </c>
      <c r="AI24" s="108"/>
      <c r="AJ24" s="108" t="s">
        <v>334</v>
      </c>
      <c r="AK24" s="108" t="s">
        <v>334</v>
      </c>
      <c r="AL24" s="108" t="s">
        <v>1454</v>
      </c>
      <c r="AM24" s="108" t="s">
        <v>1469</v>
      </c>
      <c r="AN24" s="108"/>
      <c r="AO24" s="108" t="s">
        <v>293</v>
      </c>
      <c r="AP24" s="108" t="s">
        <v>1303</v>
      </c>
      <c r="AQ24" s="108" t="s">
        <v>65</v>
      </c>
      <c r="AR24" s="108" t="s">
        <v>318</v>
      </c>
      <c r="AS24" s="108" t="s">
        <v>1355</v>
      </c>
      <c r="AT24" s="108" t="s">
        <v>1454</v>
      </c>
      <c r="AU24" s="108" t="s">
        <v>1455</v>
      </c>
      <c r="AV24" s="108" t="s">
        <v>299</v>
      </c>
      <c r="AW24" s="108" t="s">
        <v>1304</v>
      </c>
      <c r="AX24" s="108" t="s">
        <v>845</v>
      </c>
      <c r="AY24" s="108" t="s">
        <v>418</v>
      </c>
      <c r="AZ24" s="108" t="s">
        <v>65</v>
      </c>
      <c r="BA24" s="108" t="s">
        <v>66</v>
      </c>
      <c r="BB24" s="108" t="s">
        <v>1358</v>
      </c>
      <c r="BC24" s="108">
        <v>2</v>
      </c>
      <c r="BD24" s="108" t="s">
        <v>66</v>
      </c>
      <c r="BE24" s="108" t="s">
        <v>304</v>
      </c>
      <c r="BF24" s="108" t="s">
        <v>66</v>
      </c>
      <c r="BG24" s="108"/>
      <c r="BH24" s="108" t="s">
        <v>66</v>
      </c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>
        <v>0.76</v>
      </c>
      <c r="GV24" s="104">
        <v>0.75</v>
      </c>
      <c r="GW24" s="104">
        <v>72.27</v>
      </c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5">
        <v>42915</v>
      </c>
      <c r="LI24" s="105">
        <v>42949</v>
      </c>
      <c r="LJ24" s="104" t="s">
        <v>14</v>
      </c>
      <c r="LK24" s="104" t="s">
        <v>1470</v>
      </c>
    </row>
    <row r="25" spans="1:323" s="102" customFormat="1" x14ac:dyDescent="0.35">
      <c r="A25" s="108">
        <f t="shared" si="2"/>
        <v>2303175</v>
      </c>
      <c r="B25" s="108" t="str">
        <f t="shared" si="3"/>
        <v>Lenovo Group Limited</v>
      </c>
      <c r="C25" s="109">
        <f t="shared" si="4"/>
        <v>42983</v>
      </c>
      <c r="D25" s="109" t="str">
        <f t="shared" si="4"/>
        <v>United States</v>
      </c>
      <c r="E25" s="108" t="str">
        <f t="shared" si="5"/>
        <v>Scale-Up Storage</v>
      </c>
      <c r="F25" s="108" t="str">
        <f t="shared" si="6"/>
        <v>Streaming</v>
      </c>
      <c r="G25" s="108" t="str">
        <f t="shared" si="7"/>
        <v>No</v>
      </c>
      <c r="H25" s="108" t="str">
        <f t="shared" si="8"/>
        <v>No</v>
      </c>
      <c r="I25" s="108">
        <f t="shared" si="9"/>
        <v>0</v>
      </c>
      <c r="J25" s="108">
        <f t="shared" si="10"/>
        <v>0</v>
      </c>
      <c r="K25" s="108">
        <f t="shared" si="11"/>
        <v>0</v>
      </c>
      <c r="L25" s="108">
        <f t="shared" si="12"/>
        <v>0</v>
      </c>
      <c r="M25" s="108">
        <f t="shared" si="13"/>
        <v>0</v>
      </c>
      <c r="N25" s="108">
        <f t="shared" si="14"/>
        <v>0</v>
      </c>
      <c r="O25" s="108">
        <f t="shared" si="15"/>
        <v>0</v>
      </c>
      <c r="P25" s="108">
        <f t="shared" si="15"/>
        <v>0</v>
      </c>
      <c r="Q25" s="108">
        <f t="shared" si="15"/>
        <v>0</v>
      </c>
      <c r="R25" s="108">
        <f t="shared" si="15"/>
        <v>0</v>
      </c>
      <c r="S25" s="108">
        <f t="shared" si="15"/>
        <v>0</v>
      </c>
      <c r="T25" s="108">
        <f t="shared" si="15"/>
        <v>0</v>
      </c>
      <c r="U25" s="108">
        <f t="shared" si="15"/>
        <v>0</v>
      </c>
      <c r="V25" s="108">
        <f t="shared" si="15"/>
        <v>0</v>
      </c>
      <c r="W25" s="108">
        <f t="shared" si="15"/>
        <v>0</v>
      </c>
      <c r="X25" s="108">
        <f t="shared" si="15"/>
        <v>0</v>
      </c>
      <c r="Y25" s="108">
        <f t="shared" si="15"/>
        <v>0</v>
      </c>
      <c r="Z25" s="108">
        <f t="shared" si="15"/>
        <v>0</v>
      </c>
      <c r="AA25" s="108">
        <f t="shared" si="16"/>
        <v>10.91</v>
      </c>
      <c r="AB25" s="108">
        <f t="shared" si="16"/>
        <v>8.7100000000000009</v>
      </c>
      <c r="AC25" s="108">
        <f t="shared" si="16"/>
        <v>45.27</v>
      </c>
      <c r="AD25" s="108"/>
      <c r="AE25" s="108"/>
      <c r="AF25" s="108"/>
      <c r="AG25" s="108"/>
      <c r="AH25" s="108">
        <v>2303175</v>
      </c>
      <c r="AI25" s="108"/>
      <c r="AJ25" s="108" t="s">
        <v>574</v>
      </c>
      <c r="AK25" s="108" t="s">
        <v>575</v>
      </c>
      <c r="AL25" s="108" t="s">
        <v>1471</v>
      </c>
      <c r="AM25" s="108" t="s">
        <v>1471</v>
      </c>
      <c r="AN25" s="108"/>
      <c r="AO25" s="108" t="s">
        <v>293</v>
      </c>
      <c r="AP25" s="108" t="s">
        <v>1303</v>
      </c>
      <c r="AQ25" s="108" t="s">
        <v>65</v>
      </c>
      <c r="AR25" s="108" t="s">
        <v>318</v>
      </c>
      <c r="AS25" s="108" t="s">
        <v>334</v>
      </c>
      <c r="AT25" s="108" t="s">
        <v>1455</v>
      </c>
      <c r="AU25" s="108" t="s">
        <v>1456</v>
      </c>
      <c r="AV25" s="108" t="s">
        <v>299</v>
      </c>
      <c r="AW25" s="108" t="s">
        <v>1304</v>
      </c>
      <c r="AX25" s="108" t="s">
        <v>845</v>
      </c>
      <c r="AY25" s="108" t="s">
        <v>418</v>
      </c>
      <c r="AZ25" s="108" t="s">
        <v>66</v>
      </c>
      <c r="BA25" s="108"/>
      <c r="BB25" s="108" t="s">
        <v>1358</v>
      </c>
      <c r="BC25" s="108">
        <v>2</v>
      </c>
      <c r="BD25" s="108" t="s">
        <v>66</v>
      </c>
      <c r="BE25" s="108" t="s">
        <v>304</v>
      </c>
      <c r="BF25" s="108" t="s">
        <v>66</v>
      </c>
      <c r="BG25" s="108"/>
      <c r="BH25" s="108" t="s">
        <v>66</v>
      </c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>
        <v>10.91</v>
      </c>
      <c r="GV25" s="104">
        <v>8.7100000000000009</v>
      </c>
      <c r="GW25" s="104">
        <v>45.27</v>
      </c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5">
        <v>42915</v>
      </c>
      <c r="LI25" s="105">
        <v>42983</v>
      </c>
      <c r="LJ25" s="104" t="s">
        <v>14</v>
      </c>
      <c r="LK25" s="104" t="s">
        <v>1472</v>
      </c>
    </row>
    <row r="26" spans="1:323" s="102" customFormat="1" x14ac:dyDescent="0.35">
      <c r="A26" s="108">
        <f t="shared" si="2"/>
        <v>2306708</v>
      </c>
      <c r="B26" s="108" t="str">
        <f t="shared" si="3"/>
        <v>Lenovo Group Limited</v>
      </c>
      <c r="C26" s="109">
        <f t="shared" si="4"/>
        <v>43031</v>
      </c>
      <c r="D26" s="109" t="str">
        <f t="shared" si="4"/>
        <v>United States</v>
      </c>
      <c r="E26" s="108" t="str">
        <f t="shared" si="5"/>
        <v>Scale-Up Storage</v>
      </c>
      <c r="F26" s="108" t="str">
        <f t="shared" si="6"/>
        <v>Streaming</v>
      </c>
      <c r="G26" s="108" t="str">
        <f t="shared" si="7"/>
        <v>No</v>
      </c>
      <c r="H26" s="108" t="str">
        <f t="shared" si="8"/>
        <v>No</v>
      </c>
      <c r="I26" s="108">
        <f t="shared" si="9"/>
        <v>0</v>
      </c>
      <c r="J26" s="108">
        <f t="shared" si="10"/>
        <v>0</v>
      </c>
      <c r="K26" s="108">
        <f t="shared" si="11"/>
        <v>0</v>
      </c>
      <c r="L26" s="108">
        <f t="shared" si="12"/>
        <v>0</v>
      </c>
      <c r="M26" s="108">
        <f t="shared" si="13"/>
        <v>0</v>
      </c>
      <c r="N26" s="108">
        <f t="shared" si="14"/>
        <v>0</v>
      </c>
      <c r="O26" s="108">
        <f t="shared" si="15"/>
        <v>0</v>
      </c>
      <c r="P26" s="108">
        <f t="shared" si="15"/>
        <v>0</v>
      </c>
      <c r="Q26" s="108">
        <f t="shared" si="15"/>
        <v>0</v>
      </c>
      <c r="R26" s="108">
        <f t="shared" si="15"/>
        <v>0</v>
      </c>
      <c r="S26" s="108">
        <f t="shared" si="15"/>
        <v>0</v>
      </c>
      <c r="T26" s="108">
        <f t="shared" si="15"/>
        <v>0</v>
      </c>
      <c r="U26" s="108">
        <f t="shared" si="15"/>
        <v>0</v>
      </c>
      <c r="V26" s="108">
        <f t="shared" si="15"/>
        <v>0</v>
      </c>
      <c r="W26" s="108">
        <f t="shared" si="15"/>
        <v>0</v>
      </c>
      <c r="X26" s="108">
        <f t="shared" si="15"/>
        <v>0</v>
      </c>
      <c r="Y26" s="108">
        <f t="shared" si="15"/>
        <v>0</v>
      </c>
      <c r="Z26" s="108">
        <f t="shared" si="15"/>
        <v>0</v>
      </c>
      <c r="AA26" s="108">
        <f t="shared" si="16"/>
        <v>8.33</v>
      </c>
      <c r="AB26" s="108">
        <f t="shared" si="16"/>
        <v>7.85</v>
      </c>
      <c r="AC26" s="108">
        <f t="shared" si="16"/>
        <v>123.58</v>
      </c>
      <c r="AD26" s="108"/>
      <c r="AE26" s="108"/>
      <c r="AF26" s="108"/>
      <c r="AG26" s="108"/>
      <c r="AH26" s="108">
        <v>2306708</v>
      </c>
      <c r="AI26" s="108"/>
      <c r="AJ26" s="108" t="s">
        <v>574</v>
      </c>
      <c r="AK26" s="108" t="s">
        <v>575</v>
      </c>
      <c r="AL26" s="108" t="s">
        <v>1473</v>
      </c>
      <c r="AM26" s="108" t="s">
        <v>1473</v>
      </c>
      <c r="AN26" s="108"/>
      <c r="AO26" s="108" t="s">
        <v>293</v>
      </c>
      <c r="AP26" s="108" t="s">
        <v>1303</v>
      </c>
      <c r="AQ26" s="108" t="s">
        <v>65</v>
      </c>
      <c r="AR26" s="108" t="s">
        <v>318</v>
      </c>
      <c r="AS26" s="108" t="s">
        <v>1355</v>
      </c>
      <c r="AT26" s="108" t="s">
        <v>1474</v>
      </c>
      <c r="AU26" s="108" t="s">
        <v>1475</v>
      </c>
      <c r="AV26" s="108" t="s">
        <v>299</v>
      </c>
      <c r="AW26" s="108" t="s">
        <v>1304</v>
      </c>
      <c r="AX26" s="108" t="s">
        <v>845</v>
      </c>
      <c r="AY26" s="108" t="s">
        <v>418</v>
      </c>
      <c r="AZ26" s="108" t="s">
        <v>66</v>
      </c>
      <c r="BA26" s="108"/>
      <c r="BB26" s="108" t="s">
        <v>1474</v>
      </c>
      <c r="BC26" s="108">
        <v>2</v>
      </c>
      <c r="BD26" s="108" t="s">
        <v>66</v>
      </c>
      <c r="BE26" s="108" t="s">
        <v>304</v>
      </c>
      <c r="BF26" s="108" t="s">
        <v>66</v>
      </c>
      <c r="BG26" s="108"/>
      <c r="BH26" s="108" t="s">
        <v>66</v>
      </c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>
        <v>8.33</v>
      </c>
      <c r="GV26" s="104">
        <v>7.85</v>
      </c>
      <c r="GW26" s="104">
        <v>123.58</v>
      </c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5">
        <v>42915</v>
      </c>
      <c r="LI26" s="105">
        <v>43031</v>
      </c>
      <c r="LJ26" s="104" t="s">
        <v>14</v>
      </c>
      <c r="LK26" s="104" t="s">
        <v>1476</v>
      </c>
    </row>
    <row r="27" spans="1:323" s="102" customFormat="1" x14ac:dyDescent="0.35">
      <c r="A27" s="108">
        <f t="shared" si="2"/>
        <v>2308643</v>
      </c>
      <c r="B27" s="108" t="str">
        <f t="shared" si="3"/>
        <v>Lenovo Group Limited</v>
      </c>
      <c r="C27" s="109">
        <f t="shared" si="4"/>
        <v>43103</v>
      </c>
      <c r="D27" s="109" t="str">
        <f t="shared" si="4"/>
        <v>United States</v>
      </c>
      <c r="E27" s="108" t="str">
        <f t="shared" si="5"/>
        <v>Scale-Up Storage</v>
      </c>
      <c r="F27" s="108" t="str">
        <f t="shared" si="6"/>
        <v>Streaming</v>
      </c>
      <c r="G27" s="108" t="str">
        <f t="shared" si="7"/>
        <v>No</v>
      </c>
      <c r="H27" s="108" t="str">
        <f t="shared" si="8"/>
        <v>No</v>
      </c>
      <c r="I27" s="108">
        <f t="shared" si="9"/>
        <v>0</v>
      </c>
      <c r="J27" s="108">
        <f t="shared" si="10"/>
        <v>0</v>
      </c>
      <c r="K27" s="108">
        <f t="shared" si="11"/>
        <v>0</v>
      </c>
      <c r="L27" s="108">
        <f t="shared" si="12"/>
        <v>0</v>
      </c>
      <c r="M27" s="108">
        <f t="shared" si="13"/>
        <v>0</v>
      </c>
      <c r="N27" s="108">
        <f t="shared" si="14"/>
        <v>0</v>
      </c>
      <c r="O27" s="108">
        <f t="shared" si="15"/>
        <v>0</v>
      </c>
      <c r="P27" s="108">
        <f t="shared" si="15"/>
        <v>0</v>
      </c>
      <c r="Q27" s="108">
        <f t="shared" si="15"/>
        <v>0</v>
      </c>
      <c r="R27" s="108">
        <f t="shared" si="15"/>
        <v>0</v>
      </c>
      <c r="S27" s="108">
        <f t="shared" si="15"/>
        <v>0</v>
      </c>
      <c r="T27" s="108">
        <f t="shared" si="15"/>
        <v>0</v>
      </c>
      <c r="U27" s="108">
        <f t="shared" si="15"/>
        <v>0</v>
      </c>
      <c r="V27" s="108">
        <f t="shared" si="15"/>
        <v>0</v>
      </c>
      <c r="W27" s="108">
        <f t="shared" si="15"/>
        <v>0</v>
      </c>
      <c r="X27" s="108">
        <f t="shared" si="15"/>
        <v>0</v>
      </c>
      <c r="Y27" s="108">
        <f t="shared" si="15"/>
        <v>0</v>
      </c>
      <c r="Z27" s="108">
        <f t="shared" si="15"/>
        <v>0</v>
      </c>
      <c r="AA27" s="108">
        <f t="shared" si="16"/>
        <v>0.82</v>
      </c>
      <c r="AB27" s="108">
        <f t="shared" si="16"/>
        <v>0.7</v>
      </c>
      <c r="AC27" s="108">
        <f t="shared" si="16"/>
        <v>148.44</v>
      </c>
      <c r="AD27" s="108"/>
      <c r="AE27" s="108"/>
      <c r="AF27" s="108"/>
      <c r="AG27" s="108"/>
      <c r="AH27" s="108">
        <v>2308643</v>
      </c>
      <c r="AI27" s="108"/>
      <c r="AJ27" s="108" t="s">
        <v>574</v>
      </c>
      <c r="AK27" s="108" t="s">
        <v>575</v>
      </c>
      <c r="AL27" s="108" t="s">
        <v>1477</v>
      </c>
      <c r="AM27" s="108" t="s">
        <v>1477</v>
      </c>
      <c r="AN27" s="108"/>
      <c r="AO27" s="108" t="s">
        <v>293</v>
      </c>
      <c r="AP27" s="108" t="s">
        <v>1303</v>
      </c>
      <c r="AQ27" s="108" t="s">
        <v>65</v>
      </c>
      <c r="AR27" s="108" t="s">
        <v>318</v>
      </c>
      <c r="AS27" s="108" t="s">
        <v>1355</v>
      </c>
      <c r="AT27" s="108" t="s">
        <v>1478</v>
      </c>
      <c r="AU27" s="108" t="s">
        <v>1475</v>
      </c>
      <c r="AV27" s="108" t="s">
        <v>299</v>
      </c>
      <c r="AW27" s="108" t="s">
        <v>1304</v>
      </c>
      <c r="AX27" s="108" t="s">
        <v>845</v>
      </c>
      <c r="AY27" s="108" t="s">
        <v>418</v>
      </c>
      <c r="AZ27" s="108" t="s">
        <v>66</v>
      </c>
      <c r="BA27" s="108"/>
      <c r="BB27" s="108" t="s">
        <v>1478</v>
      </c>
      <c r="BC27" s="108">
        <v>2</v>
      </c>
      <c r="BD27" s="108" t="s">
        <v>66</v>
      </c>
      <c r="BE27" s="108" t="s">
        <v>304</v>
      </c>
      <c r="BF27" s="108" t="s">
        <v>66</v>
      </c>
      <c r="BG27" s="108"/>
      <c r="BH27" s="108" t="s">
        <v>66</v>
      </c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>
        <v>0.82</v>
      </c>
      <c r="GV27" s="104">
        <v>0.7</v>
      </c>
      <c r="GW27" s="104">
        <v>148.44</v>
      </c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5">
        <v>42915</v>
      </c>
      <c r="LI27" s="105">
        <v>43103</v>
      </c>
      <c r="LJ27" s="104" t="s">
        <v>14</v>
      </c>
      <c r="LK27" s="104" t="s">
        <v>1479</v>
      </c>
    </row>
    <row r="28" spans="1:323" s="102" customFormat="1" x14ac:dyDescent="0.35">
      <c r="A28" s="108">
        <f t="shared" si="2"/>
        <v>2308645</v>
      </c>
      <c r="B28" s="108" t="str">
        <f t="shared" si="3"/>
        <v>Lenovo Group Limited</v>
      </c>
      <c r="C28" s="109">
        <f t="shared" si="4"/>
        <v>43103</v>
      </c>
      <c r="D28" s="109" t="str">
        <f t="shared" si="4"/>
        <v>United States</v>
      </c>
      <c r="E28" s="108" t="str">
        <f t="shared" si="5"/>
        <v>Scale-Up Storage</v>
      </c>
      <c r="F28" s="108" t="str">
        <f t="shared" si="6"/>
        <v>Streaming</v>
      </c>
      <c r="G28" s="108" t="str">
        <f t="shared" si="7"/>
        <v>No</v>
      </c>
      <c r="H28" s="108" t="str">
        <f t="shared" si="8"/>
        <v>No</v>
      </c>
      <c r="I28" s="108">
        <f t="shared" si="9"/>
        <v>0</v>
      </c>
      <c r="J28" s="108">
        <f t="shared" si="10"/>
        <v>0</v>
      </c>
      <c r="K28" s="108">
        <f t="shared" si="11"/>
        <v>0</v>
      </c>
      <c r="L28" s="108">
        <f t="shared" si="12"/>
        <v>0</v>
      </c>
      <c r="M28" s="108">
        <f t="shared" si="13"/>
        <v>0</v>
      </c>
      <c r="N28" s="108">
        <f t="shared" si="14"/>
        <v>0</v>
      </c>
      <c r="O28" s="108">
        <f t="shared" si="15"/>
        <v>0</v>
      </c>
      <c r="P28" s="108">
        <f t="shared" si="15"/>
        <v>0</v>
      </c>
      <c r="Q28" s="108">
        <f t="shared" si="15"/>
        <v>0</v>
      </c>
      <c r="R28" s="108">
        <f t="shared" si="15"/>
        <v>0</v>
      </c>
      <c r="S28" s="108">
        <f t="shared" si="15"/>
        <v>0</v>
      </c>
      <c r="T28" s="108">
        <f t="shared" si="15"/>
        <v>0</v>
      </c>
      <c r="U28" s="108">
        <f t="shared" si="15"/>
        <v>0</v>
      </c>
      <c r="V28" s="108">
        <f t="shared" si="15"/>
        <v>0</v>
      </c>
      <c r="W28" s="108">
        <f t="shared" si="15"/>
        <v>0</v>
      </c>
      <c r="X28" s="108">
        <f t="shared" si="15"/>
        <v>0</v>
      </c>
      <c r="Y28" s="108">
        <f t="shared" si="15"/>
        <v>0</v>
      </c>
      <c r="Z28" s="108">
        <f t="shared" si="15"/>
        <v>0</v>
      </c>
      <c r="AA28" s="108">
        <f t="shared" si="16"/>
        <v>0.83</v>
      </c>
      <c r="AB28" s="108">
        <f t="shared" si="16"/>
        <v>0.9</v>
      </c>
      <c r="AC28" s="108">
        <f t="shared" si="16"/>
        <v>312.36</v>
      </c>
      <c r="AD28" s="108"/>
      <c r="AE28" s="108"/>
      <c r="AF28" s="108"/>
      <c r="AG28" s="108"/>
      <c r="AH28" s="108">
        <v>2308645</v>
      </c>
      <c r="AI28" s="108"/>
      <c r="AJ28" s="108" t="s">
        <v>574</v>
      </c>
      <c r="AK28" s="108" t="s">
        <v>575</v>
      </c>
      <c r="AL28" s="108" t="s">
        <v>1480</v>
      </c>
      <c r="AM28" s="108" t="s">
        <v>1480</v>
      </c>
      <c r="AN28" s="108"/>
      <c r="AO28" s="108" t="s">
        <v>293</v>
      </c>
      <c r="AP28" s="108" t="s">
        <v>1303</v>
      </c>
      <c r="AQ28" s="108" t="s">
        <v>65</v>
      </c>
      <c r="AR28" s="108" t="s">
        <v>318</v>
      </c>
      <c r="AS28" s="108" t="s">
        <v>1355</v>
      </c>
      <c r="AT28" s="108" t="s">
        <v>1481</v>
      </c>
      <c r="AU28" s="108" t="s">
        <v>1475</v>
      </c>
      <c r="AV28" s="108" t="s">
        <v>299</v>
      </c>
      <c r="AW28" s="108" t="s">
        <v>1304</v>
      </c>
      <c r="AX28" s="108" t="s">
        <v>845</v>
      </c>
      <c r="AY28" s="108" t="s">
        <v>418</v>
      </c>
      <c r="AZ28" s="108" t="s">
        <v>66</v>
      </c>
      <c r="BA28" s="108"/>
      <c r="BB28" s="108" t="s">
        <v>1481</v>
      </c>
      <c r="BC28" s="108">
        <v>2</v>
      </c>
      <c r="BD28" s="108" t="s">
        <v>66</v>
      </c>
      <c r="BE28" s="108" t="s">
        <v>304</v>
      </c>
      <c r="BF28" s="108" t="s">
        <v>66</v>
      </c>
      <c r="BG28" s="108"/>
      <c r="BH28" s="108" t="s">
        <v>66</v>
      </c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>
        <v>0.83</v>
      </c>
      <c r="GV28" s="104">
        <v>0.9</v>
      </c>
      <c r="GW28" s="104">
        <v>312.36</v>
      </c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5">
        <v>42915</v>
      </c>
      <c r="LI28" s="105">
        <v>43103</v>
      </c>
      <c r="LJ28" s="104" t="s">
        <v>14</v>
      </c>
      <c r="LK28" s="104" t="s">
        <v>1482</v>
      </c>
    </row>
    <row r="29" spans="1:323" x14ac:dyDescent="0.35">
      <c r="A29" s="108">
        <f t="shared" si="2"/>
        <v>2310541</v>
      </c>
      <c r="B29" s="108" t="str">
        <f t="shared" si="3"/>
        <v>Lenovo Group Limited</v>
      </c>
      <c r="C29" s="109">
        <f t="shared" si="4"/>
        <v>43143</v>
      </c>
      <c r="D29" s="109" t="str">
        <f t="shared" si="4"/>
        <v>United States</v>
      </c>
      <c r="E29" s="108" t="str">
        <f t="shared" si="5"/>
        <v>Scale-Up Storage</v>
      </c>
      <c r="F29" s="108" t="str">
        <f t="shared" si="6"/>
        <v>Streaming</v>
      </c>
      <c r="G29" s="108" t="str">
        <f t="shared" si="7"/>
        <v>No</v>
      </c>
      <c r="H29" s="108" t="str">
        <f t="shared" si="8"/>
        <v>No</v>
      </c>
      <c r="I29" s="108">
        <f t="shared" si="9"/>
        <v>0</v>
      </c>
      <c r="J29" s="108">
        <f t="shared" si="10"/>
        <v>0</v>
      </c>
      <c r="K29" s="108">
        <f t="shared" si="11"/>
        <v>0</v>
      </c>
      <c r="L29" s="108">
        <f t="shared" si="12"/>
        <v>0</v>
      </c>
      <c r="M29" s="108">
        <f t="shared" si="13"/>
        <v>0</v>
      </c>
      <c r="N29" s="108">
        <f t="shared" si="14"/>
        <v>0</v>
      </c>
      <c r="O29" s="108">
        <f t="shared" si="15"/>
        <v>0</v>
      </c>
      <c r="P29" s="108">
        <f t="shared" si="15"/>
        <v>0</v>
      </c>
      <c r="Q29" s="108">
        <f t="shared" si="15"/>
        <v>0</v>
      </c>
      <c r="R29" s="108">
        <f t="shared" si="15"/>
        <v>0</v>
      </c>
      <c r="S29" s="108">
        <f t="shared" si="15"/>
        <v>0</v>
      </c>
      <c r="T29" s="108">
        <f t="shared" si="15"/>
        <v>0</v>
      </c>
      <c r="U29" s="108">
        <f t="shared" si="15"/>
        <v>0</v>
      </c>
      <c r="V29" s="108">
        <f t="shared" si="15"/>
        <v>0</v>
      </c>
      <c r="W29" s="108">
        <f t="shared" si="15"/>
        <v>0</v>
      </c>
      <c r="X29" s="108">
        <f t="shared" si="15"/>
        <v>0</v>
      </c>
      <c r="Y29" s="108">
        <f t="shared" si="15"/>
        <v>0</v>
      </c>
      <c r="Z29" s="108">
        <f t="shared" si="15"/>
        <v>0</v>
      </c>
      <c r="AA29" s="108">
        <f t="shared" si="16"/>
        <v>3.2</v>
      </c>
      <c r="AB29" s="108">
        <f t="shared" si="16"/>
        <v>5.49</v>
      </c>
      <c r="AC29" s="108">
        <f t="shared" si="16"/>
        <v>304.02999999999997</v>
      </c>
      <c r="AD29" s="108"/>
      <c r="AE29" s="108"/>
      <c r="AF29" s="108"/>
      <c r="AG29" s="108"/>
      <c r="AH29" s="108">
        <v>2310541</v>
      </c>
      <c r="AJ29" s="108" t="s">
        <v>574</v>
      </c>
      <c r="AK29" s="108" t="s">
        <v>575</v>
      </c>
      <c r="AL29" s="108" t="s">
        <v>1483</v>
      </c>
      <c r="AM29" s="108" t="s">
        <v>1483</v>
      </c>
      <c r="AO29" s="108" t="s">
        <v>293</v>
      </c>
      <c r="AP29" s="108" t="s">
        <v>1303</v>
      </c>
      <c r="AQ29" s="108" t="s">
        <v>65</v>
      </c>
      <c r="AR29" s="108" t="s">
        <v>318</v>
      </c>
      <c r="AS29" s="108" t="s">
        <v>1355</v>
      </c>
      <c r="AT29" s="108" t="s">
        <v>1474</v>
      </c>
      <c r="AU29" s="108" t="s">
        <v>1475</v>
      </c>
      <c r="AV29" s="108" t="s">
        <v>299</v>
      </c>
      <c r="AW29" s="108" t="s">
        <v>1304</v>
      </c>
      <c r="AX29" s="108" t="s">
        <v>845</v>
      </c>
      <c r="AY29" s="108" t="s">
        <v>418</v>
      </c>
      <c r="AZ29" s="108" t="s">
        <v>66</v>
      </c>
      <c r="BB29" s="108" t="s">
        <v>1474</v>
      </c>
      <c r="BC29" s="108">
        <v>2</v>
      </c>
      <c r="BD29" s="108" t="s">
        <v>66</v>
      </c>
      <c r="BE29" s="108" t="s">
        <v>304</v>
      </c>
      <c r="BF29" s="108" t="s">
        <v>66</v>
      </c>
      <c r="BH29" s="108" t="s">
        <v>66</v>
      </c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>
        <v>3.2</v>
      </c>
      <c r="GV29" s="104">
        <v>5.49</v>
      </c>
      <c r="GW29" s="104">
        <v>304.02999999999997</v>
      </c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  <c r="IW29" s="104"/>
      <c r="IX29" s="104"/>
      <c r="IY29" s="104"/>
      <c r="IZ29" s="104"/>
      <c r="JA29" s="104"/>
      <c r="JB29" s="104"/>
      <c r="JC29" s="104"/>
      <c r="JD29" s="104"/>
      <c r="JE29" s="104"/>
      <c r="JF29" s="104"/>
      <c r="JG29" s="104"/>
      <c r="JH29" s="104"/>
      <c r="JI29" s="104"/>
      <c r="JJ29" s="104"/>
      <c r="JK29" s="104"/>
      <c r="JL29" s="104"/>
      <c r="JM29" s="104"/>
      <c r="JN29" s="104"/>
      <c r="JO29" s="104"/>
      <c r="JP29" s="104"/>
      <c r="JQ29" s="104"/>
      <c r="JR29" s="104"/>
      <c r="JS29" s="104"/>
      <c r="JT29" s="104"/>
      <c r="JU29" s="104"/>
      <c r="JV29" s="104"/>
      <c r="JW29" s="104"/>
      <c r="JX29" s="104"/>
      <c r="JY29" s="104"/>
      <c r="JZ29" s="104"/>
      <c r="KA29" s="104"/>
      <c r="KB29" s="104"/>
      <c r="KC29" s="104"/>
      <c r="KD29" s="104"/>
      <c r="KE29" s="104"/>
      <c r="KF29" s="104"/>
      <c r="KG29" s="104"/>
      <c r="KH29" s="104"/>
      <c r="KI29" s="104"/>
      <c r="KJ29" s="104"/>
      <c r="KK29" s="104"/>
      <c r="KL29" s="104"/>
      <c r="KM29" s="104"/>
      <c r="KN29" s="104"/>
      <c r="KO29" s="104"/>
      <c r="KP29" s="104"/>
      <c r="KQ29" s="104"/>
      <c r="KR29" s="104"/>
      <c r="KS29" s="104"/>
      <c r="KT29" s="104"/>
      <c r="KU29" s="104"/>
      <c r="KV29" s="104"/>
      <c r="KW29" s="104"/>
      <c r="KX29" s="104"/>
      <c r="KY29" s="104"/>
      <c r="KZ29" s="104"/>
      <c r="LA29" s="104"/>
      <c r="LB29" s="104"/>
      <c r="LC29" s="104"/>
      <c r="LD29" s="104"/>
      <c r="LE29" s="104"/>
      <c r="LF29" s="104"/>
      <c r="LG29" s="104"/>
      <c r="LH29" s="105">
        <v>42915</v>
      </c>
      <c r="LI29" s="105">
        <v>43143</v>
      </c>
      <c r="LJ29" s="104" t="s">
        <v>14</v>
      </c>
      <c r="LK29" s="104" t="s">
        <v>1484</v>
      </c>
    </row>
    <row r="30" spans="1:323" x14ac:dyDescent="0.35">
      <c r="A30" s="108">
        <f t="shared" si="2"/>
        <v>2317813</v>
      </c>
      <c r="B30" s="108" t="str">
        <f t="shared" si="3"/>
        <v>Seagate</v>
      </c>
      <c r="C30" s="109">
        <f t="shared" si="4"/>
        <v>43199</v>
      </c>
      <c r="D30" s="109" t="str">
        <f t="shared" si="4"/>
        <v>United States</v>
      </c>
      <c r="E30" s="108" t="str">
        <f t="shared" si="5"/>
        <v>Scale-Up Storage</v>
      </c>
      <c r="F30" s="108" t="str">
        <f t="shared" si="6"/>
        <v>Streaming</v>
      </c>
      <c r="G30" s="108" t="str">
        <f t="shared" si="7"/>
        <v>Yes</v>
      </c>
      <c r="H30" s="108" t="str">
        <f t="shared" si="8"/>
        <v>No</v>
      </c>
      <c r="I30" s="108">
        <f t="shared" si="9"/>
        <v>0</v>
      </c>
      <c r="J30" s="108">
        <f t="shared" si="10"/>
        <v>0</v>
      </c>
      <c r="K30" s="108">
        <f t="shared" si="11"/>
        <v>0</v>
      </c>
      <c r="L30" s="108">
        <f t="shared" si="12"/>
        <v>0</v>
      </c>
      <c r="M30" s="108">
        <f t="shared" si="13"/>
        <v>0</v>
      </c>
      <c r="N30" s="108">
        <f t="shared" si="14"/>
        <v>0</v>
      </c>
      <c r="O30" s="108">
        <f t="shared" si="15"/>
        <v>0</v>
      </c>
      <c r="P30" s="108">
        <f t="shared" si="15"/>
        <v>0</v>
      </c>
      <c r="Q30" s="108">
        <f t="shared" si="15"/>
        <v>0</v>
      </c>
      <c r="R30" s="108">
        <f t="shared" si="15"/>
        <v>0</v>
      </c>
      <c r="S30" s="108">
        <f t="shared" si="15"/>
        <v>0</v>
      </c>
      <c r="T30" s="108">
        <f t="shared" si="15"/>
        <v>0</v>
      </c>
      <c r="U30" s="108">
        <f t="shared" si="15"/>
        <v>0</v>
      </c>
      <c r="V30" s="108">
        <f t="shared" si="15"/>
        <v>0</v>
      </c>
      <c r="W30" s="108">
        <f t="shared" si="15"/>
        <v>0</v>
      </c>
      <c r="X30" s="108">
        <f t="shared" si="15"/>
        <v>0</v>
      </c>
      <c r="Y30" s="108">
        <f t="shared" si="15"/>
        <v>0</v>
      </c>
      <c r="Z30" s="108">
        <f t="shared" si="15"/>
        <v>0</v>
      </c>
      <c r="AA30" s="108">
        <f t="shared" si="16"/>
        <v>2.57</v>
      </c>
      <c r="AB30" s="108">
        <f t="shared" si="16"/>
        <v>4.55</v>
      </c>
      <c r="AC30" s="108">
        <f t="shared" si="16"/>
        <v>374.11</v>
      </c>
      <c r="AD30" s="108"/>
      <c r="AE30" s="108"/>
      <c r="AF30" s="108"/>
      <c r="AG30" s="108"/>
      <c r="AH30" s="108">
        <v>2317813</v>
      </c>
      <c r="AJ30" s="108" t="s">
        <v>334</v>
      </c>
      <c r="AK30" s="108" t="s">
        <v>334</v>
      </c>
      <c r="AL30" s="108" t="s">
        <v>1485</v>
      </c>
      <c r="AM30" s="108" t="s">
        <v>1485</v>
      </c>
      <c r="AO30" s="108" t="s">
        <v>293</v>
      </c>
      <c r="AP30" s="108" t="s">
        <v>1303</v>
      </c>
      <c r="AQ30" s="108" t="s">
        <v>65</v>
      </c>
      <c r="AR30" s="108" t="s">
        <v>318</v>
      </c>
      <c r="AS30" s="108" t="s">
        <v>1355</v>
      </c>
      <c r="AT30" s="108" t="s">
        <v>1486</v>
      </c>
      <c r="AU30" s="108" t="s">
        <v>1455</v>
      </c>
      <c r="AV30" s="108" t="s">
        <v>299</v>
      </c>
      <c r="AW30" s="108" t="s">
        <v>1304</v>
      </c>
      <c r="AX30" s="108" t="s">
        <v>845</v>
      </c>
      <c r="AY30" s="108" t="s">
        <v>418</v>
      </c>
      <c r="AZ30" s="108" t="s">
        <v>65</v>
      </c>
      <c r="BB30" s="108" t="s">
        <v>1487</v>
      </c>
      <c r="BC30" s="108" t="s">
        <v>1488</v>
      </c>
      <c r="BD30" s="108" t="s">
        <v>66</v>
      </c>
      <c r="BE30" s="108" t="s">
        <v>304</v>
      </c>
      <c r="BF30" s="108" t="s">
        <v>66</v>
      </c>
      <c r="BH30" s="108" t="s">
        <v>66</v>
      </c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>
        <v>2.57</v>
      </c>
      <c r="GV30" s="104">
        <v>4.55</v>
      </c>
      <c r="GW30" s="104">
        <v>374.11</v>
      </c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  <c r="IV30" s="104"/>
      <c r="IW30" s="104"/>
      <c r="IX30" s="104"/>
      <c r="IY30" s="104"/>
      <c r="IZ30" s="104"/>
      <c r="JA30" s="104"/>
      <c r="JB30" s="104"/>
      <c r="JC30" s="104"/>
      <c r="JD30" s="104"/>
      <c r="JE30" s="104"/>
      <c r="JF30" s="104"/>
      <c r="JG30" s="104"/>
      <c r="JH30" s="104"/>
      <c r="JI30" s="104"/>
      <c r="JJ30" s="104"/>
      <c r="JK30" s="104"/>
      <c r="JL30" s="104"/>
      <c r="JM30" s="104"/>
      <c r="JN30" s="104"/>
      <c r="JO30" s="104"/>
      <c r="JP30" s="104"/>
      <c r="JQ30" s="104"/>
      <c r="JR30" s="104"/>
      <c r="JS30" s="104"/>
      <c r="JT30" s="104"/>
      <c r="JU30" s="104"/>
      <c r="JV30" s="104"/>
      <c r="JW30" s="104"/>
      <c r="JX30" s="104"/>
      <c r="JY30" s="104"/>
      <c r="JZ30" s="104"/>
      <c r="KA30" s="104"/>
      <c r="KB30" s="104"/>
      <c r="KC30" s="104"/>
      <c r="KD30" s="104"/>
      <c r="KE30" s="104"/>
      <c r="KF30" s="104"/>
      <c r="KG30" s="104"/>
      <c r="KH30" s="104"/>
      <c r="KI30" s="104"/>
      <c r="KJ30" s="104"/>
      <c r="KK30" s="104"/>
      <c r="KL30" s="104"/>
      <c r="KM30" s="104"/>
      <c r="KN30" s="104"/>
      <c r="KO30" s="104"/>
      <c r="KP30" s="104"/>
      <c r="KQ30" s="104"/>
      <c r="KR30" s="104"/>
      <c r="KS30" s="104"/>
      <c r="KT30" s="104"/>
      <c r="KU30" s="104"/>
      <c r="KV30" s="104"/>
      <c r="KW30" s="104"/>
      <c r="KX30" s="104"/>
      <c r="KY30" s="104"/>
      <c r="KZ30" s="104"/>
      <c r="LA30" s="104"/>
      <c r="LB30" s="104"/>
      <c r="LC30" s="104"/>
      <c r="LD30" s="104"/>
      <c r="LE30" s="104"/>
      <c r="LF30" s="104"/>
      <c r="LG30" s="104"/>
      <c r="LH30" s="105">
        <v>43189</v>
      </c>
      <c r="LI30" s="105">
        <v>43199</v>
      </c>
      <c r="LJ30" s="104" t="s">
        <v>14</v>
      </c>
      <c r="LK30" s="104" t="s">
        <v>1489</v>
      </c>
    </row>
    <row r="31" spans="1:323" x14ac:dyDescent="0.35">
      <c r="A31" s="108">
        <f t="shared" si="2"/>
        <v>2325658</v>
      </c>
      <c r="B31" s="108" t="str">
        <f t="shared" si="3"/>
        <v>Seagate</v>
      </c>
      <c r="C31" s="109">
        <f t="shared" si="4"/>
        <v>43353</v>
      </c>
      <c r="D31" s="109" t="str">
        <f t="shared" si="4"/>
        <v>United States</v>
      </c>
      <c r="E31" s="108" t="str">
        <f t="shared" si="5"/>
        <v>Scale-Up Storage</v>
      </c>
      <c r="F31" s="108" t="str">
        <f t="shared" si="6"/>
        <v>Streaming</v>
      </c>
      <c r="G31" s="108" t="str">
        <f t="shared" si="7"/>
        <v>Yes</v>
      </c>
      <c r="H31" s="108" t="str">
        <f t="shared" si="8"/>
        <v>No</v>
      </c>
      <c r="I31" s="108">
        <f t="shared" si="9"/>
        <v>0</v>
      </c>
      <c r="J31" s="108">
        <f t="shared" si="10"/>
        <v>0</v>
      </c>
      <c r="K31" s="108">
        <f t="shared" si="11"/>
        <v>0</v>
      </c>
      <c r="L31" s="108">
        <f t="shared" si="12"/>
        <v>0</v>
      </c>
      <c r="M31" s="108">
        <f t="shared" si="13"/>
        <v>0</v>
      </c>
      <c r="N31" s="108">
        <f t="shared" si="14"/>
        <v>0</v>
      </c>
      <c r="O31" s="108">
        <f t="shared" si="15"/>
        <v>0</v>
      </c>
      <c r="P31" s="108">
        <f t="shared" si="15"/>
        <v>0</v>
      </c>
      <c r="Q31" s="108">
        <f t="shared" si="15"/>
        <v>0</v>
      </c>
      <c r="R31" s="108">
        <f t="shared" si="15"/>
        <v>0</v>
      </c>
      <c r="S31" s="108">
        <f t="shared" si="15"/>
        <v>0</v>
      </c>
      <c r="T31" s="108">
        <f t="shared" si="15"/>
        <v>0</v>
      </c>
      <c r="U31" s="108">
        <f t="shared" si="15"/>
        <v>0</v>
      </c>
      <c r="V31" s="108">
        <f t="shared" si="15"/>
        <v>0</v>
      </c>
      <c r="W31" s="108">
        <f t="shared" si="15"/>
        <v>0</v>
      </c>
      <c r="X31" s="108">
        <f t="shared" si="15"/>
        <v>0</v>
      </c>
      <c r="Y31" s="108">
        <f t="shared" si="15"/>
        <v>0</v>
      </c>
      <c r="Z31" s="108">
        <f t="shared" si="15"/>
        <v>0</v>
      </c>
      <c r="AA31" s="108">
        <f t="shared" si="16"/>
        <v>0.8</v>
      </c>
      <c r="AB31" s="108">
        <f t="shared" si="16"/>
        <v>0.8</v>
      </c>
      <c r="AC31" s="108">
        <f t="shared" si="16"/>
        <v>37.979999999999997</v>
      </c>
      <c r="AD31" s="108"/>
      <c r="AE31" s="108"/>
      <c r="AF31" s="108"/>
      <c r="AG31" s="108"/>
      <c r="AH31" s="108">
        <v>2325658</v>
      </c>
      <c r="AJ31" s="108" t="s">
        <v>334</v>
      </c>
      <c r="AK31" s="108" t="s">
        <v>334</v>
      </c>
      <c r="AL31" s="108" t="s">
        <v>1490</v>
      </c>
      <c r="AM31" s="108" t="s">
        <v>1490</v>
      </c>
      <c r="AO31" s="108" t="s">
        <v>293</v>
      </c>
      <c r="AP31" s="108" t="s">
        <v>1303</v>
      </c>
      <c r="AQ31" s="108" t="s">
        <v>65</v>
      </c>
      <c r="AR31" s="108" t="s">
        <v>318</v>
      </c>
      <c r="AS31" s="108" t="s">
        <v>1355</v>
      </c>
      <c r="AT31" s="108">
        <v>4535</v>
      </c>
      <c r="AU31" s="108" t="s">
        <v>1451</v>
      </c>
      <c r="AV31" s="108" t="s">
        <v>299</v>
      </c>
      <c r="AW31" s="108" t="s">
        <v>1304</v>
      </c>
      <c r="AX31" s="108" t="s">
        <v>845</v>
      </c>
      <c r="AY31" s="108" t="s">
        <v>418</v>
      </c>
      <c r="AZ31" s="108" t="s">
        <v>65</v>
      </c>
      <c r="BB31" s="108">
        <v>4535</v>
      </c>
      <c r="BC31" s="108">
        <v>2</v>
      </c>
      <c r="BD31" s="108" t="s">
        <v>66</v>
      </c>
      <c r="BE31" s="108" t="s">
        <v>304</v>
      </c>
      <c r="BF31" s="108" t="s">
        <v>66</v>
      </c>
      <c r="BH31" s="108" t="s">
        <v>66</v>
      </c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>
        <v>0.8</v>
      </c>
      <c r="GV31" s="104">
        <v>0.8</v>
      </c>
      <c r="GW31" s="104">
        <v>37.979999999999997</v>
      </c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  <c r="IV31" s="104"/>
      <c r="IW31" s="104"/>
      <c r="IX31" s="104"/>
      <c r="IY31" s="104"/>
      <c r="IZ31" s="104"/>
      <c r="JA31" s="104"/>
      <c r="JB31" s="104"/>
      <c r="JC31" s="104"/>
      <c r="JD31" s="104"/>
      <c r="JE31" s="104"/>
      <c r="JF31" s="104"/>
      <c r="JG31" s="104"/>
      <c r="JH31" s="104"/>
      <c r="JI31" s="104"/>
      <c r="JJ31" s="104"/>
      <c r="JK31" s="104"/>
      <c r="JL31" s="104"/>
      <c r="JM31" s="104"/>
      <c r="JN31" s="104"/>
      <c r="JO31" s="104"/>
      <c r="JP31" s="104"/>
      <c r="JQ31" s="104"/>
      <c r="JR31" s="104"/>
      <c r="JS31" s="104"/>
      <c r="JT31" s="104"/>
      <c r="JU31" s="104"/>
      <c r="JV31" s="104"/>
      <c r="JW31" s="104"/>
      <c r="JX31" s="104"/>
      <c r="JY31" s="104"/>
      <c r="JZ31" s="104"/>
      <c r="KA31" s="104"/>
      <c r="KB31" s="104"/>
      <c r="KC31" s="104"/>
      <c r="KD31" s="104"/>
      <c r="KE31" s="104"/>
      <c r="KF31" s="104"/>
      <c r="KG31" s="104"/>
      <c r="KH31" s="104"/>
      <c r="KI31" s="104"/>
      <c r="KJ31" s="104"/>
      <c r="KK31" s="104"/>
      <c r="KL31" s="104"/>
      <c r="KM31" s="104"/>
      <c r="KN31" s="104"/>
      <c r="KO31" s="104"/>
      <c r="KP31" s="104"/>
      <c r="KQ31" s="104"/>
      <c r="KR31" s="104"/>
      <c r="KS31" s="104"/>
      <c r="KT31" s="104"/>
      <c r="KU31" s="104"/>
      <c r="KV31" s="104"/>
      <c r="KW31" s="104"/>
      <c r="KX31" s="104"/>
      <c r="KY31" s="104"/>
      <c r="KZ31" s="104"/>
      <c r="LA31" s="104"/>
      <c r="LB31" s="104"/>
      <c r="LC31" s="104"/>
      <c r="LD31" s="104"/>
      <c r="LE31" s="104"/>
      <c r="LF31" s="104"/>
      <c r="LG31" s="104"/>
      <c r="LH31" s="105">
        <v>43354</v>
      </c>
      <c r="LI31" s="105">
        <v>43353</v>
      </c>
      <c r="LJ31" s="104" t="s">
        <v>14</v>
      </c>
      <c r="LK31" s="104" t="s">
        <v>1491</v>
      </c>
    </row>
    <row r="32" spans="1:323" x14ac:dyDescent="0.35">
      <c r="A32" s="108">
        <f t="shared" si="2"/>
        <v>2325660</v>
      </c>
      <c r="B32" s="108" t="str">
        <f t="shared" si="3"/>
        <v>Seagate</v>
      </c>
      <c r="C32" s="109">
        <f t="shared" si="4"/>
        <v>43353</v>
      </c>
      <c r="D32" s="109" t="str">
        <f t="shared" si="4"/>
        <v>United States</v>
      </c>
      <c r="E32" s="108" t="str">
        <f t="shared" si="5"/>
        <v>Scale-Up Storage</v>
      </c>
      <c r="F32" s="108" t="str">
        <f t="shared" si="6"/>
        <v>Streaming</v>
      </c>
      <c r="G32" s="108" t="str">
        <f t="shared" si="7"/>
        <v>No</v>
      </c>
      <c r="H32" s="108" t="str">
        <f t="shared" si="8"/>
        <v>No</v>
      </c>
      <c r="I32" s="108">
        <f t="shared" si="9"/>
        <v>0</v>
      </c>
      <c r="J32" s="108">
        <f t="shared" si="10"/>
        <v>0</v>
      </c>
      <c r="K32" s="108">
        <f t="shared" si="11"/>
        <v>0</v>
      </c>
      <c r="L32" s="108">
        <f t="shared" si="12"/>
        <v>0</v>
      </c>
      <c r="M32" s="108">
        <f t="shared" si="13"/>
        <v>0</v>
      </c>
      <c r="N32" s="108">
        <f t="shared" si="14"/>
        <v>0</v>
      </c>
      <c r="O32" s="108">
        <f t="shared" si="15"/>
        <v>0</v>
      </c>
      <c r="P32" s="108">
        <f t="shared" si="15"/>
        <v>0</v>
      </c>
      <c r="Q32" s="108">
        <f t="shared" si="15"/>
        <v>0</v>
      </c>
      <c r="R32" s="108">
        <f t="shared" si="15"/>
        <v>0</v>
      </c>
      <c r="S32" s="108">
        <f t="shared" si="15"/>
        <v>0</v>
      </c>
      <c r="T32" s="108">
        <f t="shared" si="15"/>
        <v>0</v>
      </c>
      <c r="U32" s="108">
        <f t="shared" si="15"/>
        <v>0</v>
      </c>
      <c r="V32" s="108">
        <f t="shared" si="15"/>
        <v>0</v>
      </c>
      <c r="W32" s="108">
        <f t="shared" si="15"/>
        <v>0</v>
      </c>
      <c r="X32" s="108">
        <f t="shared" si="15"/>
        <v>0</v>
      </c>
      <c r="Y32" s="108">
        <f t="shared" si="15"/>
        <v>0</v>
      </c>
      <c r="Z32" s="108">
        <f t="shared" si="15"/>
        <v>0</v>
      </c>
      <c r="AA32" s="108">
        <f t="shared" si="16"/>
        <v>10.91</v>
      </c>
      <c r="AB32" s="108">
        <f t="shared" si="16"/>
        <v>9.7200000000000006</v>
      </c>
      <c r="AC32" s="108">
        <f t="shared" si="16"/>
        <v>74.62</v>
      </c>
      <c r="AD32" s="108"/>
      <c r="AE32" s="108"/>
      <c r="AF32" s="108"/>
      <c r="AG32" s="108"/>
      <c r="AH32" s="108">
        <v>2325660</v>
      </c>
      <c r="AJ32" s="108" t="s">
        <v>334</v>
      </c>
      <c r="AK32" s="108" t="s">
        <v>334</v>
      </c>
      <c r="AL32" s="108" t="s">
        <v>1492</v>
      </c>
      <c r="AM32" s="108" t="s">
        <v>1492</v>
      </c>
      <c r="AO32" s="108" t="s">
        <v>293</v>
      </c>
      <c r="AP32" s="108" t="s">
        <v>1303</v>
      </c>
      <c r="AQ32" s="108" t="s">
        <v>65</v>
      </c>
      <c r="AR32" s="108" t="s">
        <v>318</v>
      </c>
      <c r="AS32" s="108" t="s">
        <v>1355</v>
      </c>
      <c r="AT32" s="108" t="s">
        <v>1493</v>
      </c>
      <c r="AU32" s="108" t="s">
        <v>1451</v>
      </c>
      <c r="AV32" s="108" t="s">
        <v>299</v>
      </c>
      <c r="AW32" s="108" t="s">
        <v>1304</v>
      </c>
      <c r="AX32" s="108" t="s">
        <v>845</v>
      </c>
      <c r="AY32" s="108" t="s">
        <v>418</v>
      </c>
      <c r="AZ32" s="108" t="s">
        <v>66</v>
      </c>
      <c r="BB32" s="108" t="s">
        <v>1493</v>
      </c>
      <c r="BC32" s="108">
        <v>2</v>
      </c>
      <c r="BD32" s="108" t="s">
        <v>66</v>
      </c>
      <c r="BE32" s="108" t="s">
        <v>304</v>
      </c>
      <c r="BF32" s="108" t="s">
        <v>66</v>
      </c>
      <c r="BH32" s="108" t="s">
        <v>66</v>
      </c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>
        <v>10.91</v>
      </c>
      <c r="GV32" s="104">
        <v>9.7200000000000006</v>
      </c>
      <c r="GW32" s="104">
        <v>74.62</v>
      </c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  <c r="IW32" s="104"/>
      <c r="IX32" s="104"/>
      <c r="IY32" s="104"/>
      <c r="IZ32" s="104"/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4"/>
      <c r="JL32" s="104"/>
      <c r="JM32" s="104"/>
      <c r="JN32" s="104"/>
      <c r="JO32" s="104"/>
      <c r="JP32" s="104"/>
      <c r="JQ32" s="104"/>
      <c r="JR32" s="104"/>
      <c r="JS32" s="104"/>
      <c r="JT32" s="104"/>
      <c r="JU32" s="104"/>
      <c r="JV32" s="104"/>
      <c r="JW32" s="104"/>
      <c r="JX32" s="104"/>
      <c r="JY32" s="104"/>
      <c r="JZ32" s="104"/>
      <c r="KA32" s="104"/>
      <c r="KB32" s="104"/>
      <c r="KC32" s="104"/>
      <c r="KD32" s="104"/>
      <c r="KE32" s="104"/>
      <c r="KF32" s="104"/>
      <c r="KG32" s="104"/>
      <c r="KH32" s="104"/>
      <c r="KI32" s="104"/>
      <c r="KJ32" s="104"/>
      <c r="KK32" s="104"/>
      <c r="KL32" s="104"/>
      <c r="KM32" s="104"/>
      <c r="KN32" s="104"/>
      <c r="KO32" s="104"/>
      <c r="KP32" s="104"/>
      <c r="KQ32" s="104"/>
      <c r="KR32" s="104"/>
      <c r="KS32" s="104"/>
      <c r="KT32" s="104"/>
      <c r="KU32" s="104"/>
      <c r="KV32" s="104"/>
      <c r="KW32" s="104"/>
      <c r="KX32" s="104"/>
      <c r="KY32" s="104"/>
      <c r="KZ32" s="104"/>
      <c r="LA32" s="104"/>
      <c r="LB32" s="104"/>
      <c r="LC32" s="104"/>
      <c r="LD32" s="104"/>
      <c r="LE32" s="104"/>
      <c r="LF32" s="104"/>
      <c r="LG32" s="104"/>
      <c r="LH32" s="105">
        <v>43354</v>
      </c>
      <c r="LI32" s="105">
        <v>43353</v>
      </c>
      <c r="LJ32" s="104" t="s">
        <v>14</v>
      </c>
      <c r="LK32" s="104" t="s">
        <v>1494</v>
      </c>
    </row>
    <row r="33" spans="1:323" x14ac:dyDescent="0.35">
      <c r="A33" s="108">
        <f t="shared" si="2"/>
        <v>2326072</v>
      </c>
      <c r="B33" s="108" t="str">
        <f t="shared" si="3"/>
        <v>Seagate</v>
      </c>
      <c r="C33" s="109">
        <f t="shared" si="4"/>
        <v>43361</v>
      </c>
      <c r="D33" s="109" t="str">
        <f t="shared" si="4"/>
        <v>United States</v>
      </c>
      <c r="E33" s="108" t="str">
        <f t="shared" si="5"/>
        <v>Scale-Up Storage</v>
      </c>
      <c r="F33" s="108" t="str">
        <f t="shared" si="6"/>
        <v>Streaming</v>
      </c>
      <c r="G33" s="108" t="str">
        <f t="shared" si="7"/>
        <v>Yes</v>
      </c>
      <c r="H33" s="108" t="str">
        <f t="shared" si="8"/>
        <v>No</v>
      </c>
      <c r="I33" s="108">
        <f t="shared" si="9"/>
        <v>0</v>
      </c>
      <c r="J33" s="108">
        <f t="shared" si="10"/>
        <v>0</v>
      </c>
      <c r="K33" s="108">
        <f t="shared" si="11"/>
        <v>0</v>
      </c>
      <c r="L33" s="108">
        <f t="shared" si="12"/>
        <v>0</v>
      </c>
      <c r="M33" s="108">
        <f t="shared" si="13"/>
        <v>0</v>
      </c>
      <c r="N33" s="108">
        <f t="shared" si="14"/>
        <v>0</v>
      </c>
      <c r="O33" s="108">
        <f t="shared" si="15"/>
        <v>0</v>
      </c>
      <c r="P33" s="108">
        <f t="shared" si="15"/>
        <v>0</v>
      </c>
      <c r="Q33" s="108">
        <f t="shared" si="15"/>
        <v>0</v>
      </c>
      <c r="R33" s="108">
        <f t="shared" si="15"/>
        <v>0</v>
      </c>
      <c r="S33" s="108">
        <f t="shared" si="15"/>
        <v>0</v>
      </c>
      <c r="T33" s="108">
        <f t="shared" si="15"/>
        <v>0</v>
      </c>
      <c r="U33" s="108">
        <f t="shared" si="15"/>
        <v>0</v>
      </c>
      <c r="V33" s="108">
        <f t="shared" si="15"/>
        <v>0</v>
      </c>
      <c r="W33" s="108">
        <f t="shared" si="15"/>
        <v>0</v>
      </c>
      <c r="X33" s="108">
        <f t="shared" si="15"/>
        <v>0</v>
      </c>
      <c r="Y33" s="108">
        <f t="shared" si="15"/>
        <v>0</v>
      </c>
      <c r="Z33" s="108">
        <f t="shared" si="15"/>
        <v>0</v>
      </c>
      <c r="AA33" s="108">
        <f t="shared" si="16"/>
        <v>2.6</v>
      </c>
      <c r="AB33" s="108">
        <f t="shared" si="16"/>
        <v>3.7</v>
      </c>
      <c r="AC33" s="108">
        <f t="shared" si="16"/>
        <v>368.72</v>
      </c>
      <c r="AD33" s="108"/>
      <c r="AE33" s="108"/>
      <c r="AF33" s="108"/>
      <c r="AG33" s="108"/>
      <c r="AH33" s="108">
        <v>2326072</v>
      </c>
      <c r="AJ33" s="108" t="s">
        <v>334</v>
      </c>
      <c r="AK33" s="108" t="s">
        <v>334</v>
      </c>
      <c r="AL33" s="108" t="s">
        <v>1495</v>
      </c>
      <c r="AM33" s="108" t="s">
        <v>1495</v>
      </c>
      <c r="AO33" s="108" t="s">
        <v>293</v>
      </c>
      <c r="AP33" s="108" t="s">
        <v>1303</v>
      </c>
      <c r="AQ33" s="108" t="s">
        <v>65</v>
      </c>
      <c r="AR33" s="108" t="s">
        <v>318</v>
      </c>
      <c r="AS33" s="108" t="s">
        <v>1355</v>
      </c>
      <c r="AT33" s="108" t="s">
        <v>1496</v>
      </c>
      <c r="AU33" s="108" t="s">
        <v>1451</v>
      </c>
      <c r="AV33" s="108" t="s">
        <v>299</v>
      </c>
      <c r="AW33" s="108" t="s">
        <v>1304</v>
      </c>
      <c r="AX33" s="108" t="s">
        <v>845</v>
      </c>
      <c r="AY33" s="108" t="s">
        <v>418</v>
      </c>
      <c r="AZ33" s="108" t="s">
        <v>65</v>
      </c>
      <c r="BB33" s="108" t="s">
        <v>1497</v>
      </c>
      <c r="BC33" s="108" t="s">
        <v>1488</v>
      </c>
      <c r="BD33" s="108" t="s">
        <v>66</v>
      </c>
      <c r="BE33" s="108" t="s">
        <v>304</v>
      </c>
      <c r="BF33" s="108" t="s">
        <v>66</v>
      </c>
      <c r="BH33" s="108" t="s">
        <v>66</v>
      </c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>
        <v>2.6</v>
      </c>
      <c r="GV33" s="104">
        <v>3.7</v>
      </c>
      <c r="GW33" s="104">
        <v>368.72</v>
      </c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  <c r="IW33" s="104"/>
      <c r="IX33" s="104"/>
      <c r="IY33" s="104"/>
      <c r="IZ33" s="104"/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4"/>
      <c r="JL33" s="104"/>
      <c r="JM33" s="104"/>
      <c r="JN33" s="104"/>
      <c r="JO33" s="104"/>
      <c r="JP33" s="104"/>
      <c r="JQ33" s="104"/>
      <c r="JR33" s="104"/>
      <c r="JS33" s="104"/>
      <c r="JT33" s="104"/>
      <c r="JU33" s="104"/>
      <c r="JV33" s="104"/>
      <c r="JW33" s="104"/>
      <c r="JX33" s="104"/>
      <c r="JY33" s="104"/>
      <c r="JZ33" s="104"/>
      <c r="KA33" s="104"/>
      <c r="KB33" s="104"/>
      <c r="KC33" s="104"/>
      <c r="KD33" s="104"/>
      <c r="KE33" s="104"/>
      <c r="KF33" s="104"/>
      <c r="KG33" s="104"/>
      <c r="KH33" s="104"/>
      <c r="KI33" s="104"/>
      <c r="KJ33" s="104"/>
      <c r="KK33" s="104"/>
      <c r="KL33" s="104"/>
      <c r="KM33" s="104"/>
      <c r="KN33" s="104"/>
      <c r="KO33" s="104"/>
      <c r="KP33" s="104"/>
      <c r="KQ33" s="104"/>
      <c r="KR33" s="104"/>
      <c r="KS33" s="104"/>
      <c r="KT33" s="104"/>
      <c r="KU33" s="104"/>
      <c r="KV33" s="104"/>
      <c r="KW33" s="104"/>
      <c r="KX33" s="104"/>
      <c r="KY33" s="104"/>
      <c r="KZ33" s="104"/>
      <c r="LA33" s="104"/>
      <c r="LB33" s="104"/>
      <c r="LC33" s="104"/>
      <c r="LD33" s="104"/>
      <c r="LE33" s="104"/>
      <c r="LF33" s="104"/>
      <c r="LG33" s="104"/>
      <c r="LH33" s="105">
        <v>43354</v>
      </c>
      <c r="LI33" s="105">
        <v>43361</v>
      </c>
      <c r="LJ33" s="104" t="s">
        <v>14</v>
      </c>
      <c r="LK33" s="104" t="s">
        <v>1498</v>
      </c>
    </row>
    <row r="34" spans="1:323" x14ac:dyDescent="0.35">
      <c r="A34" s="108">
        <f t="shared" si="2"/>
        <v>2328997</v>
      </c>
      <c r="B34" s="108" t="str">
        <f t="shared" si="3"/>
        <v>Seagate</v>
      </c>
      <c r="C34" s="109">
        <f t="shared" si="4"/>
        <v>43406</v>
      </c>
      <c r="D34" s="109" t="str">
        <f t="shared" si="4"/>
        <v>United States</v>
      </c>
      <c r="E34" s="108" t="str">
        <f t="shared" si="5"/>
        <v>Scale-Up Storage</v>
      </c>
      <c r="F34" s="108" t="str">
        <f t="shared" si="6"/>
        <v>Streaming</v>
      </c>
      <c r="G34" s="108" t="str">
        <f t="shared" si="7"/>
        <v>Yes</v>
      </c>
      <c r="H34" s="108" t="str">
        <f t="shared" si="8"/>
        <v>No</v>
      </c>
      <c r="I34" s="108">
        <f t="shared" si="9"/>
        <v>0</v>
      </c>
      <c r="J34" s="108">
        <f t="shared" si="10"/>
        <v>0</v>
      </c>
      <c r="K34" s="108">
        <f t="shared" si="11"/>
        <v>0</v>
      </c>
      <c r="L34" s="108">
        <f t="shared" si="12"/>
        <v>0</v>
      </c>
      <c r="M34" s="108">
        <f t="shared" si="13"/>
        <v>0</v>
      </c>
      <c r="N34" s="108">
        <f t="shared" si="14"/>
        <v>0</v>
      </c>
      <c r="O34" s="108">
        <f t="shared" si="15"/>
        <v>0</v>
      </c>
      <c r="P34" s="108">
        <f t="shared" si="15"/>
        <v>0</v>
      </c>
      <c r="Q34" s="108">
        <f t="shared" si="15"/>
        <v>0</v>
      </c>
      <c r="R34" s="108">
        <f t="shared" si="15"/>
        <v>0</v>
      </c>
      <c r="S34" s="108">
        <f t="shared" si="15"/>
        <v>0</v>
      </c>
      <c r="T34" s="108">
        <f t="shared" si="15"/>
        <v>0</v>
      </c>
      <c r="U34" s="108">
        <f t="shared" si="15"/>
        <v>0</v>
      </c>
      <c r="V34" s="108">
        <f t="shared" si="15"/>
        <v>0</v>
      </c>
      <c r="W34" s="108">
        <f t="shared" si="15"/>
        <v>0</v>
      </c>
      <c r="X34" s="108">
        <f t="shared" si="15"/>
        <v>0</v>
      </c>
      <c r="Y34" s="108">
        <f t="shared" si="15"/>
        <v>0</v>
      </c>
      <c r="Z34" s="108">
        <f t="shared" si="15"/>
        <v>0</v>
      </c>
      <c r="AA34" s="108">
        <f t="shared" si="16"/>
        <v>0</v>
      </c>
      <c r="AB34" s="108">
        <f t="shared" si="16"/>
        <v>0</v>
      </c>
      <c r="AC34" s="108">
        <f t="shared" si="16"/>
        <v>0</v>
      </c>
      <c r="AD34" s="108"/>
      <c r="AE34" s="108"/>
      <c r="AF34" s="108"/>
      <c r="AG34" s="108"/>
      <c r="AH34" s="108">
        <v>2328997</v>
      </c>
      <c r="AJ34" s="108" t="s">
        <v>334</v>
      </c>
      <c r="AK34" s="108" t="s">
        <v>334</v>
      </c>
      <c r="AL34" s="108" t="s">
        <v>1499</v>
      </c>
      <c r="AM34" s="108" t="s">
        <v>1499</v>
      </c>
      <c r="AO34" s="108" t="s">
        <v>293</v>
      </c>
      <c r="AP34" s="108" t="s">
        <v>1303</v>
      </c>
      <c r="AQ34" s="108" t="s">
        <v>65</v>
      </c>
      <c r="AR34" s="108" t="s">
        <v>318</v>
      </c>
      <c r="AS34" s="108" t="s">
        <v>1355</v>
      </c>
      <c r="AT34" s="108" t="s">
        <v>1496</v>
      </c>
      <c r="AU34" s="108" t="s">
        <v>1451</v>
      </c>
      <c r="AV34" s="108" t="s">
        <v>299</v>
      </c>
      <c r="AW34" s="108" t="s">
        <v>1304</v>
      </c>
      <c r="AX34" s="108" t="s">
        <v>845</v>
      </c>
      <c r="AY34" s="108" t="s">
        <v>418</v>
      </c>
      <c r="AZ34" s="108" t="s">
        <v>65</v>
      </c>
      <c r="BB34" s="108" t="s">
        <v>1497</v>
      </c>
      <c r="BC34" s="108" t="s">
        <v>1488</v>
      </c>
      <c r="BD34" s="108" t="s">
        <v>66</v>
      </c>
      <c r="BE34" s="108" t="s">
        <v>304</v>
      </c>
      <c r="BF34" s="108" t="s">
        <v>66</v>
      </c>
      <c r="BH34" s="108" t="s">
        <v>66</v>
      </c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  <c r="IW34" s="104"/>
      <c r="IX34" s="104"/>
      <c r="IY34" s="104"/>
      <c r="IZ34" s="104"/>
      <c r="JA34" s="104"/>
      <c r="JB34" s="104"/>
      <c r="JC34" s="104"/>
      <c r="JD34" s="104"/>
      <c r="JE34" s="104"/>
      <c r="JF34" s="104"/>
      <c r="JG34" s="104"/>
      <c r="JH34" s="104"/>
      <c r="JI34" s="104"/>
      <c r="JJ34" s="104"/>
      <c r="JK34" s="104"/>
      <c r="JL34" s="104"/>
      <c r="JM34" s="104"/>
      <c r="JN34" s="104"/>
      <c r="JO34" s="104"/>
      <c r="JP34" s="104"/>
      <c r="JQ34" s="104"/>
      <c r="JR34" s="104"/>
      <c r="JS34" s="104"/>
      <c r="JT34" s="104"/>
      <c r="JU34" s="104"/>
      <c r="JV34" s="104"/>
      <c r="JW34" s="104"/>
      <c r="JX34" s="104"/>
      <c r="JY34" s="104"/>
      <c r="JZ34" s="104"/>
      <c r="KA34" s="104"/>
      <c r="KB34" s="104"/>
      <c r="KC34" s="104"/>
      <c r="KD34" s="104"/>
      <c r="KE34" s="104"/>
      <c r="KF34" s="104"/>
      <c r="KG34" s="104"/>
      <c r="KH34" s="104"/>
      <c r="KI34" s="104"/>
      <c r="KJ34" s="104"/>
      <c r="KK34" s="104"/>
      <c r="KL34" s="104"/>
      <c r="KM34" s="104"/>
      <c r="KN34" s="104"/>
      <c r="KO34" s="104"/>
      <c r="KP34" s="104"/>
      <c r="KQ34" s="104"/>
      <c r="KR34" s="104"/>
      <c r="KS34" s="104"/>
      <c r="KT34" s="104"/>
      <c r="KU34" s="104"/>
      <c r="KV34" s="104"/>
      <c r="KW34" s="104"/>
      <c r="KX34" s="104"/>
      <c r="KY34" s="104"/>
      <c r="KZ34" s="104"/>
      <c r="LA34" s="104"/>
      <c r="LB34" s="104"/>
      <c r="LC34" s="104"/>
      <c r="LD34" s="104"/>
      <c r="LE34" s="104"/>
      <c r="LF34" s="104"/>
      <c r="LG34" s="104"/>
      <c r="LH34" s="105">
        <v>43354</v>
      </c>
      <c r="LI34" s="105">
        <v>43406</v>
      </c>
      <c r="LJ34" s="104" t="s">
        <v>14</v>
      </c>
      <c r="LK34" s="104" t="s">
        <v>1500</v>
      </c>
    </row>
    <row r="35" spans="1:323" x14ac:dyDescent="0.35">
      <c r="A35" s="115">
        <v>2333056</v>
      </c>
      <c r="B35" s="115" t="s">
        <v>334</v>
      </c>
      <c r="C35" s="116">
        <v>43189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>
        <v>0.08</v>
      </c>
      <c r="AB35" s="115">
        <v>0.08</v>
      </c>
      <c r="AC35" s="115">
        <v>322.12</v>
      </c>
      <c r="AD35" s="115"/>
      <c r="AE35" s="115"/>
      <c r="AF35" s="108"/>
      <c r="AG35" s="108"/>
      <c r="AH35" s="108">
        <v>2333056</v>
      </c>
      <c r="AI35" s="108" t="s">
        <v>334</v>
      </c>
      <c r="AJ35" s="108" t="s">
        <v>334</v>
      </c>
      <c r="AK35" s="108">
        <v>5565</v>
      </c>
      <c r="AL35" s="108" t="s">
        <v>1501</v>
      </c>
      <c r="AN35" s="108" t="s">
        <v>293</v>
      </c>
      <c r="AO35" s="108" t="s">
        <v>1303</v>
      </c>
      <c r="AP35" s="108" t="s">
        <v>65</v>
      </c>
      <c r="AQ35" s="108" t="s">
        <v>318</v>
      </c>
      <c r="AR35" s="108" t="s">
        <v>1355</v>
      </c>
      <c r="AS35" s="108" t="s">
        <v>1502</v>
      </c>
      <c r="AT35" s="108" t="s">
        <v>1455</v>
      </c>
      <c r="AU35" s="108" t="s">
        <v>299</v>
      </c>
      <c r="AV35" s="108" t="s">
        <v>1304</v>
      </c>
      <c r="AW35" s="108" t="s">
        <v>845</v>
      </c>
      <c r="AX35" s="108" t="s">
        <v>418</v>
      </c>
      <c r="AY35" s="108" t="s">
        <v>65</v>
      </c>
      <c r="BA35" s="108" t="s">
        <v>1487</v>
      </c>
      <c r="BB35" s="108" t="s">
        <v>1488</v>
      </c>
      <c r="LH35" s="109"/>
      <c r="LI35" s="109"/>
    </row>
    <row r="36" spans="1:323" x14ac:dyDescent="0.3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LH36" s="109"/>
      <c r="LI36" s="109"/>
    </row>
    <row r="37" spans="1:323" x14ac:dyDescent="0.3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FM37" s="110"/>
      <c r="LH37" s="109"/>
      <c r="LI37" s="109"/>
    </row>
    <row r="38" spans="1:323" x14ac:dyDescent="0.3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FM38" s="110"/>
      <c r="LH38" s="109"/>
      <c r="LI38" s="109"/>
    </row>
    <row r="39" spans="1:323" x14ac:dyDescent="0.3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LH39" s="109"/>
      <c r="LI39" s="109"/>
    </row>
    <row r="40" spans="1:323" x14ac:dyDescent="0.3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T40" s="110"/>
      <c r="LH40" s="109"/>
      <c r="LI40" s="109"/>
    </row>
    <row r="41" spans="1:323" x14ac:dyDescent="0.3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LH41" s="109"/>
      <c r="LI41" s="109"/>
    </row>
    <row r="42" spans="1:323" x14ac:dyDescent="0.3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LH42" s="109"/>
      <c r="LI42" s="109"/>
    </row>
    <row r="43" spans="1:323" x14ac:dyDescent="0.3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LH43" s="109"/>
      <c r="LI43" s="109"/>
    </row>
    <row r="44" spans="1:323" x14ac:dyDescent="0.3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LH44" s="109"/>
      <c r="LI44" s="109"/>
    </row>
    <row r="45" spans="1:323" x14ac:dyDescent="0.3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LH45" s="109"/>
      <c r="LI45" s="109"/>
    </row>
    <row r="46" spans="1:323" x14ac:dyDescent="0.3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LH46" s="109"/>
      <c r="LI46" s="109"/>
    </row>
    <row r="47" spans="1:323" x14ac:dyDescent="0.3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LH47" s="109"/>
      <c r="LI47" s="109"/>
    </row>
    <row r="48" spans="1:323" x14ac:dyDescent="0.3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LH48" s="109"/>
      <c r="LI48" s="109"/>
    </row>
    <row r="49" spans="1:321" x14ac:dyDescent="0.3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LH49" s="109"/>
      <c r="LI49" s="109"/>
    </row>
    <row r="50" spans="1:321" x14ac:dyDescent="0.3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LH50" s="109"/>
      <c r="LI50" s="109"/>
    </row>
    <row r="51" spans="1:321" x14ac:dyDescent="0.3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LH51" s="109"/>
      <c r="LI51" s="109"/>
    </row>
    <row r="52" spans="1:321" x14ac:dyDescent="0.3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LH52" s="109"/>
      <c r="LI52" s="109"/>
    </row>
    <row r="53" spans="1:321" x14ac:dyDescent="0.3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LH53" s="109"/>
      <c r="LI53" s="109"/>
    </row>
    <row r="54" spans="1:321" x14ac:dyDescent="0.3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LH54" s="109"/>
      <c r="LI54" s="109"/>
    </row>
    <row r="55" spans="1:321" x14ac:dyDescent="0.3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LH55" s="109"/>
      <c r="LI55" s="109"/>
    </row>
    <row r="56" spans="1:321" x14ac:dyDescent="0.3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LH56" s="109"/>
      <c r="LI56" s="109"/>
    </row>
    <row r="57" spans="1:321" x14ac:dyDescent="0.3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LH57" s="109"/>
      <c r="LI57" s="109"/>
    </row>
    <row r="58" spans="1:321" x14ac:dyDescent="0.3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LH58" s="109"/>
      <c r="LI58" s="109"/>
    </row>
    <row r="59" spans="1:321" x14ac:dyDescent="0.3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LH59" s="109"/>
      <c r="LI59" s="109"/>
    </row>
    <row r="60" spans="1:321" x14ac:dyDescent="0.3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LH60" s="109"/>
      <c r="LI60" s="109"/>
    </row>
    <row r="61" spans="1:321" x14ac:dyDescent="0.3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LH61" s="109"/>
      <c r="LI61" s="109"/>
    </row>
    <row r="62" spans="1:321" x14ac:dyDescent="0.3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</row>
    <row r="63" spans="1:321" x14ac:dyDescent="0.3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</row>
    <row r="64" spans="1:321" x14ac:dyDescent="0.3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</row>
    <row r="65" spans="1:33" x14ac:dyDescent="0.3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0226-A82D-4BDB-B1C5-1D02D5B181AF}">
  <sheetPr>
    <tabColor rgb="FF00B0F0"/>
  </sheetPr>
  <dimension ref="A1:EU88"/>
  <sheetViews>
    <sheetView workbookViewId="0">
      <pane ySplit="1" topLeftCell="A2" activePane="bottomLeft" state="frozen"/>
      <selection activeCell="A43" sqref="A43"/>
      <selection pane="bottomLeft" activeCell="A2" sqref="A2"/>
    </sheetView>
  </sheetViews>
  <sheetFormatPr defaultColWidth="9.1796875" defaultRowHeight="14.5" x14ac:dyDescent="0.35"/>
  <cols>
    <col min="1" max="2" width="9.1796875" style="102"/>
    <col min="3" max="3" width="13.81640625" style="102" bestFit="1" customWidth="1"/>
    <col min="4" max="4" width="12.54296875" style="102" bestFit="1" customWidth="1"/>
    <col min="5" max="16384" width="9.1796875" style="102"/>
  </cols>
  <sheetData>
    <row r="1" spans="1:151" x14ac:dyDescent="0.35">
      <c r="A1" s="108" t="s">
        <v>187</v>
      </c>
      <c r="B1" s="108" t="s">
        <v>188</v>
      </c>
      <c r="C1" s="108" t="s">
        <v>189</v>
      </c>
      <c r="D1" s="108" t="s">
        <v>6</v>
      </c>
      <c r="E1" s="108" t="s">
        <v>190</v>
      </c>
      <c r="F1" s="108" t="s">
        <v>191</v>
      </c>
      <c r="G1" s="108" t="s">
        <v>192</v>
      </c>
      <c r="H1" s="108" t="s">
        <v>193</v>
      </c>
      <c r="I1" s="108" t="s">
        <v>194</v>
      </c>
      <c r="J1" s="108" t="s">
        <v>195</v>
      </c>
      <c r="K1" s="108" t="s">
        <v>196</v>
      </c>
      <c r="L1" s="108" t="s">
        <v>197</v>
      </c>
      <c r="M1" s="108" t="s">
        <v>198</v>
      </c>
      <c r="N1" s="108" t="s">
        <v>199</v>
      </c>
      <c r="O1" s="108" t="s">
        <v>200</v>
      </c>
      <c r="P1" s="108" t="s">
        <v>201</v>
      </c>
      <c r="Q1" s="108" t="s">
        <v>202</v>
      </c>
      <c r="R1" s="108" t="s">
        <v>203</v>
      </c>
      <c r="S1" s="108" t="s">
        <v>204</v>
      </c>
      <c r="T1" s="108" t="s">
        <v>205</v>
      </c>
      <c r="U1" s="108" t="s">
        <v>206</v>
      </c>
      <c r="V1" s="108" t="s">
        <v>207</v>
      </c>
      <c r="W1" s="108" t="s">
        <v>208</v>
      </c>
      <c r="X1" s="108" t="s">
        <v>209</v>
      </c>
      <c r="Y1" s="108" t="s">
        <v>210</v>
      </c>
      <c r="Z1" s="108" t="s">
        <v>211</v>
      </c>
      <c r="AA1" s="108" t="s">
        <v>212</v>
      </c>
      <c r="AB1" s="108"/>
      <c r="AC1" s="108"/>
      <c r="AD1" s="108"/>
      <c r="AE1" s="108"/>
      <c r="AF1" s="108"/>
      <c r="AG1" s="108"/>
      <c r="AH1" s="108" t="s">
        <v>187</v>
      </c>
      <c r="AI1" s="108"/>
      <c r="AJ1" s="108" t="s">
        <v>0</v>
      </c>
      <c r="AK1" s="108" t="s">
        <v>1</v>
      </c>
      <c r="AL1" s="108" t="s">
        <v>2</v>
      </c>
      <c r="AM1" s="108" t="s">
        <v>3</v>
      </c>
      <c r="AN1" s="108" t="s">
        <v>4</v>
      </c>
      <c r="AO1" s="108" t="s">
        <v>213</v>
      </c>
      <c r="AP1" s="108" t="s">
        <v>157</v>
      </c>
      <c r="AQ1" s="108" t="s">
        <v>190</v>
      </c>
      <c r="AR1" s="108" t="s">
        <v>214</v>
      </c>
      <c r="AS1" s="108" t="s">
        <v>215</v>
      </c>
      <c r="AT1" s="108" t="s">
        <v>216</v>
      </c>
      <c r="AU1" s="108" t="s">
        <v>217</v>
      </c>
      <c r="AV1" s="108" t="s">
        <v>218</v>
      </c>
      <c r="AW1" s="108" t="s">
        <v>191</v>
      </c>
      <c r="AX1" s="108" t="s">
        <v>219</v>
      </c>
      <c r="AY1" s="108" t="s">
        <v>192</v>
      </c>
      <c r="AZ1" s="108" t="s">
        <v>220</v>
      </c>
      <c r="BA1" s="108" t="s">
        <v>221</v>
      </c>
      <c r="BB1" s="108" t="s">
        <v>222</v>
      </c>
      <c r="BC1" s="108" t="s">
        <v>223</v>
      </c>
      <c r="BD1" s="108" t="s">
        <v>224</v>
      </c>
      <c r="BE1" s="108" t="s">
        <v>193</v>
      </c>
      <c r="BF1" s="108" t="s">
        <v>225</v>
      </c>
      <c r="BG1" s="108" t="s">
        <v>226</v>
      </c>
      <c r="BH1" s="108" t="s">
        <v>227</v>
      </c>
      <c r="BI1" s="108" t="s">
        <v>228</v>
      </c>
      <c r="BJ1" s="108" t="s">
        <v>229</v>
      </c>
      <c r="BK1" s="108" t="s">
        <v>230</v>
      </c>
      <c r="BL1" s="108" t="s">
        <v>231</v>
      </c>
      <c r="BM1" s="108" t="s">
        <v>232</v>
      </c>
      <c r="BN1" s="108" t="s">
        <v>233</v>
      </c>
      <c r="BO1" s="108" t="s">
        <v>234</v>
      </c>
      <c r="BP1" s="108" t="s">
        <v>194</v>
      </c>
      <c r="BQ1" s="108" t="s">
        <v>195</v>
      </c>
      <c r="BR1" s="108" t="s">
        <v>235</v>
      </c>
      <c r="BS1" s="108" t="s">
        <v>236</v>
      </c>
      <c r="BT1" s="108" t="s">
        <v>237</v>
      </c>
      <c r="BU1" s="108" t="s">
        <v>238</v>
      </c>
      <c r="BV1" s="108" t="s">
        <v>239</v>
      </c>
      <c r="BW1" s="108" t="s">
        <v>196</v>
      </c>
      <c r="BX1" s="108" t="s">
        <v>197</v>
      </c>
      <c r="BY1" s="108" t="s">
        <v>198</v>
      </c>
      <c r="BZ1" s="108" t="s">
        <v>199</v>
      </c>
      <c r="CA1" s="108" t="s">
        <v>200</v>
      </c>
      <c r="CB1" s="108" t="s">
        <v>201</v>
      </c>
      <c r="CC1" s="108" t="s">
        <v>202</v>
      </c>
      <c r="CD1" s="108" t="s">
        <v>203</v>
      </c>
      <c r="CE1" s="108" t="s">
        <v>204</v>
      </c>
      <c r="CF1" s="108" t="s">
        <v>205</v>
      </c>
      <c r="CG1" s="108" t="s">
        <v>206</v>
      </c>
      <c r="CH1" s="108" t="s">
        <v>207</v>
      </c>
      <c r="CI1" s="108" t="s">
        <v>208</v>
      </c>
      <c r="CJ1" s="108" t="s">
        <v>209</v>
      </c>
      <c r="CK1" s="108" t="s">
        <v>210</v>
      </c>
      <c r="CL1" s="108" t="s">
        <v>211</v>
      </c>
      <c r="CM1" s="108" t="s">
        <v>212</v>
      </c>
      <c r="CN1" s="108" t="s">
        <v>240</v>
      </c>
      <c r="CO1" s="108" t="s">
        <v>241</v>
      </c>
      <c r="CP1" s="108" t="s">
        <v>242</v>
      </c>
      <c r="CQ1" s="108" t="s">
        <v>243</v>
      </c>
      <c r="CR1" s="108" t="s">
        <v>244</v>
      </c>
      <c r="CS1" s="108" t="s">
        <v>245</v>
      </c>
      <c r="CT1" s="108" t="s">
        <v>246</v>
      </c>
      <c r="CU1" s="108" t="s">
        <v>247</v>
      </c>
      <c r="CV1" s="108" t="s">
        <v>248</v>
      </c>
      <c r="CW1" s="108" t="s">
        <v>249</v>
      </c>
      <c r="CX1" s="108" t="s">
        <v>250</v>
      </c>
      <c r="CY1" s="108" t="s">
        <v>251</v>
      </c>
      <c r="CZ1" s="108" t="s">
        <v>252</v>
      </c>
      <c r="DA1" s="108" t="s">
        <v>253</v>
      </c>
      <c r="DB1" s="108" t="s">
        <v>254</v>
      </c>
      <c r="DC1" s="108" t="s">
        <v>255</v>
      </c>
      <c r="DD1" s="108" t="s">
        <v>256</v>
      </c>
      <c r="DE1" s="108" t="s">
        <v>257</v>
      </c>
      <c r="DF1" s="108" t="s">
        <v>258</v>
      </c>
      <c r="DG1" s="108" t="s">
        <v>259</v>
      </c>
      <c r="DH1" s="108" t="s">
        <v>260</v>
      </c>
      <c r="DI1" s="108" t="s">
        <v>261</v>
      </c>
      <c r="DJ1" s="108" t="s">
        <v>262</v>
      </c>
      <c r="DK1" s="108" t="s">
        <v>263</v>
      </c>
      <c r="DL1" s="108" t="s">
        <v>264</v>
      </c>
      <c r="DM1" s="108" t="s">
        <v>265</v>
      </c>
      <c r="DN1" s="108" t="s">
        <v>266</v>
      </c>
      <c r="DO1" s="108" t="s">
        <v>267</v>
      </c>
      <c r="DP1" s="108" t="s">
        <v>268</v>
      </c>
      <c r="DQ1" s="108" t="s">
        <v>269</v>
      </c>
      <c r="DR1" s="108" t="s">
        <v>270</v>
      </c>
      <c r="DS1" s="108" t="s">
        <v>271</v>
      </c>
      <c r="DT1" s="108" t="s">
        <v>272</v>
      </c>
      <c r="DU1" s="108" t="s">
        <v>273</v>
      </c>
      <c r="DV1" s="108" t="s">
        <v>274</v>
      </c>
      <c r="DW1" s="108" t="s">
        <v>275</v>
      </c>
      <c r="DX1" s="108" t="s">
        <v>276</v>
      </c>
      <c r="DY1" s="108" t="s">
        <v>277</v>
      </c>
      <c r="DZ1" s="108" t="s">
        <v>278</v>
      </c>
      <c r="EA1" s="108" t="s">
        <v>279</v>
      </c>
      <c r="EB1" s="108" t="s">
        <v>280</v>
      </c>
      <c r="EC1" s="108" t="s">
        <v>281</v>
      </c>
      <c r="ED1" s="108" t="s">
        <v>282</v>
      </c>
      <c r="EE1" s="108" t="s">
        <v>283</v>
      </c>
      <c r="EF1" s="108" t="s">
        <v>284</v>
      </c>
      <c r="EG1" s="108" t="s">
        <v>285</v>
      </c>
      <c r="EH1" s="108" t="s">
        <v>286</v>
      </c>
      <c r="EI1" s="108" t="s">
        <v>287</v>
      </c>
      <c r="EJ1" s="108" t="s">
        <v>5</v>
      </c>
      <c r="EK1" s="108" t="s">
        <v>6</v>
      </c>
      <c r="EL1" s="108" t="s">
        <v>7</v>
      </c>
      <c r="EM1" s="108" t="s">
        <v>288</v>
      </c>
      <c r="EN1" s="108"/>
      <c r="EO1" s="108"/>
      <c r="EP1" s="108"/>
      <c r="EQ1" s="108"/>
      <c r="ER1" s="108"/>
      <c r="ES1" s="108"/>
      <c r="ET1" s="108"/>
      <c r="EU1" s="108"/>
    </row>
    <row r="2" spans="1:151" x14ac:dyDescent="0.35">
      <c r="A2" s="108">
        <f>AH2</f>
        <v>2205887</v>
      </c>
      <c r="B2" s="108">
        <f>AI2</f>
        <v>0</v>
      </c>
      <c r="C2" s="109">
        <f>EJ2</f>
        <v>41061</v>
      </c>
      <c r="D2" s="109">
        <f>EK2</f>
        <v>41612</v>
      </c>
      <c r="E2" s="108" t="str">
        <f>AQ2</f>
        <v>Yes</v>
      </c>
      <c r="F2" s="108" t="str">
        <f>AW2</f>
        <v>Delta Snapshots,Thin Provisioning</v>
      </c>
      <c r="G2" s="108" t="str">
        <f>AY2</f>
        <v>Fixed Size Qualification Range</v>
      </c>
      <c r="H2" s="108" t="str">
        <f>BE2</f>
        <v>Active Cooling</v>
      </c>
      <c r="I2" s="108">
        <f>BP2</f>
        <v>700</v>
      </c>
      <c r="J2" s="108" t="str">
        <f>BQ2</f>
        <v>Silver</v>
      </c>
      <c r="K2" s="108" t="str">
        <f>BW2</f>
        <v>HDD</v>
      </c>
      <c r="L2" s="108">
        <f t="shared" ref="L2:AA17" si="0">BX2</f>
        <v>2.5</v>
      </c>
      <c r="M2" s="108">
        <f t="shared" si="0"/>
        <v>7200</v>
      </c>
      <c r="N2" s="108">
        <f t="shared" si="0"/>
        <v>1000</v>
      </c>
      <c r="O2" s="108">
        <f t="shared" si="0"/>
        <v>12</v>
      </c>
      <c r="P2" s="108">
        <f t="shared" si="0"/>
        <v>0</v>
      </c>
      <c r="Q2" s="108">
        <f t="shared" si="0"/>
        <v>0</v>
      </c>
      <c r="R2" s="108">
        <f t="shared" si="0"/>
        <v>12</v>
      </c>
      <c r="S2" s="108">
        <f t="shared" si="0"/>
        <v>2</v>
      </c>
      <c r="T2" s="108">
        <f t="shared" si="0"/>
        <v>1</v>
      </c>
      <c r="U2" s="108">
        <f t="shared" si="0"/>
        <v>2</v>
      </c>
      <c r="V2" s="108">
        <f t="shared" si="0"/>
        <v>1</v>
      </c>
      <c r="W2" s="108" t="str">
        <f t="shared" si="0"/>
        <v>No</v>
      </c>
      <c r="X2" s="108">
        <f t="shared" si="0"/>
        <v>5.5</v>
      </c>
      <c r="Y2" s="108">
        <f t="shared" si="0"/>
        <v>3.2</v>
      </c>
      <c r="Z2" s="108">
        <f t="shared" si="0"/>
        <v>2.2000000000000002</v>
      </c>
      <c r="AA2" s="108">
        <f t="shared" si="0"/>
        <v>19.399999999999999</v>
      </c>
      <c r="AB2" s="108"/>
      <c r="AC2" s="108"/>
      <c r="AD2" s="108"/>
      <c r="AE2" s="108"/>
      <c r="AF2" s="108"/>
      <c r="AG2" s="108"/>
      <c r="AH2" s="108">
        <v>2205887</v>
      </c>
      <c r="AI2" s="108"/>
      <c r="AJ2" s="108" t="s">
        <v>289</v>
      </c>
      <c r="AK2" s="108" t="s">
        <v>290</v>
      </c>
      <c r="AL2" s="108" t="s">
        <v>291</v>
      </c>
      <c r="AM2" s="108" t="s">
        <v>292</v>
      </c>
      <c r="AN2" s="108"/>
      <c r="AO2" s="108" t="s">
        <v>293</v>
      </c>
      <c r="AP2" s="108" t="s">
        <v>294</v>
      </c>
      <c r="AQ2" s="108" t="s">
        <v>65</v>
      </c>
      <c r="AR2" s="108" t="s">
        <v>295</v>
      </c>
      <c r="AS2" s="108" t="s">
        <v>296</v>
      </c>
      <c r="AT2" s="108" t="s">
        <v>297</v>
      </c>
      <c r="AU2" s="108" t="s">
        <v>298</v>
      </c>
      <c r="AV2" s="108" t="s">
        <v>299</v>
      </c>
      <c r="AW2" s="108" t="s">
        <v>300</v>
      </c>
      <c r="AX2" s="108" t="s">
        <v>301</v>
      </c>
      <c r="AY2" s="108" t="s">
        <v>302</v>
      </c>
      <c r="AZ2" s="108" t="s">
        <v>65</v>
      </c>
      <c r="BA2" s="108" t="s">
        <v>66</v>
      </c>
      <c r="BB2" s="108" t="s">
        <v>303</v>
      </c>
      <c r="BC2" s="108">
        <v>7.02</v>
      </c>
      <c r="BD2" s="108" t="s">
        <v>66</v>
      </c>
      <c r="BE2" s="108" t="s">
        <v>304</v>
      </c>
      <c r="BF2" s="108" t="s">
        <v>66</v>
      </c>
      <c r="BG2" s="108"/>
      <c r="BH2" s="108" t="s">
        <v>66</v>
      </c>
      <c r="BI2" s="108"/>
      <c r="BJ2" s="108"/>
      <c r="BK2" s="108" t="s">
        <v>292</v>
      </c>
      <c r="BL2" s="108" t="s">
        <v>305</v>
      </c>
      <c r="BM2" s="108" t="s">
        <v>290</v>
      </c>
      <c r="BN2" s="108" t="s">
        <v>306</v>
      </c>
      <c r="BO2" s="108" t="s">
        <v>307</v>
      </c>
      <c r="BP2" s="108">
        <v>700</v>
      </c>
      <c r="BQ2" s="108" t="s">
        <v>308</v>
      </c>
      <c r="BR2" s="108"/>
      <c r="BS2" s="108"/>
      <c r="BT2" s="108"/>
      <c r="BU2" s="108" t="s">
        <v>309</v>
      </c>
      <c r="BV2" s="108" t="s">
        <v>310</v>
      </c>
      <c r="BW2" s="108" t="s">
        <v>311</v>
      </c>
      <c r="BX2" s="108">
        <v>2.5</v>
      </c>
      <c r="BY2" s="108">
        <v>7200</v>
      </c>
      <c r="BZ2" s="108">
        <v>1000</v>
      </c>
      <c r="CA2" s="108">
        <v>12</v>
      </c>
      <c r="CB2" s="108"/>
      <c r="CC2" s="108">
        <v>0</v>
      </c>
      <c r="CD2" s="108">
        <v>12</v>
      </c>
      <c r="CE2" s="108">
        <v>2</v>
      </c>
      <c r="CF2" s="108">
        <v>1</v>
      </c>
      <c r="CG2" s="108">
        <v>2</v>
      </c>
      <c r="CH2" s="108">
        <v>1</v>
      </c>
      <c r="CI2" s="108" t="s">
        <v>66</v>
      </c>
      <c r="CJ2" s="108">
        <v>5.5</v>
      </c>
      <c r="CK2" s="108">
        <v>3.2</v>
      </c>
      <c r="CL2" s="108">
        <v>2.2000000000000002</v>
      </c>
      <c r="CM2" s="108">
        <v>19.399999999999999</v>
      </c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9">
        <v>41061</v>
      </c>
      <c r="EK2" s="109">
        <v>41612</v>
      </c>
      <c r="EL2" s="108" t="s">
        <v>312</v>
      </c>
      <c r="EM2" s="108" t="s">
        <v>313</v>
      </c>
      <c r="EN2" s="108"/>
      <c r="EO2" s="108"/>
      <c r="EP2" s="108"/>
      <c r="EQ2" s="108"/>
      <c r="ER2" s="108"/>
      <c r="ES2" s="108"/>
      <c r="ET2" s="108"/>
      <c r="EU2" s="108"/>
    </row>
    <row r="3" spans="1:151" x14ac:dyDescent="0.35">
      <c r="A3" s="108">
        <f t="shared" ref="A3:B64" si="1">AH3</f>
        <v>2320534</v>
      </c>
      <c r="B3" s="108">
        <f t="shared" si="1"/>
        <v>0</v>
      </c>
      <c r="C3" s="109">
        <f t="shared" ref="C3:D64" si="2">EJ3</f>
        <v>42622</v>
      </c>
      <c r="D3" s="109">
        <f t="shared" si="2"/>
        <v>43249</v>
      </c>
      <c r="E3" s="108" t="str">
        <f t="shared" ref="E3:E66" si="3">AQ3</f>
        <v>Yes</v>
      </c>
      <c r="F3" s="108" t="str">
        <f t="shared" ref="F3:F66" si="4">AW3</f>
        <v>Thin Provisioning</v>
      </c>
      <c r="G3" s="108" t="str">
        <f t="shared" ref="G3:G66" si="5">AY3</f>
        <v>Fixed Size Qualification Range</v>
      </c>
      <c r="H3" s="108" t="str">
        <f t="shared" ref="H3:H66" si="6">BE3</f>
        <v>Active Cooling</v>
      </c>
      <c r="I3" s="108">
        <f t="shared" ref="I3:J64" si="7">BP3</f>
        <v>1200</v>
      </c>
      <c r="J3" s="108" t="str">
        <f t="shared" si="7"/>
        <v>Gold</v>
      </c>
      <c r="K3" s="108" t="str">
        <f t="shared" ref="K3:Z35" si="8">BW3</f>
        <v>HDD</v>
      </c>
      <c r="L3" s="108">
        <f t="shared" si="0"/>
        <v>2.5</v>
      </c>
      <c r="M3" s="108">
        <f t="shared" si="0"/>
        <v>7200</v>
      </c>
      <c r="N3" s="108">
        <f t="shared" si="0"/>
        <v>2000</v>
      </c>
      <c r="O3" s="108">
        <f t="shared" si="0"/>
        <v>24</v>
      </c>
      <c r="P3" s="108">
        <f t="shared" si="0"/>
        <v>24</v>
      </c>
      <c r="Q3" s="108">
        <f t="shared" si="0"/>
        <v>0</v>
      </c>
      <c r="R3" s="108">
        <f t="shared" si="0"/>
        <v>24</v>
      </c>
      <c r="S3" s="108">
        <f t="shared" si="0"/>
        <v>2</v>
      </c>
      <c r="T3" s="108">
        <f t="shared" si="0"/>
        <v>1</v>
      </c>
      <c r="U3" s="108">
        <f t="shared" si="0"/>
        <v>2</v>
      </c>
      <c r="V3" s="108">
        <f t="shared" si="0"/>
        <v>1</v>
      </c>
      <c r="W3" s="108" t="str">
        <f t="shared" si="0"/>
        <v>No</v>
      </c>
      <c r="X3" s="108">
        <f t="shared" si="0"/>
        <v>7.39</v>
      </c>
      <c r="Y3" s="108">
        <f t="shared" si="0"/>
        <v>4.54</v>
      </c>
      <c r="Z3" s="108">
        <f t="shared" si="0"/>
        <v>2.54</v>
      </c>
      <c r="AA3" s="108">
        <f t="shared" si="0"/>
        <v>116.5</v>
      </c>
      <c r="AB3" s="108"/>
      <c r="AC3" s="108"/>
      <c r="AD3" s="108"/>
      <c r="AE3" s="108"/>
      <c r="AF3" s="108"/>
      <c r="AG3" s="108"/>
      <c r="AH3" s="108">
        <v>2320534</v>
      </c>
      <c r="AI3" s="108"/>
      <c r="AJ3" s="108" t="s">
        <v>314</v>
      </c>
      <c r="AK3" s="108" t="s">
        <v>315</v>
      </c>
      <c r="AL3" s="108" t="s">
        <v>316</v>
      </c>
      <c r="AM3" s="108" t="s">
        <v>317</v>
      </c>
      <c r="AN3" s="108"/>
      <c r="AO3" s="108" t="s">
        <v>293</v>
      </c>
      <c r="AP3" s="108" t="s">
        <v>294</v>
      </c>
      <c r="AQ3" s="108" t="s">
        <v>65</v>
      </c>
      <c r="AR3" s="108" t="s">
        <v>318</v>
      </c>
      <c r="AS3" s="108" t="s">
        <v>315</v>
      </c>
      <c r="AT3" s="108" t="s">
        <v>141</v>
      </c>
      <c r="AU3" s="108" t="s">
        <v>141</v>
      </c>
      <c r="AV3" s="108" t="s">
        <v>319</v>
      </c>
      <c r="AW3" s="108" t="s">
        <v>320</v>
      </c>
      <c r="AX3" s="108" t="s">
        <v>321</v>
      </c>
      <c r="AY3" s="108" t="s">
        <v>302</v>
      </c>
      <c r="AZ3" s="108" t="s">
        <v>66</v>
      </c>
      <c r="BA3" s="108"/>
      <c r="BB3" s="108" t="s">
        <v>322</v>
      </c>
      <c r="BC3" s="108">
        <v>7.2</v>
      </c>
      <c r="BD3" s="108" t="s">
        <v>66</v>
      </c>
      <c r="BE3" s="108" t="s">
        <v>304</v>
      </c>
      <c r="BF3" s="108" t="s">
        <v>65</v>
      </c>
      <c r="BG3" s="108"/>
      <c r="BH3" s="108" t="s">
        <v>65</v>
      </c>
      <c r="BI3" s="108"/>
      <c r="BJ3" s="108"/>
      <c r="BK3" s="108" t="s">
        <v>317</v>
      </c>
      <c r="BL3" s="108" t="s">
        <v>305</v>
      </c>
      <c r="BM3" s="108" t="s">
        <v>323</v>
      </c>
      <c r="BN3" s="108" t="s">
        <v>324</v>
      </c>
      <c r="BO3" s="108" t="s">
        <v>325</v>
      </c>
      <c r="BP3" s="108">
        <v>1200</v>
      </c>
      <c r="BQ3" s="108" t="s">
        <v>326</v>
      </c>
      <c r="BR3" s="108"/>
      <c r="BS3" s="108" t="s">
        <v>327</v>
      </c>
      <c r="BT3" s="108" t="s">
        <v>141</v>
      </c>
      <c r="BU3" s="108" t="s">
        <v>328</v>
      </c>
      <c r="BV3" s="108" t="s">
        <v>329</v>
      </c>
      <c r="BW3" s="108" t="s">
        <v>311</v>
      </c>
      <c r="BX3" s="108">
        <v>2.5</v>
      </c>
      <c r="BY3" s="108">
        <v>7200</v>
      </c>
      <c r="BZ3" s="108">
        <v>2000</v>
      </c>
      <c r="CA3" s="108">
        <v>24</v>
      </c>
      <c r="CB3" s="108">
        <v>24</v>
      </c>
      <c r="CC3" s="108">
        <v>0</v>
      </c>
      <c r="CD3" s="108">
        <v>24</v>
      </c>
      <c r="CE3" s="108">
        <v>2</v>
      </c>
      <c r="CF3" s="108">
        <v>1</v>
      </c>
      <c r="CG3" s="108">
        <v>2</v>
      </c>
      <c r="CH3" s="108">
        <v>1</v>
      </c>
      <c r="CI3" s="108" t="s">
        <v>66</v>
      </c>
      <c r="CJ3" s="108">
        <v>7.39</v>
      </c>
      <c r="CK3" s="108">
        <v>4.54</v>
      </c>
      <c r="CL3" s="108">
        <v>2.54</v>
      </c>
      <c r="CM3" s="108">
        <v>116.5</v>
      </c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9">
        <v>42622</v>
      </c>
      <c r="EK3" s="109">
        <v>43249</v>
      </c>
      <c r="EL3" s="108" t="s">
        <v>13</v>
      </c>
      <c r="EM3" s="108" t="s">
        <v>330</v>
      </c>
      <c r="EN3" s="108"/>
      <c r="EO3" s="108"/>
      <c r="EP3" s="108"/>
      <c r="EQ3" s="108"/>
      <c r="ER3" s="108"/>
      <c r="ES3" s="108"/>
      <c r="ET3" s="108"/>
      <c r="EU3" s="108"/>
    </row>
    <row r="4" spans="1:151" x14ac:dyDescent="0.35">
      <c r="A4" s="108">
        <f t="shared" si="1"/>
        <v>2238813</v>
      </c>
      <c r="B4" s="108">
        <f t="shared" si="1"/>
        <v>0</v>
      </c>
      <c r="C4" s="109">
        <f t="shared" si="2"/>
        <v>42130</v>
      </c>
      <c r="D4" s="109">
        <f t="shared" si="2"/>
        <v>41735</v>
      </c>
      <c r="E4" s="108" t="str">
        <f t="shared" si="3"/>
        <v>Yes</v>
      </c>
      <c r="F4" s="108" t="str">
        <f t="shared" si="4"/>
        <v>Delta Snapshots,Thin Provisioning</v>
      </c>
      <c r="G4" s="108" t="str">
        <f t="shared" si="5"/>
        <v>Fixed Size Qualification Range</v>
      </c>
      <c r="H4" s="108" t="str">
        <f t="shared" si="6"/>
        <v>Active Cooling</v>
      </c>
      <c r="I4" s="108">
        <f t="shared" si="7"/>
        <v>2800</v>
      </c>
      <c r="J4" s="108" t="str">
        <f t="shared" si="7"/>
        <v>Gold</v>
      </c>
      <c r="K4" s="108" t="str">
        <f t="shared" si="8"/>
        <v>HDD</v>
      </c>
      <c r="L4" s="108">
        <f t="shared" si="0"/>
        <v>2.5</v>
      </c>
      <c r="M4" s="108">
        <f t="shared" si="0"/>
        <v>7200</v>
      </c>
      <c r="N4" s="108">
        <f t="shared" si="0"/>
        <v>4000</v>
      </c>
      <c r="O4" s="108">
        <f t="shared" si="0"/>
        <v>42</v>
      </c>
      <c r="P4" s="108">
        <f t="shared" si="0"/>
        <v>0</v>
      </c>
      <c r="Q4" s="108">
        <f t="shared" si="0"/>
        <v>0</v>
      </c>
      <c r="R4" s="108">
        <f t="shared" si="0"/>
        <v>42</v>
      </c>
      <c r="S4" s="108">
        <f t="shared" si="0"/>
        <v>2</v>
      </c>
      <c r="T4" s="108">
        <f t="shared" si="0"/>
        <v>1</v>
      </c>
      <c r="U4" s="108">
        <f t="shared" si="0"/>
        <v>2</v>
      </c>
      <c r="V4" s="108">
        <f t="shared" si="0"/>
        <v>1</v>
      </c>
      <c r="W4" s="108" t="str">
        <f t="shared" si="0"/>
        <v>No</v>
      </c>
      <c r="X4" s="108">
        <f t="shared" si="0"/>
        <v>9.5</v>
      </c>
      <c r="Y4" s="108">
        <f t="shared" si="0"/>
        <v>3.4</v>
      </c>
      <c r="Z4" s="108">
        <f t="shared" si="0"/>
        <v>6.6</v>
      </c>
      <c r="AA4" s="108">
        <f t="shared" si="0"/>
        <v>236.1</v>
      </c>
      <c r="AB4" s="108"/>
      <c r="AC4" s="108"/>
      <c r="AD4" s="108"/>
      <c r="AE4" s="108"/>
      <c r="AF4" s="108"/>
      <c r="AG4" s="108"/>
      <c r="AH4" s="108">
        <v>2238813</v>
      </c>
      <c r="AI4" s="108"/>
      <c r="AJ4" s="108" t="s">
        <v>289</v>
      </c>
      <c r="AK4" s="108" t="s">
        <v>290</v>
      </c>
      <c r="AL4" s="108" t="s">
        <v>331</v>
      </c>
      <c r="AM4" s="108" t="s">
        <v>332</v>
      </c>
      <c r="AN4" s="108"/>
      <c r="AO4" s="108" t="s">
        <v>293</v>
      </c>
      <c r="AP4" s="108" t="s">
        <v>294</v>
      </c>
      <c r="AQ4" s="108" t="s">
        <v>65</v>
      </c>
      <c r="AR4" s="108" t="s">
        <v>295</v>
      </c>
      <c r="AS4" s="108" t="s">
        <v>296</v>
      </c>
      <c r="AT4" s="108" t="s">
        <v>333</v>
      </c>
      <c r="AU4" s="108" t="s">
        <v>333</v>
      </c>
      <c r="AV4" s="108" t="s">
        <v>299</v>
      </c>
      <c r="AW4" s="108" t="s">
        <v>300</v>
      </c>
      <c r="AX4" s="108" t="s">
        <v>301</v>
      </c>
      <c r="AY4" s="108" t="s">
        <v>302</v>
      </c>
      <c r="AZ4" s="108" t="s">
        <v>65</v>
      </c>
      <c r="BA4" s="108" t="s">
        <v>66</v>
      </c>
      <c r="BB4" s="108" t="s">
        <v>303</v>
      </c>
      <c r="BC4" s="108">
        <v>7.02</v>
      </c>
      <c r="BD4" s="108" t="s">
        <v>66</v>
      </c>
      <c r="BE4" s="108" t="s">
        <v>304</v>
      </c>
      <c r="BF4" s="108" t="s">
        <v>66</v>
      </c>
      <c r="BG4" s="108"/>
      <c r="BH4" s="108" t="s">
        <v>66</v>
      </c>
      <c r="BI4" s="108"/>
      <c r="BJ4" s="108"/>
      <c r="BK4" s="108" t="s">
        <v>332</v>
      </c>
      <c r="BL4" s="108" t="s">
        <v>305</v>
      </c>
      <c r="BM4" s="108" t="s">
        <v>334</v>
      </c>
      <c r="BN4" s="108" t="s">
        <v>335</v>
      </c>
      <c r="BO4" s="108" t="s">
        <v>336</v>
      </c>
      <c r="BP4" s="108">
        <v>2800</v>
      </c>
      <c r="BQ4" s="108" t="s">
        <v>326</v>
      </c>
      <c r="BR4" s="108"/>
      <c r="BS4" s="108"/>
      <c r="BT4" s="108"/>
      <c r="BU4" s="108" t="s">
        <v>309</v>
      </c>
      <c r="BV4" s="108" t="s">
        <v>337</v>
      </c>
      <c r="BW4" s="108" t="s">
        <v>311</v>
      </c>
      <c r="BX4" s="108">
        <v>2.5</v>
      </c>
      <c r="BY4" s="108">
        <v>7200</v>
      </c>
      <c r="BZ4" s="108">
        <v>4000</v>
      </c>
      <c r="CA4" s="108">
        <v>42</v>
      </c>
      <c r="CB4" s="108"/>
      <c r="CC4" s="108">
        <v>0</v>
      </c>
      <c r="CD4" s="108">
        <v>42</v>
      </c>
      <c r="CE4" s="108">
        <v>2</v>
      </c>
      <c r="CF4" s="108">
        <v>1</v>
      </c>
      <c r="CG4" s="108">
        <v>2</v>
      </c>
      <c r="CH4" s="108">
        <v>1</v>
      </c>
      <c r="CI4" s="108" t="s">
        <v>66</v>
      </c>
      <c r="CJ4" s="108">
        <v>9.5</v>
      </c>
      <c r="CK4" s="108">
        <v>3.4</v>
      </c>
      <c r="CL4" s="108">
        <v>6.6</v>
      </c>
      <c r="CM4" s="108">
        <v>236.1</v>
      </c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9">
        <v>42130</v>
      </c>
      <c r="EK4" s="109">
        <v>41735</v>
      </c>
      <c r="EL4" s="108" t="s">
        <v>312</v>
      </c>
      <c r="EM4" s="108" t="s">
        <v>338</v>
      </c>
      <c r="EN4" s="108"/>
      <c r="EO4" s="108"/>
      <c r="EP4" s="108"/>
      <c r="EQ4" s="108"/>
      <c r="ER4" s="108"/>
      <c r="ES4" s="108"/>
      <c r="ET4" s="108"/>
      <c r="EU4" s="108"/>
    </row>
    <row r="5" spans="1:151" x14ac:dyDescent="0.35">
      <c r="A5" s="108">
        <f t="shared" si="1"/>
        <v>2212733</v>
      </c>
      <c r="B5" s="108" t="str">
        <f t="shared" si="1"/>
        <v>C</v>
      </c>
      <c r="C5" s="109">
        <f t="shared" si="2"/>
        <v>41061</v>
      </c>
      <c r="D5" s="109">
        <f t="shared" si="2"/>
        <v>41624</v>
      </c>
      <c r="E5" s="108" t="str">
        <f t="shared" si="3"/>
        <v>No</v>
      </c>
      <c r="F5" s="108" t="str">
        <f t="shared" si="4"/>
        <v>Delta Snapshots,Thin Provisioning</v>
      </c>
      <c r="G5" s="108" t="str">
        <f t="shared" si="5"/>
        <v>Fixed Size Qualification Range</v>
      </c>
      <c r="H5" s="108" t="str">
        <f t="shared" si="6"/>
        <v>Active Cooling</v>
      </c>
      <c r="I5" s="108">
        <f t="shared" si="7"/>
        <v>750</v>
      </c>
      <c r="J5" s="108" t="str">
        <f t="shared" si="7"/>
        <v>platinum</v>
      </c>
      <c r="K5" s="108" t="str">
        <f t="shared" si="8"/>
        <v>HDD</v>
      </c>
      <c r="L5" s="108">
        <f t="shared" si="0"/>
        <v>2.5</v>
      </c>
      <c r="M5" s="108">
        <f t="shared" si="0"/>
        <v>7200</v>
      </c>
      <c r="N5" s="108">
        <f t="shared" si="0"/>
        <v>0</v>
      </c>
      <c r="O5" s="108">
        <f t="shared" si="0"/>
        <v>24</v>
      </c>
      <c r="P5" s="108">
        <f t="shared" si="0"/>
        <v>0</v>
      </c>
      <c r="Q5" s="108">
        <f t="shared" si="0"/>
        <v>0</v>
      </c>
      <c r="R5" s="108">
        <f t="shared" si="0"/>
        <v>24</v>
      </c>
      <c r="S5" s="108">
        <f t="shared" si="0"/>
        <v>2</v>
      </c>
      <c r="T5" s="108">
        <f t="shared" si="0"/>
        <v>0</v>
      </c>
      <c r="U5" s="108">
        <f t="shared" si="0"/>
        <v>2</v>
      </c>
      <c r="V5" s="108">
        <f t="shared" si="0"/>
        <v>0</v>
      </c>
      <c r="W5" s="108" t="str">
        <f t="shared" si="0"/>
        <v>No</v>
      </c>
      <c r="X5" s="108">
        <f t="shared" si="0"/>
        <v>3.3</v>
      </c>
      <c r="Y5" s="108">
        <f t="shared" si="0"/>
        <v>1.2</v>
      </c>
      <c r="Z5" s="108">
        <f t="shared" si="0"/>
        <v>2.9</v>
      </c>
      <c r="AA5" s="108">
        <f t="shared" si="0"/>
        <v>36.799999999999997</v>
      </c>
      <c r="AB5" s="108"/>
      <c r="AC5" s="108"/>
      <c r="AD5" s="108"/>
      <c r="AE5" s="108"/>
      <c r="AF5" s="108"/>
      <c r="AG5" s="108"/>
      <c r="AH5" s="108">
        <v>2212733</v>
      </c>
      <c r="AI5" s="108" t="s">
        <v>339</v>
      </c>
      <c r="AJ5" s="108" t="s">
        <v>289</v>
      </c>
      <c r="AK5" s="108" t="s">
        <v>290</v>
      </c>
      <c r="AL5" s="108" t="s">
        <v>340</v>
      </c>
      <c r="AM5" s="108" t="s">
        <v>341</v>
      </c>
      <c r="AN5" s="108" t="s">
        <v>342</v>
      </c>
      <c r="AO5" s="108" t="s">
        <v>293</v>
      </c>
      <c r="AP5" s="108" t="s">
        <v>294</v>
      </c>
      <c r="AQ5" s="108" t="s">
        <v>66</v>
      </c>
      <c r="AR5" s="108" t="s">
        <v>318</v>
      </c>
      <c r="AS5" s="108" t="s">
        <v>343</v>
      </c>
      <c r="AT5" s="108" t="s">
        <v>344</v>
      </c>
      <c r="AU5" s="108" t="s">
        <v>345</v>
      </c>
      <c r="AV5" s="108" t="s">
        <v>299</v>
      </c>
      <c r="AW5" s="108" t="s">
        <v>300</v>
      </c>
      <c r="AX5" s="108" t="s">
        <v>301</v>
      </c>
      <c r="AY5" s="108" t="s">
        <v>302</v>
      </c>
      <c r="AZ5" s="108" t="s">
        <v>66</v>
      </c>
      <c r="BA5" s="108" t="s">
        <v>66</v>
      </c>
      <c r="BB5" s="108" t="s">
        <v>303</v>
      </c>
      <c r="BC5" s="108">
        <v>7.02</v>
      </c>
      <c r="BD5" s="108" t="s">
        <v>66</v>
      </c>
      <c r="BE5" s="108" t="s">
        <v>304</v>
      </c>
      <c r="BF5" s="108" t="s">
        <v>66</v>
      </c>
      <c r="BG5" s="108"/>
      <c r="BH5" s="108" t="s">
        <v>66</v>
      </c>
      <c r="BI5" s="108"/>
      <c r="BJ5" s="108"/>
      <c r="BK5" s="108" t="s">
        <v>341</v>
      </c>
      <c r="BL5" s="108" t="s">
        <v>305</v>
      </c>
      <c r="BM5" s="108" t="s">
        <v>290</v>
      </c>
      <c r="BN5" s="108" t="s">
        <v>346</v>
      </c>
      <c r="BO5" s="108" t="s">
        <v>347</v>
      </c>
      <c r="BP5" s="108">
        <v>750</v>
      </c>
      <c r="BQ5" s="108" t="s">
        <v>348</v>
      </c>
      <c r="BR5" s="108"/>
      <c r="BS5" s="108"/>
      <c r="BT5" s="108" t="s">
        <v>349</v>
      </c>
      <c r="BU5" s="108" t="s">
        <v>350</v>
      </c>
      <c r="BV5" s="108" t="s">
        <v>351</v>
      </c>
      <c r="BW5" s="108" t="s">
        <v>311</v>
      </c>
      <c r="BX5" s="108">
        <v>2.5</v>
      </c>
      <c r="BY5" s="108">
        <v>7200</v>
      </c>
      <c r="BZ5" s="108"/>
      <c r="CA5" s="108">
        <v>24</v>
      </c>
      <c r="CB5" s="108"/>
      <c r="CC5" s="108">
        <v>0</v>
      </c>
      <c r="CD5" s="108">
        <v>24</v>
      </c>
      <c r="CE5" s="108">
        <v>2</v>
      </c>
      <c r="CF5" s="108">
        <v>0</v>
      </c>
      <c r="CG5" s="108">
        <v>2</v>
      </c>
      <c r="CH5" s="108">
        <v>0</v>
      </c>
      <c r="CI5" s="108" t="s">
        <v>66</v>
      </c>
      <c r="CJ5" s="108">
        <v>3.3</v>
      </c>
      <c r="CK5" s="108">
        <v>1.2</v>
      </c>
      <c r="CL5" s="108">
        <v>2.9</v>
      </c>
      <c r="CM5" s="108">
        <v>36.799999999999997</v>
      </c>
      <c r="CN5" s="108" t="s">
        <v>352</v>
      </c>
      <c r="CO5" s="108" t="s">
        <v>353</v>
      </c>
      <c r="CP5" s="108">
        <v>10000</v>
      </c>
      <c r="CQ5" s="108"/>
      <c r="CR5" s="108">
        <v>24</v>
      </c>
      <c r="CS5" s="108" t="s">
        <v>354</v>
      </c>
      <c r="CT5" s="108"/>
      <c r="CU5" s="108">
        <v>1.2</v>
      </c>
      <c r="CV5" s="108">
        <v>6.6</v>
      </c>
      <c r="CW5" s="108">
        <v>1</v>
      </c>
      <c r="CX5" s="108">
        <v>22.9</v>
      </c>
      <c r="CY5" s="108" t="s">
        <v>352</v>
      </c>
      <c r="CZ5" s="108" t="s">
        <v>355</v>
      </c>
      <c r="DA5" s="108">
        <v>7200</v>
      </c>
      <c r="DB5" s="108"/>
      <c r="DC5" s="108">
        <v>24</v>
      </c>
      <c r="DD5" s="108" t="s">
        <v>354</v>
      </c>
      <c r="DE5" s="108" t="s">
        <v>66</v>
      </c>
      <c r="DF5" s="108">
        <v>3.3</v>
      </c>
      <c r="DG5" s="108">
        <v>1.2</v>
      </c>
      <c r="DH5" s="108">
        <v>2.9</v>
      </c>
      <c r="DI5" s="108">
        <v>36.799999999999997</v>
      </c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9">
        <v>41061</v>
      </c>
      <c r="EK5" s="109">
        <v>41624</v>
      </c>
      <c r="EL5" s="108" t="s">
        <v>312</v>
      </c>
      <c r="EM5" s="108" t="s">
        <v>356</v>
      </c>
      <c r="EN5" s="108"/>
      <c r="EO5" s="108"/>
      <c r="EP5" s="108"/>
      <c r="EQ5" s="108"/>
      <c r="ER5" s="108"/>
      <c r="ES5" s="108"/>
      <c r="ET5" s="108"/>
      <c r="EU5" s="108"/>
    </row>
    <row r="6" spans="1:151" x14ac:dyDescent="0.35">
      <c r="A6" s="108"/>
      <c r="B6" s="108"/>
      <c r="C6" s="109"/>
      <c r="D6" s="109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9"/>
      <c r="EK6" s="109"/>
      <c r="EL6" s="108"/>
      <c r="EM6" s="108"/>
      <c r="EN6" s="108"/>
      <c r="EO6" s="108"/>
      <c r="EP6" s="108"/>
      <c r="EQ6" s="108"/>
      <c r="ER6" s="108"/>
      <c r="ES6" s="108"/>
      <c r="ET6" s="108"/>
      <c r="EU6" s="108"/>
    </row>
    <row r="7" spans="1:151" x14ac:dyDescent="0.35">
      <c r="A7" s="108">
        <f t="shared" si="1"/>
        <v>2210347</v>
      </c>
      <c r="B7" s="108" t="str">
        <f t="shared" si="1"/>
        <v>B</v>
      </c>
      <c r="C7" s="109">
        <f t="shared" si="2"/>
        <v>41698</v>
      </c>
      <c r="D7" s="109">
        <f t="shared" si="2"/>
        <v>41760</v>
      </c>
      <c r="E7" s="108" t="str">
        <f t="shared" si="3"/>
        <v>No</v>
      </c>
      <c r="F7" s="108" t="str">
        <f t="shared" si="4"/>
        <v>Delta Snapshots,Thin Provisioning</v>
      </c>
      <c r="G7" s="108" t="str">
        <f t="shared" si="5"/>
        <v>Fixed Size Qualification Range</v>
      </c>
      <c r="H7" s="108" t="str">
        <f t="shared" si="6"/>
        <v>Active Cooling</v>
      </c>
      <c r="I7" s="108">
        <f t="shared" si="7"/>
        <v>600</v>
      </c>
      <c r="J7" s="108" t="str">
        <f t="shared" si="7"/>
        <v>SILVER</v>
      </c>
      <c r="K7" s="108" t="str">
        <f t="shared" si="8"/>
        <v>HDD</v>
      </c>
      <c r="L7" s="108">
        <f t="shared" si="0"/>
        <v>2.5</v>
      </c>
      <c r="M7" s="108">
        <f t="shared" si="0"/>
        <v>10000</v>
      </c>
      <c r="N7" s="108">
        <f t="shared" si="0"/>
        <v>146</v>
      </c>
      <c r="O7" s="108">
        <f t="shared" si="0"/>
        <v>24</v>
      </c>
      <c r="P7" s="108">
        <f t="shared" si="0"/>
        <v>0</v>
      </c>
      <c r="Q7" s="108">
        <f t="shared" si="0"/>
        <v>0</v>
      </c>
      <c r="R7" s="108">
        <f t="shared" si="0"/>
        <v>24</v>
      </c>
      <c r="S7" s="108">
        <f t="shared" si="0"/>
        <v>2</v>
      </c>
      <c r="T7" s="108">
        <f t="shared" si="0"/>
        <v>0</v>
      </c>
      <c r="U7" s="108">
        <f t="shared" si="0"/>
        <v>2</v>
      </c>
      <c r="V7" s="108">
        <f t="shared" si="0"/>
        <v>0</v>
      </c>
      <c r="W7" s="108" t="str">
        <f t="shared" si="0"/>
        <v>No</v>
      </c>
      <c r="X7" s="108">
        <f t="shared" si="0"/>
        <v>6.1</v>
      </c>
      <c r="Y7" s="108">
        <f t="shared" si="0"/>
        <v>16.899999999999999</v>
      </c>
      <c r="Z7" s="108">
        <f t="shared" si="0"/>
        <v>11</v>
      </c>
      <c r="AA7" s="108">
        <f t="shared" si="0"/>
        <v>26.2</v>
      </c>
      <c r="AB7" s="108"/>
      <c r="AC7" s="108"/>
      <c r="AD7" s="108"/>
      <c r="AE7" s="108"/>
      <c r="AF7" s="108"/>
      <c r="AG7" s="108"/>
      <c r="AH7" s="108">
        <v>2210347</v>
      </c>
      <c r="AI7" s="108" t="s">
        <v>357</v>
      </c>
      <c r="AJ7" s="108" t="s">
        <v>289</v>
      </c>
      <c r="AK7" s="108" t="s">
        <v>290</v>
      </c>
      <c r="AL7" s="108" t="s">
        <v>358</v>
      </c>
      <c r="AM7" s="108" t="s">
        <v>359</v>
      </c>
      <c r="AN7" s="108" t="s">
        <v>360</v>
      </c>
      <c r="AO7" s="108" t="s">
        <v>293</v>
      </c>
      <c r="AP7" s="108" t="s">
        <v>294</v>
      </c>
      <c r="AQ7" s="108" t="s">
        <v>66</v>
      </c>
      <c r="AR7" s="108" t="s">
        <v>318</v>
      </c>
      <c r="AS7" s="108" t="s">
        <v>343</v>
      </c>
      <c r="AT7" s="108" t="s">
        <v>361</v>
      </c>
      <c r="AU7" s="108" t="s">
        <v>362</v>
      </c>
      <c r="AV7" s="108" t="s">
        <v>299</v>
      </c>
      <c r="AW7" s="108" t="s">
        <v>300</v>
      </c>
      <c r="AX7" s="108" t="s">
        <v>301</v>
      </c>
      <c r="AY7" s="108" t="s">
        <v>302</v>
      </c>
      <c r="AZ7" s="108" t="s">
        <v>66</v>
      </c>
      <c r="BA7" s="108" t="s">
        <v>66</v>
      </c>
      <c r="BB7" s="108" t="s">
        <v>303</v>
      </c>
      <c r="BC7" s="108">
        <v>7.02</v>
      </c>
      <c r="BD7" s="108" t="s">
        <v>66</v>
      </c>
      <c r="BE7" s="108" t="s">
        <v>304</v>
      </c>
      <c r="BF7" s="108" t="s">
        <v>66</v>
      </c>
      <c r="BG7" s="108"/>
      <c r="BH7" s="108" t="s">
        <v>66</v>
      </c>
      <c r="BI7" s="108"/>
      <c r="BJ7" s="108"/>
      <c r="BK7" s="108" t="s">
        <v>359</v>
      </c>
      <c r="BL7" s="108" t="s">
        <v>305</v>
      </c>
      <c r="BM7" s="108" t="s">
        <v>290</v>
      </c>
      <c r="BN7" s="108" t="s">
        <v>363</v>
      </c>
      <c r="BO7" s="108" t="s">
        <v>364</v>
      </c>
      <c r="BP7" s="108">
        <v>600</v>
      </c>
      <c r="BQ7" s="108" t="s">
        <v>365</v>
      </c>
      <c r="BR7" s="108"/>
      <c r="BS7" s="108" t="s">
        <v>366</v>
      </c>
      <c r="BT7" s="108" t="s">
        <v>349</v>
      </c>
      <c r="BU7" s="108" t="s">
        <v>350</v>
      </c>
      <c r="BV7" s="108" t="s">
        <v>367</v>
      </c>
      <c r="BW7" s="108" t="s">
        <v>311</v>
      </c>
      <c r="BX7" s="108">
        <v>2.5</v>
      </c>
      <c r="BY7" s="108">
        <v>10000</v>
      </c>
      <c r="BZ7" s="108">
        <v>146</v>
      </c>
      <c r="CA7" s="108">
        <v>24</v>
      </c>
      <c r="CB7" s="108"/>
      <c r="CC7" s="108">
        <v>0</v>
      </c>
      <c r="CD7" s="108">
        <v>24</v>
      </c>
      <c r="CE7" s="108">
        <v>2</v>
      </c>
      <c r="CF7" s="108">
        <v>0</v>
      </c>
      <c r="CG7" s="108">
        <v>2</v>
      </c>
      <c r="CH7" s="108">
        <v>0</v>
      </c>
      <c r="CI7" s="108" t="s">
        <v>66</v>
      </c>
      <c r="CJ7" s="108">
        <v>6.1</v>
      </c>
      <c r="CK7" s="108">
        <v>16.899999999999999</v>
      </c>
      <c r="CL7" s="108">
        <v>11</v>
      </c>
      <c r="CM7" s="108">
        <v>26.2</v>
      </c>
      <c r="CN7" s="108" t="s">
        <v>352</v>
      </c>
      <c r="CO7" s="108" t="s">
        <v>355</v>
      </c>
      <c r="CP7" s="108">
        <v>10000</v>
      </c>
      <c r="CQ7" s="108"/>
      <c r="CR7" s="108">
        <v>24</v>
      </c>
      <c r="CS7" s="108" t="s">
        <v>354</v>
      </c>
      <c r="CT7" s="108" t="s">
        <v>66</v>
      </c>
      <c r="CU7" s="108">
        <v>6.1</v>
      </c>
      <c r="CV7" s="108">
        <v>16.899999999999999</v>
      </c>
      <c r="CW7" s="108">
        <v>11</v>
      </c>
      <c r="CX7" s="108">
        <v>26.2</v>
      </c>
      <c r="CY7" s="108" t="s">
        <v>352</v>
      </c>
      <c r="CZ7" s="108" t="s">
        <v>355</v>
      </c>
      <c r="DA7" s="108">
        <v>7200</v>
      </c>
      <c r="DB7" s="108"/>
      <c r="DC7" s="108">
        <v>24</v>
      </c>
      <c r="DD7" s="108" t="s">
        <v>354</v>
      </c>
      <c r="DE7" s="108" t="s">
        <v>66</v>
      </c>
      <c r="DF7" s="108">
        <v>21.6</v>
      </c>
      <c r="DG7" s="108">
        <v>6.8</v>
      </c>
      <c r="DH7" s="108">
        <v>7.8</v>
      </c>
      <c r="DI7" s="108">
        <v>40.700000000000003</v>
      </c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9">
        <v>41698</v>
      </c>
      <c r="EK7" s="109">
        <v>41760</v>
      </c>
      <c r="EL7" s="108" t="s">
        <v>312</v>
      </c>
      <c r="EM7" s="108" t="s">
        <v>368</v>
      </c>
      <c r="EN7" s="108"/>
      <c r="EO7" s="108"/>
      <c r="EP7" s="108"/>
      <c r="EQ7" s="108"/>
      <c r="ER7" s="108"/>
      <c r="ES7" s="108"/>
      <c r="ET7" s="108"/>
      <c r="EU7" s="108"/>
    </row>
    <row r="8" spans="1:151" x14ac:dyDescent="0.35">
      <c r="A8" s="108">
        <f t="shared" si="1"/>
        <v>2301247</v>
      </c>
      <c r="B8" s="108" t="str">
        <f t="shared" si="1"/>
        <v>B</v>
      </c>
      <c r="C8" s="109">
        <f t="shared" si="2"/>
        <v>42594</v>
      </c>
      <c r="D8" s="109">
        <f t="shared" si="2"/>
        <v>42849</v>
      </c>
      <c r="E8" s="108" t="str">
        <f t="shared" si="3"/>
        <v>Yes</v>
      </c>
      <c r="F8" s="108" t="str">
        <f t="shared" si="4"/>
        <v>Thin Provisioning</v>
      </c>
      <c r="G8" s="108" t="str">
        <f t="shared" si="5"/>
        <v>Fixed Size Qualification Range</v>
      </c>
      <c r="H8" s="108" t="str">
        <f t="shared" si="6"/>
        <v>Active Cooling</v>
      </c>
      <c r="I8" s="108" t="str">
        <f t="shared" si="7"/>
        <v>1485;600</v>
      </c>
      <c r="J8" s="108" t="str">
        <f t="shared" si="7"/>
        <v>Gold;Silver</v>
      </c>
      <c r="K8" s="108" t="str">
        <f t="shared" si="8"/>
        <v>HDD</v>
      </c>
      <c r="L8" s="108">
        <f t="shared" si="0"/>
        <v>2.5</v>
      </c>
      <c r="M8" s="108">
        <f t="shared" si="0"/>
        <v>10000</v>
      </c>
      <c r="N8" s="108">
        <f t="shared" si="0"/>
        <v>300</v>
      </c>
      <c r="O8" s="108">
        <f t="shared" si="0"/>
        <v>88</v>
      </c>
      <c r="P8" s="108">
        <f t="shared" si="0"/>
        <v>1</v>
      </c>
      <c r="Q8" s="108">
        <f t="shared" si="0"/>
        <v>0</v>
      </c>
      <c r="R8" s="108">
        <f t="shared" si="0"/>
        <v>88</v>
      </c>
      <c r="S8" s="108">
        <f t="shared" si="0"/>
        <v>2</v>
      </c>
      <c r="T8" s="108">
        <f t="shared" si="0"/>
        <v>1</v>
      </c>
      <c r="U8" s="108">
        <f t="shared" si="0"/>
        <v>2</v>
      </c>
      <c r="V8" s="108">
        <f t="shared" si="0"/>
        <v>1</v>
      </c>
      <c r="W8" s="108" t="str">
        <f t="shared" si="0"/>
        <v>No</v>
      </c>
      <c r="X8" s="108">
        <f t="shared" si="0"/>
        <v>18.27</v>
      </c>
      <c r="Y8" s="108">
        <f t="shared" si="0"/>
        <v>13.88</v>
      </c>
      <c r="Z8" s="108">
        <f t="shared" si="0"/>
        <v>7.48</v>
      </c>
      <c r="AA8" s="108">
        <f t="shared" si="0"/>
        <v>65.8</v>
      </c>
      <c r="AB8" s="108"/>
      <c r="AC8" s="108"/>
      <c r="AD8" s="108"/>
      <c r="AE8" s="108"/>
      <c r="AF8" s="108"/>
      <c r="AG8" s="108"/>
      <c r="AH8" s="108">
        <v>2301247</v>
      </c>
      <c r="AI8" s="108" t="s">
        <v>357</v>
      </c>
      <c r="AJ8" s="108" t="s">
        <v>289</v>
      </c>
      <c r="AK8" s="108" t="s">
        <v>369</v>
      </c>
      <c r="AL8" s="108" t="s">
        <v>370</v>
      </c>
      <c r="AM8" s="108" t="s">
        <v>371</v>
      </c>
      <c r="AN8" s="108" t="s">
        <v>372</v>
      </c>
      <c r="AO8" s="108" t="s">
        <v>293</v>
      </c>
      <c r="AP8" s="108" t="s">
        <v>294</v>
      </c>
      <c r="AQ8" s="108" t="s">
        <v>65</v>
      </c>
      <c r="AR8" s="108" t="s">
        <v>318</v>
      </c>
      <c r="AS8" s="108" t="s">
        <v>373</v>
      </c>
      <c r="AT8" s="108" t="s">
        <v>370</v>
      </c>
      <c r="AU8" s="108" t="s">
        <v>374</v>
      </c>
      <c r="AV8" s="108" t="s">
        <v>299</v>
      </c>
      <c r="AW8" s="108" t="s">
        <v>320</v>
      </c>
      <c r="AX8" s="108" t="s">
        <v>301</v>
      </c>
      <c r="AY8" s="108" t="s">
        <v>302</v>
      </c>
      <c r="AZ8" s="108" t="s">
        <v>65</v>
      </c>
      <c r="BA8" s="108"/>
      <c r="BB8" s="108" t="s">
        <v>375</v>
      </c>
      <c r="BC8" s="108" t="s">
        <v>376</v>
      </c>
      <c r="BD8" s="108" t="s">
        <v>66</v>
      </c>
      <c r="BE8" s="108" t="s">
        <v>304</v>
      </c>
      <c r="BF8" s="108" t="s">
        <v>66</v>
      </c>
      <c r="BG8" s="108"/>
      <c r="BH8" s="108" t="s">
        <v>66</v>
      </c>
      <c r="BI8" s="108"/>
      <c r="BJ8" s="108"/>
      <c r="BK8" s="108"/>
      <c r="BL8" s="108" t="s">
        <v>377</v>
      </c>
      <c r="BM8" s="108" t="s">
        <v>378</v>
      </c>
      <c r="BN8" s="108" t="s">
        <v>379</v>
      </c>
      <c r="BO8" s="108" t="s">
        <v>379</v>
      </c>
      <c r="BP8" s="108" t="s">
        <v>380</v>
      </c>
      <c r="BQ8" s="108" t="s">
        <v>381</v>
      </c>
      <c r="BR8" s="108"/>
      <c r="BS8" s="108" t="s">
        <v>327</v>
      </c>
      <c r="BT8" s="108"/>
      <c r="BU8" s="108" t="s">
        <v>382</v>
      </c>
      <c r="BV8" s="108" t="s">
        <v>383</v>
      </c>
      <c r="BW8" s="108" t="s">
        <v>311</v>
      </c>
      <c r="BX8" s="108">
        <v>2.5</v>
      </c>
      <c r="BY8" s="108">
        <v>10000</v>
      </c>
      <c r="BZ8" s="108">
        <v>300</v>
      </c>
      <c r="CA8" s="108">
        <v>88</v>
      </c>
      <c r="CB8" s="108">
        <v>1</v>
      </c>
      <c r="CC8" s="108">
        <v>0</v>
      </c>
      <c r="CD8" s="108">
        <v>88</v>
      </c>
      <c r="CE8" s="108">
        <v>2</v>
      </c>
      <c r="CF8" s="108">
        <v>1</v>
      </c>
      <c r="CG8" s="108">
        <v>2</v>
      </c>
      <c r="CH8" s="108">
        <v>1</v>
      </c>
      <c r="CI8" s="108" t="s">
        <v>66</v>
      </c>
      <c r="CJ8" s="108">
        <v>18.27</v>
      </c>
      <c r="CK8" s="108">
        <v>13.88</v>
      </c>
      <c r="CL8" s="108">
        <v>7.48</v>
      </c>
      <c r="CM8" s="108">
        <v>65.8</v>
      </c>
      <c r="CN8" s="108" t="s">
        <v>352</v>
      </c>
      <c r="CO8" s="108" t="s">
        <v>355</v>
      </c>
      <c r="CP8" s="108">
        <v>10000</v>
      </c>
      <c r="CQ8" s="108"/>
      <c r="CR8" s="108">
        <v>90</v>
      </c>
      <c r="CS8" s="108" t="s">
        <v>354</v>
      </c>
      <c r="CT8" s="108" t="s">
        <v>66</v>
      </c>
      <c r="CU8" s="108">
        <v>18.27</v>
      </c>
      <c r="CV8" s="108">
        <v>13.88</v>
      </c>
      <c r="CW8" s="108">
        <v>7.48</v>
      </c>
      <c r="CX8" s="108">
        <v>65.8</v>
      </c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9">
        <v>42594</v>
      </c>
      <c r="EK8" s="109">
        <v>42849</v>
      </c>
      <c r="EL8" s="108" t="s">
        <v>312</v>
      </c>
      <c r="EM8" s="108"/>
      <c r="EN8" s="108"/>
      <c r="EO8" s="108"/>
      <c r="EP8" s="108"/>
      <c r="EQ8" s="108"/>
      <c r="ER8" s="108"/>
      <c r="ES8" s="108"/>
      <c r="ET8" s="108"/>
      <c r="EU8" s="108"/>
    </row>
    <row r="9" spans="1:151" x14ac:dyDescent="0.35">
      <c r="A9" s="108">
        <f t="shared" si="1"/>
        <v>2205667</v>
      </c>
      <c r="B9" s="108">
        <f t="shared" si="1"/>
        <v>0</v>
      </c>
      <c r="C9" s="109">
        <f t="shared" si="2"/>
        <v>41061</v>
      </c>
      <c r="D9" s="109">
        <f t="shared" si="2"/>
        <v>41612</v>
      </c>
      <c r="E9" s="108" t="str">
        <f t="shared" si="3"/>
        <v>Yes</v>
      </c>
      <c r="F9" s="108" t="str">
        <f t="shared" si="4"/>
        <v>Delta Snapshots,Thin Provisioning</v>
      </c>
      <c r="G9" s="108" t="str">
        <f t="shared" si="5"/>
        <v>Fixed Size Qualification Range</v>
      </c>
      <c r="H9" s="108" t="str">
        <f t="shared" si="6"/>
        <v>Active Cooling</v>
      </c>
      <c r="I9" s="108">
        <f t="shared" si="7"/>
        <v>700</v>
      </c>
      <c r="J9" s="108" t="str">
        <f t="shared" si="7"/>
        <v>Silver</v>
      </c>
      <c r="K9" s="108" t="str">
        <f t="shared" si="8"/>
        <v>HDD</v>
      </c>
      <c r="L9" s="108">
        <f t="shared" si="0"/>
        <v>2.5</v>
      </c>
      <c r="M9" s="108">
        <f t="shared" si="0"/>
        <v>10000</v>
      </c>
      <c r="N9" s="108">
        <f t="shared" si="0"/>
        <v>600</v>
      </c>
      <c r="O9" s="108">
        <f t="shared" si="0"/>
        <v>12</v>
      </c>
      <c r="P9" s="108">
        <f t="shared" si="0"/>
        <v>0</v>
      </c>
      <c r="Q9" s="108">
        <f t="shared" si="0"/>
        <v>0</v>
      </c>
      <c r="R9" s="108">
        <f t="shared" si="0"/>
        <v>12</v>
      </c>
      <c r="S9" s="108">
        <f t="shared" si="0"/>
        <v>2</v>
      </c>
      <c r="T9" s="108">
        <f t="shared" si="0"/>
        <v>1</v>
      </c>
      <c r="U9" s="108">
        <f t="shared" si="0"/>
        <v>2</v>
      </c>
      <c r="V9" s="108">
        <f t="shared" si="0"/>
        <v>1</v>
      </c>
      <c r="W9" s="108" t="str">
        <f t="shared" si="0"/>
        <v>No</v>
      </c>
      <c r="X9" s="108">
        <f t="shared" si="0"/>
        <v>21.7</v>
      </c>
      <c r="Y9" s="108">
        <f t="shared" si="0"/>
        <v>22.9</v>
      </c>
      <c r="Z9" s="108">
        <f t="shared" si="0"/>
        <v>17.100000000000001</v>
      </c>
      <c r="AA9" s="108">
        <f t="shared" si="0"/>
        <v>15.5</v>
      </c>
      <c r="AB9" s="108"/>
      <c r="AC9" s="108"/>
      <c r="AD9" s="108"/>
      <c r="AE9" s="108"/>
      <c r="AF9" s="108"/>
      <c r="AG9" s="108"/>
      <c r="AH9" s="108">
        <v>2205667</v>
      </c>
      <c r="AI9" s="108"/>
      <c r="AJ9" s="108" t="s">
        <v>289</v>
      </c>
      <c r="AK9" s="108" t="s">
        <v>290</v>
      </c>
      <c r="AL9" s="108" t="s">
        <v>384</v>
      </c>
      <c r="AM9" s="108" t="s">
        <v>359</v>
      </c>
      <c r="AN9" s="108"/>
      <c r="AO9" s="108" t="s">
        <v>293</v>
      </c>
      <c r="AP9" s="108" t="s">
        <v>294</v>
      </c>
      <c r="AQ9" s="108" t="s">
        <v>65</v>
      </c>
      <c r="AR9" s="108" t="s">
        <v>295</v>
      </c>
      <c r="AS9" s="108" t="s">
        <v>296</v>
      </c>
      <c r="AT9" s="108" t="s">
        <v>385</v>
      </c>
      <c r="AU9" s="108" t="s">
        <v>386</v>
      </c>
      <c r="AV9" s="108" t="s">
        <v>299</v>
      </c>
      <c r="AW9" s="108" t="s">
        <v>300</v>
      </c>
      <c r="AX9" s="108" t="s">
        <v>301</v>
      </c>
      <c r="AY9" s="108" t="s">
        <v>302</v>
      </c>
      <c r="AZ9" s="108" t="s">
        <v>65</v>
      </c>
      <c r="BA9" s="108" t="s">
        <v>66</v>
      </c>
      <c r="BB9" s="108" t="s">
        <v>303</v>
      </c>
      <c r="BC9" s="108">
        <v>7.02</v>
      </c>
      <c r="BD9" s="108" t="s">
        <v>66</v>
      </c>
      <c r="BE9" s="108" t="s">
        <v>304</v>
      </c>
      <c r="BF9" s="108" t="s">
        <v>66</v>
      </c>
      <c r="BG9" s="108"/>
      <c r="BH9" s="108" t="s">
        <v>66</v>
      </c>
      <c r="BI9" s="108"/>
      <c r="BJ9" s="108"/>
      <c r="BK9" s="108" t="s">
        <v>359</v>
      </c>
      <c r="BL9" s="108" t="s">
        <v>305</v>
      </c>
      <c r="BM9" s="108" t="s">
        <v>290</v>
      </c>
      <c r="BN9" s="108" t="s">
        <v>306</v>
      </c>
      <c r="BO9" s="108" t="s">
        <v>307</v>
      </c>
      <c r="BP9" s="108">
        <v>700</v>
      </c>
      <c r="BQ9" s="108" t="s">
        <v>308</v>
      </c>
      <c r="BR9" s="108"/>
      <c r="BS9" s="108"/>
      <c r="BT9" s="108"/>
      <c r="BU9" s="108" t="s">
        <v>309</v>
      </c>
      <c r="BV9" s="108" t="s">
        <v>387</v>
      </c>
      <c r="BW9" s="108" t="s">
        <v>311</v>
      </c>
      <c r="BX9" s="108">
        <v>2.5</v>
      </c>
      <c r="BY9" s="108">
        <v>10000</v>
      </c>
      <c r="BZ9" s="108">
        <v>600</v>
      </c>
      <c r="CA9" s="108">
        <v>12</v>
      </c>
      <c r="CB9" s="108"/>
      <c r="CC9" s="108">
        <v>0</v>
      </c>
      <c r="CD9" s="108">
        <v>12</v>
      </c>
      <c r="CE9" s="108">
        <v>2</v>
      </c>
      <c r="CF9" s="108">
        <v>1</v>
      </c>
      <c r="CG9" s="108">
        <v>2</v>
      </c>
      <c r="CH9" s="108">
        <v>1</v>
      </c>
      <c r="CI9" s="108" t="s">
        <v>66</v>
      </c>
      <c r="CJ9" s="108">
        <v>21.7</v>
      </c>
      <c r="CK9" s="108">
        <v>22.9</v>
      </c>
      <c r="CL9" s="108">
        <v>17.100000000000001</v>
      </c>
      <c r="CM9" s="108">
        <v>15.5</v>
      </c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9">
        <v>41061</v>
      </c>
      <c r="EK9" s="109">
        <v>41612</v>
      </c>
      <c r="EL9" s="108" t="s">
        <v>312</v>
      </c>
      <c r="EM9" s="108" t="s">
        <v>388</v>
      </c>
      <c r="EN9" s="108"/>
      <c r="EO9" s="108"/>
      <c r="EP9" s="108"/>
      <c r="EQ9" s="108"/>
      <c r="ER9" s="108"/>
      <c r="ES9" s="108"/>
      <c r="ET9" s="108"/>
      <c r="EU9" s="108"/>
    </row>
    <row r="10" spans="1:151" x14ac:dyDescent="0.35">
      <c r="A10" s="108">
        <f t="shared" si="1"/>
        <v>2205892</v>
      </c>
      <c r="B10" s="108">
        <f t="shared" si="1"/>
        <v>0</v>
      </c>
      <c r="C10" s="109">
        <f t="shared" si="2"/>
        <v>41061</v>
      </c>
      <c r="D10" s="109">
        <f t="shared" si="2"/>
        <v>41612</v>
      </c>
      <c r="E10" s="108" t="str">
        <f t="shared" si="3"/>
        <v>Yes</v>
      </c>
      <c r="F10" s="108" t="str">
        <f t="shared" si="4"/>
        <v>Delta Snapshots,Thin Provisioning</v>
      </c>
      <c r="G10" s="108" t="str">
        <f t="shared" si="5"/>
        <v>Fixed Size Qualification Range</v>
      </c>
      <c r="H10" s="108" t="str">
        <f t="shared" si="6"/>
        <v>Active Cooling</v>
      </c>
      <c r="I10" s="108">
        <f t="shared" si="7"/>
        <v>700</v>
      </c>
      <c r="J10" s="108" t="str">
        <f t="shared" si="7"/>
        <v>Silver</v>
      </c>
      <c r="K10" s="108" t="str">
        <f t="shared" si="8"/>
        <v>HDD</v>
      </c>
      <c r="L10" s="108">
        <f t="shared" si="0"/>
        <v>2.5</v>
      </c>
      <c r="M10" s="108">
        <f t="shared" si="0"/>
        <v>10000</v>
      </c>
      <c r="N10" s="108">
        <f t="shared" si="0"/>
        <v>600</v>
      </c>
      <c r="O10" s="108">
        <f t="shared" si="0"/>
        <v>24</v>
      </c>
      <c r="P10" s="108">
        <f t="shared" si="0"/>
        <v>0</v>
      </c>
      <c r="Q10" s="108">
        <f t="shared" si="0"/>
        <v>0</v>
      </c>
      <c r="R10" s="108">
        <f t="shared" si="0"/>
        <v>24</v>
      </c>
      <c r="S10" s="108">
        <f t="shared" si="0"/>
        <v>2</v>
      </c>
      <c r="T10" s="108">
        <f t="shared" si="0"/>
        <v>1</v>
      </c>
      <c r="U10" s="108">
        <f t="shared" si="0"/>
        <v>2</v>
      </c>
      <c r="V10" s="108">
        <f t="shared" si="0"/>
        <v>1</v>
      </c>
      <c r="W10" s="108" t="str">
        <f t="shared" si="0"/>
        <v>No</v>
      </c>
      <c r="X10" s="108">
        <f t="shared" si="0"/>
        <v>27.3</v>
      </c>
      <c r="Y10" s="108">
        <f t="shared" si="0"/>
        <v>17.399999999999999</v>
      </c>
      <c r="Z10" s="108">
        <f t="shared" si="0"/>
        <v>21</v>
      </c>
      <c r="AA10" s="108">
        <f t="shared" si="0"/>
        <v>12.5</v>
      </c>
      <c r="AB10" s="108"/>
      <c r="AC10" s="108"/>
      <c r="AD10" s="108"/>
      <c r="AE10" s="108"/>
      <c r="AF10" s="108"/>
      <c r="AG10" s="108"/>
      <c r="AH10" s="108">
        <v>2205892</v>
      </c>
      <c r="AI10" s="108"/>
      <c r="AJ10" s="108" t="s">
        <v>289</v>
      </c>
      <c r="AK10" s="108" t="s">
        <v>290</v>
      </c>
      <c r="AL10" s="108" t="s">
        <v>389</v>
      </c>
      <c r="AM10" s="108" t="s">
        <v>359</v>
      </c>
      <c r="AN10" s="108"/>
      <c r="AO10" s="108" t="s">
        <v>293</v>
      </c>
      <c r="AP10" s="108" t="s">
        <v>294</v>
      </c>
      <c r="AQ10" s="108" t="s">
        <v>65</v>
      </c>
      <c r="AR10" s="108" t="s">
        <v>295</v>
      </c>
      <c r="AS10" s="108" t="s">
        <v>296</v>
      </c>
      <c r="AT10" s="108" t="s">
        <v>297</v>
      </c>
      <c r="AU10" s="108" t="s">
        <v>298</v>
      </c>
      <c r="AV10" s="108" t="s">
        <v>299</v>
      </c>
      <c r="AW10" s="108" t="s">
        <v>300</v>
      </c>
      <c r="AX10" s="108" t="s">
        <v>301</v>
      </c>
      <c r="AY10" s="108" t="s">
        <v>302</v>
      </c>
      <c r="AZ10" s="108" t="s">
        <v>65</v>
      </c>
      <c r="BA10" s="108" t="s">
        <v>66</v>
      </c>
      <c r="BB10" s="108" t="s">
        <v>303</v>
      </c>
      <c r="BC10" s="108">
        <v>7.02</v>
      </c>
      <c r="BD10" s="108" t="s">
        <v>66</v>
      </c>
      <c r="BE10" s="108" t="s">
        <v>304</v>
      </c>
      <c r="BF10" s="108" t="s">
        <v>66</v>
      </c>
      <c r="BG10" s="108"/>
      <c r="BH10" s="108" t="s">
        <v>66</v>
      </c>
      <c r="BI10" s="108"/>
      <c r="BJ10" s="108"/>
      <c r="BK10" s="108" t="s">
        <v>359</v>
      </c>
      <c r="BL10" s="108" t="s">
        <v>305</v>
      </c>
      <c r="BM10" s="108" t="s">
        <v>290</v>
      </c>
      <c r="BN10" s="108" t="s">
        <v>306</v>
      </c>
      <c r="BO10" s="108" t="s">
        <v>307</v>
      </c>
      <c r="BP10" s="108">
        <v>700</v>
      </c>
      <c r="BQ10" s="108" t="s">
        <v>308</v>
      </c>
      <c r="BR10" s="108"/>
      <c r="BS10" s="108"/>
      <c r="BT10" s="108"/>
      <c r="BU10" s="108" t="s">
        <v>309</v>
      </c>
      <c r="BV10" s="108" t="s">
        <v>390</v>
      </c>
      <c r="BW10" s="108" t="s">
        <v>311</v>
      </c>
      <c r="BX10" s="108">
        <v>2.5</v>
      </c>
      <c r="BY10" s="108">
        <v>10000</v>
      </c>
      <c r="BZ10" s="108">
        <v>600</v>
      </c>
      <c r="CA10" s="108">
        <v>24</v>
      </c>
      <c r="CB10" s="108"/>
      <c r="CC10" s="108">
        <v>0</v>
      </c>
      <c r="CD10" s="108">
        <v>24</v>
      </c>
      <c r="CE10" s="108">
        <v>2</v>
      </c>
      <c r="CF10" s="108">
        <v>1</v>
      </c>
      <c r="CG10" s="108">
        <v>2</v>
      </c>
      <c r="CH10" s="108">
        <v>1</v>
      </c>
      <c r="CI10" s="108" t="s">
        <v>66</v>
      </c>
      <c r="CJ10" s="108">
        <v>27.3</v>
      </c>
      <c r="CK10" s="108">
        <v>17.399999999999999</v>
      </c>
      <c r="CL10" s="108">
        <v>21</v>
      </c>
      <c r="CM10" s="108">
        <v>12.5</v>
      </c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9">
        <v>41061</v>
      </c>
      <c r="EK10" s="109">
        <v>41612</v>
      </c>
      <c r="EL10" s="108" t="s">
        <v>312</v>
      </c>
      <c r="EM10" s="108" t="s">
        <v>391</v>
      </c>
      <c r="EN10" s="108"/>
      <c r="EO10" s="108"/>
      <c r="EP10" s="108"/>
      <c r="EQ10" s="108"/>
      <c r="ER10" s="108"/>
      <c r="ES10" s="108"/>
      <c r="ET10" s="108"/>
      <c r="EU10" s="108"/>
    </row>
    <row r="11" spans="1:151" x14ac:dyDescent="0.35">
      <c r="A11" s="108">
        <f t="shared" si="1"/>
        <v>2206048</v>
      </c>
      <c r="B11" s="108">
        <f t="shared" si="1"/>
        <v>0</v>
      </c>
      <c r="C11" s="109">
        <f t="shared" si="2"/>
        <v>41061</v>
      </c>
      <c r="D11" s="109">
        <f t="shared" si="2"/>
        <v>41612</v>
      </c>
      <c r="E11" s="108" t="str">
        <f t="shared" si="3"/>
        <v>Yes</v>
      </c>
      <c r="F11" s="108" t="str">
        <f t="shared" si="4"/>
        <v>Delta Snapshots,Thin Provisioning</v>
      </c>
      <c r="G11" s="108" t="str">
        <f t="shared" si="5"/>
        <v>Fixed Size Qualification Range</v>
      </c>
      <c r="H11" s="108" t="str">
        <f t="shared" si="6"/>
        <v>Active Cooling</v>
      </c>
      <c r="I11" s="108">
        <f t="shared" si="7"/>
        <v>700</v>
      </c>
      <c r="J11" s="108" t="str">
        <f t="shared" si="7"/>
        <v>Silver</v>
      </c>
      <c r="K11" s="108" t="str">
        <f t="shared" si="8"/>
        <v>HDD</v>
      </c>
      <c r="L11" s="108">
        <f t="shared" si="0"/>
        <v>2.5</v>
      </c>
      <c r="M11" s="108">
        <f t="shared" si="0"/>
        <v>10000</v>
      </c>
      <c r="N11" s="108">
        <f t="shared" si="0"/>
        <v>600</v>
      </c>
      <c r="O11" s="108">
        <f t="shared" si="0"/>
        <v>24</v>
      </c>
      <c r="P11" s="108">
        <f t="shared" si="0"/>
        <v>0</v>
      </c>
      <c r="Q11" s="108">
        <f t="shared" si="0"/>
        <v>0</v>
      </c>
      <c r="R11" s="108">
        <f t="shared" si="0"/>
        <v>24</v>
      </c>
      <c r="S11" s="108">
        <f t="shared" si="0"/>
        <v>2</v>
      </c>
      <c r="T11" s="108">
        <f t="shared" si="0"/>
        <v>1</v>
      </c>
      <c r="U11" s="108">
        <f t="shared" si="0"/>
        <v>2</v>
      </c>
      <c r="V11" s="108">
        <f t="shared" si="0"/>
        <v>1</v>
      </c>
      <c r="W11" s="108" t="str">
        <f t="shared" si="0"/>
        <v>No</v>
      </c>
      <c r="X11" s="108">
        <f t="shared" si="0"/>
        <v>30.4</v>
      </c>
      <c r="Y11" s="108">
        <f t="shared" si="0"/>
        <v>18.100000000000001</v>
      </c>
      <c r="Z11" s="108">
        <f t="shared" si="0"/>
        <v>23.3</v>
      </c>
      <c r="AA11" s="108">
        <f t="shared" si="0"/>
        <v>13</v>
      </c>
      <c r="AB11" s="108"/>
      <c r="AC11" s="108"/>
      <c r="AD11" s="108"/>
      <c r="AE11" s="108"/>
      <c r="AF11" s="108"/>
      <c r="AG11" s="108"/>
      <c r="AH11" s="108">
        <v>2206048</v>
      </c>
      <c r="AI11" s="108"/>
      <c r="AJ11" s="108" t="s">
        <v>289</v>
      </c>
      <c r="AK11" s="108" t="s">
        <v>290</v>
      </c>
      <c r="AL11" s="108" t="s">
        <v>392</v>
      </c>
      <c r="AM11" s="108" t="s">
        <v>359</v>
      </c>
      <c r="AN11" s="108"/>
      <c r="AO11" s="108" t="s">
        <v>293</v>
      </c>
      <c r="AP11" s="108" t="s">
        <v>294</v>
      </c>
      <c r="AQ11" s="108" t="s">
        <v>65</v>
      </c>
      <c r="AR11" s="108" t="s">
        <v>295</v>
      </c>
      <c r="AS11" s="108" t="s">
        <v>296</v>
      </c>
      <c r="AT11" s="108" t="s">
        <v>393</v>
      </c>
      <c r="AU11" s="108" t="s">
        <v>394</v>
      </c>
      <c r="AV11" s="108" t="s">
        <v>299</v>
      </c>
      <c r="AW11" s="108" t="s">
        <v>300</v>
      </c>
      <c r="AX11" s="108" t="s">
        <v>301</v>
      </c>
      <c r="AY11" s="108" t="s">
        <v>302</v>
      </c>
      <c r="AZ11" s="108" t="s">
        <v>65</v>
      </c>
      <c r="BA11" s="108" t="s">
        <v>66</v>
      </c>
      <c r="BB11" s="108" t="s">
        <v>303</v>
      </c>
      <c r="BC11" s="108">
        <v>7.02</v>
      </c>
      <c r="BD11" s="108" t="s">
        <v>66</v>
      </c>
      <c r="BE11" s="108" t="s">
        <v>304</v>
      </c>
      <c r="BF11" s="108" t="s">
        <v>66</v>
      </c>
      <c r="BG11" s="108"/>
      <c r="BH11" s="108" t="s">
        <v>66</v>
      </c>
      <c r="BI11" s="108"/>
      <c r="BJ11" s="108"/>
      <c r="BK11" s="108" t="s">
        <v>359</v>
      </c>
      <c r="BL11" s="108" t="s">
        <v>305</v>
      </c>
      <c r="BM11" s="108" t="s">
        <v>290</v>
      </c>
      <c r="BN11" s="108" t="s">
        <v>395</v>
      </c>
      <c r="BO11" s="108" t="s">
        <v>396</v>
      </c>
      <c r="BP11" s="108">
        <v>700</v>
      </c>
      <c r="BQ11" s="108" t="s">
        <v>308</v>
      </c>
      <c r="BR11" s="108"/>
      <c r="BS11" s="108"/>
      <c r="BT11" s="108"/>
      <c r="BU11" s="108" t="s">
        <v>397</v>
      </c>
      <c r="BV11" s="108" t="s">
        <v>398</v>
      </c>
      <c r="BW11" s="108" t="s">
        <v>311</v>
      </c>
      <c r="BX11" s="108">
        <v>2.5</v>
      </c>
      <c r="BY11" s="108">
        <v>10000</v>
      </c>
      <c r="BZ11" s="108">
        <v>600</v>
      </c>
      <c r="CA11" s="108">
        <v>24</v>
      </c>
      <c r="CB11" s="108"/>
      <c r="CC11" s="108">
        <v>0</v>
      </c>
      <c r="CD11" s="108">
        <v>24</v>
      </c>
      <c r="CE11" s="108">
        <v>2</v>
      </c>
      <c r="CF11" s="108">
        <v>1</v>
      </c>
      <c r="CG11" s="108">
        <v>2</v>
      </c>
      <c r="CH11" s="108">
        <v>1</v>
      </c>
      <c r="CI11" s="108" t="s">
        <v>66</v>
      </c>
      <c r="CJ11" s="108">
        <v>30.4</v>
      </c>
      <c r="CK11" s="108">
        <v>18.100000000000001</v>
      </c>
      <c r="CL11" s="108">
        <v>23.3</v>
      </c>
      <c r="CM11" s="108">
        <v>13</v>
      </c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9">
        <v>41061</v>
      </c>
      <c r="EK11" s="109">
        <v>41612</v>
      </c>
      <c r="EL11" s="108" t="s">
        <v>312</v>
      </c>
      <c r="EM11" s="108" t="s">
        <v>399</v>
      </c>
      <c r="EN11" s="108"/>
      <c r="EO11" s="108"/>
      <c r="EP11" s="108"/>
      <c r="EQ11" s="108"/>
      <c r="ER11" s="108"/>
      <c r="ES11" s="108"/>
      <c r="ET11" s="108"/>
      <c r="EU11" s="108"/>
    </row>
    <row r="12" spans="1:151" x14ac:dyDescent="0.35">
      <c r="A12" s="108">
        <f t="shared" si="1"/>
        <v>2206100</v>
      </c>
      <c r="B12" s="108">
        <f t="shared" si="1"/>
        <v>0</v>
      </c>
      <c r="C12" s="109">
        <f t="shared" si="2"/>
        <v>41061</v>
      </c>
      <c r="D12" s="109">
        <f t="shared" si="2"/>
        <v>41612</v>
      </c>
      <c r="E12" s="108" t="str">
        <f t="shared" si="3"/>
        <v>Yes</v>
      </c>
      <c r="F12" s="108" t="str">
        <f t="shared" si="4"/>
        <v>Delta Snapshots,Thin Provisioning</v>
      </c>
      <c r="G12" s="108" t="str">
        <f t="shared" si="5"/>
        <v>Fixed Size Qualification Range</v>
      </c>
      <c r="H12" s="108" t="str">
        <f t="shared" si="6"/>
        <v>Active Cooling</v>
      </c>
      <c r="I12" s="108">
        <f t="shared" si="7"/>
        <v>700</v>
      </c>
      <c r="J12" s="108" t="str">
        <f t="shared" si="7"/>
        <v>SILVER</v>
      </c>
      <c r="K12" s="108" t="str">
        <f t="shared" si="8"/>
        <v>HDD</v>
      </c>
      <c r="L12" s="108">
        <f t="shared" si="0"/>
        <v>2.5</v>
      </c>
      <c r="M12" s="108">
        <f t="shared" si="0"/>
        <v>10000</v>
      </c>
      <c r="N12" s="108">
        <f t="shared" si="0"/>
        <v>600</v>
      </c>
      <c r="O12" s="108">
        <f t="shared" si="0"/>
        <v>24</v>
      </c>
      <c r="P12" s="108">
        <f t="shared" si="0"/>
        <v>0</v>
      </c>
      <c r="Q12" s="108">
        <f t="shared" si="0"/>
        <v>0</v>
      </c>
      <c r="R12" s="108">
        <f t="shared" si="0"/>
        <v>24</v>
      </c>
      <c r="S12" s="108">
        <f t="shared" si="0"/>
        <v>2</v>
      </c>
      <c r="T12" s="108">
        <f t="shared" si="0"/>
        <v>1</v>
      </c>
      <c r="U12" s="108">
        <f t="shared" si="0"/>
        <v>2</v>
      </c>
      <c r="V12" s="108">
        <f t="shared" si="0"/>
        <v>1</v>
      </c>
      <c r="W12" s="108" t="str">
        <f t="shared" si="0"/>
        <v>No</v>
      </c>
      <c r="X12" s="108">
        <f t="shared" si="0"/>
        <v>35.700000000000003</v>
      </c>
      <c r="Y12" s="108">
        <f t="shared" si="0"/>
        <v>16.7</v>
      </c>
      <c r="Z12" s="108">
        <f t="shared" si="0"/>
        <v>18.5</v>
      </c>
      <c r="AA12" s="108">
        <f t="shared" si="0"/>
        <v>12.7</v>
      </c>
      <c r="AB12" s="108"/>
      <c r="AC12" s="108"/>
      <c r="AD12" s="108"/>
      <c r="AE12" s="108"/>
      <c r="AF12" s="108"/>
      <c r="AG12" s="108"/>
      <c r="AH12" s="108">
        <v>2206100</v>
      </c>
      <c r="AI12" s="108"/>
      <c r="AJ12" s="108" t="s">
        <v>289</v>
      </c>
      <c r="AK12" s="108" t="s">
        <v>290</v>
      </c>
      <c r="AL12" s="108" t="s">
        <v>400</v>
      </c>
      <c r="AM12" s="108" t="s">
        <v>359</v>
      </c>
      <c r="AN12" s="108"/>
      <c r="AO12" s="108" t="s">
        <v>293</v>
      </c>
      <c r="AP12" s="108" t="s">
        <v>294</v>
      </c>
      <c r="AQ12" s="108" t="s">
        <v>65</v>
      </c>
      <c r="AR12" s="108" t="s">
        <v>295</v>
      </c>
      <c r="AS12" s="108" t="s">
        <v>296</v>
      </c>
      <c r="AT12" s="108" t="s">
        <v>401</v>
      </c>
      <c r="AU12" s="108" t="s">
        <v>402</v>
      </c>
      <c r="AV12" s="108" t="s">
        <v>299</v>
      </c>
      <c r="AW12" s="108" t="s">
        <v>300</v>
      </c>
      <c r="AX12" s="108" t="s">
        <v>301</v>
      </c>
      <c r="AY12" s="108" t="s">
        <v>302</v>
      </c>
      <c r="AZ12" s="108" t="s">
        <v>65</v>
      </c>
      <c r="BA12" s="108" t="s">
        <v>66</v>
      </c>
      <c r="BB12" s="108" t="s">
        <v>303</v>
      </c>
      <c r="BC12" s="108">
        <v>7.02</v>
      </c>
      <c r="BD12" s="108" t="s">
        <v>66</v>
      </c>
      <c r="BE12" s="108" t="s">
        <v>304</v>
      </c>
      <c r="BF12" s="108" t="s">
        <v>66</v>
      </c>
      <c r="BG12" s="108"/>
      <c r="BH12" s="108" t="s">
        <v>66</v>
      </c>
      <c r="BI12" s="108"/>
      <c r="BJ12" s="108"/>
      <c r="BK12" s="108" t="s">
        <v>359</v>
      </c>
      <c r="BL12" s="108" t="s">
        <v>305</v>
      </c>
      <c r="BM12" s="108" t="s">
        <v>290</v>
      </c>
      <c r="BN12" s="108" t="s">
        <v>403</v>
      </c>
      <c r="BO12" s="108" t="s">
        <v>396</v>
      </c>
      <c r="BP12" s="108">
        <v>700</v>
      </c>
      <c r="BQ12" s="108" t="s">
        <v>365</v>
      </c>
      <c r="BR12" s="108"/>
      <c r="BS12" s="108"/>
      <c r="BT12" s="108"/>
      <c r="BU12" s="108" t="s">
        <v>309</v>
      </c>
      <c r="BV12" s="108" t="s">
        <v>404</v>
      </c>
      <c r="BW12" s="108" t="s">
        <v>311</v>
      </c>
      <c r="BX12" s="108">
        <v>2.5</v>
      </c>
      <c r="BY12" s="108">
        <v>10000</v>
      </c>
      <c r="BZ12" s="108">
        <v>600</v>
      </c>
      <c r="CA12" s="108">
        <v>24</v>
      </c>
      <c r="CB12" s="108"/>
      <c r="CC12" s="108">
        <v>0</v>
      </c>
      <c r="CD12" s="108">
        <v>24</v>
      </c>
      <c r="CE12" s="108">
        <v>2</v>
      </c>
      <c r="CF12" s="108">
        <v>1</v>
      </c>
      <c r="CG12" s="108">
        <v>2</v>
      </c>
      <c r="CH12" s="108">
        <v>1</v>
      </c>
      <c r="CI12" s="108" t="s">
        <v>66</v>
      </c>
      <c r="CJ12" s="108">
        <v>35.700000000000003</v>
      </c>
      <c r="CK12" s="108">
        <v>16.7</v>
      </c>
      <c r="CL12" s="108">
        <v>18.5</v>
      </c>
      <c r="CM12" s="108">
        <v>12.7</v>
      </c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9">
        <v>41061</v>
      </c>
      <c r="EK12" s="109">
        <v>41612</v>
      </c>
      <c r="EL12" s="108" t="s">
        <v>312</v>
      </c>
      <c r="EM12" s="108" t="s">
        <v>405</v>
      </c>
      <c r="EN12" s="108"/>
      <c r="EO12" s="108"/>
      <c r="EP12" s="108"/>
      <c r="EQ12" s="108"/>
      <c r="ER12" s="108"/>
      <c r="ES12" s="108"/>
      <c r="ET12" s="108"/>
      <c r="EU12" s="108"/>
    </row>
    <row r="13" spans="1:151" x14ac:dyDescent="0.35">
      <c r="A13" s="108">
        <f t="shared" si="1"/>
        <v>2238818</v>
      </c>
      <c r="B13" s="108">
        <f t="shared" si="1"/>
        <v>0</v>
      </c>
      <c r="C13" s="109">
        <f t="shared" si="2"/>
        <v>42130</v>
      </c>
      <c r="D13" s="109">
        <f t="shared" si="2"/>
        <v>41735</v>
      </c>
      <c r="E13" s="108" t="str">
        <f t="shared" si="3"/>
        <v>Yes</v>
      </c>
      <c r="F13" s="108" t="str">
        <f t="shared" si="4"/>
        <v>Delta Snapshots,Thin Provisioning</v>
      </c>
      <c r="G13" s="108" t="str">
        <f t="shared" si="5"/>
        <v>Fixed Size Qualification Range</v>
      </c>
      <c r="H13" s="108" t="str">
        <f t="shared" si="6"/>
        <v>Active Cooling</v>
      </c>
      <c r="I13" s="108">
        <f t="shared" si="7"/>
        <v>2800</v>
      </c>
      <c r="J13" s="108" t="str">
        <f t="shared" si="7"/>
        <v>Gold</v>
      </c>
      <c r="K13" s="108" t="str">
        <f t="shared" si="8"/>
        <v>HDD</v>
      </c>
      <c r="L13" s="108">
        <f t="shared" si="0"/>
        <v>2.5</v>
      </c>
      <c r="M13" s="108">
        <f t="shared" si="0"/>
        <v>10000</v>
      </c>
      <c r="N13" s="108">
        <f t="shared" si="0"/>
        <v>600</v>
      </c>
      <c r="O13" s="108">
        <f t="shared" si="0"/>
        <v>84</v>
      </c>
      <c r="P13" s="108">
        <f t="shared" si="0"/>
        <v>0</v>
      </c>
      <c r="Q13" s="108">
        <f t="shared" si="0"/>
        <v>0</v>
      </c>
      <c r="R13" s="108">
        <f t="shared" si="0"/>
        <v>84</v>
      </c>
      <c r="S13" s="108">
        <f t="shared" si="0"/>
        <v>2</v>
      </c>
      <c r="T13" s="108">
        <f t="shared" si="0"/>
        <v>1</v>
      </c>
      <c r="U13" s="108">
        <f t="shared" si="0"/>
        <v>2</v>
      </c>
      <c r="V13" s="108">
        <f t="shared" si="0"/>
        <v>1</v>
      </c>
      <c r="W13" s="108" t="str">
        <f t="shared" si="0"/>
        <v>No</v>
      </c>
      <c r="X13" s="108">
        <f t="shared" si="0"/>
        <v>34.1</v>
      </c>
      <c r="Y13" s="108">
        <f t="shared" si="0"/>
        <v>19.399999999999999</v>
      </c>
      <c r="Z13" s="108">
        <f t="shared" si="0"/>
        <v>23.9</v>
      </c>
      <c r="AA13" s="108">
        <f t="shared" si="0"/>
        <v>73.599999999999994</v>
      </c>
      <c r="AB13" s="108"/>
      <c r="AC13" s="108"/>
      <c r="AD13" s="108"/>
      <c r="AE13" s="108"/>
      <c r="AF13" s="108"/>
      <c r="AG13" s="108"/>
      <c r="AH13" s="108">
        <v>2238818</v>
      </c>
      <c r="AI13" s="108"/>
      <c r="AJ13" s="108" t="s">
        <v>289</v>
      </c>
      <c r="AK13" s="108" t="s">
        <v>290</v>
      </c>
      <c r="AL13" s="108" t="s">
        <v>406</v>
      </c>
      <c r="AM13" s="108" t="s">
        <v>332</v>
      </c>
      <c r="AN13" s="108"/>
      <c r="AO13" s="108" t="s">
        <v>293</v>
      </c>
      <c r="AP13" s="108" t="s">
        <v>294</v>
      </c>
      <c r="AQ13" s="108" t="s">
        <v>65</v>
      </c>
      <c r="AR13" s="108" t="s">
        <v>295</v>
      </c>
      <c r="AS13" s="108" t="s">
        <v>296</v>
      </c>
      <c r="AT13" s="108" t="s">
        <v>333</v>
      </c>
      <c r="AU13" s="108" t="s">
        <v>333</v>
      </c>
      <c r="AV13" s="108" t="s">
        <v>299</v>
      </c>
      <c r="AW13" s="108" t="s">
        <v>300</v>
      </c>
      <c r="AX13" s="108" t="s">
        <v>301</v>
      </c>
      <c r="AY13" s="108" t="s">
        <v>302</v>
      </c>
      <c r="AZ13" s="108" t="s">
        <v>65</v>
      </c>
      <c r="BA13" s="108" t="s">
        <v>66</v>
      </c>
      <c r="BB13" s="108" t="s">
        <v>303</v>
      </c>
      <c r="BC13" s="108">
        <v>7.02</v>
      </c>
      <c r="BD13" s="108" t="s">
        <v>66</v>
      </c>
      <c r="BE13" s="108" t="s">
        <v>304</v>
      </c>
      <c r="BF13" s="108" t="s">
        <v>66</v>
      </c>
      <c r="BG13" s="108"/>
      <c r="BH13" s="108" t="s">
        <v>66</v>
      </c>
      <c r="BI13" s="108"/>
      <c r="BJ13" s="108"/>
      <c r="BK13" s="108" t="s">
        <v>332</v>
      </c>
      <c r="BL13" s="108" t="s">
        <v>305</v>
      </c>
      <c r="BM13" s="108" t="s">
        <v>334</v>
      </c>
      <c r="BN13" s="108" t="s">
        <v>335</v>
      </c>
      <c r="BO13" s="108" t="s">
        <v>336</v>
      </c>
      <c r="BP13" s="108">
        <v>2800</v>
      </c>
      <c r="BQ13" s="108" t="s">
        <v>326</v>
      </c>
      <c r="BR13" s="108"/>
      <c r="BS13" s="108"/>
      <c r="BT13" s="108"/>
      <c r="BU13" s="108" t="s">
        <v>309</v>
      </c>
      <c r="BV13" s="108" t="s">
        <v>407</v>
      </c>
      <c r="BW13" s="108" t="s">
        <v>311</v>
      </c>
      <c r="BX13" s="108">
        <v>2.5</v>
      </c>
      <c r="BY13" s="108">
        <v>10000</v>
      </c>
      <c r="BZ13" s="108">
        <v>600</v>
      </c>
      <c r="CA13" s="108">
        <v>84</v>
      </c>
      <c r="CB13" s="108"/>
      <c r="CC13" s="108">
        <v>0</v>
      </c>
      <c r="CD13" s="108">
        <v>84</v>
      </c>
      <c r="CE13" s="108">
        <v>2</v>
      </c>
      <c r="CF13" s="108">
        <v>1</v>
      </c>
      <c r="CG13" s="108">
        <v>2</v>
      </c>
      <c r="CH13" s="108">
        <v>1</v>
      </c>
      <c r="CI13" s="108" t="s">
        <v>66</v>
      </c>
      <c r="CJ13" s="108">
        <v>34.1</v>
      </c>
      <c r="CK13" s="108">
        <v>19.399999999999999</v>
      </c>
      <c r="CL13" s="108">
        <v>23.9</v>
      </c>
      <c r="CM13" s="108">
        <v>73.599999999999994</v>
      </c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9">
        <v>42130</v>
      </c>
      <c r="EK13" s="109">
        <v>41735</v>
      </c>
      <c r="EL13" s="108" t="s">
        <v>312</v>
      </c>
      <c r="EM13" s="108" t="s">
        <v>408</v>
      </c>
      <c r="EN13" s="108"/>
      <c r="EO13" s="108"/>
      <c r="EP13" s="108"/>
      <c r="EQ13" s="108"/>
      <c r="ER13" s="108"/>
      <c r="ES13" s="108"/>
      <c r="ET13" s="108"/>
      <c r="EU13" s="108"/>
    </row>
    <row r="14" spans="1:151" x14ac:dyDescent="0.35">
      <c r="A14" s="108">
        <f t="shared" si="1"/>
        <v>2212690</v>
      </c>
      <c r="B14" s="108">
        <f t="shared" si="1"/>
        <v>0</v>
      </c>
      <c r="C14" s="109">
        <f t="shared" si="2"/>
        <v>41654</v>
      </c>
      <c r="D14" s="109">
        <f t="shared" si="2"/>
        <v>41789</v>
      </c>
      <c r="E14" s="108" t="str">
        <f t="shared" si="3"/>
        <v>Yes</v>
      </c>
      <c r="F14" s="108" t="str">
        <f t="shared" si="4"/>
        <v>Delta Snapshots</v>
      </c>
      <c r="G14" s="108" t="str">
        <f t="shared" si="5"/>
        <v>Flexible Size Qualification Range</v>
      </c>
      <c r="H14" s="108" t="str">
        <f t="shared" si="6"/>
        <v>Active Cooling</v>
      </c>
      <c r="I14" s="108" t="str">
        <f t="shared" si="7"/>
        <v>725W</v>
      </c>
      <c r="J14" s="108" t="str">
        <f t="shared" si="7"/>
        <v>80 PLUS Silver Level, 230V International</v>
      </c>
      <c r="K14" s="108" t="str">
        <f t="shared" si="8"/>
        <v>HDD</v>
      </c>
      <c r="L14" s="108">
        <f t="shared" si="0"/>
        <v>2.5</v>
      </c>
      <c r="M14" s="108">
        <f t="shared" si="0"/>
        <v>10000</v>
      </c>
      <c r="N14" s="108">
        <f t="shared" si="0"/>
        <v>600</v>
      </c>
      <c r="O14" s="108">
        <f t="shared" si="0"/>
        <v>24</v>
      </c>
      <c r="P14" s="108">
        <f t="shared" si="0"/>
        <v>0</v>
      </c>
      <c r="Q14" s="108">
        <f t="shared" si="0"/>
        <v>0</v>
      </c>
      <c r="R14" s="108">
        <f t="shared" si="0"/>
        <v>24</v>
      </c>
      <c r="S14" s="108">
        <f t="shared" si="0"/>
        <v>2</v>
      </c>
      <c r="T14" s="108">
        <f t="shared" si="0"/>
        <v>1</v>
      </c>
      <c r="U14" s="108">
        <f t="shared" si="0"/>
        <v>2</v>
      </c>
      <c r="V14" s="108">
        <f t="shared" si="0"/>
        <v>1</v>
      </c>
      <c r="W14" s="108" t="str">
        <f t="shared" si="0"/>
        <v>No</v>
      </c>
      <c r="X14" s="108">
        <f t="shared" si="0"/>
        <v>34.409999999999997</v>
      </c>
      <c r="Y14" s="108">
        <f t="shared" si="0"/>
        <v>15.15</v>
      </c>
      <c r="Z14" s="108">
        <f t="shared" si="0"/>
        <v>13.04</v>
      </c>
      <c r="AA14" s="108">
        <f t="shared" si="0"/>
        <v>46.74</v>
      </c>
      <c r="AB14" s="108"/>
      <c r="AC14" s="108"/>
      <c r="AD14" s="108"/>
      <c r="AE14" s="108"/>
      <c r="AF14" s="108"/>
      <c r="AG14" s="108"/>
      <c r="AH14" s="108">
        <v>2212690</v>
      </c>
      <c r="AI14" s="108"/>
      <c r="AJ14" s="108" t="s">
        <v>409</v>
      </c>
      <c r="AK14" s="108" t="s">
        <v>410</v>
      </c>
      <c r="AL14" s="108" t="s">
        <v>411</v>
      </c>
      <c r="AM14" s="108" t="s">
        <v>412</v>
      </c>
      <c r="AN14" s="108"/>
      <c r="AO14" s="108" t="s">
        <v>293</v>
      </c>
      <c r="AP14" s="108" t="s">
        <v>294</v>
      </c>
      <c r="AQ14" s="108" t="s">
        <v>65</v>
      </c>
      <c r="AR14" s="108" t="s">
        <v>318</v>
      </c>
      <c r="AS14" s="108" t="s">
        <v>413</v>
      </c>
      <c r="AT14" s="108" t="s">
        <v>414</v>
      </c>
      <c r="AU14" s="108" t="s">
        <v>415</v>
      </c>
      <c r="AV14" s="108" t="s">
        <v>299</v>
      </c>
      <c r="AW14" s="108" t="s">
        <v>416</v>
      </c>
      <c r="AX14" s="108" t="s">
        <v>417</v>
      </c>
      <c r="AY14" s="108" t="s">
        <v>418</v>
      </c>
      <c r="AZ14" s="108" t="s">
        <v>66</v>
      </c>
      <c r="BA14" s="108"/>
      <c r="BB14" s="108" t="s">
        <v>419</v>
      </c>
      <c r="BC14" s="108" t="s">
        <v>420</v>
      </c>
      <c r="BD14" s="108" t="s">
        <v>66</v>
      </c>
      <c r="BE14" s="108" t="s">
        <v>304</v>
      </c>
      <c r="BF14" s="108" t="s">
        <v>65</v>
      </c>
      <c r="BG14" s="108" t="s">
        <v>421</v>
      </c>
      <c r="BH14" s="108" t="s">
        <v>66</v>
      </c>
      <c r="BI14" s="108"/>
      <c r="BJ14" s="108"/>
      <c r="BK14" s="108" t="s">
        <v>412</v>
      </c>
      <c r="BL14" s="108" t="s">
        <v>422</v>
      </c>
      <c r="BM14" s="108" t="s">
        <v>423</v>
      </c>
      <c r="BN14" s="108" t="s">
        <v>424</v>
      </c>
      <c r="BO14" s="108" t="s">
        <v>424</v>
      </c>
      <c r="BP14" s="108" t="s">
        <v>425</v>
      </c>
      <c r="BQ14" s="108" t="s">
        <v>426</v>
      </c>
      <c r="BR14" s="108"/>
      <c r="BS14" s="108"/>
      <c r="BT14" s="108"/>
      <c r="BU14" s="108" t="s">
        <v>427</v>
      </c>
      <c r="BV14" s="108" t="s">
        <v>412</v>
      </c>
      <c r="BW14" s="108" t="s">
        <v>311</v>
      </c>
      <c r="BX14" s="108">
        <v>2.5</v>
      </c>
      <c r="BY14" s="108">
        <v>10000</v>
      </c>
      <c r="BZ14" s="108">
        <v>600</v>
      </c>
      <c r="CA14" s="108">
        <v>24</v>
      </c>
      <c r="CB14" s="108"/>
      <c r="CC14" s="108">
        <v>0</v>
      </c>
      <c r="CD14" s="108">
        <v>24</v>
      </c>
      <c r="CE14" s="108">
        <v>2</v>
      </c>
      <c r="CF14" s="108">
        <v>1</v>
      </c>
      <c r="CG14" s="108">
        <v>2</v>
      </c>
      <c r="CH14" s="108">
        <v>1</v>
      </c>
      <c r="CI14" s="108" t="s">
        <v>66</v>
      </c>
      <c r="CJ14" s="108">
        <v>34.409999999999997</v>
      </c>
      <c r="CK14" s="108">
        <v>15.15</v>
      </c>
      <c r="CL14" s="108">
        <v>13.04</v>
      </c>
      <c r="CM14" s="108">
        <v>46.74</v>
      </c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 t="s">
        <v>412</v>
      </c>
      <c r="DK14" s="108" t="s">
        <v>422</v>
      </c>
      <c r="DL14" s="108" t="s">
        <v>423</v>
      </c>
      <c r="DM14" s="108" t="s">
        <v>424</v>
      </c>
      <c r="DN14" s="108" t="s">
        <v>424</v>
      </c>
      <c r="DO14" s="108" t="s">
        <v>425</v>
      </c>
      <c r="DP14" s="108" t="s">
        <v>426</v>
      </c>
      <c r="DQ14" s="108"/>
      <c r="DR14" s="108"/>
      <c r="DS14" s="108"/>
      <c r="DT14" s="108" t="s">
        <v>427</v>
      </c>
      <c r="DU14" s="108" t="s">
        <v>412</v>
      </c>
      <c r="DV14" s="108" t="s">
        <v>311</v>
      </c>
      <c r="DW14" s="108" t="s">
        <v>355</v>
      </c>
      <c r="DX14" s="108" t="s">
        <v>428</v>
      </c>
      <c r="DY14" s="108" t="s">
        <v>429</v>
      </c>
      <c r="DZ14" s="108">
        <v>24</v>
      </c>
      <c r="EA14" s="108"/>
      <c r="EB14" s="108">
        <v>0</v>
      </c>
      <c r="EC14" s="108">
        <v>24</v>
      </c>
      <c r="ED14" s="108">
        <v>2</v>
      </c>
      <c r="EE14" s="108">
        <v>1</v>
      </c>
      <c r="EF14" s="108">
        <v>2</v>
      </c>
      <c r="EG14" s="108">
        <v>1</v>
      </c>
      <c r="EH14" s="108" t="s">
        <v>66</v>
      </c>
      <c r="EI14" s="108">
        <v>46.74</v>
      </c>
      <c r="EJ14" s="109">
        <v>41654</v>
      </c>
      <c r="EK14" s="109">
        <v>41789</v>
      </c>
      <c r="EL14" s="108" t="s">
        <v>312</v>
      </c>
      <c r="EM14" s="108" t="s">
        <v>430</v>
      </c>
      <c r="EN14" s="108"/>
      <c r="EO14" s="108"/>
      <c r="EP14" s="108"/>
      <c r="EQ14" s="108"/>
      <c r="ER14" s="108"/>
      <c r="ES14" s="108"/>
      <c r="ET14" s="108"/>
      <c r="EU14" s="108"/>
    </row>
    <row r="15" spans="1:151" x14ac:dyDescent="0.35">
      <c r="A15" s="108">
        <f t="shared" si="1"/>
        <v>2212691</v>
      </c>
      <c r="B15" s="108">
        <f t="shared" si="1"/>
        <v>0</v>
      </c>
      <c r="C15" s="109">
        <f t="shared" si="2"/>
        <v>41654</v>
      </c>
      <c r="D15" s="109">
        <f t="shared" si="2"/>
        <v>41789</v>
      </c>
      <c r="E15" s="108" t="str">
        <f t="shared" si="3"/>
        <v>Yes</v>
      </c>
      <c r="F15" s="108" t="str">
        <f t="shared" si="4"/>
        <v>Delta Snapshots</v>
      </c>
      <c r="G15" s="108" t="str">
        <f t="shared" si="5"/>
        <v>Flexible Size Qualification Range</v>
      </c>
      <c r="H15" s="108" t="str">
        <f t="shared" si="6"/>
        <v>Active Cooling</v>
      </c>
      <c r="I15" s="108" t="str">
        <f t="shared" si="7"/>
        <v>1755W</v>
      </c>
      <c r="J15" s="108" t="str">
        <f t="shared" si="7"/>
        <v>80 PLUS Silver Level, 230V International</v>
      </c>
      <c r="K15" s="108" t="str">
        <f t="shared" si="8"/>
        <v>HDD</v>
      </c>
      <c r="L15" s="108">
        <f t="shared" si="0"/>
        <v>2.5</v>
      </c>
      <c r="M15" s="108">
        <f t="shared" si="0"/>
        <v>10000</v>
      </c>
      <c r="N15" s="108">
        <f t="shared" si="0"/>
        <v>600</v>
      </c>
      <c r="O15" s="108">
        <f t="shared" si="0"/>
        <v>60</v>
      </c>
      <c r="P15" s="108">
        <f t="shared" si="0"/>
        <v>0</v>
      </c>
      <c r="Q15" s="108">
        <f t="shared" si="0"/>
        <v>0</v>
      </c>
      <c r="R15" s="108">
        <f t="shared" si="0"/>
        <v>60</v>
      </c>
      <c r="S15" s="108">
        <f t="shared" si="0"/>
        <v>2</v>
      </c>
      <c r="T15" s="108">
        <f t="shared" si="0"/>
        <v>1</v>
      </c>
      <c r="U15" s="108">
        <f t="shared" si="0"/>
        <v>2</v>
      </c>
      <c r="V15" s="108">
        <f t="shared" si="0"/>
        <v>1</v>
      </c>
      <c r="W15" s="108" t="str">
        <f t="shared" si="0"/>
        <v>No</v>
      </c>
      <c r="X15" s="108">
        <f t="shared" si="0"/>
        <v>27.34</v>
      </c>
      <c r="Y15" s="108">
        <f t="shared" si="0"/>
        <v>18.32</v>
      </c>
      <c r="Z15" s="108">
        <f t="shared" si="0"/>
        <v>16.77</v>
      </c>
      <c r="AA15" s="108">
        <f t="shared" si="0"/>
        <v>59.71</v>
      </c>
      <c r="AB15" s="108"/>
      <c r="AC15" s="108"/>
      <c r="AD15" s="108"/>
      <c r="AE15" s="108"/>
      <c r="AF15" s="108"/>
      <c r="AG15" s="108"/>
      <c r="AH15" s="108">
        <v>2212691</v>
      </c>
      <c r="AI15" s="108"/>
      <c r="AJ15" s="108" t="s">
        <v>409</v>
      </c>
      <c r="AK15" s="108" t="s">
        <v>410</v>
      </c>
      <c r="AL15" s="108" t="s">
        <v>431</v>
      </c>
      <c r="AM15" s="108" t="s">
        <v>432</v>
      </c>
      <c r="AN15" s="108"/>
      <c r="AO15" s="108" t="s">
        <v>293</v>
      </c>
      <c r="AP15" s="108" t="s">
        <v>294</v>
      </c>
      <c r="AQ15" s="108" t="s">
        <v>65</v>
      </c>
      <c r="AR15" s="108" t="s">
        <v>318</v>
      </c>
      <c r="AS15" s="108" t="s">
        <v>413</v>
      </c>
      <c r="AT15" s="108" t="s">
        <v>433</v>
      </c>
      <c r="AU15" s="108" t="s">
        <v>415</v>
      </c>
      <c r="AV15" s="108" t="s">
        <v>299</v>
      </c>
      <c r="AW15" s="108" t="s">
        <v>416</v>
      </c>
      <c r="AX15" s="108" t="s">
        <v>417</v>
      </c>
      <c r="AY15" s="108" t="s">
        <v>418</v>
      </c>
      <c r="AZ15" s="108" t="s">
        <v>66</v>
      </c>
      <c r="BA15" s="108"/>
      <c r="BB15" s="108" t="s">
        <v>419</v>
      </c>
      <c r="BC15" s="108" t="s">
        <v>420</v>
      </c>
      <c r="BD15" s="108" t="s">
        <v>66</v>
      </c>
      <c r="BE15" s="108" t="s">
        <v>304</v>
      </c>
      <c r="BF15" s="108" t="s">
        <v>65</v>
      </c>
      <c r="BG15" s="108" t="s">
        <v>421</v>
      </c>
      <c r="BH15" s="108" t="s">
        <v>66</v>
      </c>
      <c r="BI15" s="108"/>
      <c r="BJ15" s="108"/>
      <c r="BK15" s="108" t="s">
        <v>432</v>
      </c>
      <c r="BL15" s="108" t="s">
        <v>422</v>
      </c>
      <c r="BM15" s="108" t="s">
        <v>423</v>
      </c>
      <c r="BN15" s="108" t="s">
        <v>434</v>
      </c>
      <c r="BO15" s="108" t="s">
        <v>434</v>
      </c>
      <c r="BP15" s="108" t="s">
        <v>435</v>
      </c>
      <c r="BQ15" s="108" t="s">
        <v>426</v>
      </c>
      <c r="BR15" s="108"/>
      <c r="BS15" s="108"/>
      <c r="BT15" s="108"/>
      <c r="BU15" s="108" t="s">
        <v>436</v>
      </c>
      <c r="BV15" s="108" t="s">
        <v>432</v>
      </c>
      <c r="BW15" s="108" t="s">
        <v>311</v>
      </c>
      <c r="BX15" s="108">
        <v>2.5</v>
      </c>
      <c r="BY15" s="108">
        <v>10000</v>
      </c>
      <c r="BZ15" s="108">
        <v>600</v>
      </c>
      <c r="CA15" s="108">
        <v>60</v>
      </c>
      <c r="CB15" s="108"/>
      <c r="CC15" s="108">
        <v>0</v>
      </c>
      <c r="CD15" s="108">
        <v>60</v>
      </c>
      <c r="CE15" s="108">
        <v>2</v>
      </c>
      <c r="CF15" s="108">
        <v>1</v>
      </c>
      <c r="CG15" s="108">
        <v>2</v>
      </c>
      <c r="CH15" s="108">
        <v>1</v>
      </c>
      <c r="CI15" s="108" t="s">
        <v>66</v>
      </c>
      <c r="CJ15" s="108">
        <v>27.34</v>
      </c>
      <c r="CK15" s="108">
        <v>18.32</v>
      </c>
      <c r="CL15" s="108">
        <v>16.77</v>
      </c>
      <c r="CM15" s="108">
        <v>59.71</v>
      </c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 t="s">
        <v>432</v>
      </c>
      <c r="DK15" s="108" t="s">
        <v>422</v>
      </c>
      <c r="DL15" s="108" t="s">
        <v>423</v>
      </c>
      <c r="DM15" s="108" t="s">
        <v>434</v>
      </c>
      <c r="DN15" s="108" t="s">
        <v>434</v>
      </c>
      <c r="DO15" s="108" t="s">
        <v>435</v>
      </c>
      <c r="DP15" s="108" t="s">
        <v>426</v>
      </c>
      <c r="DQ15" s="108"/>
      <c r="DR15" s="108"/>
      <c r="DS15" s="108"/>
      <c r="DT15" s="108" t="s">
        <v>436</v>
      </c>
      <c r="DU15" s="108" t="s">
        <v>432</v>
      </c>
      <c r="DV15" s="108" t="s">
        <v>311</v>
      </c>
      <c r="DW15" s="108" t="s">
        <v>355</v>
      </c>
      <c r="DX15" s="108" t="s">
        <v>428</v>
      </c>
      <c r="DY15" s="108" t="s">
        <v>429</v>
      </c>
      <c r="DZ15" s="108">
        <v>60</v>
      </c>
      <c r="EA15" s="108"/>
      <c r="EB15" s="108">
        <v>0</v>
      </c>
      <c r="EC15" s="108">
        <v>60</v>
      </c>
      <c r="ED15" s="108">
        <v>2</v>
      </c>
      <c r="EE15" s="108">
        <v>1</v>
      </c>
      <c r="EF15" s="108">
        <v>2</v>
      </c>
      <c r="EG15" s="108">
        <v>1</v>
      </c>
      <c r="EH15" s="108" t="s">
        <v>66</v>
      </c>
      <c r="EI15" s="108">
        <v>59.71</v>
      </c>
      <c r="EJ15" s="109">
        <v>41654</v>
      </c>
      <c r="EK15" s="109">
        <v>41789</v>
      </c>
      <c r="EL15" s="108" t="s">
        <v>312</v>
      </c>
      <c r="EM15" s="108" t="s">
        <v>437</v>
      </c>
      <c r="EN15" s="108"/>
      <c r="EO15" s="108"/>
      <c r="EP15" s="108"/>
      <c r="EQ15" s="108"/>
      <c r="ER15" s="108"/>
      <c r="ES15" s="108"/>
      <c r="ET15" s="108"/>
      <c r="EU15" s="108"/>
    </row>
    <row r="16" spans="1:151" x14ac:dyDescent="0.35">
      <c r="A16" s="108">
        <f t="shared" si="1"/>
        <v>2212694</v>
      </c>
      <c r="B16" s="108">
        <f t="shared" si="1"/>
        <v>0</v>
      </c>
      <c r="C16" s="109">
        <f t="shared" si="2"/>
        <v>41654</v>
      </c>
      <c r="D16" s="109">
        <f t="shared" si="2"/>
        <v>41789</v>
      </c>
      <c r="E16" s="108" t="str">
        <f t="shared" si="3"/>
        <v>Yes</v>
      </c>
      <c r="F16" s="108" t="str">
        <f t="shared" si="4"/>
        <v>Delta Snapshots</v>
      </c>
      <c r="G16" s="108" t="str">
        <f t="shared" si="5"/>
        <v>Flexible Size Qualification Range</v>
      </c>
      <c r="H16" s="108" t="str">
        <f t="shared" si="6"/>
        <v>Active Cooling</v>
      </c>
      <c r="I16" s="108" t="str">
        <f t="shared" si="7"/>
        <v>1755W</v>
      </c>
      <c r="J16" s="108" t="str">
        <f t="shared" si="7"/>
        <v>80 PLUS Silver Level, 230V International</v>
      </c>
      <c r="K16" s="108" t="str">
        <f t="shared" si="8"/>
        <v>HDD</v>
      </c>
      <c r="L16" s="108">
        <f t="shared" si="0"/>
        <v>2.5</v>
      </c>
      <c r="M16" s="108">
        <f t="shared" si="0"/>
        <v>10000</v>
      </c>
      <c r="N16" s="108">
        <f t="shared" si="0"/>
        <v>600</v>
      </c>
      <c r="O16" s="108">
        <f t="shared" si="0"/>
        <v>60</v>
      </c>
      <c r="P16" s="108">
        <f t="shared" si="0"/>
        <v>0</v>
      </c>
      <c r="Q16" s="108">
        <f t="shared" si="0"/>
        <v>0</v>
      </c>
      <c r="R16" s="108">
        <f t="shared" si="0"/>
        <v>60</v>
      </c>
      <c r="S16" s="108">
        <f t="shared" si="0"/>
        <v>2</v>
      </c>
      <c r="T16" s="108">
        <f t="shared" si="0"/>
        <v>1</v>
      </c>
      <c r="U16" s="108">
        <f t="shared" si="0"/>
        <v>2</v>
      </c>
      <c r="V16" s="108">
        <f t="shared" si="0"/>
        <v>1</v>
      </c>
      <c r="W16" s="108" t="str">
        <f t="shared" si="0"/>
        <v>No</v>
      </c>
      <c r="X16" s="108">
        <f t="shared" si="0"/>
        <v>41.53</v>
      </c>
      <c r="Y16" s="108">
        <f t="shared" si="0"/>
        <v>18.010000000000002</v>
      </c>
      <c r="Z16" s="108">
        <f t="shared" si="0"/>
        <v>19.46</v>
      </c>
      <c r="AA16" s="108">
        <f t="shared" si="0"/>
        <v>57.71</v>
      </c>
      <c r="AB16" s="108"/>
      <c r="AC16" s="108"/>
      <c r="AD16" s="108"/>
      <c r="AE16" s="108"/>
      <c r="AF16" s="108"/>
      <c r="AG16" s="108"/>
      <c r="AH16" s="108">
        <v>2212694</v>
      </c>
      <c r="AI16" s="108"/>
      <c r="AJ16" s="108" t="s">
        <v>409</v>
      </c>
      <c r="AK16" s="108" t="s">
        <v>410</v>
      </c>
      <c r="AL16" s="108" t="s">
        <v>438</v>
      </c>
      <c r="AM16" s="108" t="s">
        <v>439</v>
      </c>
      <c r="AN16" s="108"/>
      <c r="AO16" s="108" t="s">
        <v>293</v>
      </c>
      <c r="AP16" s="108" t="s">
        <v>294</v>
      </c>
      <c r="AQ16" s="108" t="s">
        <v>65</v>
      </c>
      <c r="AR16" s="108" t="s">
        <v>318</v>
      </c>
      <c r="AS16" s="108" t="s">
        <v>413</v>
      </c>
      <c r="AT16" s="108" t="s">
        <v>440</v>
      </c>
      <c r="AU16" s="108" t="s">
        <v>441</v>
      </c>
      <c r="AV16" s="108" t="s">
        <v>299</v>
      </c>
      <c r="AW16" s="108" t="s">
        <v>416</v>
      </c>
      <c r="AX16" s="108" t="s">
        <v>417</v>
      </c>
      <c r="AY16" s="108" t="s">
        <v>418</v>
      </c>
      <c r="AZ16" s="108" t="s">
        <v>66</v>
      </c>
      <c r="BA16" s="108"/>
      <c r="BB16" s="108" t="s">
        <v>419</v>
      </c>
      <c r="BC16" s="108" t="s">
        <v>420</v>
      </c>
      <c r="BD16" s="108" t="s">
        <v>66</v>
      </c>
      <c r="BE16" s="108" t="s">
        <v>304</v>
      </c>
      <c r="BF16" s="108" t="s">
        <v>65</v>
      </c>
      <c r="BG16" s="108" t="s">
        <v>421</v>
      </c>
      <c r="BH16" s="108" t="s">
        <v>66</v>
      </c>
      <c r="BI16" s="108"/>
      <c r="BJ16" s="108"/>
      <c r="BK16" s="108" t="s">
        <v>439</v>
      </c>
      <c r="BL16" s="108" t="s">
        <v>422</v>
      </c>
      <c r="BM16" s="108" t="s">
        <v>423</v>
      </c>
      <c r="BN16" s="108" t="s">
        <v>434</v>
      </c>
      <c r="BO16" s="108" t="s">
        <v>434</v>
      </c>
      <c r="BP16" s="108" t="s">
        <v>435</v>
      </c>
      <c r="BQ16" s="108" t="s">
        <v>426</v>
      </c>
      <c r="BR16" s="108"/>
      <c r="BS16" s="108"/>
      <c r="BT16" s="108"/>
      <c r="BU16" s="108" t="s">
        <v>442</v>
      </c>
      <c r="BV16" s="108" t="s">
        <v>439</v>
      </c>
      <c r="BW16" s="108" t="s">
        <v>311</v>
      </c>
      <c r="BX16" s="108">
        <v>2.5</v>
      </c>
      <c r="BY16" s="108">
        <v>10000</v>
      </c>
      <c r="BZ16" s="108">
        <v>600</v>
      </c>
      <c r="CA16" s="108">
        <v>60</v>
      </c>
      <c r="CB16" s="108"/>
      <c r="CC16" s="108">
        <v>0</v>
      </c>
      <c r="CD16" s="108">
        <v>60</v>
      </c>
      <c r="CE16" s="108">
        <v>2</v>
      </c>
      <c r="CF16" s="108">
        <v>1</v>
      </c>
      <c r="CG16" s="108">
        <v>2</v>
      </c>
      <c r="CH16" s="108">
        <v>1</v>
      </c>
      <c r="CI16" s="108" t="s">
        <v>66</v>
      </c>
      <c r="CJ16" s="108">
        <v>41.53</v>
      </c>
      <c r="CK16" s="108">
        <v>18.010000000000002</v>
      </c>
      <c r="CL16" s="108">
        <v>19.46</v>
      </c>
      <c r="CM16" s="108">
        <v>57.71</v>
      </c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 t="s">
        <v>439</v>
      </c>
      <c r="DK16" s="108" t="s">
        <v>422</v>
      </c>
      <c r="DL16" s="108" t="s">
        <v>423</v>
      </c>
      <c r="DM16" s="108" t="s">
        <v>434</v>
      </c>
      <c r="DN16" s="108" t="s">
        <v>434</v>
      </c>
      <c r="DO16" s="108" t="s">
        <v>435</v>
      </c>
      <c r="DP16" s="108" t="s">
        <v>426</v>
      </c>
      <c r="DQ16" s="108"/>
      <c r="DR16" s="108"/>
      <c r="DS16" s="108"/>
      <c r="DT16" s="108" t="s">
        <v>442</v>
      </c>
      <c r="DU16" s="108" t="s">
        <v>439</v>
      </c>
      <c r="DV16" s="108" t="s">
        <v>311</v>
      </c>
      <c r="DW16" s="108" t="s">
        <v>355</v>
      </c>
      <c r="DX16" s="108" t="s">
        <v>428</v>
      </c>
      <c r="DY16" s="108" t="s">
        <v>429</v>
      </c>
      <c r="DZ16" s="108">
        <v>60</v>
      </c>
      <c r="EA16" s="108"/>
      <c r="EB16" s="108">
        <v>0</v>
      </c>
      <c r="EC16" s="108">
        <v>60</v>
      </c>
      <c r="ED16" s="108">
        <v>2</v>
      </c>
      <c r="EE16" s="108">
        <v>1</v>
      </c>
      <c r="EF16" s="108">
        <v>2</v>
      </c>
      <c r="EG16" s="108">
        <v>1</v>
      </c>
      <c r="EH16" s="108" t="s">
        <v>66</v>
      </c>
      <c r="EI16" s="108">
        <v>57.71</v>
      </c>
      <c r="EJ16" s="109">
        <v>41654</v>
      </c>
      <c r="EK16" s="109">
        <v>41789</v>
      </c>
      <c r="EL16" s="108" t="s">
        <v>312</v>
      </c>
      <c r="EM16" s="108" t="s">
        <v>443</v>
      </c>
      <c r="EN16" s="108"/>
      <c r="EO16" s="108"/>
      <c r="EP16" s="108"/>
      <c r="EQ16" s="108"/>
      <c r="ER16" s="108"/>
      <c r="ES16" s="108"/>
      <c r="ET16" s="108"/>
      <c r="EU16" s="108"/>
    </row>
    <row r="17" spans="1:151" x14ac:dyDescent="0.35">
      <c r="A17" s="108">
        <f t="shared" si="1"/>
        <v>2214228</v>
      </c>
      <c r="B17" s="108">
        <f t="shared" si="1"/>
        <v>0</v>
      </c>
      <c r="C17" s="109">
        <f t="shared" si="2"/>
        <v>41654</v>
      </c>
      <c r="D17" s="109">
        <f t="shared" si="2"/>
        <v>41789</v>
      </c>
      <c r="E17" s="108" t="str">
        <f t="shared" si="3"/>
        <v>Yes</v>
      </c>
      <c r="F17" s="108" t="str">
        <f t="shared" si="4"/>
        <v>Delta Snapshots</v>
      </c>
      <c r="G17" s="108" t="str">
        <f t="shared" si="5"/>
        <v>Flexible Size Qualification Range</v>
      </c>
      <c r="H17" s="108" t="str">
        <f t="shared" si="6"/>
        <v>Active Cooling</v>
      </c>
      <c r="I17" s="108" t="str">
        <f t="shared" si="7"/>
        <v>725W</v>
      </c>
      <c r="J17" s="108" t="str">
        <f t="shared" si="7"/>
        <v>80 PLUS Silver Level, 230V International</v>
      </c>
      <c r="K17" s="108" t="str">
        <f t="shared" si="8"/>
        <v>HDD</v>
      </c>
      <c r="L17" s="108">
        <f t="shared" si="0"/>
        <v>2.5</v>
      </c>
      <c r="M17" s="108">
        <f t="shared" si="0"/>
        <v>10000</v>
      </c>
      <c r="N17" s="108">
        <f t="shared" si="0"/>
        <v>600</v>
      </c>
      <c r="O17" s="108">
        <f t="shared" si="0"/>
        <v>24</v>
      </c>
      <c r="P17" s="108">
        <f t="shared" si="0"/>
        <v>0</v>
      </c>
      <c r="Q17" s="108">
        <f t="shared" si="0"/>
        <v>0</v>
      </c>
      <c r="R17" s="108">
        <f t="shared" si="0"/>
        <v>24</v>
      </c>
      <c r="S17" s="108">
        <f t="shared" si="0"/>
        <v>2</v>
      </c>
      <c r="T17" s="108">
        <f t="shared" si="0"/>
        <v>1</v>
      </c>
      <c r="U17" s="108">
        <f t="shared" si="0"/>
        <v>2</v>
      </c>
      <c r="V17" s="108">
        <f t="shared" si="0"/>
        <v>1</v>
      </c>
      <c r="W17" s="108" t="str">
        <f t="shared" si="0"/>
        <v>No</v>
      </c>
      <c r="X17" s="108">
        <f t="shared" si="0"/>
        <v>34.42</v>
      </c>
      <c r="Y17" s="108">
        <f t="shared" si="0"/>
        <v>13.51</v>
      </c>
      <c r="Z17" s="108">
        <f t="shared" si="0"/>
        <v>13.26</v>
      </c>
      <c r="AA17" s="108">
        <f t="shared" si="0"/>
        <v>43.3</v>
      </c>
      <c r="AB17" s="108"/>
      <c r="AC17" s="108"/>
      <c r="AD17" s="108"/>
      <c r="AE17" s="108"/>
      <c r="AF17" s="108"/>
      <c r="AG17" s="108"/>
      <c r="AH17" s="108">
        <v>2214228</v>
      </c>
      <c r="AI17" s="108"/>
      <c r="AJ17" s="108" t="s">
        <v>409</v>
      </c>
      <c r="AK17" s="108" t="s">
        <v>410</v>
      </c>
      <c r="AL17" s="108" t="s">
        <v>444</v>
      </c>
      <c r="AM17" s="108" t="s">
        <v>445</v>
      </c>
      <c r="AN17" s="108"/>
      <c r="AO17" s="108" t="s">
        <v>293</v>
      </c>
      <c r="AP17" s="108" t="s">
        <v>294</v>
      </c>
      <c r="AQ17" s="108" t="s">
        <v>65</v>
      </c>
      <c r="AR17" s="108" t="s">
        <v>318</v>
      </c>
      <c r="AS17" s="108" t="s">
        <v>413</v>
      </c>
      <c r="AT17" s="108" t="s">
        <v>446</v>
      </c>
      <c r="AU17" s="108" t="s">
        <v>441</v>
      </c>
      <c r="AV17" s="108" t="s">
        <v>299</v>
      </c>
      <c r="AW17" s="108" t="s">
        <v>416</v>
      </c>
      <c r="AX17" s="108" t="s">
        <v>417</v>
      </c>
      <c r="AY17" s="108" t="s">
        <v>418</v>
      </c>
      <c r="AZ17" s="108" t="s">
        <v>66</v>
      </c>
      <c r="BA17" s="108"/>
      <c r="BB17" s="108" t="s">
        <v>419</v>
      </c>
      <c r="BC17" s="108" t="s">
        <v>420</v>
      </c>
      <c r="BD17" s="108" t="s">
        <v>66</v>
      </c>
      <c r="BE17" s="108" t="s">
        <v>304</v>
      </c>
      <c r="BF17" s="108" t="s">
        <v>65</v>
      </c>
      <c r="BG17" s="108" t="s">
        <v>421</v>
      </c>
      <c r="BH17" s="108" t="s">
        <v>66</v>
      </c>
      <c r="BI17" s="108"/>
      <c r="BJ17" s="108"/>
      <c r="BK17" s="108" t="s">
        <v>445</v>
      </c>
      <c r="BL17" s="108" t="s">
        <v>422</v>
      </c>
      <c r="BM17" s="108" t="s">
        <v>423</v>
      </c>
      <c r="BN17" s="108" t="s">
        <v>424</v>
      </c>
      <c r="BO17" s="108" t="s">
        <v>424</v>
      </c>
      <c r="BP17" s="108" t="s">
        <v>425</v>
      </c>
      <c r="BQ17" s="108" t="s">
        <v>426</v>
      </c>
      <c r="BR17" s="108"/>
      <c r="BS17" s="108"/>
      <c r="BT17" s="108"/>
      <c r="BU17" s="108" t="s">
        <v>447</v>
      </c>
      <c r="BV17" s="108" t="s">
        <v>445</v>
      </c>
      <c r="BW17" s="108" t="s">
        <v>311</v>
      </c>
      <c r="BX17" s="108">
        <v>2.5</v>
      </c>
      <c r="BY17" s="108">
        <v>10000</v>
      </c>
      <c r="BZ17" s="108">
        <v>600</v>
      </c>
      <c r="CA17" s="108">
        <v>24</v>
      </c>
      <c r="CB17" s="108"/>
      <c r="CC17" s="108">
        <v>0</v>
      </c>
      <c r="CD17" s="108">
        <v>24</v>
      </c>
      <c r="CE17" s="108">
        <v>2</v>
      </c>
      <c r="CF17" s="108">
        <v>1</v>
      </c>
      <c r="CG17" s="108">
        <v>2</v>
      </c>
      <c r="CH17" s="108">
        <v>1</v>
      </c>
      <c r="CI17" s="108" t="s">
        <v>66</v>
      </c>
      <c r="CJ17" s="108">
        <v>34.42</v>
      </c>
      <c r="CK17" s="108">
        <v>13.51</v>
      </c>
      <c r="CL17" s="108">
        <v>13.26</v>
      </c>
      <c r="CM17" s="108">
        <v>43.3</v>
      </c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 t="s">
        <v>445</v>
      </c>
      <c r="DK17" s="108" t="s">
        <v>422</v>
      </c>
      <c r="DL17" s="108" t="s">
        <v>423</v>
      </c>
      <c r="DM17" s="108" t="s">
        <v>424</v>
      </c>
      <c r="DN17" s="108" t="s">
        <v>424</v>
      </c>
      <c r="DO17" s="108" t="s">
        <v>425</v>
      </c>
      <c r="DP17" s="108" t="s">
        <v>426</v>
      </c>
      <c r="DQ17" s="108"/>
      <c r="DR17" s="108"/>
      <c r="DS17" s="108"/>
      <c r="DT17" s="108" t="s">
        <v>447</v>
      </c>
      <c r="DU17" s="108" t="s">
        <v>445</v>
      </c>
      <c r="DV17" s="108" t="s">
        <v>311</v>
      </c>
      <c r="DW17" s="108" t="s">
        <v>355</v>
      </c>
      <c r="DX17" s="108" t="s">
        <v>428</v>
      </c>
      <c r="DY17" s="108" t="s">
        <v>429</v>
      </c>
      <c r="DZ17" s="108">
        <v>24</v>
      </c>
      <c r="EA17" s="108"/>
      <c r="EB17" s="108">
        <v>0</v>
      </c>
      <c r="EC17" s="108">
        <v>24</v>
      </c>
      <c r="ED17" s="108">
        <v>2</v>
      </c>
      <c r="EE17" s="108">
        <v>1</v>
      </c>
      <c r="EF17" s="108">
        <v>2</v>
      </c>
      <c r="EG17" s="108">
        <v>1</v>
      </c>
      <c r="EH17" s="108" t="s">
        <v>66</v>
      </c>
      <c r="EI17" s="108">
        <v>43.3</v>
      </c>
      <c r="EJ17" s="109">
        <v>41654</v>
      </c>
      <c r="EK17" s="109">
        <v>41789</v>
      </c>
      <c r="EL17" s="108" t="s">
        <v>312</v>
      </c>
      <c r="EM17" s="108" t="s">
        <v>448</v>
      </c>
      <c r="EN17" s="108"/>
      <c r="EO17" s="108"/>
      <c r="EP17" s="108"/>
      <c r="EQ17" s="108"/>
      <c r="ER17" s="108"/>
      <c r="ES17" s="108"/>
      <c r="ET17" s="108"/>
      <c r="EU17" s="108"/>
    </row>
    <row r="18" spans="1:151" x14ac:dyDescent="0.35">
      <c r="A18" s="108">
        <f t="shared" si="1"/>
        <v>2214229</v>
      </c>
      <c r="B18" s="108">
        <f t="shared" si="1"/>
        <v>0</v>
      </c>
      <c r="C18" s="109">
        <f t="shared" si="2"/>
        <v>41654</v>
      </c>
      <c r="D18" s="109">
        <f t="shared" si="2"/>
        <v>41789</v>
      </c>
      <c r="E18" s="108" t="str">
        <f t="shared" si="3"/>
        <v>Yes</v>
      </c>
      <c r="F18" s="108" t="str">
        <f t="shared" si="4"/>
        <v>Delta Snapshots</v>
      </c>
      <c r="G18" s="108" t="str">
        <f t="shared" si="5"/>
        <v>Flexible Size Qualification Range</v>
      </c>
      <c r="H18" s="108" t="str">
        <f t="shared" si="6"/>
        <v>Active Cooling</v>
      </c>
      <c r="I18" s="108" t="str">
        <f t="shared" si="7"/>
        <v>725W</v>
      </c>
      <c r="J18" s="108" t="str">
        <f t="shared" si="7"/>
        <v>80 PLUS Silver Level, 230V International</v>
      </c>
      <c r="K18" s="108" t="str">
        <f t="shared" si="8"/>
        <v>HDD</v>
      </c>
      <c r="L18" s="108">
        <f t="shared" si="8"/>
        <v>2.5</v>
      </c>
      <c r="M18" s="108">
        <f t="shared" si="8"/>
        <v>10000</v>
      </c>
      <c r="N18" s="108">
        <f t="shared" si="8"/>
        <v>600</v>
      </c>
      <c r="O18" s="108">
        <f t="shared" si="8"/>
        <v>24</v>
      </c>
      <c r="P18" s="108">
        <f t="shared" si="8"/>
        <v>0</v>
      </c>
      <c r="Q18" s="108">
        <f t="shared" si="8"/>
        <v>0</v>
      </c>
      <c r="R18" s="108">
        <f t="shared" si="8"/>
        <v>24</v>
      </c>
      <c r="S18" s="108">
        <f t="shared" si="8"/>
        <v>2</v>
      </c>
      <c r="T18" s="108">
        <f t="shared" si="8"/>
        <v>1</v>
      </c>
      <c r="U18" s="108">
        <f t="shared" si="8"/>
        <v>2</v>
      </c>
      <c r="V18" s="108">
        <f t="shared" si="8"/>
        <v>1</v>
      </c>
      <c r="W18" s="108" t="str">
        <f t="shared" si="8"/>
        <v>No</v>
      </c>
      <c r="X18" s="108">
        <f t="shared" si="8"/>
        <v>34.42</v>
      </c>
      <c r="Y18" s="108">
        <f t="shared" si="8"/>
        <v>13.51</v>
      </c>
      <c r="Z18" s="108">
        <f t="shared" si="8"/>
        <v>13.26</v>
      </c>
      <c r="AA18" s="108">
        <f t="shared" ref="AA18:AA78" si="9">CM18</f>
        <v>43.3</v>
      </c>
      <c r="AB18" s="108"/>
      <c r="AC18" s="108"/>
      <c r="AD18" s="108"/>
      <c r="AE18" s="108"/>
      <c r="AF18" s="108"/>
      <c r="AG18" s="108"/>
      <c r="AH18" s="108">
        <v>2214229</v>
      </c>
      <c r="AI18" s="108"/>
      <c r="AJ18" s="108" t="s">
        <v>409</v>
      </c>
      <c r="AK18" s="108" t="s">
        <v>410</v>
      </c>
      <c r="AL18" s="108" t="s">
        <v>449</v>
      </c>
      <c r="AM18" s="108" t="s">
        <v>445</v>
      </c>
      <c r="AN18" s="108"/>
      <c r="AO18" s="108" t="s">
        <v>293</v>
      </c>
      <c r="AP18" s="108" t="s">
        <v>294</v>
      </c>
      <c r="AQ18" s="108" t="s">
        <v>65</v>
      </c>
      <c r="AR18" s="108" t="s">
        <v>318</v>
      </c>
      <c r="AS18" s="108" t="s">
        <v>413</v>
      </c>
      <c r="AT18" s="108" t="s">
        <v>446</v>
      </c>
      <c r="AU18" s="108" t="s">
        <v>441</v>
      </c>
      <c r="AV18" s="108" t="s">
        <v>299</v>
      </c>
      <c r="AW18" s="108" t="s">
        <v>416</v>
      </c>
      <c r="AX18" s="108" t="s">
        <v>417</v>
      </c>
      <c r="AY18" s="108" t="s">
        <v>418</v>
      </c>
      <c r="AZ18" s="108" t="s">
        <v>66</v>
      </c>
      <c r="BA18" s="108"/>
      <c r="BB18" s="108" t="s">
        <v>419</v>
      </c>
      <c r="BC18" s="108" t="s">
        <v>420</v>
      </c>
      <c r="BD18" s="108" t="s">
        <v>66</v>
      </c>
      <c r="BE18" s="108" t="s">
        <v>304</v>
      </c>
      <c r="BF18" s="108" t="s">
        <v>65</v>
      </c>
      <c r="BG18" s="108" t="s">
        <v>421</v>
      </c>
      <c r="BH18" s="108" t="s">
        <v>66</v>
      </c>
      <c r="BI18" s="108"/>
      <c r="BJ18" s="108"/>
      <c r="BK18" s="108" t="s">
        <v>445</v>
      </c>
      <c r="BL18" s="108" t="s">
        <v>422</v>
      </c>
      <c r="BM18" s="108" t="s">
        <v>423</v>
      </c>
      <c r="BN18" s="108" t="s">
        <v>424</v>
      </c>
      <c r="BO18" s="108" t="s">
        <v>424</v>
      </c>
      <c r="BP18" s="108" t="s">
        <v>425</v>
      </c>
      <c r="BQ18" s="108" t="s">
        <v>426</v>
      </c>
      <c r="BR18" s="108"/>
      <c r="BS18" s="108"/>
      <c r="BT18" s="108"/>
      <c r="BU18" s="108" t="s">
        <v>447</v>
      </c>
      <c r="BV18" s="108" t="s">
        <v>445</v>
      </c>
      <c r="BW18" s="108" t="s">
        <v>311</v>
      </c>
      <c r="BX18" s="108">
        <v>2.5</v>
      </c>
      <c r="BY18" s="108">
        <v>10000</v>
      </c>
      <c r="BZ18" s="108">
        <v>600</v>
      </c>
      <c r="CA18" s="108">
        <v>24</v>
      </c>
      <c r="CB18" s="108"/>
      <c r="CC18" s="108">
        <v>0</v>
      </c>
      <c r="CD18" s="108">
        <v>24</v>
      </c>
      <c r="CE18" s="108">
        <v>2</v>
      </c>
      <c r="CF18" s="108">
        <v>1</v>
      </c>
      <c r="CG18" s="108">
        <v>2</v>
      </c>
      <c r="CH18" s="108">
        <v>1</v>
      </c>
      <c r="CI18" s="108" t="s">
        <v>66</v>
      </c>
      <c r="CJ18" s="108">
        <v>34.42</v>
      </c>
      <c r="CK18" s="108">
        <v>13.51</v>
      </c>
      <c r="CL18" s="108">
        <v>13.26</v>
      </c>
      <c r="CM18" s="108">
        <v>43.3</v>
      </c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 t="s">
        <v>445</v>
      </c>
      <c r="DK18" s="108" t="s">
        <v>422</v>
      </c>
      <c r="DL18" s="108" t="s">
        <v>423</v>
      </c>
      <c r="DM18" s="108" t="s">
        <v>424</v>
      </c>
      <c r="DN18" s="108" t="s">
        <v>424</v>
      </c>
      <c r="DO18" s="108" t="s">
        <v>425</v>
      </c>
      <c r="DP18" s="108" t="s">
        <v>426</v>
      </c>
      <c r="DQ18" s="108"/>
      <c r="DR18" s="108"/>
      <c r="DS18" s="108"/>
      <c r="DT18" s="108" t="s">
        <v>447</v>
      </c>
      <c r="DU18" s="108" t="s">
        <v>445</v>
      </c>
      <c r="DV18" s="108" t="s">
        <v>311</v>
      </c>
      <c r="DW18" s="108" t="s">
        <v>355</v>
      </c>
      <c r="DX18" s="108" t="s">
        <v>428</v>
      </c>
      <c r="DY18" s="108" t="s">
        <v>429</v>
      </c>
      <c r="DZ18" s="108">
        <v>24</v>
      </c>
      <c r="EA18" s="108"/>
      <c r="EB18" s="108">
        <v>0</v>
      </c>
      <c r="EC18" s="108">
        <v>24</v>
      </c>
      <c r="ED18" s="108">
        <v>2</v>
      </c>
      <c r="EE18" s="108">
        <v>1</v>
      </c>
      <c r="EF18" s="108">
        <v>2</v>
      </c>
      <c r="EG18" s="108">
        <v>1</v>
      </c>
      <c r="EH18" s="108" t="s">
        <v>66</v>
      </c>
      <c r="EI18" s="108">
        <v>43.3</v>
      </c>
      <c r="EJ18" s="109">
        <v>41654</v>
      </c>
      <c r="EK18" s="109">
        <v>41789</v>
      </c>
      <c r="EL18" s="108" t="s">
        <v>312</v>
      </c>
      <c r="EM18" s="108" t="s">
        <v>450</v>
      </c>
      <c r="EN18" s="108"/>
      <c r="EO18" s="108"/>
      <c r="EP18" s="108"/>
      <c r="EQ18" s="108"/>
      <c r="ER18" s="108"/>
      <c r="ES18" s="108"/>
      <c r="ET18" s="108"/>
      <c r="EU18" s="108"/>
    </row>
    <row r="19" spans="1:151" x14ac:dyDescent="0.35">
      <c r="A19" s="108">
        <f t="shared" si="1"/>
        <v>2238817</v>
      </c>
      <c r="B19" s="108">
        <f t="shared" si="1"/>
        <v>0</v>
      </c>
      <c r="C19" s="109">
        <f t="shared" si="2"/>
        <v>42130</v>
      </c>
      <c r="D19" s="109">
        <f t="shared" si="2"/>
        <v>41735</v>
      </c>
      <c r="E19" s="108" t="str">
        <f t="shared" si="3"/>
        <v>Yes</v>
      </c>
      <c r="F19" s="108" t="str">
        <f t="shared" si="4"/>
        <v>Delta Snapshots,Thin Provisioning</v>
      </c>
      <c r="G19" s="108" t="str">
        <f t="shared" si="5"/>
        <v>Fixed Size Qualification Range</v>
      </c>
      <c r="H19" s="108" t="str">
        <f t="shared" si="6"/>
        <v>Active Cooling</v>
      </c>
      <c r="I19" s="108">
        <f t="shared" si="7"/>
        <v>2800</v>
      </c>
      <c r="J19" s="108" t="str">
        <f t="shared" si="7"/>
        <v>Gold</v>
      </c>
      <c r="K19" s="108" t="str">
        <f t="shared" si="8"/>
        <v>HDD</v>
      </c>
      <c r="L19" s="108">
        <f t="shared" si="8"/>
        <v>2.5</v>
      </c>
      <c r="M19" s="108">
        <f t="shared" si="8"/>
        <v>10000</v>
      </c>
      <c r="N19" s="108">
        <f t="shared" si="8"/>
        <v>900</v>
      </c>
      <c r="O19" s="108">
        <f t="shared" si="8"/>
        <v>42</v>
      </c>
      <c r="P19" s="108">
        <f t="shared" si="8"/>
        <v>0</v>
      </c>
      <c r="Q19" s="108">
        <f t="shared" si="8"/>
        <v>0</v>
      </c>
      <c r="R19" s="108">
        <f t="shared" si="8"/>
        <v>42</v>
      </c>
      <c r="S19" s="108">
        <f t="shared" si="8"/>
        <v>2</v>
      </c>
      <c r="T19" s="108">
        <f t="shared" si="8"/>
        <v>1</v>
      </c>
      <c r="U19" s="108">
        <f t="shared" si="8"/>
        <v>2</v>
      </c>
      <c r="V19" s="108">
        <f t="shared" si="8"/>
        <v>1</v>
      </c>
      <c r="W19" s="108" t="str">
        <f t="shared" si="8"/>
        <v>No</v>
      </c>
      <c r="X19" s="108">
        <f t="shared" si="8"/>
        <v>26.9</v>
      </c>
      <c r="Y19" s="108">
        <f t="shared" si="8"/>
        <v>13.4</v>
      </c>
      <c r="Z19" s="108">
        <f t="shared" si="8"/>
        <v>18.5</v>
      </c>
      <c r="AA19" s="108">
        <f t="shared" si="9"/>
        <v>67.8</v>
      </c>
      <c r="AB19" s="108"/>
      <c r="AC19" s="108"/>
      <c r="AD19" s="108"/>
      <c r="AE19" s="108"/>
      <c r="AF19" s="108"/>
      <c r="AG19" s="108"/>
      <c r="AH19" s="108">
        <v>2238817</v>
      </c>
      <c r="AI19" s="108"/>
      <c r="AJ19" s="108" t="s">
        <v>289</v>
      </c>
      <c r="AK19" s="108" t="s">
        <v>290</v>
      </c>
      <c r="AL19" s="108" t="s">
        <v>406</v>
      </c>
      <c r="AM19" s="108" t="s">
        <v>332</v>
      </c>
      <c r="AN19" s="108"/>
      <c r="AO19" s="108" t="s">
        <v>293</v>
      </c>
      <c r="AP19" s="108" t="s">
        <v>294</v>
      </c>
      <c r="AQ19" s="108" t="s">
        <v>65</v>
      </c>
      <c r="AR19" s="108" t="s">
        <v>295</v>
      </c>
      <c r="AS19" s="108" t="s">
        <v>296</v>
      </c>
      <c r="AT19" s="108" t="s">
        <v>333</v>
      </c>
      <c r="AU19" s="108" t="s">
        <v>333</v>
      </c>
      <c r="AV19" s="108" t="s">
        <v>299</v>
      </c>
      <c r="AW19" s="108" t="s">
        <v>300</v>
      </c>
      <c r="AX19" s="108" t="s">
        <v>301</v>
      </c>
      <c r="AY19" s="108" t="s">
        <v>302</v>
      </c>
      <c r="AZ19" s="108" t="s">
        <v>65</v>
      </c>
      <c r="BA19" s="108" t="s">
        <v>66</v>
      </c>
      <c r="BB19" s="108" t="s">
        <v>303</v>
      </c>
      <c r="BC19" s="108">
        <v>7.02</v>
      </c>
      <c r="BD19" s="108" t="s">
        <v>66</v>
      </c>
      <c r="BE19" s="108" t="s">
        <v>304</v>
      </c>
      <c r="BF19" s="108" t="s">
        <v>66</v>
      </c>
      <c r="BG19" s="108"/>
      <c r="BH19" s="108" t="s">
        <v>66</v>
      </c>
      <c r="BI19" s="108"/>
      <c r="BJ19" s="108"/>
      <c r="BK19" s="108" t="s">
        <v>332</v>
      </c>
      <c r="BL19" s="108" t="s">
        <v>305</v>
      </c>
      <c r="BM19" s="108" t="s">
        <v>334</v>
      </c>
      <c r="BN19" s="108" t="s">
        <v>335</v>
      </c>
      <c r="BO19" s="108" t="s">
        <v>336</v>
      </c>
      <c r="BP19" s="108">
        <v>2800</v>
      </c>
      <c r="BQ19" s="108" t="s">
        <v>326</v>
      </c>
      <c r="BR19" s="108"/>
      <c r="BS19" s="108"/>
      <c r="BT19" s="108"/>
      <c r="BU19" s="108" t="s">
        <v>309</v>
      </c>
      <c r="BV19" s="108" t="s">
        <v>451</v>
      </c>
      <c r="BW19" s="108" t="s">
        <v>311</v>
      </c>
      <c r="BX19" s="108">
        <v>2.5</v>
      </c>
      <c r="BY19" s="108">
        <v>10000</v>
      </c>
      <c r="BZ19" s="108">
        <v>900</v>
      </c>
      <c r="CA19" s="108">
        <v>42</v>
      </c>
      <c r="CB19" s="108"/>
      <c r="CC19" s="108">
        <v>0</v>
      </c>
      <c r="CD19" s="108">
        <v>42</v>
      </c>
      <c r="CE19" s="108">
        <v>2</v>
      </c>
      <c r="CF19" s="108">
        <v>1</v>
      </c>
      <c r="CG19" s="108">
        <v>2</v>
      </c>
      <c r="CH19" s="108">
        <v>1</v>
      </c>
      <c r="CI19" s="108" t="s">
        <v>66</v>
      </c>
      <c r="CJ19" s="108">
        <v>26.9</v>
      </c>
      <c r="CK19" s="108">
        <v>13.4</v>
      </c>
      <c r="CL19" s="108">
        <v>18.5</v>
      </c>
      <c r="CM19" s="108">
        <v>67.8</v>
      </c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9">
        <v>42130</v>
      </c>
      <c r="EK19" s="109">
        <v>41735</v>
      </c>
      <c r="EL19" s="108" t="s">
        <v>312</v>
      </c>
      <c r="EM19" s="108" t="s">
        <v>452</v>
      </c>
      <c r="EN19" s="108"/>
      <c r="EO19" s="108"/>
      <c r="EP19" s="108"/>
      <c r="EQ19" s="108"/>
      <c r="ER19" s="108"/>
      <c r="ES19" s="108"/>
      <c r="ET19" s="108"/>
      <c r="EU19" s="108"/>
    </row>
    <row r="20" spans="1:151" x14ac:dyDescent="0.35">
      <c r="A20" s="108">
        <f t="shared" si="1"/>
        <v>2296717</v>
      </c>
      <c r="B20" s="108">
        <f t="shared" si="1"/>
        <v>0</v>
      </c>
      <c r="C20" s="109">
        <f t="shared" si="2"/>
        <v>42899</v>
      </c>
      <c r="D20" s="109">
        <f t="shared" si="2"/>
        <v>42885</v>
      </c>
      <c r="E20" s="108" t="str">
        <f t="shared" si="3"/>
        <v>Yes</v>
      </c>
      <c r="F20" s="108" t="str">
        <f t="shared" si="4"/>
        <v>Delta Snapshots,Thin Provisioning,Compression</v>
      </c>
      <c r="G20" s="108" t="str">
        <f t="shared" si="5"/>
        <v>Fixed Size Qualification Range</v>
      </c>
      <c r="H20" s="108" t="str">
        <f t="shared" si="6"/>
        <v>Active Cooling</v>
      </c>
      <c r="I20" s="108" t="str">
        <f t="shared" si="7"/>
        <v>1485;600</v>
      </c>
      <c r="J20" s="108" t="str">
        <f t="shared" si="7"/>
        <v>Gold;Silver</v>
      </c>
      <c r="K20" s="108" t="str">
        <f t="shared" si="8"/>
        <v>HDD</v>
      </c>
      <c r="L20" s="108">
        <f t="shared" si="8"/>
        <v>2.5</v>
      </c>
      <c r="M20" s="108">
        <f t="shared" si="8"/>
        <v>10000</v>
      </c>
      <c r="N20" s="108">
        <f t="shared" si="8"/>
        <v>900</v>
      </c>
      <c r="O20" s="108">
        <f t="shared" si="8"/>
        <v>73</v>
      </c>
      <c r="P20" s="108">
        <f t="shared" si="8"/>
        <v>1</v>
      </c>
      <c r="Q20" s="108">
        <f t="shared" si="8"/>
        <v>0</v>
      </c>
      <c r="R20" s="108">
        <f t="shared" si="8"/>
        <v>73</v>
      </c>
      <c r="S20" s="108">
        <f t="shared" si="8"/>
        <v>2</v>
      </c>
      <c r="T20" s="108">
        <f t="shared" si="8"/>
        <v>1</v>
      </c>
      <c r="U20" s="108">
        <f t="shared" si="8"/>
        <v>2</v>
      </c>
      <c r="V20" s="108">
        <f t="shared" si="8"/>
        <v>1</v>
      </c>
      <c r="W20" s="108" t="str">
        <f t="shared" si="8"/>
        <v>No</v>
      </c>
      <c r="X20" s="108">
        <f t="shared" si="8"/>
        <v>22.88</v>
      </c>
      <c r="Y20" s="108">
        <f t="shared" si="8"/>
        <v>14.27</v>
      </c>
      <c r="Z20" s="108">
        <f t="shared" si="8"/>
        <v>8.3800000000000008</v>
      </c>
      <c r="AA20" s="108">
        <f t="shared" si="9"/>
        <v>76.2</v>
      </c>
      <c r="AB20" s="108"/>
      <c r="AC20" s="108"/>
      <c r="AD20" s="108"/>
      <c r="AE20" s="108"/>
      <c r="AF20" s="108"/>
      <c r="AG20" s="108"/>
      <c r="AH20" s="108">
        <v>2296717</v>
      </c>
      <c r="AI20" s="108"/>
      <c r="AJ20" s="108" t="s">
        <v>289</v>
      </c>
      <c r="AK20" s="108" t="s">
        <v>369</v>
      </c>
      <c r="AL20" s="108" t="s">
        <v>370</v>
      </c>
      <c r="AM20" s="108" t="s">
        <v>453</v>
      </c>
      <c r="AN20" s="108" t="s">
        <v>454</v>
      </c>
      <c r="AO20" s="108" t="s">
        <v>293</v>
      </c>
      <c r="AP20" s="108" t="s">
        <v>294</v>
      </c>
      <c r="AQ20" s="108" t="s">
        <v>65</v>
      </c>
      <c r="AR20" s="108" t="s">
        <v>318</v>
      </c>
      <c r="AS20" s="108" t="s">
        <v>373</v>
      </c>
      <c r="AT20" s="108" t="s">
        <v>370</v>
      </c>
      <c r="AU20" s="108" t="s">
        <v>455</v>
      </c>
      <c r="AV20" s="108" t="s">
        <v>299</v>
      </c>
      <c r="AW20" s="108" t="s">
        <v>456</v>
      </c>
      <c r="AX20" s="108" t="s">
        <v>301</v>
      </c>
      <c r="AY20" s="108" t="s">
        <v>302</v>
      </c>
      <c r="AZ20" s="108" t="s">
        <v>65</v>
      </c>
      <c r="BA20" s="108" t="s">
        <v>66</v>
      </c>
      <c r="BB20" s="108" t="s">
        <v>375</v>
      </c>
      <c r="BC20" s="108" t="s">
        <v>457</v>
      </c>
      <c r="BD20" s="108" t="s">
        <v>66</v>
      </c>
      <c r="BE20" s="108" t="s">
        <v>304</v>
      </c>
      <c r="BF20" s="108" t="s">
        <v>66</v>
      </c>
      <c r="BG20" s="108"/>
      <c r="BH20" s="108" t="s">
        <v>66</v>
      </c>
      <c r="BI20" s="108"/>
      <c r="BJ20" s="108"/>
      <c r="BK20" s="108" t="s">
        <v>453</v>
      </c>
      <c r="BL20" s="108" t="s">
        <v>377</v>
      </c>
      <c r="BM20" s="108" t="s">
        <v>378</v>
      </c>
      <c r="BN20" s="108" t="s">
        <v>379</v>
      </c>
      <c r="BO20" s="108" t="s">
        <v>379</v>
      </c>
      <c r="BP20" s="108" t="s">
        <v>380</v>
      </c>
      <c r="BQ20" s="108" t="s">
        <v>381</v>
      </c>
      <c r="BR20" s="108"/>
      <c r="BS20" s="108" t="s">
        <v>327</v>
      </c>
      <c r="BT20" s="108"/>
      <c r="BU20" s="108" t="s">
        <v>458</v>
      </c>
      <c r="BV20" s="108" t="s">
        <v>459</v>
      </c>
      <c r="BW20" s="108" t="s">
        <v>311</v>
      </c>
      <c r="BX20" s="108">
        <v>2.5</v>
      </c>
      <c r="BY20" s="108">
        <v>10000</v>
      </c>
      <c r="BZ20" s="108">
        <v>900</v>
      </c>
      <c r="CA20" s="108">
        <v>73</v>
      </c>
      <c r="CB20" s="108">
        <v>1</v>
      </c>
      <c r="CC20" s="108">
        <v>0</v>
      </c>
      <c r="CD20" s="108">
        <v>73</v>
      </c>
      <c r="CE20" s="108">
        <v>2</v>
      </c>
      <c r="CF20" s="108">
        <v>1</v>
      </c>
      <c r="CG20" s="108">
        <v>2</v>
      </c>
      <c r="CH20" s="108">
        <v>1</v>
      </c>
      <c r="CI20" s="108" t="s">
        <v>66</v>
      </c>
      <c r="CJ20" s="108">
        <v>22.88</v>
      </c>
      <c r="CK20" s="108">
        <v>14.27</v>
      </c>
      <c r="CL20" s="108">
        <v>8.3800000000000008</v>
      </c>
      <c r="CM20" s="108">
        <v>76.2</v>
      </c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9">
        <v>42899</v>
      </c>
      <c r="EK20" s="109">
        <v>42885</v>
      </c>
      <c r="EL20" s="108" t="s">
        <v>312</v>
      </c>
      <c r="EM20" s="108" t="s">
        <v>460</v>
      </c>
      <c r="EN20" s="108"/>
      <c r="EO20" s="108"/>
      <c r="EP20" s="108"/>
      <c r="EQ20" s="108"/>
      <c r="ER20" s="108"/>
      <c r="ES20" s="108"/>
      <c r="ET20" s="108"/>
      <c r="EU20" s="108"/>
    </row>
    <row r="21" spans="1:151" x14ac:dyDescent="0.35">
      <c r="A21" s="108">
        <f t="shared" si="1"/>
        <v>2301905</v>
      </c>
      <c r="B21" s="108" t="str">
        <f t="shared" si="1"/>
        <v>A</v>
      </c>
      <c r="C21" s="109">
        <f t="shared" si="2"/>
        <v>42976</v>
      </c>
      <c r="D21" s="109">
        <f t="shared" si="2"/>
        <v>42956</v>
      </c>
      <c r="E21" s="108" t="str">
        <f t="shared" si="3"/>
        <v>Yes</v>
      </c>
      <c r="F21" s="108" t="str">
        <f t="shared" si="4"/>
        <v>Delta Snapshots,Thin Provisioning,Compression</v>
      </c>
      <c r="G21" s="108" t="str">
        <f t="shared" si="5"/>
        <v>Fixed Size Qualification Range</v>
      </c>
      <c r="H21" s="108" t="str">
        <f t="shared" si="6"/>
        <v>Active Cooling</v>
      </c>
      <c r="I21" s="108" t="str">
        <f t="shared" si="7"/>
        <v>1378;600</v>
      </c>
      <c r="J21" s="108" t="str">
        <f t="shared" si="7"/>
        <v>Gold;Silver</v>
      </c>
      <c r="K21" s="108" t="str">
        <f t="shared" si="8"/>
        <v>HDD</v>
      </c>
      <c r="L21" s="108">
        <f t="shared" si="8"/>
        <v>2.5</v>
      </c>
      <c r="M21" s="108">
        <f t="shared" si="8"/>
        <v>10000</v>
      </c>
      <c r="N21" s="108">
        <f t="shared" si="8"/>
        <v>900</v>
      </c>
      <c r="O21" s="108">
        <f t="shared" si="8"/>
        <v>78</v>
      </c>
      <c r="P21" s="108">
        <f t="shared" si="8"/>
        <v>0</v>
      </c>
      <c r="Q21" s="108">
        <f t="shared" si="8"/>
        <v>0</v>
      </c>
      <c r="R21" s="108">
        <f t="shared" si="8"/>
        <v>78</v>
      </c>
      <c r="S21" s="108">
        <f t="shared" si="8"/>
        <v>2</v>
      </c>
      <c r="T21" s="108">
        <f t="shared" si="8"/>
        <v>1</v>
      </c>
      <c r="U21" s="108">
        <f t="shared" si="8"/>
        <v>2</v>
      </c>
      <c r="V21" s="108">
        <f t="shared" si="8"/>
        <v>1</v>
      </c>
      <c r="W21" s="108" t="str">
        <f t="shared" si="8"/>
        <v>No</v>
      </c>
      <c r="X21" s="108">
        <f t="shared" si="8"/>
        <v>23.22</v>
      </c>
      <c r="Y21" s="108">
        <f t="shared" si="8"/>
        <v>16.04</v>
      </c>
      <c r="Z21" s="108">
        <f t="shared" si="8"/>
        <v>8.82</v>
      </c>
      <c r="AA21" s="108">
        <f t="shared" si="9"/>
        <v>85.3</v>
      </c>
      <c r="AB21" s="108"/>
      <c r="AC21" s="108"/>
      <c r="AD21" s="108"/>
      <c r="AE21" s="108"/>
      <c r="AF21" s="108"/>
      <c r="AG21" s="108"/>
      <c r="AH21" s="108">
        <v>2301905</v>
      </c>
      <c r="AI21" s="108" t="s">
        <v>461</v>
      </c>
      <c r="AJ21" s="108" t="s">
        <v>289</v>
      </c>
      <c r="AK21" s="108" t="s">
        <v>369</v>
      </c>
      <c r="AL21" s="108" t="s">
        <v>370</v>
      </c>
      <c r="AM21" s="108" t="s">
        <v>462</v>
      </c>
      <c r="AN21" s="108" t="s">
        <v>463</v>
      </c>
      <c r="AO21" s="108" t="s">
        <v>293</v>
      </c>
      <c r="AP21" s="108" t="s">
        <v>294</v>
      </c>
      <c r="AQ21" s="108" t="s">
        <v>65</v>
      </c>
      <c r="AR21" s="108" t="s">
        <v>318</v>
      </c>
      <c r="AS21" s="108" t="s">
        <v>373</v>
      </c>
      <c r="AT21" s="108" t="s">
        <v>370</v>
      </c>
      <c r="AU21" s="108" t="s">
        <v>464</v>
      </c>
      <c r="AV21" s="108" t="s">
        <v>299</v>
      </c>
      <c r="AW21" s="108" t="s">
        <v>456</v>
      </c>
      <c r="AX21" s="108" t="s">
        <v>301</v>
      </c>
      <c r="AY21" s="108" t="s">
        <v>302</v>
      </c>
      <c r="AZ21" s="108" t="s">
        <v>65</v>
      </c>
      <c r="BA21" s="108" t="s">
        <v>65</v>
      </c>
      <c r="BB21" s="108" t="s">
        <v>375</v>
      </c>
      <c r="BC21" s="108" t="s">
        <v>457</v>
      </c>
      <c r="BD21" s="108" t="s">
        <v>66</v>
      </c>
      <c r="BE21" s="108" t="s">
        <v>304</v>
      </c>
      <c r="BF21" s="108" t="s">
        <v>66</v>
      </c>
      <c r="BG21" s="108"/>
      <c r="BH21" s="108" t="s">
        <v>66</v>
      </c>
      <c r="BI21" s="108"/>
      <c r="BJ21" s="108"/>
      <c r="BK21" s="108" t="s">
        <v>462</v>
      </c>
      <c r="BL21" s="108" t="s">
        <v>377</v>
      </c>
      <c r="BM21" s="108" t="s">
        <v>378</v>
      </c>
      <c r="BN21" s="108" t="s">
        <v>465</v>
      </c>
      <c r="BO21" s="108" t="s">
        <v>465</v>
      </c>
      <c r="BP21" s="108" t="s">
        <v>466</v>
      </c>
      <c r="BQ21" s="108" t="s">
        <v>381</v>
      </c>
      <c r="BR21" s="108"/>
      <c r="BS21" s="108" t="s">
        <v>327</v>
      </c>
      <c r="BT21" s="108"/>
      <c r="BU21" s="108" t="s">
        <v>458</v>
      </c>
      <c r="BV21" s="108" t="s">
        <v>459</v>
      </c>
      <c r="BW21" s="108" t="s">
        <v>311</v>
      </c>
      <c r="BX21" s="108">
        <v>2.5</v>
      </c>
      <c r="BY21" s="108">
        <v>10000</v>
      </c>
      <c r="BZ21" s="108">
        <v>900</v>
      </c>
      <c r="CA21" s="108">
        <v>78</v>
      </c>
      <c r="CB21" s="108"/>
      <c r="CC21" s="108">
        <v>0</v>
      </c>
      <c r="CD21" s="108">
        <v>78</v>
      </c>
      <c r="CE21" s="108">
        <v>2</v>
      </c>
      <c r="CF21" s="108">
        <v>1</v>
      </c>
      <c r="CG21" s="108">
        <v>2</v>
      </c>
      <c r="CH21" s="108">
        <v>1</v>
      </c>
      <c r="CI21" s="108" t="s">
        <v>66</v>
      </c>
      <c r="CJ21" s="108">
        <v>23.22</v>
      </c>
      <c r="CK21" s="108">
        <v>16.04</v>
      </c>
      <c r="CL21" s="108">
        <v>8.82</v>
      </c>
      <c r="CM21" s="108">
        <v>85.3</v>
      </c>
      <c r="CN21" s="108" t="s">
        <v>352</v>
      </c>
      <c r="CO21" s="108" t="s">
        <v>355</v>
      </c>
      <c r="CP21" s="108">
        <v>10000</v>
      </c>
      <c r="CQ21" s="108"/>
      <c r="CR21" s="108">
        <v>78</v>
      </c>
      <c r="CS21" s="108" t="s">
        <v>354</v>
      </c>
      <c r="CT21" s="108" t="s">
        <v>66</v>
      </c>
      <c r="CU21" s="108">
        <v>20.02</v>
      </c>
      <c r="CV21" s="108">
        <v>13.43</v>
      </c>
      <c r="CW21" s="108">
        <v>8.2200000000000006</v>
      </c>
      <c r="CX21" s="108">
        <v>66.8</v>
      </c>
      <c r="CY21" s="108" t="s">
        <v>352</v>
      </c>
      <c r="CZ21" s="108" t="s">
        <v>355</v>
      </c>
      <c r="DA21" s="108">
        <v>15000</v>
      </c>
      <c r="DB21" s="108"/>
      <c r="DC21" s="108">
        <v>54</v>
      </c>
      <c r="DD21" s="108" t="s">
        <v>354</v>
      </c>
      <c r="DE21" s="108" t="s">
        <v>65</v>
      </c>
      <c r="DF21" s="108">
        <v>29.88</v>
      </c>
      <c r="DG21" s="108">
        <v>19.12</v>
      </c>
      <c r="DH21" s="108">
        <v>9.4</v>
      </c>
      <c r="DI21" s="108">
        <v>45.7</v>
      </c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9">
        <v>42976</v>
      </c>
      <c r="EK21" s="109">
        <v>42956</v>
      </c>
      <c r="EL21" s="108" t="s">
        <v>312</v>
      </c>
      <c r="EM21" s="108" t="s">
        <v>467</v>
      </c>
      <c r="EN21" s="108"/>
      <c r="EO21" s="108"/>
      <c r="EP21" s="108"/>
      <c r="EQ21" s="108"/>
      <c r="ER21" s="108"/>
      <c r="ES21" s="108"/>
      <c r="ET21" s="108"/>
      <c r="EU21" s="108"/>
    </row>
    <row r="22" spans="1:151" x14ac:dyDescent="0.35">
      <c r="A22" s="108">
        <f t="shared" si="1"/>
        <v>2301905</v>
      </c>
      <c r="B22" s="108" t="str">
        <f t="shared" si="1"/>
        <v>B</v>
      </c>
      <c r="C22" s="109">
        <f t="shared" si="2"/>
        <v>42976</v>
      </c>
      <c r="D22" s="109">
        <f t="shared" si="2"/>
        <v>42956</v>
      </c>
      <c r="E22" s="108" t="str">
        <f t="shared" si="3"/>
        <v>Yes</v>
      </c>
      <c r="F22" s="108" t="str">
        <f t="shared" si="4"/>
        <v>Delta Snapshots,Thin Provisioning,Compression</v>
      </c>
      <c r="G22" s="108" t="str">
        <f t="shared" si="5"/>
        <v>Fixed Size Qualification Range</v>
      </c>
      <c r="H22" s="108" t="str">
        <f t="shared" si="6"/>
        <v>Active Cooling</v>
      </c>
      <c r="I22" s="108" t="str">
        <f t="shared" si="7"/>
        <v>1378;600</v>
      </c>
      <c r="J22" s="108" t="str">
        <f t="shared" si="7"/>
        <v>Gold;Silver</v>
      </c>
      <c r="K22" s="108" t="str">
        <f t="shared" si="8"/>
        <v>HDD</v>
      </c>
      <c r="L22" s="108">
        <f t="shared" si="8"/>
        <v>2.5</v>
      </c>
      <c r="M22" s="108">
        <f t="shared" si="8"/>
        <v>10000</v>
      </c>
      <c r="N22" s="108">
        <f t="shared" si="8"/>
        <v>900</v>
      </c>
      <c r="O22" s="108">
        <f t="shared" si="8"/>
        <v>78</v>
      </c>
      <c r="P22" s="108">
        <f t="shared" si="8"/>
        <v>0</v>
      </c>
      <c r="Q22" s="108">
        <f t="shared" si="8"/>
        <v>0</v>
      </c>
      <c r="R22" s="108">
        <f t="shared" si="8"/>
        <v>78</v>
      </c>
      <c r="S22" s="108">
        <f t="shared" si="8"/>
        <v>2</v>
      </c>
      <c r="T22" s="108">
        <f t="shared" si="8"/>
        <v>1</v>
      </c>
      <c r="U22" s="108">
        <f t="shared" si="8"/>
        <v>2</v>
      </c>
      <c r="V22" s="108">
        <f t="shared" si="8"/>
        <v>1</v>
      </c>
      <c r="W22" s="108" t="str">
        <f t="shared" si="8"/>
        <v>No</v>
      </c>
      <c r="X22" s="108">
        <f t="shared" si="8"/>
        <v>20.02</v>
      </c>
      <c r="Y22" s="108">
        <f t="shared" si="8"/>
        <v>13.43</v>
      </c>
      <c r="Z22" s="108">
        <f t="shared" si="8"/>
        <v>8.2200000000000006</v>
      </c>
      <c r="AA22" s="108">
        <f t="shared" si="9"/>
        <v>66.8</v>
      </c>
      <c r="AB22" s="108"/>
      <c r="AC22" s="108"/>
      <c r="AD22" s="108"/>
      <c r="AE22" s="108"/>
      <c r="AF22" s="108"/>
      <c r="AG22" s="108"/>
      <c r="AH22" s="108">
        <v>2301905</v>
      </c>
      <c r="AI22" s="108" t="s">
        <v>357</v>
      </c>
      <c r="AJ22" s="108" t="s">
        <v>289</v>
      </c>
      <c r="AK22" s="108" t="s">
        <v>369</v>
      </c>
      <c r="AL22" s="108" t="s">
        <v>370</v>
      </c>
      <c r="AM22" s="108" t="s">
        <v>462</v>
      </c>
      <c r="AN22" s="108" t="s">
        <v>463</v>
      </c>
      <c r="AO22" s="108" t="s">
        <v>293</v>
      </c>
      <c r="AP22" s="108" t="s">
        <v>294</v>
      </c>
      <c r="AQ22" s="108" t="s">
        <v>65</v>
      </c>
      <c r="AR22" s="108" t="s">
        <v>318</v>
      </c>
      <c r="AS22" s="108" t="s">
        <v>373</v>
      </c>
      <c r="AT22" s="108" t="s">
        <v>370</v>
      </c>
      <c r="AU22" s="108" t="s">
        <v>464</v>
      </c>
      <c r="AV22" s="108" t="s">
        <v>299</v>
      </c>
      <c r="AW22" s="108" t="s">
        <v>456</v>
      </c>
      <c r="AX22" s="108" t="s">
        <v>301</v>
      </c>
      <c r="AY22" s="108" t="s">
        <v>302</v>
      </c>
      <c r="AZ22" s="108" t="s">
        <v>65</v>
      </c>
      <c r="BA22" s="108" t="s">
        <v>65</v>
      </c>
      <c r="BB22" s="108" t="s">
        <v>375</v>
      </c>
      <c r="BC22" s="108" t="s">
        <v>457</v>
      </c>
      <c r="BD22" s="108" t="s">
        <v>66</v>
      </c>
      <c r="BE22" s="108" t="s">
        <v>304</v>
      </c>
      <c r="BF22" s="108" t="s">
        <v>66</v>
      </c>
      <c r="BG22" s="108"/>
      <c r="BH22" s="108" t="s">
        <v>66</v>
      </c>
      <c r="BI22" s="108"/>
      <c r="BJ22" s="108"/>
      <c r="BK22" s="108" t="s">
        <v>462</v>
      </c>
      <c r="BL22" s="108" t="s">
        <v>377</v>
      </c>
      <c r="BM22" s="108" t="s">
        <v>378</v>
      </c>
      <c r="BN22" s="108" t="s">
        <v>465</v>
      </c>
      <c r="BO22" s="108" t="s">
        <v>465</v>
      </c>
      <c r="BP22" s="108" t="s">
        <v>466</v>
      </c>
      <c r="BQ22" s="108" t="s">
        <v>381</v>
      </c>
      <c r="BR22" s="108"/>
      <c r="BS22" s="108" t="s">
        <v>327</v>
      </c>
      <c r="BT22" s="108"/>
      <c r="BU22" s="108" t="s">
        <v>458</v>
      </c>
      <c r="BV22" s="108" t="s">
        <v>459</v>
      </c>
      <c r="BW22" s="108" t="s">
        <v>311</v>
      </c>
      <c r="BX22" s="108">
        <v>2.5</v>
      </c>
      <c r="BY22" s="108">
        <v>10000</v>
      </c>
      <c r="BZ22" s="108">
        <v>900</v>
      </c>
      <c r="CA22" s="108">
        <v>78</v>
      </c>
      <c r="CB22" s="108"/>
      <c r="CC22" s="108">
        <v>0</v>
      </c>
      <c r="CD22" s="108">
        <v>78</v>
      </c>
      <c r="CE22" s="108">
        <v>2</v>
      </c>
      <c r="CF22" s="108">
        <v>1</v>
      </c>
      <c r="CG22" s="108">
        <v>2</v>
      </c>
      <c r="CH22" s="108">
        <v>1</v>
      </c>
      <c r="CI22" s="108" t="s">
        <v>66</v>
      </c>
      <c r="CJ22" s="108">
        <v>20.02</v>
      </c>
      <c r="CK22" s="108">
        <v>13.43</v>
      </c>
      <c r="CL22" s="108">
        <v>8.2200000000000006</v>
      </c>
      <c r="CM22" s="108">
        <v>66.8</v>
      </c>
      <c r="CN22" s="108" t="s">
        <v>352</v>
      </c>
      <c r="CO22" s="108" t="s">
        <v>355</v>
      </c>
      <c r="CP22" s="108">
        <v>10000</v>
      </c>
      <c r="CQ22" s="108"/>
      <c r="CR22" s="108">
        <v>78</v>
      </c>
      <c r="CS22" s="108" t="s">
        <v>354</v>
      </c>
      <c r="CT22" s="108" t="s">
        <v>66</v>
      </c>
      <c r="CU22" s="108">
        <v>20.02</v>
      </c>
      <c r="CV22" s="108">
        <v>13.43</v>
      </c>
      <c r="CW22" s="108">
        <v>8.2200000000000006</v>
      </c>
      <c r="CX22" s="108">
        <v>66.8</v>
      </c>
      <c r="CY22" s="108" t="s">
        <v>352</v>
      </c>
      <c r="CZ22" s="108" t="s">
        <v>355</v>
      </c>
      <c r="DA22" s="108">
        <v>15000</v>
      </c>
      <c r="DB22" s="108"/>
      <c r="DC22" s="108">
        <v>54</v>
      </c>
      <c r="DD22" s="108" t="s">
        <v>354</v>
      </c>
      <c r="DE22" s="108" t="s">
        <v>65</v>
      </c>
      <c r="DF22" s="108">
        <v>29.88</v>
      </c>
      <c r="DG22" s="108">
        <v>19.12</v>
      </c>
      <c r="DH22" s="108">
        <v>9.4</v>
      </c>
      <c r="DI22" s="108">
        <v>45.7</v>
      </c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9">
        <v>42976</v>
      </c>
      <c r="EK22" s="109">
        <v>42956</v>
      </c>
      <c r="EL22" s="108" t="s">
        <v>312</v>
      </c>
      <c r="EM22" s="108" t="s">
        <v>467</v>
      </c>
      <c r="EN22" s="108"/>
      <c r="EO22" s="108"/>
      <c r="EP22" s="108"/>
      <c r="EQ22" s="108"/>
      <c r="ER22" s="108"/>
      <c r="ES22" s="108"/>
      <c r="ET22" s="108"/>
      <c r="EU22" s="108"/>
    </row>
    <row r="23" spans="1:151" x14ac:dyDescent="0.35">
      <c r="A23" s="108">
        <f t="shared" si="1"/>
        <v>2309417</v>
      </c>
      <c r="B23" s="108">
        <f t="shared" si="1"/>
        <v>0</v>
      </c>
      <c r="C23" s="109">
        <f t="shared" si="2"/>
        <v>42552</v>
      </c>
      <c r="D23" s="109">
        <f t="shared" si="2"/>
        <v>43122</v>
      </c>
      <c r="E23" s="108" t="str">
        <f t="shared" si="3"/>
        <v>Yes</v>
      </c>
      <c r="F23" s="108" t="str">
        <f t="shared" si="4"/>
        <v>Delta Snapshots,Thin Provisioning</v>
      </c>
      <c r="G23" s="108" t="str">
        <f t="shared" si="5"/>
        <v>Fixed Size Qualification Range</v>
      </c>
      <c r="H23" s="108" t="str">
        <f t="shared" si="6"/>
        <v>Active Cooling</v>
      </c>
      <c r="I23" s="108">
        <f t="shared" si="7"/>
        <v>913</v>
      </c>
      <c r="J23" s="108">
        <f t="shared" si="7"/>
        <v>0</v>
      </c>
      <c r="K23" s="108" t="str">
        <f t="shared" si="8"/>
        <v>HDD</v>
      </c>
      <c r="L23" s="108">
        <f t="shared" si="8"/>
        <v>2.5</v>
      </c>
      <c r="M23" s="108">
        <f t="shared" si="8"/>
        <v>10000</v>
      </c>
      <c r="N23" s="108">
        <f t="shared" si="8"/>
        <v>1800</v>
      </c>
      <c r="O23" s="108">
        <f t="shared" si="8"/>
        <v>24</v>
      </c>
      <c r="P23" s="108">
        <f t="shared" si="8"/>
        <v>1</v>
      </c>
      <c r="Q23" s="108">
        <f t="shared" si="8"/>
        <v>0</v>
      </c>
      <c r="R23" s="108">
        <f t="shared" si="8"/>
        <v>24</v>
      </c>
      <c r="S23" s="108">
        <f t="shared" si="8"/>
        <v>2</v>
      </c>
      <c r="T23" s="108">
        <f t="shared" si="8"/>
        <v>1</v>
      </c>
      <c r="U23" s="108">
        <f t="shared" si="8"/>
        <v>2</v>
      </c>
      <c r="V23" s="108">
        <f t="shared" si="8"/>
        <v>1</v>
      </c>
      <c r="W23" s="108" t="str">
        <f t="shared" si="8"/>
        <v>No</v>
      </c>
      <c r="X23" s="108">
        <f t="shared" si="8"/>
        <v>28.1</v>
      </c>
      <c r="Y23" s="108">
        <f t="shared" si="8"/>
        <v>9.5</v>
      </c>
      <c r="Z23" s="108">
        <f t="shared" si="8"/>
        <v>13</v>
      </c>
      <c r="AA23" s="108">
        <f t="shared" si="9"/>
        <v>104.1</v>
      </c>
      <c r="AB23" s="108"/>
      <c r="AC23" s="108"/>
      <c r="AD23" s="108"/>
      <c r="AE23" s="108"/>
      <c r="AF23" s="108"/>
      <c r="AG23" s="108"/>
      <c r="AH23" s="108">
        <v>2309417</v>
      </c>
      <c r="AI23" s="108"/>
      <c r="AJ23" s="108" t="s">
        <v>409</v>
      </c>
      <c r="AK23" s="108" t="s">
        <v>409</v>
      </c>
      <c r="AL23" s="108" t="s">
        <v>468</v>
      </c>
      <c r="AM23" s="108" t="s">
        <v>469</v>
      </c>
      <c r="AN23" s="108"/>
      <c r="AO23" s="108" t="s">
        <v>293</v>
      </c>
      <c r="AP23" s="108" t="s">
        <v>294</v>
      </c>
      <c r="AQ23" s="108" t="s">
        <v>65</v>
      </c>
      <c r="AR23" s="108" t="s">
        <v>318</v>
      </c>
      <c r="AS23" s="108" t="s">
        <v>413</v>
      </c>
      <c r="AT23" s="108" t="s">
        <v>470</v>
      </c>
      <c r="AU23" s="108" t="s">
        <v>471</v>
      </c>
      <c r="AV23" s="108" t="s">
        <v>299</v>
      </c>
      <c r="AW23" s="108" t="s">
        <v>300</v>
      </c>
      <c r="AX23" s="108" t="s">
        <v>417</v>
      </c>
      <c r="AY23" s="108" t="s">
        <v>302</v>
      </c>
      <c r="AZ23" s="108" t="s">
        <v>65</v>
      </c>
      <c r="BA23" s="108" t="s">
        <v>66</v>
      </c>
      <c r="BB23" s="108" t="s">
        <v>472</v>
      </c>
      <c r="BC23" s="108" t="s">
        <v>473</v>
      </c>
      <c r="BD23" s="108" t="s">
        <v>66</v>
      </c>
      <c r="BE23" s="108" t="s">
        <v>304</v>
      </c>
      <c r="BF23" s="108" t="s">
        <v>66</v>
      </c>
      <c r="BG23" s="108"/>
      <c r="BH23" s="108" t="s">
        <v>66</v>
      </c>
      <c r="BI23" s="108"/>
      <c r="BJ23" s="108"/>
      <c r="BK23" s="108"/>
      <c r="BL23" s="108" t="s">
        <v>474</v>
      </c>
      <c r="BM23" s="108" t="s">
        <v>323</v>
      </c>
      <c r="BN23" s="108" t="s">
        <v>475</v>
      </c>
      <c r="BO23" s="108" t="s">
        <v>475</v>
      </c>
      <c r="BP23" s="108">
        <v>913</v>
      </c>
      <c r="BQ23" s="108"/>
      <c r="BR23" s="108"/>
      <c r="BS23" s="108"/>
      <c r="BT23" s="108"/>
      <c r="BU23" s="108" t="s">
        <v>476</v>
      </c>
      <c r="BV23" s="108" t="s">
        <v>477</v>
      </c>
      <c r="BW23" s="108" t="s">
        <v>311</v>
      </c>
      <c r="BX23" s="108">
        <v>2.5</v>
      </c>
      <c r="BY23" s="108">
        <v>10000</v>
      </c>
      <c r="BZ23" s="108">
        <v>1800</v>
      </c>
      <c r="CA23" s="108">
        <v>24</v>
      </c>
      <c r="CB23" s="108">
        <v>1</v>
      </c>
      <c r="CC23" s="108">
        <v>0</v>
      </c>
      <c r="CD23" s="108">
        <v>24</v>
      </c>
      <c r="CE23" s="108">
        <v>2</v>
      </c>
      <c r="CF23" s="108">
        <v>1</v>
      </c>
      <c r="CG23" s="108">
        <v>2</v>
      </c>
      <c r="CH23" s="108">
        <v>1</v>
      </c>
      <c r="CI23" s="108" t="s">
        <v>66</v>
      </c>
      <c r="CJ23" s="108">
        <v>28.1</v>
      </c>
      <c r="CK23" s="108">
        <v>9.5</v>
      </c>
      <c r="CL23" s="108">
        <v>13</v>
      </c>
      <c r="CM23" s="108">
        <v>104.1</v>
      </c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9">
        <v>42552</v>
      </c>
      <c r="EK23" s="109">
        <v>43122</v>
      </c>
      <c r="EL23" s="108" t="s">
        <v>312</v>
      </c>
      <c r="EM23" s="108" t="s">
        <v>478</v>
      </c>
      <c r="EN23" s="108"/>
      <c r="EO23" s="108"/>
      <c r="EP23" s="108"/>
      <c r="EQ23" s="108"/>
      <c r="ER23" s="108"/>
      <c r="ES23" s="108"/>
      <c r="ET23" s="108"/>
      <c r="EU23" s="108"/>
    </row>
    <row r="24" spans="1:151" x14ac:dyDescent="0.35">
      <c r="A24" s="108">
        <f t="shared" si="1"/>
        <v>2309457</v>
      </c>
      <c r="B24" s="108">
        <f t="shared" si="1"/>
        <v>0</v>
      </c>
      <c r="C24" s="109">
        <f t="shared" si="2"/>
        <v>42552</v>
      </c>
      <c r="D24" s="109">
        <f t="shared" si="2"/>
        <v>43122</v>
      </c>
      <c r="E24" s="108" t="str">
        <f t="shared" si="3"/>
        <v>Yes</v>
      </c>
      <c r="F24" s="108" t="str">
        <f t="shared" si="4"/>
        <v>Delta Snapshots,Thin Provisioning</v>
      </c>
      <c r="G24" s="108" t="str">
        <f t="shared" si="5"/>
        <v>Fixed Size Qualification Range</v>
      </c>
      <c r="H24" s="108" t="str">
        <f t="shared" si="6"/>
        <v>Active Cooling</v>
      </c>
      <c r="I24" s="108">
        <f t="shared" si="7"/>
        <v>913</v>
      </c>
      <c r="J24" s="108">
        <f t="shared" si="7"/>
        <v>0</v>
      </c>
      <c r="K24" s="108" t="str">
        <f t="shared" si="8"/>
        <v>HDD</v>
      </c>
      <c r="L24" s="108">
        <f t="shared" si="8"/>
        <v>2.5</v>
      </c>
      <c r="M24" s="108">
        <f t="shared" si="8"/>
        <v>10000</v>
      </c>
      <c r="N24" s="108">
        <f t="shared" si="8"/>
        <v>1800</v>
      </c>
      <c r="O24" s="108">
        <f t="shared" si="8"/>
        <v>24</v>
      </c>
      <c r="P24" s="108">
        <f t="shared" si="8"/>
        <v>1</v>
      </c>
      <c r="Q24" s="108">
        <f t="shared" si="8"/>
        <v>0</v>
      </c>
      <c r="R24" s="108">
        <f t="shared" si="8"/>
        <v>24</v>
      </c>
      <c r="S24" s="108">
        <f t="shared" si="8"/>
        <v>2</v>
      </c>
      <c r="T24" s="108">
        <f t="shared" si="8"/>
        <v>1</v>
      </c>
      <c r="U24" s="108">
        <f t="shared" si="8"/>
        <v>2</v>
      </c>
      <c r="V24" s="108">
        <f t="shared" si="8"/>
        <v>1</v>
      </c>
      <c r="W24" s="108" t="str">
        <f t="shared" si="8"/>
        <v>No</v>
      </c>
      <c r="X24" s="108">
        <f t="shared" si="8"/>
        <v>23.5</v>
      </c>
      <c r="Y24" s="108">
        <f t="shared" si="8"/>
        <v>8.4</v>
      </c>
      <c r="Z24" s="108">
        <f t="shared" si="8"/>
        <v>10.9</v>
      </c>
      <c r="AA24" s="108">
        <f t="shared" si="9"/>
        <v>93.6</v>
      </c>
      <c r="AB24" s="108"/>
      <c r="AC24" s="108"/>
      <c r="AD24" s="108"/>
      <c r="AE24" s="108"/>
      <c r="AF24" s="108"/>
      <c r="AG24" s="108"/>
      <c r="AH24" s="108">
        <v>2309457</v>
      </c>
      <c r="AI24" s="108"/>
      <c r="AJ24" s="108" t="s">
        <v>409</v>
      </c>
      <c r="AK24" s="108" t="s">
        <v>409</v>
      </c>
      <c r="AL24" s="108" t="s">
        <v>479</v>
      </c>
      <c r="AM24" s="108" t="s">
        <v>480</v>
      </c>
      <c r="AN24" s="108"/>
      <c r="AO24" s="108" t="s">
        <v>293</v>
      </c>
      <c r="AP24" s="108" t="s">
        <v>294</v>
      </c>
      <c r="AQ24" s="108" t="s">
        <v>65</v>
      </c>
      <c r="AR24" s="108" t="s">
        <v>318</v>
      </c>
      <c r="AS24" s="108" t="s">
        <v>413</v>
      </c>
      <c r="AT24" s="108" t="s">
        <v>481</v>
      </c>
      <c r="AU24" s="108" t="s">
        <v>482</v>
      </c>
      <c r="AV24" s="108" t="s">
        <v>299</v>
      </c>
      <c r="AW24" s="108" t="s">
        <v>300</v>
      </c>
      <c r="AX24" s="108" t="s">
        <v>417</v>
      </c>
      <c r="AY24" s="108" t="s">
        <v>302</v>
      </c>
      <c r="AZ24" s="108" t="s">
        <v>65</v>
      </c>
      <c r="BA24" s="108" t="s">
        <v>66</v>
      </c>
      <c r="BB24" s="108" t="s">
        <v>472</v>
      </c>
      <c r="BC24" s="108" t="s">
        <v>473</v>
      </c>
      <c r="BD24" s="108" t="s">
        <v>66</v>
      </c>
      <c r="BE24" s="108" t="s">
        <v>304</v>
      </c>
      <c r="BF24" s="108" t="s">
        <v>66</v>
      </c>
      <c r="BG24" s="108"/>
      <c r="BH24" s="108" t="s">
        <v>66</v>
      </c>
      <c r="BI24" s="108"/>
      <c r="BJ24" s="108"/>
      <c r="BK24" s="108"/>
      <c r="BL24" s="108" t="s">
        <v>474</v>
      </c>
      <c r="BM24" s="108" t="s">
        <v>323</v>
      </c>
      <c r="BN24" s="108" t="s">
        <v>475</v>
      </c>
      <c r="BO24" s="108" t="s">
        <v>475</v>
      </c>
      <c r="BP24" s="108">
        <v>913</v>
      </c>
      <c r="BQ24" s="108"/>
      <c r="BR24" s="108"/>
      <c r="BS24" s="108"/>
      <c r="BT24" s="108"/>
      <c r="BU24" s="108" t="s">
        <v>476</v>
      </c>
      <c r="BV24" s="108" t="s">
        <v>476</v>
      </c>
      <c r="BW24" s="108" t="s">
        <v>311</v>
      </c>
      <c r="BX24" s="108">
        <v>2.5</v>
      </c>
      <c r="BY24" s="108">
        <v>10000</v>
      </c>
      <c r="BZ24" s="108">
        <v>1800</v>
      </c>
      <c r="CA24" s="108">
        <v>24</v>
      </c>
      <c r="CB24" s="108">
        <v>1</v>
      </c>
      <c r="CC24" s="108">
        <v>0</v>
      </c>
      <c r="CD24" s="108">
        <v>24</v>
      </c>
      <c r="CE24" s="108">
        <v>2</v>
      </c>
      <c r="CF24" s="108">
        <v>1</v>
      </c>
      <c r="CG24" s="108">
        <v>2</v>
      </c>
      <c r="CH24" s="108">
        <v>1</v>
      </c>
      <c r="CI24" s="108" t="s">
        <v>66</v>
      </c>
      <c r="CJ24" s="108">
        <v>23.5</v>
      </c>
      <c r="CK24" s="108">
        <v>8.4</v>
      </c>
      <c r="CL24" s="108">
        <v>10.9</v>
      </c>
      <c r="CM24" s="108">
        <v>93.6</v>
      </c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9">
        <v>42552</v>
      </c>
      <c r="EK24" s="109">
        <v>43122</v>
      </c>
      <c r="EL24" s="108" t="s">
        <v>312</v>
      </c>
      <c r="EM24" s="108" t="s">
        <v>483</v>
      </c>
      <c r="EN24" s="108"/>
      <c r="EO24" s="108"/>
      <c r="EP24" s="108"/>
      <c r="EQ24" s="108"/>
      <c r="ER24" s="108"/>
      <c r="ES24" s="108"/>
      <c r="ET24" s="108"/>
      <c r="EU24" s="108"/>
    </row>
    <row r="25" spans="1:151" x14ac:dyDescent="0.35">
      <c r="A25" s="108"/>
      <c r="B25" s="108"/>
      <c r="C25" s="109"/>
      <c r="D25" s="109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9"/>
      <c r="EK25" s="109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</row>
    <row r="26" spans="1:151" x14ac:dyDescent="0.35">
      <c r="A26" s="108">
        <f t="shared" si="1"/>
        <v>2205886</v>
      </c>
      <c r="B26" s="108">
        <f t="shared" si="1"/>
        <v>0</v>
      </c>
      <c r="C26" s="109">
        <f t="shared" si="2"/>
        <v>41061</v>
      </c>
      <c r="D26" s="109">
        <f t="shared" si="2"/>
        <v>41612</v>
      </c>
      <c r="E26" s="108" t="str">
        <f t="shared" si="3"/>
        <v>Yes</v>
      </c>
      <c r="F26" s="108" t="str">
        <f t="shared" si="4"/>
        <v>Delta Snapshots,Thin Provisioning</v>
      </c>
      <c r="G26" s="108" t="str">
        <f t="shared" si="5"/>
        <v>Fixed Size Qualification Range</v>
      </c>
      <c r="H26" s="108" t="str">
        <f t="shared" si="6"/>
        <v>Active Cooling</v>
      </c>
      <c r="I26" s="108">
        <f t="shared" si="7"/>
        <v>700</v>
      </c>
      <c r="J26" s="108" t="str">
        <f t="shared" si="7"/>
        <v>Silver</v>
      </c>
      <c r="K26" s="108" t="str">
        <f t="shared" si="8"/>
        <v>HDD</v>
      </c>
      <c r="L26" s="108">
        <f t="shared" si="8"/>
        <v>2.5</v>
      </c>
      <c r="M26" s="108">
        <f t="shared" si="8"/>
        <v>15000</v>
      </c>
      <c r="N26" s="108">
        <f t="shared" si="8"/>
        <v>146</v>
      </c>
      <c r="O26" s="108">
        <f t="shared" si="8"/>
        <v>24</v>
      </c>
      <c r="P26" s="108">
        <f t="shared" si="8"/>
        <v>0</v>
      </c>
      <c r="Q26" s="108">
        <f t="shared" si="8"/>
        <v>0</v>
      </c>
      <c r="R26" s="108">
        <f t="shared" si="8"/>
        <v>24</v>
      </c>
      <c r="S26" s="108">
        <f t="shared" si="8"/>
        <v>2</v>
      </c>
      <c r="T26" s="108">
        <f t="shared" si="8"/>
        <v>1</v>
      </c>
      <c r="U26" s="108">
        <f t="shared" si="8"/>
        <v>2</v>
      </c>
      <c r="V26" s="108">
        <f t="shared" si="8"/>
        <v>1</v>
      </c>
      <c r="W26" s="108" t="str">
        <f t="shared" si="8"/>
        <v>No</v>
      </c>
      <c r="X26" s="108">
        <f t="shared" si="8"/>
        <v>20.6</v>
      </c>
      <c r="Y26" s="108">
        <f t="shared" si="8"/>
        <v>25</v>
      </c>
      <c r="Z26" s="108">
        <f t="shared" si="8"/>
        <v>18.100000000000001</v>
      </c>
      <c r="AA26" s="108">
        <f t="shared" si="9"/>
        <v>3.1</v>
      </c>
      <c r="AB26" s="108"/>
      <c r="AC26" s="108"/>
      <c r="AD26" s="108"/>
      <c r="AE26" s="108"/>
      <c r="AF26" s="108"/>
      <c r="AG26" s="108"/>
      <c r="AH26" s="108">
        <v>2205886</v>
      </c>
      <c r="AI26" s="108"/>
      <c r="AJ26" s="108" t="s">
        <v>289</v>
      </c>
      <c r="AK26" s="108" t="s">
        <v>290</v>
      </c>
      <c r="AL26" s="108" t="s">
        <v>484</v>
      </c>
      <c r="AM26" s="108" t="s">
        <v>359</v>
      </c>
      <c r="AN26" s="108"/>
      <c r="AO26" s="108" t="s">
        <v>293</v>
      </c>
      <c r="AP26" s="108" t="s">
        <v>294</v>
      </c>
      <c r="AQ26" s="108" t="s">
        <v>65</v>
      </c>
      <c r="AR26" s="108" t="s">
        <v>295</v>
      </c>
      <c r="AS26" s="108" t="s">
        <v>296</v>
      </c>
      <c r="AT26" s="108" t="s">
        <v>385</v>
      </c>
      <c r="AU26" s="108" t="s">
        <v>386</v>
      </c>
      <c r="AV26" s="108" t="s">
        <v>299</v>
      </c>
      <c r="AW26" s="108" t="s">
        <v>300</v>
      </c>
      <c r="AX26" s="108" t="s">
        <v>301</v>
      </c>
      <c r="AY26" s="108" t="s">
        <v>302</v>
      </c>
      <c r="AZ26" s="108" t="s">
        <v>65</v>
      </c>
      <c r="BA26" s="108" t="s">
        <v>66</v>
      </c>
      <c r="BB26" s="108" t="s">
        <v>303</v>
      </c>
      <c r="BC26" s="108">
        <v>7.02</v>
      </c>
      <c r="BD26" s="108" t="s">
        <v>66</v>
      </c>
      <c r="BE26" s="108" t="s">
        <v>304</v>
      </c>
      <c r="BF26" s="108" t="s">
        <v>66</v>
      </c>
      <c r="BG26" s="108"/>
      <c r="BH26" s="108" t="s">
        <v>66</v>
      </c>
      <c r="BI26" s="108"/>
      <c r="BJ26" s="108"/>
      <c r="BK26" s="108" t="s">
        <v>359</v>
      </c>
      <c r="BL26" s="108" t="s">
        <v>305</v>
      </c>
      <c r="BM26" s="108" t="s">
        <v>290</v>
      </c>
      <c r="BN26" s="108" t="s">
        <v>306</v>
      </c>
      <c r="BO26" s="108" t="s">
        <v>307</v>
      </c>
      <c r="BP26" s="108">
        <v>700</v>
      </c>
      <c r="BQ26" s="108" t="s">
        <v>308</v>
      </c>
      <c r="BR26" s="108"/>
      <c r="BS26" s="108"/>
      <c r="BT26" s="108"/>
      <c r="BU26" s="108" t="s">
        <v>309</v>
      </c>
      <c r="BV26" s="108" t="s">
        <v>485</v>
      </c>
      <c r="BW26" s="108" t="s">
        <v>311</v>
      </c>
      <c r="BX26" s="108">
        <v>2.5</v>
      </c>
      <c r="BY26" s="108">
        <v>15000</v>
      </c>
      <c r="BZ26" s="108">
        <v>146</v>
      </c>
      <c r="CA26" s="108">
        <v>24</v>
      </c>
      <c r="CB26" s="108"/>
      <c r="CC26" s="108">
        <v>0</v>
      </c>
      <c r="CD26" s="108">
        <v>24</v>
      </c>
      <c r="CE26" s="108">
        <v>2</v>
      </c>
      <c r="CF26" s="108">
        <v>1</v>
      </c>
      <c r="CG26" s="108">
        <v>2</v>
      </c>
      <c r="CH26" s="108">
        <v>1</v>
      </c>
      <c r="CI26" s="108" t="s">
        <v>66</v>
      </c>
      <c r="CJ26" s="108">
        <v>20.6</v>
      </c>
      <c r="CK26" s="108">
        <v>25</v>
      </c>
      <c r="CL26" s="108">
        <v>18.100000000000001</v>
      </c>
      <c r="CM26" s="108">
        <v>3.1</v>
      </c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9">
        <v>41061</v>
      </c>
      <c r="EK26" s="109">
        <v>41612</v>
      </c>
      <c r="EL26" s="108" t="s">
        <v>312</v>
      </c>
      <c r="EM26" s="108" t="s">
        <v>486</v>
      </c>
      <c r="EN26" s="108"/>
      <c r="EO26" s="108"/>
      <c r="EP26" s="108"/>
      <c r="EQ26" s="108"/>
      <c r="ER26" s="108"/>
      <c r="ES26" s="108"/>
      <c r="ET26" s="108"/>
      <c r="EU26" s="108"/>
    </row>
    <row r="27" spans="1:151" x14ac:dyDescent="0.35">
      <c r="A27" s="108">
        <f t="shared" si="1"/>
        <v>2206049</v>
      </c>
      <c r="B27" s="108">
        <f t="shared" si="1"/>
        <v>0</v>
      </c>
      <c r="C27" s="109">
        <f t="shared" si="2"/>
        <v>41061</v>
      </c>
      <c r="D27" s="109">
        <f t="shared" si="2"/>
        <v>41612</v>
      </c>
      <c r="E27" s="108" t="str">
        <f t="shared" si="3"/>
        <v>Yes</v>
      </c>
      <c r="F27" s="108" t="str">
        <f t="shared" si="4"/>
        <v>Delta Snapshots,Thin Provisioning</v>
      </c>
      <c r="G27" s="108" t="str">
        <f t="shared" si="5"/>
        <v>Fixed Size Qualification Range</v>
      </c>
      <c r="H27" s="108" t="str">
        <f t="shared" si="6"/>
        <v>Active Cooling</v>
      </c>
      <c r="I27" s="108">
        <f t="shared" si="7"/>
        <v>700</v>
      </c>
      <c r="J27" s="108" t="str">
        <f t="shared" si="7"/>
        <v>Silver</v>
      </c>
      <c r="K27" s="108" t="str">
        <f t="shared" si="8"/>
        <v>HDD</v>
      </c>
      <c r="L27" s="108">
        <f t="shared" si="8"/>
        <v>2.5</v>
      </c>
      <c r="M27" s="108">
        <f t="shared" si="8"/>
        <v>15000</v>
      </c>
      <c r="N27" s="108">
        <f t="shared" si="8"/>
        <v>146</v>
      </c>
      <c r="O27" s="108">
        <f t="shared" si="8"/>
        <v>24</v>
      </c>
      <c r="P27" s="108">
        <f t="shared" si="8"/>
        <v>0</v>
      </c>
      <c r="Q27" s="108">
        <f t="shared" si="8"/>
        <v>0</v>
      </c>
      <c r="R27" s="108">
        <f t="shared" si="8"/>
        <v>24</v>
      </c>
      <c r="S27" s="108">
        <f t="shared" si="8"/>
        <v>2</v>
      </c>
      <c r="T27" s="108">
        <f t="shared" si="8"/>
        <v>1</v>
      </c>
      <c r="U27" s="108">
        <f t="shared" si="8"/>
        <v>2</v>
      </c>
      <c r="V27" s="108">
        <f t="shared" si="8"/>
        <v>1</v>
      </c>
      <c r="W27" s="108" t="str">
        <f t="shared" si="8"/>
        <v>No</v>
      </c>
      <c r="X27" s="108">
        <f t="shared" si="8"/>
        <v>29.1</v>
      </c>
      <c r="Y27" s="108">
        <f t="shared" si="8"/>
        <v>23.8</v>
      </c>
      <c r="Z27" s="108">
        <f t="shared" si="8"/>
        <v>19.7</v>
      </c>
      <c r="AA27" s="108">
        <f t="shared" si="9"/>
        <v>2.8</v>
      </c>
      <c r="AB27" s="108"/>
      <c r="AC27" s="108"/>
      <c r="AD27" s="108"/>
      <c r="AE27" s="108"/>
      <c r="AF27" s="108"/>
      <c r="AG27" s="108"/>
      <c r="AH27" s="108">
        <v>2206049</v>
      </c>
      <c r="AI27" s="108"/>
      <c r="AJ27" s="108" t="s">
        <v>289</v>
      </c>
      <c r="AK27" s="108" t="s">
        <v>290</v>
      </c>
      <c r="AL27" s="108" t="s">
        <v>487</v>
      </c>
      <c r="AM27" s="108" t="s">
        <v>359</v>
      </c>
      <c r="AN27" s="108"/>
      <c r="AO27" s="108" t="s">
        <v>293</v>
      </c>
      <c r="AP27" s="108" t="s">
        <v>294</v>
      </c>
      <c r="AQ27" s="108" t="s">
        <v>65</v>
      </c>
      <c r="AR27" s="108" t="s">
        <v>295</v>
      </c>
      <c r="AS27" s="108" t="s">
        <v>296</v>
      </c>
      <c r="AT27" s="108" t="s">
        <v>393</v>
      </c>
      <c r="AU27" s="108" t="s">
        <v>394</v>
      </c>
      <c r="AV27" s="108" t="s">
        <v>299</v>
      </c>
      <c r="AW27" s="108" t="s">
        <v>300</v>
      </c>
      <c r="AX27" s="108" t="s">
        <v>301</v>
      </c>
      <c r="AY27" s="108" t="s">
        <v>302</v>
      </c>
      <c r="AZ27" s="108" t="s">
        <v>65</v>
      </c>
      <c r="BA27" s="108" t="s">
        <v>66</v>
      </c>
      <c r="BB27" s="108" t="s">
        <v>303</v>
      </c>
      <c r="BC27" s="108">
        <v>7.02</v>
      </c>
      <c r="BD27" s="108" t="s">
        <v>66</v>
      </c>
      <c r="BE27" s="108" t="s">
        <v>304</v>
      </c>
      <c r="BF27" s="108" t="s">
        <v>66</v>
      </c>
      <c r="BG27" s="108"/>
      <c r="BH27" s="108" t="s">
        <v>66</v>
      </c>
      <c r="BI27" s="108"/>
      <c r="BJ27" s="108"/>
      <c r="BK27" s="108" t="s">
        <v>359</v>
      </c>
      <c r="BL27" s="108" t="s">
        <v>305</v>
      </c>
      <c r="BM27" s="108" t="s">
        <v>290</v>
      </c>
      <c r="BN27" s="108" t="s">
        <v>395</v>
      </c>
      <c r="BO27" s="108" t="s">
        <v>396</v>
      </c>
      <c r="BP27" s="108">
        <v>700</v>
      </c>
      <c r="BQ27" s="108" t="s">
        <v>308</v>
      </c>
      <c r="BR27" s="108"/>
      <c r="BS27" s="108"/>
      <c r="BT27" s="108"/>
      <c r="BU27" s="108" t="s">
        <v>309</v>
      </c>
      <c r="BV27" s="108" t="s">
        <v>485</v>
      </c>
      <c r="BW27" s="108" t="s">
        <v>311</v>
      </c>
      <c r="BX27" s="108">
        <v>2.5</v>
      </c>
      <c r="BY27" s="108">
        <v>15000</v>
      </c>
      <c r="BZ27" s="108">
        <v>146</v>
      </c>
      <c r="CA27" s="108">
        <v>24</v>
      </c>
      <c r="CB27" s="108"/>
      <c r="CC27" s="108">
        <v>0</v>
      </c>
      <c r="CD27" s="108">
        <v>24</v>
      </c>
      <c r="CE27" s="108">
        <v>2</v>
      </c>
      <c r="CF27" s="108">
        <v>1</v>
      </c>
      <c r="CG27" s="108">
        <v>2</v>
      </c>
      <c r="CH27" s="108">
        <v>1</v>
      </c>
      <c r="CI27" s="108" t="s">
        <v>66</v>
      </c>
      <c r="CJ27" s="108">
        <v>29.1</v>
      </c>
      <c r="CK27" s="108">
        <v>23.8</v>
      </c>
      <c r="CL27" s="108">
        <v>19.7</v>
      </c>
      <c r="CM27" s="108">
        <v>2.8</v>
      </c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9">
        <v>41061</v>
      </c>
      <c r="EK27" s="109">
        <v>41612</v>
      </c>
      <c r="EL27" s="108" t="s">
        <v>312</v>
      </c>
      <c r="EM27" s="108" t="s">
        <v>488</v>
      </c>
      <c r="EN27" s="108"/>
      <c r="EO27" s="108"/>
      <c r="EP27" s="108"/>
      <c r="EQ27" s="108"/>
      <c r="ER27" s="108"/>
      <c r="ES27" s="108"/>
      <c r="ET27" s="108"/>
      <c r="EU27" s="108"/>
    </row>
    <row r="28" spans="1:151" x14ac:dyDescent="0.35">
      <c r="A28" s="108">
        <f t="shared" si="1"/>
        <v>2206101</v>
      </c>
      <c r="B28" s="108">
        <f t="shared" si="1"/>
        <v>0</v>
      </c>
      <c r="C28" s="109">
        <f t="shared" si="2"/>
        <v>41061</v>
      </c>
      <c r="D28" s="109">
        <f t="shared" si="2"/>
        <v>41612</v>
      </c>
      <c r="E28" s="108" t="str">
        <f t="shared" si="3"/>
        <v>Yes</v>
      </c>
      <c r="F28" s="108" t="str">
        <f t="shared" si="4"/>
        <v>Delta Snapshots,Thin Provisioning</v>
      </c>
      <c r="G28" s="108" t="str">
        <f t="shared" si="5"/>
        <v>Fixed Size Qualification Range</v>
      </c>
      <c r="H28" s="108" t="str">
        <f t="shared" si="6"/>
        <v>Active Cooling</v>
      </c>
      <c r="I28" s="108">
        <f t="shared" si="7"/>
        <v>700</v>
      </c>
      <c r="J28" s="108" t="str">
        <f t="shared" si="7"/>
        <v>SILVER</v>
      </c>
      <c r="K28" s="108" t="str">
        <f t="shared" si="8"/>
        <v>HDD</v>
      </c>
      <c r="L28" s="108">
        <f t="shared" si="8"/>
        <v>2.5</v>
      </c>
      <c r="M28" s="108">
        <f t="shared" si="8"/>
        <v>15000</v>
      </c>
      <c r="N28" s="108">
        <f t="shared" si="8"/>
        <v>146</v>
      </c>
      <c r="O28" s="108">
        <f t="shared" si="8"/>
        <v>24</v>
      </c>
      <c r="P28" s="108">
        <f t="shared" si="8"/>
        <v>0</v>
      </c>
      <c r="Q28" s="108">
        <f t="shared" si="8"/>
        <v>0</v>
      </c>
      <c r="R28" s="108">
        <f t="shared" si="8"/>
        <v>24</v>
      </c>
      <c r="S28" s="108">
        <f t="shared" si="8"/>
        <v>2</v>
      </c>
      <c r="T28" s="108">
        <f t="shared" si="8"/>
        <v>1</v>
      </c>
      <c r="U28" s="108">
        <f t="shared" si="8"/>
        <v>2</v>
      </c>
      <c r="V28" s="108">
        <f t="shared" si="8"/>
        <v>1</v>
      </c>
      <c r="W28" s="108" t="str">
        <f t="shared" si="8"/>
        <v>No</v>
      </c>
      <c r="X28" s="108">
        <f t="shared" si="8"/>
        <v>33.1</v>
      </c>
      <c r="Y28" s="108">
        <f t="shared" si="8"/>
        <v>22</v>
      </c>
      <c r="Z28" s="108">
        <f t="shared" si="8"/>
        <v>16.2</v>
      </c>
      <c r="AA28" s="108">
        <f t="shared" si="9"/>
        <v>2.7</v>
      </c>
      <c r="AB28" s="108"/>
      <c r="AC28" s="108"/>
      <c r="AD28" s="108"/>
      <c r="AE28" s="108"/>
      <c r="AF28" s="108"/>
      <c r="AG28" s="108"/>
      <c r="AH28" s="108">
        <v>2206101</v>
      </c>
      <c r="AI28" s="108"/>
      <c r="AJ28" s="108" t="s">
        <v>289</v>
      </c>
      <c r="AK28" s="108" t="s">
        <v>290</v>
      </c>
      <c r="AL28" s="108" t="s">
        <v>489</v>
      </c>
      <c r="AM28" s="108" t="s">
        <v>359</v>
      </c>
      <c r="AN28" s="108"/>
      <c r="AO28" s="108" t="s">
        <v>293</v>
      </c>
      <c r="AP28" s="108" t="s">
        <v>294</v>
      </c>
      <c r="AQ28" s="108" t="s">
        <v>65</v>
      </c>
      <c r="AR28" s="108" t="s">
        <v>295</v>
      </c>
      <c r="AS28" s="108" t="s">
        <v>296</v>
      </c>
      <c r="AT28" s="108" t="s">
        <v>401</v>
      </c>
      <c r="AU28" s="108" t="s">
        <v>402</v>
      </c>
      <c r="AV28" s="108" t="s">
        <v>299</v>
      </c>
      <c r="AW28" s="108" t="s">
        <v>300</v>
      </c>
      <c r="AX28" s="108" t="s">
        <v>301</v>
      </c>
      <c r="AY28" s="108" t="s">
        <v>302</v>
      </c>
      <c r="AZ28" s="108" t="s">
        <v>65</v>
      </c>
      <c r="BA28" s="108" t="s">
        <v>66</v>
      </c>
      <c r="BB28" s="108" t="s">
        <v>303</v>
      </c>
      <c r="BC28" s="108">
        <v>7.02</v>
      </c>
      <c r="BD28" s="108" t="s">
        <v>66</v>
      </c>
      <c r="BE28" s="108" t="s">
        <v>304</v>
      </c>
      <c r="BF28" s="108" t="s">
        <v>66</v>
      </c>
      <c r="BG28" s="108"/>
      <c r="BH28" s="108" t="s">
        <v>66</v>
      </c>
      <c r="BI28" s="108"/>
      <c r="BJ28" s="108"/>
      <c r="BK28" s="108" t="s">
        <v>359</v>
      </c>
      <c r="BL28" s="108" t="s">
        <v>305</v>
      </c>
      <c r="BM28" s="108" t="s">
        <v>290</v>
      </c>
      <c r="BN28" s="108" t="s">
        <v>403</v>
      </c>
      <c r="BO28" s="108" t="s">
        <v>396</v>
      </c>
      <c r="BP28" s="108">
        <v>700</v>
      </c>
      <c r="BQ28" s="108" t="s">
        <v>365</v>
      </c>
      <c r="BR28" s="108"/>
      <c r="BS28" s="108"/>
      <c r="BT28" s="108"/>
      <c r="BU28" s="108" t="s">
        <v>309</v>
      </c>
      <c r="BV28" s="108" t="s">
        <v>490</v>
      </c>
      <c r="BW28" s="108" t="s">
        <v>311</v>
      </c>
      <c r="BX28" s="108">
        <v>2.5</v>
      </c>
      <c r="BY28" s="108">
        <v>15000</v>
      </c>
      <c r="BZ28" s="108">
        <v>146</v>
      </c>
      <c r="CA28" s="108">
        <v>24</v>
      </c>
      <c r="CB28" s="108"/>
      <c r="CC28" s="108">
        <v>0</v>
      </c>
      <c r="CD28" s="108">
        <v>24</v>
      </c>
      <c r="CE28" s="108">
        <v>2</v>
      </c>
      <c r="CF28" s="108">
        <v>1</v>
      </c>
      <c r="CG28" s="108">
        <v>2</v>
      </c>
      <c r="CH28" s="108">
        <v>1</v>
      </c>
      <c r="CI28" s="108" t="s">
        <v>66</v>
      </c>
      <c r="CJ28" s="108">
        <v>33.1</v>
      </c>
      <c r="CK28" s="108">
        <v>22</v>
      </c>
      <c r="CL28" s="108">
        <v>16.2</v>
      </c>
      <c r="CM28" s="108">
        <v>2.7</v>
      </c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9">
        <v>41061</v>
      </c>
      <c r="EK28" s="109">
        <v>41612</v>
      </c>
      <c r="EL28" s="108" t="s">
        <v>312</v>
      </c>
      <c r="EM28" s="108" t="s">
        <v>491</v>
      </c>
      <c r="EN28" s="108"/>
      <c r="EO28" s="108"/>
      <c r="EP28" s="108"/>
      <c r="EQ28" s="108"/>
      <c r="ER28" s="108"/>
      <c r="ES28" s="108"/>
      <c r="ET28" s="108"/>
      <c r="EU28" s="108"/>
    </row>
    <row r="29" spans="1:151" x14ac:dyDescent="0.35">
      <c r="A29" s="108">
        <f t="shared" si="1"/>
        <v>2231234</v>
      </c>
      <c r="B29" s="108">
        <f t="shared" si="1"/>
        <v>0</v>
      </c>
      <c r="C29" s="109">
        <f t="shared" si="2"/>
        <v>41973</v>
      </c>
      <c r="D29" s="109">
        <f t="shared" si="2"/>
        <v>41977</v>
      </c>
      <c r="E29" s="108" t="str">
        <f t="shared" si="3"/>
        <v>Yes</v>
      </c>
      <c r="F29" s="108" t="str">
        <f t="shared" si="4"/>
        <v>Delta Snapshots,Thin Provisioning</v>
      </c>
      <c r="G29" s="108" t="str">
        <f t="shared" si="5"/>
        <v>Fixed Size Qualification Range</v>
      </c>
      <c r="H29" s="108" t="str">
        <f t="shared" si="6"/>
        <v>Active Cooling</v>
      </c>
      <c r="I29" s="108">
        <f t="shared" si="7"/>
        <v>700</v>
      </c>
      <c r="J29" s="108" t="str">
        <f t="shared" si="7"/>
        <v>Silver</v>
      </c>
      <c r="K29" s="108" t="str">
        <f t="shared" si="8"/>
        <v>HDD</v>
      </c>
      <c r="L29" s="108">
        <f t="shared" si="8"/>
        <v>2.5</v>
      </c>
      <c r="M29" s="108">
        <f t="shared" si="8"/>
        <v>15000</v>
      </c>
      <c r="N29" s="108">
        <f t="shared" si="8"/>
        <v>300</v>
      </c>
      <c r="O29" s="108">
        <f t="shared" si="8"/>
        <v>24</v>
      </c>
      <c r="P29" s="108">
        <f t="shared" si="8"/>
        <v>0</v>
      </c>
      <c r="Q29" s="108">
        <f t="shared" si="8"/>
        <v>0</v>
      </c>
      <c r="R29" s="108">
        <f t="shared" si="8"/>
        <v>24</v>
      </c>
      <c r="S29" s="108">
        <f t="shared" si="8"/>
        <v>2</v>
      </c>
      <c r="T29" s="108">
        <f t="shared" si="8"/>
        <v>1</v>
      </c>
      <c r="U29" s="108">
        <f t="shared" si="8"/>
        <v>2</v>
      </c>
      <c r="V29" s="108">
        <f t="shared" si="8"/>
        <v>1</v>
      </c>
      <c r="W29" s="108" t="str">
        <f t="shared" si="8"/>
        <v>No</v>
      </c>
      <c r="X29" s="108">
        <f t="shared" si="8"/>
        <v>0</v>
      </c>
      <c r="Y29" s="108">
        <f t="shared" si="8"/>
        <v>0</v>
      </c>
      <c r="Z29" s="108">
        <f t="shared" si="8"/>
        <v>0</v>
      </c>
      <c r="AA29" s="108">
        <f t="shared" si="9"/>
        <v>0</v>
      </c>
      <c r="AB29" s="108"/>
      <c r="AC29" s="108"/>
      <c r="AD29" s="108"/>
      <c r="AE29" s="108"/>
      <c r="AF29" s="108"/>
      <c r="AG29" s="108"/>
      <c r="AH29" s="108">
        <v>2231234</v>
      </c>
      <c r="AI29" s="108"/>
      <c r="AJ29" s="108" t="s">
        <v>289</v>
      </c>
      <c r="AK29" s="108" t="s">
        <v>290</v>
      </c>
      <c r="AL29" s="108" t="s">
        <v>492</v>
      </c>
      <c r="AM29" s="108" t="s">
        <v>292</v>
      </c>
      <c r="AN29" s="108"/>
      <c r="AO29" s="108" t="s">
        <v>293</v>
      </c>
      <c r="AP29" s="108" t="s">
        <v>294</v>
      </c>
      <c r="AQ29" s="108" t="s">
        <v>65</v>
      </c>
      <c r="AR29" s="108" t="s">
        <v>295</v>
      </c>
      <c r="AS29" s="108" t="s">
        <v>296</v>
      </c>
      <c r="AT29" s="108" t="s">
        <v>493</v>
      </c>
      <c r="AU29" s="108" t="s">
        <v>493</v>
      </c>
      <c r="AV29" s="108" t="s">
        <v>299</v>
      </c>
      <c r="AW29" s="108" t="s">
        <v>300</v>
      </c>
      <c r="AX29" s="108" t="s">
        <v>301</v>
      </c>
      <c r="AY29" s="108" t="s">
        <v>302</v>
      </c>
      <c r="AZ29" s="108" t="s">
        <v>65</v>
      </c>
      <c r="BA29" s="108" t="s">
        <v>66</v>
      </c>
      <c r="BB29" s="108" t="s">
        <v>303</v>
      </c>
      <c r="BC29" s="108">
        <v>7.02</v>
      </c>
      <c r="BD29" s="108" t="s">
        <v>66</v>
      </c>
      <c r="BE29" s="108" t="s">
        <v>304</v>
      </c>
      <c r="BF29" s="108" t="s">
        <v>66</v>
      </c>
      <c r="BG29" s="108"/>
      <c r="BH29" s="108" t="s">
        <v>66</v>
      </c>
      <c r="BI29" s="108"/>
      <c r="BJ29" s="108"/>
      <c r="BK29" s="108" t="s">
        <v>292</v>
      </c>
      <c r="BL29" s="108" t="s">
        <v>305</v>
      </c>
      <c r="BM29" s="108" t="s">
        <v>290</v>
      </c>
      <c r="BN29" s="108" t="s">
        <v>395</v>
      </c>
      <c r="BO29" s="108" t="s">
        <v>396</v>
      </c>
      <c r="BP29" s="108">
        <v>700</v>
      </c>
      <c r="BQ29" s="108" t="s">
        <v>308</v>
      </c>
      <c r="BR29" s="108"/>
      <c r="BS29" s="108"/>
      <c r="BT29" s="108"/>
      <c r="BU29" s="108" t="s">
        <v>309</v>
      </c>
      <c r="BV29" s="108" t="s">
        <v>494</v>
      </c>
      <c r="BW29" s="108" t="s">
        <v>311</v>
      </c>
      <c r="BX29" s="108">
        <v>2.5</v>
      </c>
      <c r="BY29" s="108">
        <v>15000</v>
      </c>
      <c r="BZ29" s="108">
        <v>300</v>
      </c>
      <c r="CA29" s="108">
        <v>24</v>
      </c>
      <c r="CB29" s="108"/>
      <c r="CC29" s="108">
        <v>0</v>
      </c>
      <c r="CD29" s="108">
        <v>24</v>
      </c>
      <c r="CE29" s="108">
        <v>2</v>
      </c>
      <c r="CF29" s="108">
        <v>1</v>
      </c>
      <c r="CG29" s="108">
        <v>2</v>
      </c>
      <c r="CH29" s="108">
        <v>1</v>
      </c>
      <c r="CI29" s="108" t="s">
        <v>66</v>
      </c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9">
        <v>41973</v>
      </c>
      <c r="EK29" s="109">
        <v>41977</v>
      </c>
      <c r="EL29" s="108" t="s">
        <v>312</v>
      </c>
      <c r="EM29" s="108" t="s">
        <v>495</v>
      </c>
      <c r="EN29" s="108"/>
      <c r="EO29" s="108"/>
      <c r="EP29" s="108"/>
      <c r="EQ29" s="108"/>
      <c r="ER29" s="108"/>
      <c r="ES29" s="108"/>
      <c r="ET29" s="108"/>
      <c r="EU29" s="108"/>
    </row>
    <row r="30" spans="1:151" x14ac:dyDescent="0.35">
      <c r="A30" s="108">
        <f t="shared" si="1"/>
        <v>2301247</v>
      </c>
      <c r="B30" s="108" t="str">
        <f t="shared" si="1"/>
        <v>A</v>
      </c>
      <c r="C30" s="109">
        <f t="shared" si="2"/>
        <v>42594</v>
      </c>
      <c r="D30" s="109">
        <f t="shared" si="2"/>
        <v>42849</v>
      </c>
      <c r="E30" s="108" t="str">
        <f t="shared" si="3"/>
        <v>Yes</v>
      </c>
      <c r="F30" s="108" t="str">
        <f t="shared" si="4"/>
        <v>Thin Provisioning</v>
      </c>
      <c r="G30" s="108" t="str">
        <f t="shared" si="5"/>
        <v>Fixed Size Qualification Range</v>
      </c>
      <c r="H30" s="108" t="str">
        <f t="shared" si="6"/>
        <v>Active Cooling</v>
      </c>
      <c r="I30" s="108" t="str">
        <f t="shared" si="7"/>
        <v>1485;600</v>
      </c>
      <c r="J30" s="108" t="str">
        <f t="shared" si="7"/>
        <v>Gold;Silver</v>
      </c>
      <c r="K30" s="108" t="str">
        <f t="shared" si="8"/>
        <v>HDD</v>
      </c>
      <c r="L30" s="108">
        <f t="shared" si="8"/>
        <v>2.5</v>
      </c>
      <c r="M30" s="108">
        <f t="shared" si="8"/>
        <v>15000</v>
      </c>
      <c r="N30" s="108">
        <f t="shared" si="8"/>
        <v>300</v>
      </c>
      <c r="O30" s="108">
        <f t="shared" si="8"/>
        <v>88</v>
      </c>
      <c r="P30" s="108">
        <f t="shared" si="8"/>
        <v>1</v>
      </c>
      <c r="Q30" s="108">
        <f t="shared" si="8"/>
        <v>0</v>
      </c>
      <c r="R30" s="108">
        <f t="shared" si="8"/>
        <v>88</v>
      </c>
      <c r="S30" s="108">
        <f t="shared" si="8"/>
        <v>2</v>
      </c>
      <c r="T30" s="108">
        <f t="shared" si="8"/>
        <v>1</v>
      </c>
      <c r="U30" s="108">
        <f t="shared" si="8"/>
        <v>2</v>
      </c>
      <c r="V30" s="108">
        <f t="shared" si="8"/>
        <v>1</v>
      </c>
      <c r="W30" s="108" t="str">
        <f t="shared" si="8"/>
        <v>No</v>
      </c>
      <c r="X30" s="108">
        <f t="shared" si="8"/>
        <v>30.5</v>
      </c>
      <c r="Y30" s="108">
        <f t="shared" si="8"/>
        <v>22.7</v>
      </c>
      <c r="Z30" s="108">
        <f t="shared" si="8"/>
        <v>10.9</v>
      </c>
      <c r="AA30" s="108">
        <f t="shared" si="9"/>
        <v>25.5</v>
      </c>
      <c r="AB30" s="108"/>
      <c r="AC30" s="108"/>
      <c r="AD30" s="108"/>
      <c r="AE30" s="108"/>
      <c r="AF30" s="108"/>
      <c r="AG30" s="108"/>
      <c r="AH30" s="108">
        <v>2301247</v>
      </c>
      <c r="AI30" s="108" t="s">
        <v>461</v>
      </c>
      <c r="AJ30" s="108" t="s">
        <v>289</v>
      </c>
      <c r="AK30" s="108" t="s">
        <v>369</v>
      </c>
      <c r="AL30" s="108" t="s">
        <v>370</v>
      </c>
      <c r="AM30" s="108" t="s">
        <v>371</v>
      </c>
      <c r="AN30" s="108" t="s">
        <v>372</v>
      </c>
      <c r="AO30" s="108" t="s">
        <v>293</v>
      </c>
      <c r="AP30" s="108" t="s">
        <v>294</v>
      </c>
      <c r="AQ30" s="108" t="s">
        <v>65</v>
      </c>
      <c r="AR30" s="108" t="s">
        <v>318</v>
      </c>
      <c r="AS30" s="108" t="s">
        <v>373</v>
      </c>
      <c r="AT30" s="108" t="s">
        <v>370</v>
      </c>
      <c r="AU30" s="108" t="s">
        <v>374</v>
      </c>
      <c r="AV30" s="108" t="s">
        <v>299</v>
      </c>
      <c r="AW30" s="108" t="s">
        <v>320</v>
      </c>
      <c r="AX30" s="108" t="s">
        <v>301</v>
      </c>
      <c r="AY30" s="108" t="s">
        <v>302</v>
      </c>
      <c r="AZ30" s="108" t="s">
        <v>65</v>
      </c>
      <c r="BA30" s="108"/>
      <c r="BB30" s="108" t="s">
        <v>375</v>
      </c>
      <c r="BC30" s="108" t="s">
        <v>376</v>
      </c>
      <c r="BD30" s="108" t="s">
        <v>66</v>
      </c>
      <c r="BE30" s="108" t="s">
        <v>304</v>
      </c>
      <c r="BF30" s="108" t="s">
        <v>66</v>
      </c>
      <c r="BG30" s="108"/>
      <c r="BH30" s="108" t="s">
        <v>66</v>
      </c>
      <c r="BI30" s="108"/>
      <c r="BJ30" s="108"/>
      <c r="BK30" s="108"/>
      <c r="BL30" s="108" t="s">
        <v>377</v>
      </c>
      <c r="BM30" s="108" t="s">
        <v>378</v>
      </c>
      <c r="BN30" s="108" t="s">
        <v>379</v>
      </c>
      <c r="BO30" s="108" t="s">
        <v>379</v>
      </c>
      <c r="BP30" s="108" t="s">
        <v>380</v>
      </c>
      <c r="BQ30" s="108" t="s">
        <v>381</v>
      </c>
      <c r="BR30" s="108"/>
      <c r="BS30" s="108" t="s">
        <v>327</v>
      </c>
      <c r="BT30" s="108"/>
      <c r="BU30" s="108" t="s">
        <v>382</v>
      </c>
      <c r="BV30" s="108" t="s">
        <v>383</v>
      </c>
      <c r="BW30" s="108" t="s">
        <v>311</v>
      </c>
      <c r="BX30" s="108">
        <v>2.5</v>
      </c>
      <c r="BY30" s="108">
        <v>15000</v>
      </c>
      <c r="BZ30" s="108">
        <v>300</v>
      </c>
      <c r="CA30" s="108">
        <v>88</v>
      </c>
      <c r="CB30" s="108">
        <v>1</v>
      </c>
      <c r="CC30" s="108">
        <v>0</v>
      </c>
      <c r="CD30" s="108">
        <v>88</v>
      </c>
      <c r="CE30" s="108">
        <v>2</v>
      </c>
      <c r="CF30" s="108">
        <v>1</v>
      </c>
      <c r="CG30" s="108">
        <v>2</v>
      </c>
      <c r="CH30" s="108">
        <v>1</v>
      </c>
      <c r="CI30" s="108" t="s">
        <v>66</v>
      </c>
      <c r="CJ30" s="108">
        <v>30.5</v>
      </c>
      <c r="CK30" s="108">
        <v>22.7</v>
      </c>
      <c r="CL30" s="108">
        <v>10.9</v>
      </c>
      <c r="CM30" s="108">
        <v>25.5</v>
      </c>
      <c r="CN30" s="108" t="s">
        <v>352</v>
      </c>
      <c r="CO30" s="108" t="s">
        <v>355</v>
      </c>
      <c r="CP30" s="108">
        <v>10000</v>
      </c>
      <c r="CQ30" s="108"/>
      <c r="CR30" s="108">
        <v>90</v>
      </c>
      <c r="CS30" s="108" t="s">
        <v>354</v>
      </c>
      <c r="CT30" s="108" t="s">
        <v>66</v>
      </c>
      <c r="CU30" s="108">
        <v>18.27</v>
      </c>
      <c r="CV30" s="108">
        <v>13.88</v>
      </c>
      <c r="CW30" s="108">
        <v>7.48</v>
      </c>
      <c r="CX30" s="108">
        <v>65.8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9">
        <v>42594</v>
      </c>
      <c r="EK30" s="109">
        <v>42849</v>
      </c>
      <c r="EL30" s="108" t="s">
        <v>312</v>
      </c>
      <c r="EM30" s="108" t="s">
        <v>496</v>
      </c>
      <c r="EN30" s="108"/>
      <c r="EO30" s="108"/>
      <c r="EP30" s="108"/>
      <c r="EQ30" s="108"/>
      <c r="ER30" s="108"/>
      <c r="ES30" s="108"/>
      <c r="ET30" s="108"/>
      <c r="EU30" s="108"/>
    </row>
    <row r="31" spans="1:151" x14ac:dyDescent="0.35">
      <c r="A31" s="108">
        <f t="shared" si="1"/>
        <v>2205891</v>
      </c>
      <c r="B31" s="108">
        <f t="shared" si="1"/>
        <v>0</v>
      </c>
      <c r="C31" s="109">
        <f t="shared" si="2"/>
        <v>41061</v>
      </c>
      <c r="D31" s="109">
        <f t="shared" si="2"/>
        <v>41612</v>
      </c>
      <c r="E31" s="108" t="str">
        <f t="shared" si="3"/>
        <v>Yes</v>
      </c>
      <c r="F31" s="108" t="str">
        <f t="shared" si="4"/>
        <v>Delta Snapshots,Thin Provisioning</v>
      </c>
      <c r="G31" s="108" t="str">
        <f t="shared" si="5"/>
        <v>Fixed Size Qualification Range</v>
      </c>
      <c r="H31" s="108" t="str">
        <f t="shared" si="6"/>
        <v>Active Cooling</v>
      </c>
      <c r="I31" s="108">
        <f t="shared" si="7"/>
        <v>700</v>
      </c>
      <c r="J31" s="108" t="str">
        <f t="shared" si="7"/>
        <v>Silver</v>
      </c>
      <c r="K31" s="108" t="str">
        <f t="shared" si="8"/>
        <v>HDD</v>
      </c>
      <c r="L31" s="108">
        <f t="shared" si="8"/>
        <v>2.5</v>
      </c>
      <c r="M31" s="108">
        <f t="shared" si="8"/>
        <v>15000</v>
      </c>
      <c r="N31" s="108">
        <f t="shared" si="8"/>
        <v>600</v>
      </c>
      <c r="O31" s="108">
        <f t="shared" si="8"/>
        <v>12</v>
      </c>
      <c r="P31" s="108">
        <f t="shared" si="8"/>
        <v>0</v>
      </c>
      <c r="Q31" s="108">
        <f t="shared" si="8"/>
        <v>0</v>
      </c>
      <c r="R31" s="108">
        <f t="shared" si="8"/>
        <v>12</v>
      </c>
      <c r="S31" s="108">
        <f t="shared" si="8"/>
        <v>2</v>
      </c>
      <c r="T31" s="108">
        <f t="shared" si="8"/>
        <v>1</v>
      </c>
      <c r="U31" s="108">
        <f t="shared" si="8"/>
        <v>2</v>
      </c>
      <c r="V31" s="108">
        <f t="shared" si="8"/>
        <v>1</v>
      </c>
      <c r="W31" s="108" t="str">
        <f t="shared" si="8"/>
        <v>No</v>
      </c>
      <c r="X31" s="108">
        <f t="shared" si="8"/>
        <v>14.2</v>
      </c>
      <c r="Y31" s="108">
        <f t="shared" si="8"/>
        <v>9.1999999999999993</v>
      </c>
      <c r="Z31" s="108">
        <f t="shared" si="8"/>
        <v>10.199999999999999</v>
      </c>
      <c r="AA31" s="108">
        <f t="shared" si="9"/>
        <v>5.3</v>
      </c>
      <c r="AB31" s="108"/>
      <c r="AC31" s="108"/>
      <c r="AD31" s="108"/>
      <c r="AE31" s="108"/>
      <c r="AF31" s="108"/>
      <c r="AG31" s="108"/>
      <c r="AH31" s="108">
        <v>2205891</v>
      </c>
      <c r="AI31" s="108"/>
      <c r="AJ31" s="108" t="s">
        <v>289</v>
      </c>
      <c r="AK31" s="108" t="s">
        <v>290</v>
      </c>
      <c r="AL31" s="108" t="s">
        <v>497</v>
      </c>
      <c r="AM31" s="108" t="s">
        <v>292</v>
      </c>
      <c r="AN31" s="108"/>
      <c r="AO31" s="108" t="s">
        <v>293</v>
      </c>
      <c r="AP31" s="108" t="s">
        <v>294</v>
      </c>
      <c r="AQ31" s="108" t="s">
        <v>65</v>
      </c>
      <c r="AR31" s="108" t="s">
        <v>295</v>
      </c>
      <c r="AS31" s="108" t="s">
        <v>296</v>
      </c>
      <c r="AT31" s="108" t="s">
        <v>297</v>
      </c>
      <c r="AU31" s="108" t="s">
        <v>298</v>
      </c>
      <c r="AV31" s="108" t="s">
        <v>299</v>
      </c>
      <c r="AW31" s="108" t="s">
        <v>300</v>
      </c>
      <c r="AX31" s="108" t="s">
        <v>301</v>
      </c>
      <c r="AY31" s="108" t="s">
        <v>302</v>
      </c>
      <c r="AZ31" s="108" t="s">
        <v>65</v>
      </c>
      <c r="BA31" s="108" t="s">
        <v>66</v>
      </c>
      <c r="BB31" s="108" t="s">
        <v>303</v>
      </c>
      <c r="BC31" s="108">
        <v>7.02</v>
      </c>
      <c r="BD31" s="108" t="s">
        <v>66</v>
      </c>
      <c r="BE31" s="108" t="s">
        <v>304</v>
      </c>
      <c r="BF31" s="108" t="s">
        <v>66</v>
      </c>
      <c r="BG31" s="108"/>
      <c r="BH31" s="108" t="s">
        <v>66</v>
      </c>
      <c r="BI31" s="108"/>
      <c r="BJ31" s="108"/>
      <c r="BK31" s="108" t="s">
        <v>292</v>
      </c>
      <c r="BL31" s="108" t="s">
        <v>305</v>
      </c>
      <c r="BM31" s="108" t="s">
        <v>290</v>
      </c>
      <c r="BN31" s="108" t="s">
        <v>306</v>
      </c>
      <c r="BO31" s="108" t="s">
        <v>307</v>
      </c>
      <c r="BP31" s="108">
        <v>700</v>
      </c>
      <c r="BQ31" s="108" t="s">
        <v>308</v>
      </c>
      <c r="BR31" s="108"/>
      <c r="BS31" s="108"/>
      <c r="BT31" s="108"/>
      <c r="BU31" s="108" t="s">
        <v>309</v>
      </c>
      <c r="BV31" s="108" t="s">
        <v>498</v>
      </c>
      <c r="BW31" s="108" t="s">
        <v>311</v>
      </c>
      <c r="BX31" s="108">
        <v>2.5</v>
      </c>
      <c r="BY31" s="108">
        <v>15000</v>
      </c>
      <c r="BZ31" s="108">
        <v>600</v>
      </c>
      <c r="CA31" s="108">
        <v>12</v>
      </c>
      <c r="CB31" s="108"/>
      <c r="CC31" s="108">
        <v>0</v>
      </c>
      <c r="CD31" s="108">
        <v>12</v>
      </c>
      <c r="CE31" s="108">
        <v>2</v>
      </c>
      <c r="CF31" s="108">
        <v>1</v>
      </c>
      <c r="CG31" s="108">
        <v>2</v>
      </c>
      <c r="CH31" s="108">
        <v>1</v>
      </c>
      <c r="CI31" s="108" t="s">
        <v>66</v>
      </c>
      <c r="CJ31" s="108">
        <v>14.2</v>
      </c>
      <c r="CK31" s="108">
        <v>9.1999999999999993</v>
      </c>
      <c r="CL31" s="108">
        <v>10.199999999999999</v>
      </c>
      <c r="CM31" s="108">
        <v>5.3</v>
      </c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9">
        <v>41061</v>
      </c>
      <c r="EK31" s="109">
        <v>41612</v>
      </c>
      <c r="EL31" s="108" t="s">
        <v>312</v>
      </c>
      <c r="EM31" s="108" t="s">
        <v>499</v>
      </c>
      <c r="EN31" s="108"/>
      <c r="EO31" s="108"/>
      <c r="EP31" s="108"/>
      <c r="EQ31" s="108"/>
      <c r="ER31" s="108"/>
      <c r="ES31" s="108"/>
      <c r="ET31" s="108"/>
      <c r="EU31" s="108"/>
    </row>
    <row r="32" spans="1:151" x14ac:dyDescent="0.35">
      <c r="A32" s="108">
        <f t="shared" si="1"/>
        <v>2301905</v>
      </c>
      <c r="B32" s="108" t="str">
        <f t="shared" si="1"/>
        <v>C</v>
      </c>
      <c r="C32" s="109">
        <f t="shared" si="2"/>
        <v>42976</v>
      </c>
      <c r="D32" s="109">
        <f t="shared" si="2"/>
        <v>42956</v>
      </c>
      <c r="E32" s="108" t="str">
        <f t="shared" si="3"/>
        <v>Yes</v>
      </c>
      <c r="F32" s="108" t="str">
        <f t="shared" si="4"/>
        <v>Delta Snapshots,Thin Provisioning,Compression</v>
      </c>
      <c r="G32" s="108" t="str">
        <f t="shared" si="5"/>
        <v>Fixed Size Qualification Range</v>
      </c>
      <c r="H32" s="108" t="str">
        <f t="shared" si="6"/>
        <v>Active Cooling</v>
      </c>
      <c r="I32" s="108" t="str">
        <f t="shared" si="7"/>
        <v>1378;600</v>
      </c>
      <c r="J32" s="108" t="str">
        <f t="shared" si="7"/>
        <v>Gold;Silver</v>
      </c>
      <c r="K32" s="108" t="str">
        <f t="shared" si="8"/>
        <v>HDD</v>
      </c>
      <c r="L32" s="108">
        <f t="shared" si="8"/>
        <v>2.5</v>
      </c>
      <c r="M32" s="108">
        <f t="shared" si="8"/>
        <v>15000</v>
      </c>
      <c r="N32" s="108">
        <f t="shared" si="8"/>
        <v>900</v>
      </c>
      <c r="O32" s="108">
        <f t="shared" si="8"/>
        <v>78</v>
      </c>
      <c r="P32" s="108">
        <f t="shared" si="8"/>
        <v>0</v>
      </c>
      <c r="Q32" s="108">
        <f t="shared" si="8"/>
        <v>0</v>
      </c>
      <c r="R32" s="108">
        <f t="shared" si="8"/>
        <v>54</v>
      </c>
      <c r="S32" s="108">
        <f t="shared" si="8"/>
        <v>2</v>
      </c>
      <c r="T32" s="108">
        <f t="shared" si="8"/>
        <v>1</v>
      </c>
      <c r="U32" s="108">
        <f t="shared" si="8"/>
        <v>2</v>
      </c>
      <c r="V32" s="108">
        <f t="shared" si="8"/>
        <v>1</v>
      </c>
      <c r="W32" s="108" t="str">
        <f t="shared" si="8"/>
        <v>No</v>
      </c>
      <c r="X32" s="108">
        <f t="shared" si="8"/>
        <v>29.88</v>
      </c>
      <c r="Y32" s="108">
        <f t="shared" si="8"/>
        <v>19.12</v>
      </c>
      <c r="Z32" s="108">
        <f t="shared" si="8"/>
        <v>9.4</v>
      </c>
      <c r="AA32" s="108">
        <f t="shared" si="9"/>
        <v>45.7</v>
      </c>
      <c r="AB32" s="108"/>
      <c r="AC32" s="108"/>
      <c r="AD32" s="108"/>
      <c r="AE32" s="108"/>
      <c r="AF32" s="108"/>
      <c r="AG32" s="108"/>
      <c r="AH32" s="108">
        <v>2301905</v>
      </c>
      <c r="AI32" s="108" t="s">
        <v>339</v>
      </c>
      <c r="AJ32" s="108" t="s">
        <v>289</v>
      </c>
      <c r="AK32" s="108" t="s">
        <v>369</v>
      </c>
      <c r="AL32" s="108" t="s">
        <v>370</v>
      </c>
      <c r="AM32" s="108" t="s">
        <v>462</v>
      </c>
      <c r="AN32" s="108" t="s">
        <v>463</v>
      </c>
      <c r="AO32" s="108" t="s">
        <v>293</v>
      </c>
      <c r="AP32" s="108" t="s">
        <v>294</v>
      </c>
      <c r="AQ32" s="108" t="s">
        <v>65</v>
      </c>
      <c r="AR32" s="108" t="s">
        <v>318</v>
      </c>
      <c r="AS32" s="108" t="s">
        <v>373</v>
      </c>
      <c r="AT32" s="108" t="s">
        <v>370</v>
      </c>
      <c r="AU32" s="108" t="s">
        <v>464</v>
      </c>
      <c r="AV32" s="108" t="s">
        <v>299</v>
      </c>
      <c r="AW32" s="108" t="s">
        <v>456</v>
      </c>
      <c r="AX32" s="108" t="s">
        <v>301</v>
      </c>
      <c r="AY32" s="108" t="s">
        <v>302</v>
      </c>
      <c r="AZ32" s="108" t="s">
        <v>65</v>
      </c>
      <c r="BA32" s="108" t="s">
        <v>65</v>
      </c>
      <c r="BB32" s="108" t="s">
        <v>375</v>
      </c>
      <c r="BC32" s="108" t="s">
        <v>457</v>
      </c>
      <c r="BD32" s="108" t="s">
        <v>66</v>
      </c>
      <c r="BE32" s="108" t="s">
        <v>304</v>
      </c>
      <c r="BF32" s="108" t="s">
        <v>66</v>
      </c>
      <c r="BG32" s="108"/>
      <c r="BH32" s="108" t="s">
        <v>66</v>
      </c>
      <c r="BI32" s="108"/>
      <c r="BJ32" s="108"/>
      <c r="BK32" s="108" t="s">
        <v>462</v>
      </c>
      <c r="BL32" s="108" t="s">
        <v>377</v>
      </c>
      <c r="BM32" s="108" t="s">
        <v>378</v>
      </c>
      <c r="BN32" s="108" t="s">
        <v>465</v>
      </c>
      <c r="BO32" s="108" t="s">
        <v>465</v>
      </c>
      <c r="BP32" s="108" t="s">
        <v>466</v>
      </c>
      <c r="BQ32" s="108" t="s">
        <v>381</v>
      </c>
      <c r="BR32" s="108"/>
      <c r="BS32" s="108" t="s">
        <v>327</v>
      </c>
      <c r="BT32" s="108"/>
      <c r="BU32" s="108" t="s">
        <v>458</v>
      </c>
      <c r="BV32" s="108" t="s">
        <v>459</v>
      </c>
      <c r="BW32" s="108" t="s">
        <v>311</v>
      </c>
      <c r="BX32" s="108">
        <v>2.5</v>
      </c>
      <c r="BY32" s="108">
        <v>15000</v>
      </c>
      <c r="BZ32" s="108">
        <v>900</v>
      </c>
      <c r="CA32" s="108">
        <v>78</v>
      </c>
      <c r="CB32" s="108"/>
      <c r="CC32" s="108">
        <v>0</v>
      </c>
      <c r="CD32" s="108">
        <v>54</v>
      </c>
      <c r="CE32" s="108">
        <v>2</v>
      </c>
      <c r="CF32" s="108">
        <v>1</v>
      </c>
      <c r="CG32" s="108">
        <v>2</v>
      </c>
      <c r="CH32" s="108">
        <v>1</v>
      </c>
      <c r="CI32" s="108" t="s">
        <v>66</v>
      </c>
      <c r="CJ32" s="108">
        <v>29.88</v>
      </c>
      <c r="CK32" s="108">
        <v>19.12</v>
      </c>
      <c r="CL32" s="108">
        <v>9.4</v>
      </c>
      <c r="CM32" s="108">
        <v>45.7</v>
      </c>
      <c r="CN32" s="108" t="s">
        <v>352</v>
      </c>
      <c r="CO32" s="108" t="s">
        <v>355</v>
      </c>
      <c r="CP32" s="108">
        <v>10000</v>
      </c>
      <c r="CQ32" s="108"/>
      <c r="CR32" s="108">
        <v>78</v>
      </c>
      <c r="CS32" s="108" t="s">
        <v>354</v>
      </c>
      <c r="CT32" s="108" t="s">
        <v>66</v>
      </c>
      <c r="CU32" s="108">
        <v>20.02</v>
      </c>
      <c r="CV32" s="108">
        <v>13.43</v>
      </c>
      <c r="CW32" s="108">
        <v>8.2200000000000006</v>
      </c>
      <c r="CX32" s="108">
        <v>66.8</v>
      </c>
      <c r="CY32" s="108" t="s">
        <v>352</v>
      </c>
      <c r="CZ32" s="108" t="s">
        <v>355</v>
      </c>
      <c r="DA32" s="108">
        <v>15000</v>
      </c>
      <c r="DB32" s="108"/>
      <c r="DC32" s="108">
        <v>54</v>
      </c>
      <c r="DD32" s="108" t="s">
        <v>354</v>
      </c>
      <c r="DE32" s="108" t="s">
        <v>65</v>
      </c>
      <c r="DF32" s="108">
        <v>29.88</v>
      </c>
      <c r="DG32" s="108">
        <v>19.12</v>
      </c>
      <c r="DH32" s="108">
        <v>9.4</v>
      </c>
      <c r="DI32" s="108">
        <v>45.7</v>
      </c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9">
        <v>42976</v>
      </c>
      <c r="EK32" s="109">
        <v>42956</v>
      </c>
      <c r="EL32" s="108" t="s">
        <v>312</v>
      </c>
      <c r="EM32" s="108" t="s">
        <v>467</v>
      </c>
      <c r="EN32" s="108"/>
      <c r="EO32" s="108"/>
      <c r="EP32" s="108"/>
      <c r="EQ32" s="108"/>
      <c r="ER32" s="108"/>
      <c r="ES32" s="108"/>
      <c r="ET32" s="108"/>
      <c r="EU32" s="108"/>
    </row>
    <row r="33" spans="1:151" x14ac:dyDescent="0.35">
      <c r="A33" s="108"/>
      <c r="B33" s="108"/>
      <c r="C33" s="109"/>
      <c r="D33" s="109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9"/>
      <c r="EK33" s="109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</row>
    <row r="34" spans="1:151" x14ac:dyDescent="0.35">
      <c r="A34" s="108">
        <f t="shared" si="1"/>
        <v>2205661</v>
      </c>
      <c r="B34" s="108">
        <f t="shared" si="1"/>
        <v>0</v>
      </c>
      <c r="C34" s="109">
        <f t="shared" si="2"/>
        <v>41061</v>
      </c>
      <c r="D34" s="109">
        <f t="shared" si="2"/>
        <v>41612</v>
      </c>
      <c r="E34" s="108" t="str">
        <f t="shared" si="3"/>
        <v>Yes</v>
      </c>
      <c r="F34" s="108" t="str">
        <f t="shared" si="4"/>
        <v>Delta Snapshots,Thin Provisioning</v>
      </c>
      <c r="G34" s="108" t="str">
        <f t="shared" si="5"/>
        <v>Fixed Size Qualification Range</v>
      </c>
      <c r="H34" s="108" t="str">
        <f t="shared" si="6"/>
        <v>Active Cooling</v>
      </c>
      <c r="I34" s="108">
        <f t="shared" si="7"/>
        <v>700</v>
      </c>
      <c r="J34" s="108" t="str">
        <f t="shared" si="7"/>
        <v>Silver</v>
      </c>
      <c r="K34" s="108" t="str">
        <f t="shared" si="8"/>
        <v>HDD</v>
      </c>
      <c r="L34" s="108">
        <f t="shared" si="8"/>
        <v>3.5</v>
      </c>
      <c r="M34" s="108">
        <f t="shared" si="8"/>
        <v>7200</v>
      </c>
      <c r="N34" s="108">
        <f t="shared" si="8"/>
        <v>1000</v>
      </c>
      <c r="O34" s="108">
        <f t="shared" si="8"/>
        <v>12</v>
      </c>
      <c r="P34" s="108">
        <f t="shared" si="8"/>
        <v>0</v>
      </c>
      <c r="Q34" s="108">
        <f t="shared" si="8"/>
        <v>0</v>
      </c>
      <c r="R34" s="108">
        <f t="shared" si="8"/>
        <v>12</v>
      </c>
      <c r="S34" s="108">
        <f t="shared" si="8"/>
        <v>2</v>
      </c>
      <c r="T34" s="108">
        <f t="shared" si="8"/>
        <v>1</v>
      </c>
      <c r="U34" s="108">
        <f t="shared" si="8"/>
        <v>2</v>
      </c>
      <c r="V34" s="108">
        <f t="shared" si="8"/>
        <v>1</v>
      </c>
      <c r="W34" s="108" t="str">
        <f t="shared" si="8"/>
        <v>No</v>
      </c>
      <c r="X34" s="108">
        <f t="shared" si="8"/>
        <v>6.4</v>
      </c>
      <c r="Y34" s="108">
        <f t="shared" si="8"/>
        <v>3.5</v>
      </c>
      <c r="Z34" s="108">
        <f t="shared" si="8"/>
        <v>2.8</v>
      </c>
      <c r="AA34" s="108">
        <f t="shared" si="9"/>
        <v>23.3</v>
      </c>
      <c r="AB34" s="108"/>
      <c r="AC34" s="108"/>
      <c r="AD34" s="108"/>
      <c r="AE34" s="108"/>
      <c r="AF34" s="108"/>
      <c r="AG34" s="108"/>
      <c r="AH34" s="108">
        <v>2205661</v>
      </c>
      <c r="AI34" s="108"/>
      <c r="AJ34" s="108" t="s">
        <v>289</v>
      </c>
      <c r="AK34" s="108" t="s">
        <v>290</v>
      </c>
      <c r="AL34" s="108" t="s">
        <v>500</v>
      </c>
      <c r="AM34" s="108" t="s">
        <v>359</v>
      </c>
      <c r="AN34" s="108"/>
      <c r="AO34" s="108" t="s">
        <v>293</v>
      </c>
      <c r="AP34" s="108" t="s">
        <v>294</v>
      </c>
      <c r="AQ34" s="108" t="s">
        <v>65</v>
      </c>
      <c r="AR34" s="108" t="s">
        <v>295</v>
      </c>
      <c r="AS34" s="108" t="s">
        <v>296</v>
      </c>
      <c r="AT34" s="108" t="s">
        <v>385</v>
      </c>
      <c r="AU34" s="108" t="s">
        <v>386</v>
      </c>
      <c r="AV34" s="108" t="s">
        <v>299</v>
      </c>
      <c r="AW34" s="108" t="s">
        <v>300</v>
      </c>
      <c r="AX34" s="108" t="s">
        <v>301</v>
      </c>
      <c r="AY34" s="108" t="s">
        <v>302</v>
      </c>
      <c r="AZ34" s="108" t="s">
        <v>65</v>
      </c>
      <c r="BA34" s="108" t="s">
        <v>66</v>
      </c>
      <c r="BB34" s="108" t="s">
        <v>303</v>
      </c>
      <c r="BC34" s="108">
        <v>7.02</v>
      </c>
      <c r="BD34" s="108" t="s">
        <v>66</v>
      </c>
      <c r="BE34" s="108" t="s">
        <v>304</v>
      </c>
      <c r="BF34" s="108" t="s">
        <v>66</v>
      </c>
      <c r="BG34" s="108"/>
      <c r="BH34" s="108" t="s">
        <v>66</v>
      </c>
      <c r="BI34" s="108"/>
      <c r="BJ34" s="108"/>
      <c r="BK34" s="108" t="s">
        <v>359</v>
      </c>
      <c r="BL34" s="108" t="s">
        <v>305</v>
      </c>
      <c r="BM34" s="108" t="s">
        <v>290</v>
      </c>
      <c r="BN34" s="108" t="s">
        <v>306</v>
      </c>
      <c r="BO34" s="108" t="s">
        <v>307</v>
      </c>
      <c r="BP34" s="108">
        <v>700</v>
      </c>
      <c r="BQ34" s="108" t="s">
        <v>308</v>
      </c>
      <c r="BR34" s="108"/>
      <c r="BS34" s="108"/>
      <c r="BT34" s="108"/>
      <c r="BU34" s="108" t="s">
        <v>309</v>
      </c>
      <c r="BV34" s="108" t="s">
        <v>310</v>
      </c>
      <c r="BW34" s="108" t="s">
        <v>311</v>
      </c>
      <c r="BX34" s="108">
        <v>3.5</v>
      </c>
      <c r="BY34" s="108">
        <v>7200</v>
      </c>
      <c r="BZ34" s="108">
        <v>1000</v>
      </c>
      <c r="CA34" s="108">
        <v>12</v>
      </c>
      <c r="CB34" s="108"/>
      <c r="CC34" s="108">
        <v>0</v>
      </c>
      <c r="CD34" s="108">
        <v>12</v>
      </c>
      <c r="CE34" s="108">
        <v>2</v>
      </c>
      <c r="CF34" s="108">
        <v>1</v>
      </c>
      <c r="CG34" s="108">
        <v>2</v>
      </c>
      <c r="CH34" s="108">
        <v>1</v>
      </c>
      <c r="CI34" s="108" t="s">
        <v>66</v>
      </c>
      <c r="CJ34" s="108">
        <v>6.4</v>
      </c>
      <c r="CK34" s="108">
        <v>3.5</v>
      </c>
      <c r="CL34" s="108">
        <v>2.8</v>
      </c>
      <c r="CM34" s="108">
        <v>23.3</v>
      </c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9">
        <v>41061</v>
      </c>
      <c r="EK34" s="109">
        <v>41612</v>
      </c>
      <c r="EL34" s="108" t="s">
        <v>312</v>
      </c>
      <c r="EM34" s="108" t="s">
        <v>501</v>
      </c>
      <c r="EN34" s="108"/>
      <c r="EO34" s="108"/>
      <c r="EP34" s="108"/>
      <c r="EQ34" s="108"/>
      <c r="ER34" s="108"/>
      <c r="ES34" s="108"/>
      <c r="ET34" s="108"/>
      <c r="EU34" s="108"/>
    </row>
    <row r="35" spans="1:151" x14ac:dyDescent="0.35">
      <c r="A35" s="108">
        <f t="shared" si="1"/>
        <v>2205898</v>
      </c>
      <c r="B35" s="108">
        <f t="shared" si="1"/>
        <v>0</v>
      </c>
      <c r="C35" s="109">
        <f t="shared" si="2"/>
        <v>41061</v>
      </c>
      <c r="D35" s="109">
        <f t="shared" si="2"/>
        <v>41612</v>
      </c>
      <c r="E35" s="108" t="str">
        <f t="shared" si="3"/>
        <v>Yes</v>
      </c>
      <c r="F35" s="108" t="str">
        <f t="shared" si="4"/>
        <v>Delta Snapshots,Thin Provisioning</v>
      </c>
      <c r="G35" s="108" t="str">
        <f t="shared" si="5"/>
        <v>Fixed Size Qualification Range</v>
      </c>
      <c r="H35" s="108" t="str">
        <f t="shared" si="6"/>
        <v>Active Cooling</v>
      </c>
      <c r="I35" s="108">
        <f t="shared" si="7"/>
        <v>1080</v>
      </c>
      <c r="J35" s="108" t="str">
        <f t="shared" si="7"/>
        <v>Gold</v>
      </c>
      <c r="K35" s="108" t="str">
        <f t="shared" si="8"/>
        <v>HDD</v>
      </c>
      <c r="L35" s="108">
        <f t="shared" ref="L35:Z51" si="10">BX35</f>
        <v>3.5</v>
      </c>
      <c r="M35" s="108">
        <f t="shared" si="10"/>
        <v>7200</v>
      </c>
      <c r="N35" s="108">
        <f t="shared" si="10"/>
        <v>1000</v>
      </c>
      <c r="O35" s="108">
        <f t="shared" si="10"/>
        <v>24</v>
      </c>
      <c r="P35" s="108">
        <f t="shared" si="10"/>
        <v>0</v>
      </c>
      <c r="Q35" s="108">
        <f t="shared" si="10"/>
        <v>0</v>
      </c>
      <c r="R35" s="108">
        <f t="shared" si="10"/>
        <v>24</v>
      </c>
      <c r="S35" s="108">
        <f t="shared" si="10"/>
        <v>2</v>
      </c>
      <c r="T35" s="108">
        <f t="shared" si="10"/>
        <v>1</v>
      </c>
      <c r="U35" s="108">
        <f t="shared" si="10"/>
        <v>2</v>
      </c>
      <c r="V35" s="108">
        <f t="shared" si="10"/>
        <v>1</v>
      </c>
      <c r="W35" s="108" t="str">
        <f t="shared" si="10"/>
        <v>No</v>
      </c>
      <c r="X35" s="108">
        <f t="shared" si="10"/>
        <v>8.8000000000000007</v>
      </c>
      <c r="Y35" s="108">
        <f t="shared" si="10"/>
        <v>4.4000000000000004</v>
      </c>
      <c r="Z35" s="108">
        <f t="shared" si="10"/>
        <v>3.5</v>
      </c>
      <c r="AA35" s="108">
        <f t="shared" si="9"/>
        <v>29.1</v>
      </c>
      <c r="AB35" s="108"/>
      <c r="AC35" s="108"/>
      <c r="AD35" s="108"/>
      <c r="AE35" s="108"/>
      <c r="AF35" s="108"/>
      <c r="AG35" s="108"/>
      <c r="AH35" s="108">
        <v>2205898</v>
      </c>
      <c r="AI35" s="108"/>
      <c r="AJ35" s="108" t="s">
        <v>289</v>
      </c>
      <c r="AK35" s="108" t="s">
        <v>290</v>
      </c>
      <c r="AL35" s="108" t="s">
        <v>502</v>
      </c>
      <c r="AM35" s="108" t="s">
        <v>503</v>
      </c>
      <c r="AN35" s="108"/>
      <c r="AO35" s="108" t="s">
        <v>293</v>
      </c>
      <c r="AP35" s="108" t="s">
        <v>294</v>
      </c>
      <c r="AQ35" s="108" t="s">
        <v>65</v>
      </c>
      <c r="AR35" s="108" t="s">
        <v>295</v>
      </c>
      <c r="AS35" s="108" t="s">
        <v>296</v>
      </c>
      <c r="AT35" s="108" t="s">
        <v>393</v>
      </c>
      <c r="AU35" s="108" t="s">
        <v>394</v>
      </c>
      <c r="AV35" s="108" t="s">
        <v>299</v>
      </c>
      <c r="AW35" s="108" t="s">
        <v>300</v>
      </c>
      <c r="AX35" s="108" t="s">
        <v>301</v>
      </c>
      <c r="AY35" s="108" t="s">
        <v>302</v>
      </c>
      <c r="AZ35" s="108" t="s">
        <v>65</v>
      </c>
      <c r="BA35" s="108" t="s">
        <v>66</v>
      </c>
      <c r="BB35" s="108" t="s">
        <v>303</v>
      </c>
      <c r="BC35" s="108">
        <v>7.02</v>
      </c>
      <c r="BD35" s="108" t="s">
        <v>66</v>
      </c>
      <c r="BE35" s="108" t="s">
        <v>304</v>
      </c>
      <c r="BF35" s="108" t="s">
        <v>66</v>
      </c>
      <c r="BG35" s="108"/>
      <c r="BH35" s="108" t="s">
        <v>66</v>
      </c>
      <c r="BI35" s="108"/>
      <c r="BJ35" s="108"/>
      <c r="BK35" s="108" t="s">
        <v>503</v>
      </c>
      <c r="BL35" s="108" t="s">
        <v>305</v>
      </c>
      <c r="BM35" s="108" t="s">
        <v>290</v>
      </c>
      <c r="BN35" s="108" t="s">
        <v>504</v>
      </c>
      <c r="BO35" s="108" t="s">
        <v>505</v>
      </c>
      <c r="BP35" s="108">
        <v>1080</v>
      </c>
      <c r="BQ35" s="108" t="s">
        <v>326</v>
      </c>
      <c r="BR35" s="108"/>
      <c r="BS35" s="108"/>
      <c r="BT35" s="108"/>
      <c r="BU35" s="108" t="s">
        <v>309</v>
      </c>
      <c r="BV35" s="108" t="s">
        <v>506</v>
      </c>
      <c r="BW35" s="108" t="s">
        <v>311</v>
      </c>
      <c r="BX35" s="108">
        <v>3.5</v>
      </c>
      <c r="BY35" s="108">
        <v>7200</v>
      </c>
      <c r="BZ35" s="108">
        <v>1000</v>
      </c>
      <c r="CA35" s="108">
        <v>24</v>
      </c>
      <c r="CB35" s="108"/>
      <c r="CC35" s="108">
        <v>0</v>
      </c>
      <c r="CD35" s="108">
        <v>24</v>
      </c>
      <c r="CE35" s="108">
        <v>2</v>
      </c>
      <c r="CF35" s="108">
        <v>1</v>
      </c>
      <c r="CG35" s="108">
        <v>2</v>
      </c>
      <c r="CH35" s="108">
        <v>1</v>
      </c>
      <c r="CI35" s="108" t="s">
        <v>66</v>
      </c>
      <c r="CJ35" s="108">
        <v>8.8000000000000007</v>
      </c>
      <c r="CK35" s="108">
        <v>4.4000000000000004</v>
      </c>
      <c r="CL35" s="108">
        <v>3.5</v>
      </c>
      <c r="CM35" s="108">
        <v>29.1</v>
      </c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9">
        <v>41061</v>
      </c>
      <c r="EK35" s="109">
        <v>41612</v>
      </c>
      <c r="EL35" s="108" t="s">
        <v>312</v>
      </c>
      <c r="EM35" s="108" t="s">
        <v>507</v>
      </c>
      <c r="EN35" s="108"/>
      <c r="EO35" s="108"/>
      <c r="EP35" s="108"/>
      <c r="EQ35" s="108"/>
      <c r="ER35" s="108"/>
      <c r="ES35" s="108"/>
      <c r="ET35" s="108"/>
      <c r="EU35" s="108"/>
    </row>
    <row r="36" spans="1:151" x14ac:dyDescent="0.35">
      <c r="A36" s="108">
        <f t="shared" si="1"/>
        <v>2206064</v>
      </c>
      <c r="B36" s="108">
        <f t="shared" si="1"/>
        <v>0</v>
      </c>
      <c r="C36" s="109">
        <f t="shared" si="2"/>
        <v>41061</v>
      </c>
      <c r="D36" s="109">
        <f t="shared" si="2"/>
        <v>41612</v>
      </c>
      <c r="E36" s="108" t="str">
        <f t="shared" si="3"/>
        <v>Yes</v>
      </c>
      <c r="F36" s="108" t="str">
        <f t="shared" si="4"/>
        <v>Delta Snapshots,Thin Provisioning</v>
      </c>
      <c r="G36" s="108" t="str">
        <f t="shared" si="5"/>
        <v>Fixed Size Qualification Range</v>
      </c>
      <c r="H36" s="108" t="str">
        <f t="shared" si="6"/>
        <v>Active Cooling</v>
      </c>
      <c r="I36" s="108">
        <f t="shared" si="7"/>
        <v>1080</v>
      </c>
      <c r="J36" s="108" t="str">
        <f t="shared" si="7"/>
        <v>GOLD</v>
      </c>
      <c r="K36" s="108" t="str">
        <f t="shared" ref="K36:Z69" si="11">BW36</f>
        <v>HDD</v>
      </c>
      <c r="L36" s="108">
        <f t="shared" si="10"/>
        <v>3.5</v>
      </c>
      <c r="M36" s="108">
        <f t="shared" si="10"/>
        <v>7200</v>
      </c>
      <c r="N36" s="108">
        <f t="shared" si="10"/>
        <v>1000</v>
      </c>
      <c r="O36" s="108">
        <f t="shared" si="10"/>
        <v>12</v>
      </c>
      <c r="P36" s="108">
        <f t="shared" si="10"/>
        <v>0</v>
      </c>
      <c r="Q36" s="108">
        <f t="shared" si="10"/>
        <v>0</v>
      </c>
      <c r="R36" s="108">
        <f t="shared" si="10"/>
        <v>12</v>
      </c>
      <c r="S36" s="108">
        <f t="shared" si="10"/>
        <v>2</v>
      </c>
      <c r="T36" s="108">
        <f t="shared" si="10"/>
        <v>1</v>
      </c>
      <c r="U36" s="108">
        <f t="shared" si="10"/>
        <v>2</v>
      </c>
      <c r="V36" s="108">
        <f t="shared" si="10"/>
        <v>1</v>
      </c>
      <c r="W36" s="108" t="str">
        <f t="shared" si="10"/>
        <v>No</v>
      </c>
      <c r="X36" s="108">
        <f t="shared" si="10"/>
        <v>8.6999999999999993</v>
      </c>
      <c r="Y36" s="108">
        <f t="shared" si="10"/>
        <v>4.3</v>
      </c>
      <c r="Z36" s="108">
        <f t="shared" si="10"/>
        <v>3.3</v>
      </c>
      <c r="AA36" s="108">
        <f t="shared" si="9"/>
        <v>28.1</v>
      </c>
      <c r="AB36" s="108"/>
      <c r="AC36" s="108"/>
      <c r="AD36" s="108"/>
      <c r="AE36" s="108"/>
      <c r="AF36" s="108"/>
      <c r="AG36" s="108"/>
      <c r="AH36" s="108">
        <v>2206064</v>
      </c>
      <c r="AI36" s="108"/>
      <c r="AJ36" s="108" t="s">
        <v>289</v>
      </c>
      <c r="AK36" s="108" t="s">
        <v>290</v>
      </c>
      <c r="AL36" s="108" t="s">
        <v>508</v>
      </c>
      <c r="AM36" s="108" t="s">
        <v>503</v>
      </c>
      <c r="AN36" s="108"/>
      <c r="AO36" s="108" t="s">
        <v>293</v>
      </c>
      <c r="AP36" s="108" t="s">
        <v>294</v>
      </c>
      <c r="AQ36" s="108" t="s">
        <v>65</v>
      </c>
      <c r="AR36" s="108" t="s">
        <v>295</v>
      </c>
      <c r="AS36" s="108" t="s">
        <v>296</v>
      </c>
      <c r="AT36" s="108" t="s">
        <v>401</v>
      </c>
      <c r="AU36" s="108" t="s">
        <v>402</v>
      </c>
      <c r="AV36" s="108" t="s">
        <v>299</v>
      </c>
      <c r="AW36" s="108" t="s">
        <v>300</v>
      </c>
      <c r="AX36" s="108" t="s">
        <v>301</v>
      </c>
      <c r="AY36" s="108" t="s">
        <v>302</v>
      </c>
      <c r="AZ36" s="108" t="s">
        <v>65</v>
      </c>
      <c r="BA36" s="108" t="s">
        <v>66</v>
      </c>
      <c r="BB36" s="108" t="s">
        <v>303</v>
      </c>
      <c r="BC36" s="108">
        <v>7.02</v>
      </c>
      <c r="BD36" s="108" t="s">
        <v>66</v>
      </c>
      <c r="BE36" s="108" t="s">
        <v>304</v>
      </c>
      <c r="BF36" s="108" t="s">
        <v>66</v>
      </c>
      <c r="BG36" s="108"/>
      <c r="BH36" s="108" t="s">
        <v>66</v>
      </c>
      <c r="BI36" s="108"/>
      <c r="BJ36" s="108"/>
      <c r="BK36" s="108" t="s">
        <v>503</v>
      </c>
      <c r="BL36" s="108" t="s">
        <v>305</v>
      </c>
      <c r="BM36" s="108" t="s">
        <v>290</v>
      </c>
      <c r="BN36" s="108" t="s">
        <v>509</v>
      </c>
      <c r="BO36" s="108" t="s">
        <v>510</v>
      </c>
      <c r="BP36" s="108">
        <v>1080</v>
      </c>
      <c r="BQ36" s="108" t="s">
        <v>511</v>
      </c>
      <c r="BR36" s="108"/>
      <c r="BS36" s="108"/>
      <c r="BT36" s="108"/>
      <c r="BU36" s="108" t="s">
        <v>309</v>
      </c>
      <c r="BV36" s="108" t="s">
        <v>310</v>
      </c>
      <c r="BW36" s="108" t="s">
        <v>311</v>
      </c>
      <c r="BX36" s="108">
        <v>3.5</v>
      </c>
      <c r="BY36" s="108">
        <v>7200</v>
      </c>
      <c r="BZ36" s="108">
        <v>1000</v>
      </c>
      <c r="CA36" s="108">
        <v>12</v>
      </c>
      <c r="CB36" s="108"/>
      <c r="CC36" s="108">
        <v>0</v>
      </c>
      <c r="CD36" s="108">
        <v>12</v>
      </c>
      <c r="CE36" s="108">
        <v>2</v>
      </c>
      <c r="CF36" s="108">
        <v>1</v>
      </c>
      <c r="CG36" s="108">
        <v>2</v>
      </c>
      <c r="CH36" s="108">
        <v>1</v>
      </c>
      <c r="CI36" s="108" t="s">
        <v>66</v>
      </c>
      <c r="CJ36" s="108">
        <v>8.6999999999999993</v>
      </c>
      <c r="CK36" s="108">
        <v>4.3</v>
      </c>
      <c r="CL36" s="108">
        <v>3.3</v>
      </c>
      <c r="CM36" s="108">
        <v>28.1</v>
      </c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9">
        <v>41061</v>
      </c>
      <c r="EK36" s="109">
        <v>41612</v>
      </c>
      <c r="EL36" s="108" t="s">
        <v>312</v>
      </c>
      <c r="EM36" s="108" t="s">
        <v>512</v>
      </c>
      <c r="EN36" s="108"/>
      <c r="EO36" s="108"/>
      <c r="EP36" s="108"/>
      <c r="EQ36" s="108"/>
      <c r="ER36" s="108"/>
      <c r="ES36" s="108"/>
      <c r="ET36" s="108"/>
      <c r="EU36" s="108"/>
    </row>
    <row r="37" spans="1:151" x14ac:dyDescent="0.35">
      <c r="A37" s="108">
        <f t="shared" si="1"/>
        <v>2210381</v>
      </c>
      <c r="B37" s="108">
        <f t="shared" si="1"/>
        <v>0</v>
      </c>
      <c r="C37" s="109">
        <f t="shared" si="2"/>
        <v>41698</v>
      </c>
      <c r="D37" s="109">
        <f t="shared" si="2"/>
        <v>41760</v>
      </c>
      <c r="E37" s="108" t="str">
        <f t="shared" si="3"/>
        <v>No</v>
      </c>
      <c r="F37" s="108" t="str">
        <f t="shared" si="4"/>
        <v>Delta Snapshots,Thin Provisioning</v>
      </c>
      <c r="G37" s="108" t="str">
        <f t="shared" si="5"/>
        <v>Fixed Size Qualification Range</v>
      </c>
      <c r="H37" s="108" t="str">
        <f t="shared" si="6"/>
        <v>Active Cooling</v>
      </c>
      <c r="I37" s="108">
        <f t="shared" si="7"/>
        <v>1755</v>
      </c>
      <c r="J37" s="108" t="str">
        <f t="shared" si="7"/>
        <v>SILVER</v>
      </c>
      <c r="K37" s="108" t="str">
        <f t="shared" si="11"/>
        <v>HDD</v>
      </c>
      <c r="L37" s="108">
        <f t="shared" si="10"/>
        <v>3.5</v>
      </c>
      <c r="M37" s="108">
        <f t="shared" si="10"/>
        <v>7200</v>
      </c>
      <c r="N37" s="108">
        <f t="shared" si="10"/>
        <v>1000</v>
      </c>
      <c r="O37" s="108">
        <f t="shared" si="10"/>
        <v>60</v>
      </c>
      <c r="P37" s="108">
        <f t="shared" si="10"/>
        <v>0</v>
      </c>
      <c r="Q37" s="108">
        <f t="shared" si="10"/>
        <v>0</v>
      </c>
      <c r="R37" s="108">
        <f t="shared" si="10"/>
        <v>60</v>
      </c>
      <c r="S37" s="108">
        <f t="shared" si="10"/>
        <v>2</v>
      </c>
      <c r="T37" s="108">
        <f t="shared" si="10"/>
        <v>0</v>
      </c>
      <c r="U37" s="108">
        <f t="shared" si="10"/>
        <v>2</v>
      </c>
      <c r="V37" s="108">
        <f t="shared" si="10"/>
        <v>0</v>
      </c>
      <c r="W37" s="108" t="str">
        <f t="shared" si="10"/>
        <v>No</v>
      </c>
      <c r="X37" s="108">
        <f t="shared" si="10"/>
        <v>10.5</v>
      </c>
      <c r="Y37" s="108">
        <f t="shared" si="10"/>
        <v>5</v>
      </c>
      <c r="Z37" s="108">
        <f t="shared" si="10"/>
        <v>5.2</v>
      </c>
      <c r="AA37" s="108">
        <f t="shared" si="9"/>
        <v>83</v>
      </c>
      <c r="AB37" s="108"/>
      <c r="AC37" s="108"/>
      <c r="AD37" s="108"/>
      <c r="AE37" s="108"/>
      <c r="AF37" s="108"/>
      <c r="AG37" s="108"/>
      <c r="AH37" s="108">
        <v>2210381</v>
      </c>
      <c r="AI37" s="108"/>
      <c r="AJ37" s="108" t="s">
        <v>289</v>
      </c>
      <c r="AK37" s="108" t="s">
        <v>290</v>
      </c>
      <c r="AL37" s="108" t="s">
        <v>513</v>
      </c>
      <c r="AM37" s="108" t="s">
        <v>514</v>
      </c>
      <c r="AN37" s="108" t="s">
        <v>515</v>
      </c>
      <c r="AO37" s="108" t="s">
        <v>293</v>
      </c>
      <c r="AP37" s="108" t="s">
        <v>294</v>
      </c>
      <c r="AQ37" s="108" t="s">
        <v>66</v>
      </c>
      <c r="AR37" s="108" t="s">
        <v>318</v>
      </c>
      <c r="AS37" s="108" t="s">
        <v>343</v>
      </c>
      <c r="AT37" s="108" t="s">
        <v>361</v>
      </c>
      <c r="AU37" s="108" t="s">
        <v>516</v>
      </c>
      <c r="AV37" s="108" t="s">
        <v>299</v>
      </c>
      <c r="AW37" s="108" t="s">
        <v>300</v>
      </c>
      <c r="AX37" s="108" t="s">
        <v>301</v>
      </c>
      <c r="AY37" s="108" t="s">
        <v>302</v>
      </c>
      <c r="AZ37" s="108" t="s">
        <v>66</v>
      </c>
      <c r="BA37" s="108" t="s">
        <v>66</v>
      </c>
      <c r="BB37" s="108" t="s">
        <v>303</v>
      </c>
      <c r="BC37" s="108">
        <v>7.02</v>
      </c>
      <c r="BD37" s="108" t="s">
        <v>66</v>
      </c>
      <c r="BE37" s="108" t="s">
        <v>304</v>
      </c>
      <c r="BF37" s="108" t="s">
        <v>66</v>
      </c>
      <c r="BG37" s="108"/>
      <c r="BH37" s="108" t="s">
        <v>66</v>
      </c>
      <c r="BI37" s="108"/>
      <c r="BJ37" s="108"/>
      <c r="BK37" s="108" t="s">
        <v>514</v>
      </c>
      <c r="BL37" s="108" t="s">
        <v>305</v>
      </c>
      <c r="BM37" s="108" t="s">
        <v>290</v>
      </c>
      <c r="BN37" s="108" t="s">
        <v>517</v>
      </c>
      <c r="BO37" s="108" t="s">
        <v>518</v>
      </c>
      <c r="BP37" s="108">
        <v>1755</v>
      </c>
      <c r="BQ37" s="108" t="s">
        <v>365</v>
      </c>
      <c r="BR37" s="108"/>
      <c r="BS37" s="108" t="s">
        <v>366</v>
      </c>
      <c r="BT37" s="108" t="s">
        <v>349</v>
      </c>
      <c r="BU37" s="108" t="s">
        <v>519</v>
      </c>
      <c r="BV37" s="108" t="s">
        <v>520</v>
      </c>
      <c r="BW37" s="108" t="s">
        <v>311</v>
      </c>
      <c r="BX37" s="108">
        <v>3.5</v>
      </c>
      <c r="BY37" s="108">
        <v>7200</v>
      </c>
      <c r="BZ37" s="108">
        <v>1000</v>
      </c>
      <c r="CA37" s="108">
        <v>60</v>
      </c>
      <c r="CB37" s="108"/>
      <c r="CC37" s="108">
        <v>0</v>
      </c>
      <c r="CD37" s="108">
        <v>60</v>
      </c>
      <c r="CE37" s="108">
        <v>2</v>
      </c>
      <c r="CF37" s="108">
        <v>0</v>
      </c>
      <c r="CG37" s="108">
        <v>2</v>
      </c>
      <c r="CH37" s="108">
        <v>0</v>
      </c>
      <c r="CI37" s="108" t="s">
        <v>66</v>
      </c>
      <c r="CJ37" s="108">
        <v>10.5</v>
      </c>
      <c r="CK37" s="108">
        <v>5</v>
      </c>
      <c r="CL37" s="108">
        <v>5.2</v>
      </c>
      <c r="CM37" s="108">
        <v>83</v>
      </c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9">
        <v>41698</v>
      </c>
      <c r="EK37" s="109">
        <v>41760</v>
      </c>
      <c r="EL37" s="108" t="s">
        <v>312</v>
      </c>
      <c r="EM37" s="108" t="s">
        <v>521</v>
      </c>
      <c r="EN37" s="108"/>
      <c r="EO37" s="108"/>
      <c r="EP37" s="108"/>
      <c r="EQ37" s="108"/>
      <c r="ER37" s="108"/>
      <c r="ES37" s="108"/>
      <c r="ET37" s="108"/>
      <c r="EU37" s="108"/>
    </row>
    <row r="38" spans="1:151" x14ac:dyDescent="0.35">
      <c r="A38" s="108">
        <f t="shared" si="1"/>
        <v>2210382</v>
      </c>
      <c r="B38" s="108">
        <f t="shared" si="1"/>
        <v>0</v>
      </c>
      <c r="C38" s="109">
        <f t="shared" si="2"/>
        <v>41698</v>
      </c>
      <c r="D38" s="109">
        <f t="shared" si="2"/>
        <v>41760</v>
      </c>
      <c r="E38" s="108" t="str">
        <f t="shared" si="3"/>
        <v>No</v>
      </c>
      <c r="F38" s="108" t="str">
        <f t="shared" si="4"/>
        <v>Delta Snapshots,Thin Provisioning</v>
      </c>
      <c r="G38" s="108" t="str">
        <f t="shared" si="5"/>
        <v>Fixed Size Qualification Range</v>
      </c>
      <c r="H38" s="108" t="str">
        <f t="shared" si="6"/>
        <v>Active Cooling</v>
      </c>
      <c r="I38" s="108">
        <f t="shared" si="7"/>
        <v>1755</v>
      </c>
      <c r="J38" s="108" t="str">
        <f t="shared" si="7"/>
        <v>SILVER</v>
      </c>
      <c r="K38" s="108" t="str">
        <f t="shared" si="11"/>
        <v>HDD</v>
      </c>
      <c r="L38" s="108">
        <f t="shared" si="10"/>
        <v>3.5</v>
      </c>
      <c r="M38" s="108">
        <f t="shared" si="10"/>
        <v>7200</v>
      </c>
      <c r="N38" s="108">
        <f t="shared" si="10"/>
        <v>1000</v>
      </c>
      <c r="O38" s="108">
        <f t="shared" si="10"/>
        <v>60</v>
      </c>
      <c r="P38" s="108">
        <f t="shared" si="10"/>
        <v>0</v>
      </c>
      <c r="Q38" s="108">
        <f t="shared" si="10"/>
        <v>0</v>
      </c>
      <c r="R38" s="108">
        <f t="shared" si="10"/>
        <v>60</v>
      </c>
      <c r="S38" s="108">
        <f t="shared" si="10"/>
        <v>2</v>
      </c>
      <c r="T38" s="108">
        <f t="shared" si="10"/>
        <v>0</v>
      </c>
      <c r="U38" s="108">
        <f t="shared" si="10"/>
        <v>2</v>
      </c>
      <c r="V38" s="108">
        <f t="shared" si="10"/>
        <v>0</v>
      </c>
      <c r="W38" s="108" t="str">
        <f t="shared" si="10"/>
        <v>No</v>
      </c>
      <c r="X38" s="108">
        <f t="shared" si="10"/>
        <v>12.5</v>
      </c>
      <c r="Y38" s="108">
        <f t="shared" si="10"/>
        <v>5</v>
      </c>
      <c r="Z38" s="108">
        <f t="shared" si="10"/>
        <v>4.3</v>
      </c>
      <c r="AA38" s="108">
        <f t="shared" si="9"/>
        <v>75.099999999999994</v>
      </c>
      <c r="AB38" s="108"/>
      <c r="AC38" s="108"/>
      <c r="AD38" s="108"/>
      <c r="AE38" s="108"/>
      <c r="AF38" s="108"/>
      <c r="AG38" s="108"/>
      <c r="AH38" s="108">
        <v>2210382</v>
      </c>
      <c r="AI38" s="108"/>
      <c r="AJ38" s="108" t="s">
        <v>289</v>
      </c>
      <c r="AK38" s="108" t="s">
        <v>290</v>
      </c>
      <c r="AL38" s="108" t="s">
        <v>522</v>
      </c>
      <c r="AM38" s="108" t="s">
        <v>514</v>
      </c>
      <c r="AN38" s="108" t="s">
        <v>515</v>
      </c>
      <c r="AO38" s="108" t="s">
        <v>293</v>
      </c>
      <c r="AP38" s="108" t="s">
        <v>294</v>
      </c>
      <c r="AQ38" s="108" t="s">
        <v>66</v>
      </c>
      <c r="AR38" s="108" t="s">
        <v>318</v>
      </c>
      <c r="AS38" s="108" t="s">
        <v>343</v>
      </c>
      <c r="AT38" s="108" t="s">
        <v>361</v>
      </c>
      <c r="AU38" s="108" t="s">
        <v>523</v>
      </c>
      <c r="AV38" s="108" t="s">
        <v>299</v>
      </c>
      <c r="AW38" s="108" t="s">
        <v>300</v>
      </c>
      <c r="AX38" s="108" t="s">
        <v>301</v>
      </c>
      <c r="AY38" s="108" t="s">
        <v>302</v>
      </c>
      <c r="AZ38" s="108" t="s">
        <v>66</v>
      </c>
      <c r="BA38" s="108" t="s">
        <v>66</v>
      </c>
      <c r="BB38" s="108" t="s">
        <v>303</v>
      </c>
      <c r="BC38" s="108">
        <v>7.02</v>
      </c>
      <c r="BD38" s="108" t="s">
        <v>66</v>
      </c>
      <c r="BE38" s="108" t="s">
        <v>304</v>
      </c>
      <c r="BF38" s="108" t="s">
        <v>66</v>
      </c>
      <c r="BG38" s="108"/>
      <c r="BH38" s="108" t="s">
        <v>66</v>
      </c>
      <c r="BI38" s="108"/>
      <c r="BJ38" s="108"/>
      <c r="BK38" s="108" t="s">
        <v>514</v>
      </c>
      <c r="BL38" s="108" t="s">
        <v>305</v>
      </c>
      <c r="BM38" s="108" t="s">
        <v>290</v>
      </c>
      <c r="BN38" s="108" t="s">
        <v>517</v>
      </c>
      <c r="BO38" s="108" t="s">
        <v>518</v>
      </c>
      <c r="BP38" s="108">
        <v>1755</v>
      </c>
      <c r="BQ38" s="108" t="s">
        <v>365</v>
      </c>
      <c r="BR38" s="108"/>
      <c r="BS38" s="108" t="s">
        <v>366</v>
      </c>
      <c r="BT38" s="108" t="s">
        <v>349</v>
      </c>
      <c r="BU38" s="108" t="s">
        <v>519</v>
      </c>
      <c r="BV38" s="108" t="s">
        <v>520</v>
      </c>
      <c r="BW38" s="108" t="s">
        <v>311</v>
      </c>
      <c r="BX38" s="108">
        <v>3.5</v>
      </c>
      <c r="BY38" s="108">
        <v>7200</v>
      </c>
      <c r="BZ38" s="108">
        <v>1000</v>
      </c>
      <c r="CA38" s="108">
        <v>60</v>
      </c>
      <c r="CB38" s="108"/>
      <c r="CC38" s="108">
        <v>0</v>
      </c>
      <c r="CD38" s="108">
        <v>60</v>
      </c>
      <c r="CE38" s="108">
        <v>2</v>
      </c>
      <c r="CF38" s="108">
        <v>0</v>
      </c>
      <c r="CG38" s="108">
        <v>2</v>
      </c>
      <c r="CH38" s="108">
        <v>0</v>
      </c>
      <c r="CI38" s="108" t="s">
        <v>66</v>
      </c>
      <c r="CJ38" s="108">
        <v>12.5</v>
      </c>
      <c r="CK38" s="108">
        <v>5</v>
      </c>
      <c r="CL38" s="108">
        <v>4.3</v>
      </c>
      <c r="CM38" s="108">
        <v>75.099999999999994</v>
      </c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9">
        <v>41698</v>
      </c>
      <c r="EK38" s="109">
        <v>41760</v>
      </c>
      <c r="EL38" s="108" t="s">
        <v>312</v>
      </c>
      <c r="EM38" s="108" t="s">
        <v>524</v>
      </c>
      <c r="EN38" s="108"/>
      <c r="EO38" s="108"/>
      <c r="EP38" s="108"/>
      <c r="EQ38" s="108"/>
      <c r="ER38" s="108"/>
      <c r="ES38" s="108"/>
      <c r="ET38" s="108"/>
      <c r="EU38" s="108"/>
    </row>
    <row r="39" spans="1:151" x14ac:dyDescent="0.35">
      <c r="A39" s="108">
        <f t="shared" si="1"/>
        <v>2212689</v>
      </c>
      <c r="B39" s="108">
        <f t="shared" si="1"/>
        <v>0</v>
      </c>
      <c r="C39" s="109">
        <f t="shared" si="2"/>
        <v>41654</v>
      </c>
      <c r="D39" s="109">
        <f t="shared" si="2"/>
        <v>41789</v>
      </c>
      <c r="E39" s="108" t="str">
        <f t="shared" si="3"/>
        <v>Yes</v>
      </c>
      <c r="F39" s="108" t="str">
        <f t="shared" si="4"/>
        <v>Delta Snapshots</v>
      </c>
      <c r="G39" s="108" t="str">
        <f t="shared" si="5"/>
        <v>Flexible Size Qualification Range</v>
      </c>
      <c r="H39" s="108" t="str">
        <f t="shared" si="6"/>
        <v>Active Cooling</v>
      </c>
      <c r="I39" s="108" t="str">
        <f t="shared" si="7"/>
        <v>725W</v>
      </c>
      <c r="J39" s="108" t="str">
        <f t="shared" si="7"/>
        <v>80 PLUS Silver Level, 230V International</v>
      </c>
      <c r="K39" s="108" t="str">
        <f t="shared" si="11"/>
        <v>HDD</v>
      </c>
      <c r="L39" s="108">
        <f t="shared" si="10"/>
        <v>3.5</v>
      </c>
      <c r="M39" s="108">
        <f t="shared" si="10"/>
        <v>7200</v>
      </c>
      <c r="N39" s="108">
        <f t="shared" si="10"/>
        <v>2000</v>
      </c>
      <c r="O39" s="108">
        <f t="shared" si="10"/>
        <v>12</v>
      </c>
      <c r="P39" s="108">
        <f t="shared" si="10"/>
        <v>0</v>
      </c>
      <c r="Q39" s="108">
        <f t="shared" si="10"/>
        <v>0</v>
      </c>
      <c r="R39" s="108">
        <f t="shared" si="10"/>
        <v>12</v>
      </c>
      <c r="S39" s="108">
        <f t="shared" si="10"/>
        <v>2</v>
      </c>
      <c r="T39" s="108">
        <f t="shared" si="10"/>
        <v>1</v>
      </c>
      <c r="U39" s="108">
        <f t="shared" si="10"/>
        <v>2</v>
      </c>
      <c r="V39" s="108">
        <f t="shared" si="10"/>
        <v>1</v>
      </c>
      <c r="W39" s="108" t="str">
        <f t="shared" si="10"/>
        <v>No</v>
      </c>
      <c r="X39" s="108">
        <f t="shared" si="10"/>
        <v>12.91</v>
      </c>
      <c r="Y39" s="108">
        <f t="shared" si="10"/>
        <v>3.45</v>
      </c>
      <c r="Z39" s="108">
        <f t="shared" si="10"/>
        <v>6.6</v>
      </c>
      <c r="AA39" s="108">
        <f t="shared" si="9"/>
        <v>82.61</v>
      </c>
      <c r="AB39" s="108"/>
      <c r="AC39" s="108"/>
      <c r="AD39" s="108"/>
      <c r="AE39" s="108"/>
      <c r="AF39" s="108"/>
      <c r="AG39" s="108"/>
      <c r="AH39" s="108">
        <v>2212689</v>
      </c>
      <c r="AI39" s="108"/>
      <c r="AJ39" s="108" t="s">
        <v>409</v>
      </c>
      <c r="AK39" s="108" t="s">
        <v>410</v>
      </c>
      <c r="AL39" s="108" t="s">
        <v>525</v>
      </c>
      <c r="AM39" s="108" t="s">
        <v>526</v>
      </c>
      <c r="AN39" s="108"/>
      <c r="AO39" s="108" t="s">
        <v>293</v>
      </c>
      <c r="AP39" s="108" t="s">
        <v>294</v>
      </c>
      <c r="AQ39" s="108" t="s">
        <v>65</v>
      </c>
      <c r="AR39" s="108" t="s">
        <v>318</v>
      </c>
      <c r="AS39" s="108" t="s">
        <v>413</v>
      </c>
      <c r="AT39" s="108" t="s">
        <v>527</v>
      </c>
      <c r="AU39" s="108" t="s">
        <v>415</v>
      </c>
      <c r="AV39" s="108" t="s">
        <v>299</v>
      </c>
      <c r="AW39" s="108" t="s">
        <v>416</v>
      </c>
      <c r="AX39" s="108" t="s">
        <v>417</v>
      </c>
      <c r="AY39" s="108" t="s">
        <v>418</v>
      </c>
      <c r="AZ39" s="108" t="s">
        <v>66</v>
      </c>
      <c r="BA39" s="108"/>
      <c r="BB39" s="108" t="s">
        <v>419</v>
      </c>
      <c r="BC39" s="108" t="s">
        <v>420</v>
      </c>
      <c r="BD39" s="108" t="s">
        <v>66</v>
      </c>
      <c r="BE39" s="108" t="s">
        <v>304</v>
      </c>
      <c r="BF39" s="108" t="s">
        <v>65</v>
      </c>
      <c r="BG39" s="108" t="s">
        <v>421</v>
      </c>
      <c r="BH39" s="108" t="s">
        <v>66</v>
      </c>
      <c r="BI39" s="108"/>
      <c r="BJ39" s="108"/>
      <c r="BK39" s="108" t="s">
        <v>526</v>
      </c>
      <c r="BL39" s="108" t="s">
        <v>422</v>
      </c>
      <c r="BM39" s="108" t="s">
        <v>423</v>
      </c>
      <c r="BN39" s="108" t="s">
        <v>424</v>
      </c>
      <c r="BO39" s="108" t="s">
        <v>424</v>
      </c>
      <c r="BP39" s="108" t="s">
        <v>425</v>
      </c>
      <c r="BQ39" s="108" t="s">
        <v>426</v>
      </c>
      <c r="BR39" s="108"/>
      <c r="BS39" s="108"/>
      <c r="BT39" s="108"/>
      <c r="BU39" s="108" t="s">
        <v>528</v>
      </c>
      <c r="BV39" s="108" t="s">
        <v>526</v>
      </c>
      <c r="BW39" s="108" t="s">
        <v>311</v>
      </c>
      <c r="BX39" s="108">
        <v>3.5</v>
      </c>
      <c r="BY39" s="108">
        <v>7200</v>
      </c>
      <c r="BZ39" s="108">
        <v>2000</v>
      </c>
      <c r="CA39" s="108">
        <v>12</v>
      </c>
      <c r="CB39" s="108"/>
      <c r="CC39" s="108">
        <v>0</v>
      </c>
      <c r="CD39" s="108">
        <v>12</v>
      </c>
      <c r="CE39" s="108">
        <v>2</v>
      </c>
      <c r="CF39" s="108">
        <v>1</v>
      </c>
      <c r="CG39" s="108">
        <v>2</v>
      </c>
      <c r="CH39" s="108">
        <v>1</v>
      </c>
      <c r="CI39" s="108" t="s">
        <v>66</v>
      </c>
      <c r="CJ39" s="108">
        <v>12.91</v>
      </c>
      <c r="CK39" s="108">
        <v>3.45</v>
      </c>
      <c r="CL39" s="108">
        <v>6.6</v>
      </c>
      <c r="CM39" s="108">
        <v>82.61</v>
      </c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 t="s">
        <v>526</v>
      </c>
      <c r="DK39" s="108" t="s">
        <v>422</v>
      </c>
      <c r="DL39" s="108" t="s">
        <v>423</v>
      </c>
      <c r="DM39" s="108" t="s">
        <v>424</v>
      </c>
      <c r="DN39" s="108" t="s">
        <v>424</v>
      </c>
      <c r="DO39" s="108" t="s">
        <v>425</v>
      </c>
      <c r="DP39" s="108" t="s">
        <v>426</v>
      </c>
      <c r="DQ39" s="108"/>
      <c r="DR39" s="108"/>
      <c r="DS39" s="108"/>
      <c r="DT39" s="108" t="s">
        <v>528</v>
      </c>
      <c r="DU39" s="108" t="s">
        <v>526</v>
      </c>
      <c r="DV39" s="108" t="s">
        <v>311</v>
      </c>
      <c r="DW39" s="108" t="s">
        <v>353</v>
      </c>
      <c r="DX39" s="108" t="s">
        <v>529</v>
      </c>
      <c r="DY39" s="108" t="s">
        <v>530</v>
      </c>
      <c r="DZ39" s="108">
        <v>12</v>
      </c>
      <c r="EA39" s="108"/>
      <c r="EB39" s="108">
        <v>0</v>
      </c>
      <c r="EC39" s="108">
        <v>12</v>
      </c>
      <c r="ED39" s="108">
        <v>2</v>
      </c>
      <c r="EE39" s="108">
        <v>1</v>
      </c>
      <c r="EF39" s="108">
        <v>2</v>
      </c>
      <c r="EG39" s="108">
        <v>1</v>
      </c>
      <c r="EH39" s="108" t="s">
        <v>66</v>
      </c>
      <c r="EI39" s="108">
        <v>82.61</v>
      </c>
      <c r="EJ39" s="109">
        <v>41654</v>
      </c>
      <c r="EK39" s="109">
        <v>41789</v>
      </c>
      <c r="EL39" s="108" t="s">
        <v>312</v>
      </c>
      <c r="EM39" s="108" t="s">
        <v>531</v>
      </c>
      <c r="EN39" s="108"/>
      <c r="EO39" s="108"/>
      <c r="EP39" s="108"/>
      <c r="EQ39" s="108"/>
      <c r="ER39" s="108"/>
      <c r="ES39" s="108"/>
      <c r="ET39" s="108"/>
      <c r="EU39" s="108"/>
    </row>
    <row r="40" spans="1:151" x14ac:dyDescent="0.35">
      <c r="A40" s="108">
        <f t="shared" si="1"/>
        <v>2212692</v>
      </c>
      <c r="B40" s="108">
        <f t="shared" si="1"/>
        <v>0</v>
      </c>
      <c r="C40" s="109">
        <f t="shared" si="2"/>
        <v>41654</v>
      </c>
      <c r="D40" s="109">
        <f t="shared" si="2"/>
        <v>41789</v>
      </c>
      <c r="E40" s="108" t="str">
        <f t="shared" si="3"/>
        <v>Yes</v>
      </c>
      <c r="F40" s="108" t="str">
        <f t="shared" si="4"/>
        <v>Delta Snapshots</v>
      </c>
      <c r="G40" s="108" t="str">
        <f t="shared" si="5"/>
        <v>Flexible Size Qualification Range</v>
      </c>
      <c r="H40" s="108" t="str">
        <f t="shared" si="6"/>
        <v>Active Cooling</v>
      </c>
      <c r="I40" s="108" t="str">
        <f t="shared" si="7"/>
        <v>1755W</v>
      </c>
      <c r="J40" s="108" t="str">
        <f t="shared" si="7"/>
        <v>80 PLUS Silver Level, 230V International</v>
      </c>
      <c r="K40" s="108" t="str">
        <f t="shared" si="11"/>
        <v>HDD</v>
      </c>
      <c r="L40" s="108">
        <f t="shared" si="10"/>
        <v>3.5</v>
      </c>
      <c r="M40" s="108">
        <f t="shared" si="10"/>
        <v>7200</v>
      </c>
      <c r="N40" s="108">
        <f t="shared" si="10"/>
        <v>2000</v>
      </c>
      <c r="O40" s="108">
        <f t="shared" si="10"/>
        <v>60</v>
      </c>
      <c r="P40" s="108">
        <f t="shared" si="10"/>
        <v>0</v>
      </c>
      <c r="Q40" s="108">
        <f t="shared" si="10"/>
        <v>0</v>
      </c>
      <c r="R40" s="108">
        <f t="shared" si="10"/>
        <v>60</v>
      </c>
      <c r="S40" s="108">
        <f t="shared" si="10"/>
        <v>2</v>
      </c>
      <c r="T40" s="108">
        <f t="shared" si="10"/>
        <v>1</v>
      </c>
      <c r="U40" s="108">
        <f t="shared" si="10"/>
        <v>2</v>
      </c>
      <c r="V40" s="108">
        <f t="shared" si="10"/>
        <v>1</v>
      </c>
      <c r="W40" s="108" t="str">
        <f t="shared" si="10"/>
        <v>No</v>
      </c>
      <c r="X40" s="108">
        <f t="shared" si="10"/>
        <v>18.899999999999999</v>
      </c>
      <c r="Y40" s="108">
        <f t="shared" si="10"/>
        <v>4.4800000000000004</v>
      </c>
      <c r="Z40" s="108">
        <f t="shared" si="10"/>
        <v>10.47</v>
      </c>
      <c r="AA40" s="108">
        <f t="shared" si="9"/>
        <v>149.6</v>
      </c>
      <c r="AB40" s="108"/>
      <c r="AC40" s="108"/>
      <c r="AD40" s="108"/>
      <c r="AE40" s="108"/>
      <c r="AF40" s="108"/>
      <c r="AG40" s="108"/>
      <c r="AH40" s="108">
        <v>2212692</v>
      </c>
      <c r="AI40" s="108"/>
      <c r="AJ40" s="108" t="s">
        <v>409</v>
      </c>
      <c r="AK40" s="108" t="s">
        <v>410</v>
      </c>
      <c r="AL40" s="108" t="s">
        <v>532</v>
      </c>
      <c r="AM40" s="108" t="s">
        <v>432</v>
      </c>
      <c r="AN40" s="108"/>
      <c r="AO40" s="108" t="s">
        <v>293</v>
      </c>
      <c r="AP40" s="108" t="s">
        <v>294</v>
      </c>
      <c r="AQ40" s="108" t="s">
        <v>65</v>
      </c>
      <c r="AR40" s="108" t="s">
        <v>318</v>
      </c>
      <c r="AS40" s="108" t="s">
        <v>413</v>
      </c>
      <c r="AT40" s="108" t="s">
        <v>533</v>
      </c>
      <c r="AU40" s="108" t="s">
        <v>415</v>
      </c>
      <c r="AV40" s="108" t="s">
        <v>299</v>
      </c>
      <c r="AW40" s="108" t="s">
        <v>416</v>
      </c>
      <c r="AX40" s="108" t="s">
        <v>417</v>
      </c>
      <c r="AY40" s="108" t="s">
        <v>418</v>
      </c>
      <c r="AZ40" s="108" t="s">
        <v>66</v>
      </c>
      <c r="BA40" s="108"/>
      <c r="BB40" s="108" t="s">
        <v>419</v>
      </c>
      <c r="BC40" s="108" t="s">
        <v>420</v>
      </c>
      <c r="BD40" s="108" t="s">
        <v>66</v>
      </c>
      <c r="BE40" s="108" t="s">
        <v>304</v>
      </c>
      <c r="BF40" s="108" t="s">
        <v>65</v>
      </c>
      <c r="BG40" s="108" t="s">
        <v>421</v>
      </c>
      <c r="BH40" s="108" t="s">
        <v>66</v>
      </c>
      <c r="BI40" s="108"/>
      <c r="BJ40" s="108"/>
      <c r="BK40" s="108" t="s">
        <v>432</v>
      </c>
      <c r="BL40" s="108" t="s">
        <v>422</v>
      </c>
      <c r="BM40" s="108" t="s">
        <v>423</v>
      </c>
      <c r="BN40" s="108" t="s">
        <v>434</v>
      </c>
      <c r="BO40" s="108" t="s">
        <v>434</v>
      </c>
      <c r="BP40" s="108" t="s">
        <v>435</v>
      </c>
      <c r="BQ40" s="108" t="s">
        <v>426</v>
      </c>
      <c r="BR40" s="108"/>
      <c r="BS40" s="108"/>
      <c r="BT40" s="108"/>
      <c r="BU40" s="108" t="s">
        <v>534</v>
      </c>
      <c r="BV40" s="108" t="s">
        <v>432</v>
      </c>
      <c r="BW40" s="108" t="s">
        <v>311</v>
      </c>
      <c r="BX40" s="108">
        <v>3.5</v>
      </c>
      <c r="BY40" s="108">
        <v>7200</v>
      </c>
      <c r="BZ40" s="108">
        <v>2000</v>
      </c>
      <c r="CA40" s="108">
        <v>60</v>
      </c>
      <c r="CB40" s="108"/>
      <c r="CC40" s="108">
        <v>0</v>
      </c>
      <c r="CD40" s="108">
        <v>60</v>
      </c>
      <c r="CE40" s="108">
        <v>2</v>
      </c>
      <c r="CF40" s="108">
        <v>1</v>
      </c>
      <c r="CG40" s="108">
        <v>2</v>
      </c>
      <c r="CH40" s="108">
        <v>1</v>
      </c>
      <c r="CI40" s="108" t="s">
        <v>66</v>
      </c>
      <c r="CJ40" s="108">
        <v>18.899999999999999</v>
      </c>
      <c r="CK40" s="108">
        <v>4.4800000000000004</v>
      </c>
      <c r="CL40" s="108">
        <v>10.47</v>
      </c>
      <c r="CM40" s="108">
        <v>149.6</v>
      </c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 t="s">
        <v>432</v>
      </c>
      <c r="DK40" s="108" t="s">
        <v>422</v>
      </c>
      <c r="DL40" s="108" t="s">
        <v>423</v>
      </c>
      <c r="DM40" s="108" t="s">
        <v>434</v>
      </c>
      <c r="DN40" s="108" t="s">
        <v>434</v>
      </c>
      <c r="DO40" s="108" t="s">
        <v>435</v>
      </c>
      <c r="DP40" s="108" t="s">
        <v>426</v>
      </c>
      <c r="DQ40" s="108"/>
      <c r="DR40" s="108"/>
      <c r="DS40" s="108"/>
      <c r="DT40" s="108" t="s">
        <v>534</v>
      </c>
      <c r="DU40" s="108" t="s">
        <v>432</v>
      </c>
      <c r="DV40" s="108" t="s">
        <v>311</v>
      </c>
      <c r="DW40" s="108" t="s">
        <v>353</v>
      </c>
      <c r="DX40" s="108" t="s">
        <v>529</v>
      </c>
      <c r="DY40" s="108" t="s">
        <v>530</v>
      </c>
      <c r="DZ40" s="108">
        <v>60</v>
      </c>
      <c r="EA40" s="108"/>
      <c r="EB40" s="108">
        <v>0</v>
      </c>
      <c r="EC40" s="108">
        <v>60</v>
      </c>
      <c r="ED40" s="108">
        <v>2</v>
      </c>
      <c r="EE40" s="108">
        <v>1</v>
      </c>
      <c r="EF40" s="108">
        <v>2</v>
      </c>
      <c r="EG40" s="108">
        <v>1</v>
      </c>
      <c r="EH40" s="108" t="s">
        <v>66</v>
      </c>
      <c r="EI40" s="108">
        <v>149.6</v>
      </c>
      <c r="EJ40" s="109">
        <v>41654</v>
      </c>
      <c r="EK40" s="109">
        <v>41789</v>
      </c>
      <c r="EL40" s="108" t="s">
        <v>312</v>
      </c>
      <c r="EM40" s="108" t="s">
        <v>535</v>
      </c>
      <c r="EN40" s="108"/>
      <c r="EO40" s="108"/>
      <c r="EP40" s="108"/>
      <c r="EQ40" s="108"/>
      <c r="ER40" s="108"/>
      <c r="ES40" s="108"/>
      <c r="ET40" s="108"/>
      <c r="EU40" s="108"/>
    </row>
    <row r="41" spans="1:151" x14ac:dyDescent="0.35">
      <c r="A41" s="108">
        <f t="shared" si="1"/>
        <v>2212693</v>
      </c>
      <c r="B41" s="108">
        <f t="shared" si="1"/>
        <v>0</v>
      </c>
      <c r="C41" s="109">
        <f t="shared" si="2"/>
        <v>41654</v>
      </c>
      <c r="D41" s="109">
        <f t="shared" si="2"/>
        <v>41789</v>
      </c>
      <c r="E41" s="108" t="str">
        <f t="shared" si="3"/>
        <v>Yes</v>
      </c>
      <c r="F41" s="108" t="str">
        <f t="shared" si="4"/>
        <v>Delta Snapshots</v>
      </c>
      <c r="G41" s="108" t="str">
        <f t="shared" si="5"/>
        <v>Flexible Size Qualification Range</v>
      </c>
      <c r="H41" s="108" t="str">
        <f t="shared" si="6"/>
        <v>Active Cooling</v>
      </c>
      <c r="I41" s="108" t="str">
        <f t="shared" si="7"/>
        <v>725W</v>
      </c>
      <c r="J41" s="108" t="str">
        <f t="shared" si="7"/>
        <v>80 PLUS Silver Level, 230V International</v>
      </c>
      <c r="K41" s="108" t="str">
        <f t="shared" si="11"/>
        <v>HDD</v>
      </c>
      <c r="L41" s="108">
        <f t="shared" si="10"/>
        <v>3.5</v>
      </c>
      <c r="M41" s="108">
        <f t="shared" si="10"/>
        <v>7200</v>
      </c>
      <c r="N41" s="108">
        <f t="shared" si="10"/>
        <v>2000</v>
      </c>
      <c r="O41" s="108">
        <f t="shared" si="10"/>
        <v>12</v>
      </c>
      <c r="P41" s="108">
        <f t="shared" si="10"/>
        <v>0</v>
      </c>
      <c r="Q41" s="108">
        <f t="shared" si="10"/>
        <v>0</v>
      </c>
      <c r="R41" s="108">
        <f t="shared" si="10"/>
        <v>12</v>
      </c>
      <c r="S41" s="108">
        <f t="shared" si="10"/>
        <v>2</v>
      </c>
      <c r="T41" s="108">
        <f t="shared" si="10"/>
        <v>1</v>
      </c>
      <c r="U41" s="108">
        <f t="shared" si="10"/>
        <v>2</v>
      </c>
      <c r="V41" s="108">
        <f t="shared" si="10"/>
        <v>1</v>
      </c>
      <c r="W41" s="108" t="str">
        <f t="shared" si="10"/>
        <v>No</v>
      </c>
      <c r="X41" s="108">
        <f t="shared" si="10"/>
        <v>14.42</v>
      </c>
      <c r="Y41" s="108">
        <f t="shared" si="10"/>
        <v>3.14</v>
      </c>
      <c r="Z41" s="108">
        <f t="shared" si="10"/>
        <v>6.3</v>
      </c>
      <c r="AA41" s="108">
        <f t="shared" si="9"/>
        <v>76.38</v>
      </c>
      <c r="AB41" s="108"/>
      <c r="AC41" s="108"/>
      <c r="AD41" s="108"/>
      <c r="AE41" s="108"/>
      <c r="AF41" s="108"/>
      <c r="AG41" s="108"/>
      <c r="AH41" s="108">
        <v>2212693</v>
      </c>
      <c r="AI41" s="108"/>
      <c r="AJ41" s="108" t="s">
        <v>409</v>
      </c>
      <c r="AK41" s="108" t="s">
        <v>410</v>
      </c>
      <c r="AL41" s="108" t="s">
        <v>536</v>
      </c>
      <c r="AM41" s="108" t="s">
        <v>537</v>
      </c>
      <c r="AN41" s="108"/>
      <c r="AO41" s="108" t="s">
        <v>293</v>
      </c>
      <c r="AP41" s="108" t="s">
        <v>294</v>
      </c>
      <c r="AQ41" s="108" t="s">
        <v>65</v>
      </c>
      <c r="AR41" s="108" t="s">
        <v>318</v>
      </c>
      <c r="AS41" s="108" t="s">
        <v>413</v>
      </c>
      <c r="AT41" s="108" t="s">
        <v>538</v>
      </c>
      <c r="AU41" s="108" t="s">
        <v>441</v>
      </c>
      <c r="AV41" s="108" t="s">
        <v>299</v>
      </c>
      <c r="AW41" s="108" t="s">
        <v>416</v>
      </c>
      <c r="AX41" s="108" t="s">
        <v>417</v>
      </c>
      <c r="AY41" s="108" t="s">
        <v>418</v>
      </c>
      <c r="AZ41" s="108" t="s">
        <v>66</v>
      </c>
      <c r="BA41" s="108"/>
      <c r="BB41" s="108" t="s">
        <v>419</v>
      </c>
      <c r="BC41" s="108" t="s">
        <v>420</v>
      </c>
      <c r="BD41" s="108" t="s">
        <v>66</v>
      </c>
      <c r="BE41" s="108" t="s">
        <v>304</v>
      </c>
      <c r="BF41" s="108" t="s">
        <v>65</v>
      </c>
      <c r="BG41" s="108" t="s">
        <v>421</v>
      </c>
      <c r="BH41" s="108" t="s">
        <v>66</v>
      </c>
      <c r="BI41" s="108"/>
      <c r="BJ41" s="108"/>
      <c r="BK41" s="108" t="s">
        <v>537</v>
      </c>
      <c r="BL41" s="108" t="s">
        <v>422</v>
      </c>
      <c r="BM41" s="108" t="s">
        <v>423</v>
      </c>
      <c r="BN41" s="108" t="s">
        <v>424</v>
      </c>
      <c r="BO41" s="108" t="s">
        <v>424</v>
      </c>
      <c r="BP41" s="108" t="s">
        <v>425</v>
      </c>
      <c r="BQ41" s="108" t="s">
        <v>426</v>
      </c>
      <c r="BR41" s="108"/>
      <c r="BS41" s="108"/>
      <c r="BT41" s="108"/>
      <c r="BU41" s="108" t="s">
        <v>539</v>
      </c>
      <c r="BV41" s="108" t="s">
        <v>537</v>
      </c>
      <c r="BW41" s="108" t="s">
        <v>311</v>
      </c>
      <c r="BX41" s="108">
        <v>3.5</v>
      </c>
      <c r="BY41" s="108">
        <v>7200</v>
      </c>
      <c r="BZ41" s="108">
        <v>2000</v>
      </c>
      <c r="CA41" s="108">
        <v>12</v>
      </c>
      <c r="CB41" s="108"/>
      <c r="CC41" s="108">
        <v>0</v>
      </c>
      <c r="CD41" s="108">
        <v>12</v>
      </c>
      <c r="CE41" s="108">
        <v>2</v>
      </c>
      <c r="CF41" s="108">
        <v>1</v>
      </c>
      <c r="CG41" s="108">
        <v>2</v>
      </c>
      <c r="CH41" s="108">
        <v>1</v>
      </c>
      <c r="CI41" s="108" t="s">
        <v>66</v>
      </c>
      <c r="CJ41" s="108">
        <v>14.42</v>
      </c>
      <c r="CK41" s="108">
        <v>3.14</v>
      </c>
      <c r="CL41" s="108">
        <v>6.3</v>
      </c>
      <c r="CM41" s="108">
        <v>76.38</v>
      </c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 t="s">
        <v>537</v>
      </c>
      <c r="DK41" s="108" t="s">
        <v>422</v>
      </c>
      <c r="DL41" s="108" t="s">
        <v>423</v>
      </c>
      <c r="DM41" s="108" t="s">
        <v>424</v>
      </c>
      <c r="DN41" s="108" t="s">
        <v>424</v>
      </c>
      <c r="DO41" s="108" t="s">
        <v>425</v>
      </c>
      <c r="DP41" s="108" t="s">
        <v>426</v>
      </c>
      <c r="DQ41" s="108"/>
      <c r="DR41" s="108"/>
      <c r="DS41" s="108"/>
      <c r="DT41" s="108" t="s">
        <v>539</v>
      </c>
      <c r="DU41" s="108" t="s">
        <v>537</v>
      </c>
      <c r="DV41" s="108" t="s">
        <v>311</v>
      </c>
      <c r="DW41" s="108" t="s">
        <v>353</v>
      </c>
      <c r="DX41" s="108" t="s">
        <v>529</v>
      </c>
      <c r="DY41" s="108" t="s">
        <v>530</v>
      </c>
      <c r="DZ41" s="108">
        <v>12</v>
      </c>
      <c r="EA41" s="108"/>
      <c r="EB41" s="108">
        <v>0</v>
      </c>
      <c r="EC41" s="108">
        <v>12</v>
      </c>
      <c r="ED41" s="108">
        <v>2</v>
      </c>
      <c r="EE41" s="108">
        <v>1</v>
      </c>
      <c r="EF41" s="108">
        <v>2</v>
      </c>
      <c r="EG41" s="108">
        <v>1</v>
      </c>
      <c r="EH41" s="108" t="s">
        <v>66</v>
      </c>
      <c r="EI41" s="108">
        <v>76.38</v>
      </c>
      <c r="EJ41" s="109">
        <v>41654</v>
      </c>
      <c r="EK41" s="109">
        <v>41789</v>
      </c>
      <c r="EL41" s="108" t="s">
        <v>312</v>
      </c>
      <c r="EM41" s="108" t="s">
        <v>540</v>
      </c>
      <c r="EN41" s="108"/>
      <c r="EO41" s="108"/>
      <c r="EP41" s="108"/>
      <c r="EQ41" s="108"/>
      <c r="ER41" s="108"/>
      <c r="ES41" s="108"/>
      <c r="ET41" s="108"/>
      <c r="EU41" s="108"/>
    </row>
    <row r="42" spans="1:151" x14ac:dyDescent="0.35">
      <c r="A42" s="108">
        <f t="shared" si="1"/>
        <v>2212695</v>
      </c>
      <c r="B42" s="108">
        <f t="shared" si="1"/>
        <v>0</v>
      </c>
      <c r="C42" s="109">
        <f t="shared" si="2"/>
        <v>41654</v>
      </c>
      <c r="D42" s="109">
        <f t="shared" si="2"/>
        <v>41789</v>
      </c>
      <c r="E42" s="108" t="str">
        <f t="shared" si="3"/>
        <v>Yes</v>
      </c>
      <c r="F42" s="108" t="str">
        <f t="shared" si="4"/>
        <v>Delta Snapshots</v>
      </c>
      <c r="G42" s="108" t="str">
        <f t="shared" si="5"/>
        <v>Flexible Size Qualification Range</v>
      </c>
      <c r="H42" s="108" t="str">
        <f t="shared" si="6"/>
        <v>Active Cooling</v>
      </c>
      <c r="I42" s="108" t="str">
        <f t="shared" si="7"/>
        <v>1755W</v>
      </c>
      <c r="J42" s="108" t="str">
        <f t="shared" si="7"/>
        <v>80 PLUS Silver Level, 230V International</v>
      </c>
      <c r="K42" s="108" t="str">
        <f t="shared" si="11"/>
        <v>HDD</v>
      </c>
      <c r="L42" s="108">
        <f t="shared" si="10"/>
        <v>3.5</v>
      </c>
      <c r="M42" s="108">
        <f t="shared" si="10"/>
        <v>7200</v>
      </c>
      <c r="N42" s="108">
        <f t="shared" si="10"/>
        <v>2000</v>
      </c>
      <c r="O42" s="108">
        <f t="shared" si="10"/>
        <v>60</v>
      </c>
      <c r="P42" s="108">
        <f t="shared" si="10"/>
        <v>0</v>
      </c>
      <c r="Q42" s="108">
        <f t="shared" si="10"/>
        <v>0</v>
      </c>
      <c r="R42" s="108">
        <f t="shared" si="10"/>
        <v>60</v>
      </c>
      <c r="S42" s="108">
        <f t="shared" si="10"/>
        <v>2</v>
      </c>
      <c r="T42" s="108">
        <f t="shared" si="10"/>
        <v>1</v>
      </c>
      <c r="U42" s="108">
        <f t="shared" si="10"/>
        <v>2</v>
      </c>
      <c r="V42" s="108">
        <f t="shared" si="10"/>
        <v>1</v>
      </c>
      <c r="W42" s="108" t="str">
        <f t="shared" si="10"/>
        <v>No</v>
      </c>
      <c r="X42" s="108">
        <f t="shared" si="10"/>
        <v>13.97</v>
      </c>
      <c r="Y42" s="108">
        <f t="shared" si="10"/>
        <v>4.5999999999999996</v>
      </c>
      <c r="Z42" s="108">
        <f t="shared" si="10"/>
        <v>11.72</v>
      </c>
      <c r="AA42" s="108">
        <f t="shared" si="9"/>
        <v>145.25</v>
      </c>
      <c r="AB42" s="108"/>
      <c r="AC42" s="108"/>
      <c r="AD42" s="108"/>
      <c r="AE42" s="108"/>
      <c r="AF42" s="108"/>
      <c r="AG42" s="108"/>
      <c r="AH42" s="108">
        <v>2212695</v>
      </c>
      <c r="AI42" s="108"/>
      <c r="AJ42" s="108" t="s">
        <v>409</v>
      </c>
      <c r="AK42" s="108" t="s">
        <v>410</v>
      </c>
      <c r="AL42" s="108" t="s">
        <v>541</v>
      </c>
      <c r="AM42" s="108" t="s">
        <v>439</v>
      </c>
      <c r="AN42" s="108"/>
      <c r="AO42" s="108" t="s">
        <v>293</v>
      </c>
      <c r="AP42" s="108" t="s">
        <v>294</v>
      </c>
      <c r="AQ42" s="108" t="s">
        <v>65</v>
      </c>
      <c r="AR42" s="108" t="s">
        <v>318</v>
      </c>
      <c r="AS42" s="108" t="s">
        <v>413</v>
      </c>
      <c r="AT42" s="108" t="s">
        <v>542</v>
      </c>
      <c r="AU42" s="108" t="s">
        <v>441</v>
      </c>
      <c r="AV42" s="108" t="s">
        <v>299</v>
      </c>
      <c r="AW42" s="108" t="s">
        <v>416</v>
      </c>
      <c r="AX42" s="108" t="s">
        <v>417</v>
      </c>
      <c r="AY42" s="108" t="s">
        <v>418</v>
      </c>
      <c r="AZ42" s="108" t="s">
        <v>66</v>
      </c>
      <c r="BA42" s="108"/>
      <c r="BB42" s="108" t="s">
        <v>419</v>
      </c>
      <c r="BC42" s="108" t="s">
        <v>420</v>
      </c>
      <c r="BD42" s="108" t="s">
        <v>66</v>
      </c>
      <c r="BE42" s="108" t="s">
        <v>304</v>
      </c>
      <c r="BF42" s="108" t="s">
        <v>65</v>
      </c>
      <c r="BG42" s="108" t="s">
        <v>421</v>
      </c>
      <c r="BH42" s="108" t="s">
        <v>66</v>
      </c>
      <c r="BI42" s="108"/>
      <c r="BJ42" s="108"/>
      <c r="BK42" s="108" t="s">
        <v>439</v>
      </c>
      <c r="BL42" s="108" t="s">
        <v>422</v>
      </c>
      <c r="BM42" s="108" t="s">
        <v>423</v>
      </c>
      <c r="BN42" s="108" t="s">
        <v>434</v>
      </c>
      <c r="BO42" s="108" t="s">
        <v>434</v>
      </c>
      <c r="BP42" s="108" t="s">
        <v>435</v>
      </c>
      <c r="BQ42" s="108" t="s">
        <v>426</v>
      </c>
      <c r="BR42" s="108"/>
      <c r="BS42" s="108"/>
      <c r="BT42" s="108"/>
      <c r="BU42" s="108" t="s">
        <v>543</v>
      </c>
      <c r="BV42" s="108" t="s">
        <v>439</v>
      </c>
      <c r="BW42" s="108" t="s">
        <v>311</v>
      </c>
      <c r="BX42" s="108">
        <v>3.5</v>
      </c>
      <c r="BY42" s="108">
        <v>7200</v>
      </c>
      <c r="BZ42" s="108">
        <v>2000</v>
      </c>
      <c r="CA42" s="108">
        <v>60</v>
      </c>
      <c r="CB42" s="108"/>
      <c r="CC42" s="108">
        <v>0</v>
      </c>
      <c r="CD42" s="108">
        <v>60</v>
      </c>
      <c r="CE42" s="108">
        <v>2</v>
      </c>
      <c r="CF42" s="108">
        <v>1</v>
      </c>
      <c r="CG42" s="108">
        <v>2</v>
      </c>
      <c r="CH42" s="108">
        <v>1</v>
      </c>
      <c r="CI42" s="108" t="s">
        <v>66</v>
      </c>
      <c r="CJ42" s="108">
        <v>13.97</v>
      </c>
      <c r="CK42" s="108">
        <v>4.5999999999999996</v>
      </c>
      <c r="CL42" s="108">
        <v>11.72</v>
      </c>
      <c r="CM42" s="108">
        <v>145.25</v>
      </c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 t="s">
        <v>439</v>
      </c>
      <c r="DK42" s="108" t="s">
        <v>422</v>
      </c>
      <c r="DL42" s="108" t="s">
        <v>423</v>
      </c>
      <c r="DM42" s="108" t="s">
        <v>434</v>
      </c>
      <c r="DN42" s="108" t="s">
        <v>434</v>
      </c>
      <c r="DO42" s="108" t="s">
        <v>435</v>
      </c>
      <c r="DP42" s="108" t="s">
        <v>426</v>
      </c>
      <c r="DQ42" s="108"/>
      <c r="DR42" s="108"/>
      <c r="DS42" s="108"/>
      <c r="DT42" s="108" t="s">
        <v>543</v>
      </c>
      <c r="DU42" s="108" t="s">
        <v>439</v>
      </c>
      <c r="DV42" s="108" t="s">
        <v>311</v>
      </c>
      <c r="DW42" s="108" t="s">
        <v>353</v>
      </c>
      <c r="DX42" s="108" t="s">
        <v>529</v>
      </c>
      <c r="DY42" s="108" t="s">
        <v>530</v>
      </c>
      <c r="DZ42" s="108">
        <v>60</v>
      </c>
      <c r="EA42" s="108"/>
      <c r="EB42" s="108">
        <v>0</v>
      </c>
      <c r="EC42" s="108">
        <v>60</v>
      </c>
      <c r="ED42" s="108">
        <v>2</v>
      </c>
      <c r="EE42" s="108">
        <v>1</v>
      </c>
      <c r="EF42" s="108">
        <v>2</v>
      </c>
      <c r="EG42" s="108">
        <v>1</v>
      </c>
      <c r="EH42" s="108" t="s">
        <v>66</v>
      </c>
      <c r="EI42" s="108">
        <v>145.25</v>
      </c>
      <c r="EJ42" s="109">
        <v>41654</v>
      </c>
      <c r="EK42" s="109">
        <v>41789</v>
      </c>
      <c r="EL42" s="108" t="s">
        <v>312</v>
      </c>
      <c r="EM42" s="108" t="s">
        <v>544</v>
      </c>
      <c r="EN42" s="108"/>
      <c r="EO42" s="108"/>
      <c r="EP42" s="108"/>
      <c r="EQ42" s="108"/>
      <c r="ER42" s="108"/>
      <c r="ES42" s="108"/>
      <c r="ET42" s="108"/>
      <c r="EU42" s="108"/>
    </row>
    <row r="43" spans="1:151" x14ac:dyDescent="0.35">
      <c r="A43" s="108">
        <f t="shared" si="1"/>
        <v>2250083</v>
      </c>
      <c r="B43" s="108">
        <f t="shared" si="1"/>
        <v>0</v>
      </c>
      <c r="C43" s="109">
        <f t="shared" si="2"/>
        <v>41962</v>
      </c>
      <c r="D43" s="109">
        <f t="shared" si="2"/>
        <v>42289</v>
      </c>
      <c r="E43" s="108" t="str">
        <f t="shared" si="3"/>
        <v>Yes</v>
      </c>
      <c r="F43" s="108" t="str">
        <f t="shared" si="4"/>
        <v>Delta Snapshots,Thin Provisioning</v>
      </c>
      <c r="G43" s="108" t="str">
        <f t="shared" si="5"/>
        <v>Flexible Size Qualification Range</v>
      </c>
      <c r="H43" s="108" t="str">
        <f t="shared" si="6"/>
        <v>Active Cooling</v>
      </c>
      <c r="I43" s="108" t="str">
        <f t="shared" si="7"/>
        <v>1755W</v>
      </c>
      <c r="J43" s="108" t="str">
        <f t="shared" si="7"/>
        <v>80 PLUS Silver Level, 230V International</v>
      </c>
      <c r="K43" s="108" t="str">
        <f t="shared" si="11"/>
        <v>HDD</v>
      </c>
      <c r="L43" s="108">
        <f t="shared" si="10"/>
        <v>3.5</v>
      </c>
      <c r="M43" s="108">
        <f t="shared" si="10"/>
        <v>7200</v>
      </c>
      <c r="N43" s="108">
        <f t="shared" si="10"/>
        <v>2000</v>
      </c>
      <c r="O43" s="108">
        <f t="shared" si="10"/>
        <v>60</v>
      </c>
      <c r="P43" s="108">
        <f t="shared" si="10"/>
        <v>0</v>
      </c>
      <c r="Q43" s="108">
        <f t="shared" si="10"/>
        <v>0</v>
      </c>
      <c r="R43" s="108">
        <f t="shared" si="10"/>
        <v>60</v>
      </c>
      <c r="S43" s="108">
        <f t="shared" si="10"/>
        <v>2</v>
      </c>
      <c r="T43" s="108">
        <f t="shared" si="10"/>
        <v>1</v>
      </c>
      <c r="U43" s="108">
        <f t="shared" si="10"/>
        <v>2</v>
      </c>
      <c r="V43" s="108">
        <f t="shared" si="10"/>
        <v>1</v>
      </c>
      <c r="W43" s="108" t="str">
        <f t="shared" si="10"/>
        <v>No</v>
      </c>
      <c r="X43" s="108">
        <f t="shared" si="10"/>
        <v>13.97</v>
      </c>
      <c r="Y43" s="108">
        <f t="shared" si="10"/>
        <v>4.5999999999999996</v>
      </c>
      <c r="Z43" s="108">
        <f t="shared" si="10"/>
        <v>11.72</v>
      </c>
      <c r="AA43" s="108">
        <f t="shared" si="9"/>
        <v>145.25</v>
      </c>
      <c r="AB43" s="108"/>
      <c r="AC43" s="108"/>
      <c r="AD43" s="108"/>
      <c r="AE43" s="108"/>
      <c r="AF43" s="108"/>
      <c r="AG43" s="108"/>
      <c r="AH43" s="108">
        <v>2250083</v>
      </c>
      <c r="AI43" s="108"/>
      <c r="AJ43" s="108" t="s">
        <v>545</v>
      </c>
      <c r="AK43" s="108" t="s">
        <v>546</v>
      </c>
      <c r="AL43" s="108" t="s">
        <v>547</v>
      </c>
      <c r="AM43" s="108" t="s">
        <v>548</v>
      </c>
      <c r="AN43" s="108" t="s">
        <v>549</v>
      </c>
      <c r="AO43" s="108" t="s">
        <v>293</v>
      </c>
      <c r="AP43" s="108" t="s">
        <v>294</v>
      </c>
      <c r="AQ43" s="108" t="s">
        <v>65</v>
      </c>
      <c r="AR43" s="108" t="s">
        <v>318</v>
      </c>
      <c r="AS43" s="108" t="s">
        <v>413</v>
      </c>
      <c r="AT43" s="108" t="s">
        <v>550</v>
      </c>
      <c r="AU43" s="108" t="s">
        <v>441</v>
      </c>
      <c r="AV43" s="108" t="s">
        <v>299</v>
      </c>
      <c r="AW43" s="108" t="s">
        <v>300</v>
      </c>
      <c r="AX43" s="108" t="s">
        <v>417</v>
      </c>
      <c r="AY43" s="108" t="s">
        <v>418</v>
      </c>
      <c r="AZ43" s="108" t="s">
        <v>66</v>
      </c>
      <c r="BA43" s="108" t="s">
        <v>66</v>
      </c>
      <c r="BB43" s="108" t="s">
        <v>419</v>
      </c>
      <c r="BC43" s="108" t="s">
        <v>420</v>
      </c>
      <c r="BD43" s="108" t="s">
        <v>66</v>
      </c>
      <c r="BE43" s="108" t="s">
        <v>304</v>
      </c>
      <c r="BF43" s="108" t="s">
        <v>66</v>
      </c>
      <c r="BG43" s="108" t="s">
        <v>421</v>
      </c>
      <c r="BH43" s="108" t="s">
        <v>66</v>
      </c>
      <c r="BI43" s="108"/>
      <c r="BJ43" s="108"/>
      <c r="BK43" s="108" t="s">
        <v>439</v>
      </c>
      <c r="BL43" s="108" t="s">
        <v>422</v>
      </c>
      <c r="BM43" s="108" t="s">
        <v>423</v>
      </c>
      <c r="BN43" s="108" t="s">
        <v>434</v>
      </c>
      <c r="BO43" s="108" t="s">
        <v>434</v>
      </c>
      <c r="BP43" s="108" t="s">
        <v>435</v>
      </c>
      <c r="BQ43" s="108" t="s">
        <v>426</v>
      </c>
      <c r="BR43" s="108"/>
      <c r="BS43" s="108"/>
      <c r="BT43" s="108"/>
      <c r="BU43" s="108" t="s">
        <v>543</v>
      </c>
      <c r="BV43" s="108" t="s">
        <v>439</v>
      </c>
      <c r="BW43" s="108" t="s">
        <v>311</v>
      </c>
      <c r="BX43" s="108">
        <v>3.5</v>
      </c>
      <c r="BY43" s="108">
        <v>7200</v>
      </c>
      <c r="BZ43" s="108">
        <v>2000</v>
      </c>
      <c r="CA43" s="108">
        <v>60</v>
      </c>
      <c r="CB43" s="108"/>
      <c r="CC43" s="108">
        <v>0</v>
      </c>
      <c r="CD43" s="108">
        <v>60</v>
      </c>
      <c r="CE43" s="108">
        <v>2</v>
      </c>
      <c r="CF43" s="108">
        <v>1</v>
      </c>
      <c r="CG43" s="108">
        <v>2</v>
      </c>
      <c r="CH43" s="108">
        <v>1</v>
      </c>
      <c r="CI43" s="108" t="s">
        <v>66</v>
      </c>
      <c r="CJ43" s="108">
        <v>13.97</v>
      </c>
      <c r="CK43" s="108">
        <v>4.5999999999999996</v>
      </c>
      <c r="CL43" s="108">
        <v>11.72</v>
      </c>
      <c r="CM43" s="108">
        <v>145.25</v>
      </c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 t="s">
        <v>439</v>
      </c>
      <c r="DK43" s="108" t="s">
        <v>422</v>
      </c>
      <c r="DL43" s="108" t="s">
        <v>423</v>
      </c>
      <c r="DM43" s="108" t="s">
        <v>434</v>
      </c>
      <c r="DN43" s="108" t="s">
        <v>434</v>
      </c>
      <c r="DO43" s="108" t="s">
        <v>435</v>
      </c>
      <c r="DP43" s="108" t="s">
        <v>426</v>
      </c>
      <c r="DQ43" s="108"/>
      <c r="DR43" s="108"/>
      <c r="DS43" s="108"/>
      <c r="DT43" s="108" t="s">
        <v>543</v>
      </c>
      <c r="DU43" s="108" t="s">
        <v>439</v>
      </c>
      <c r="DV43" s="108" t="s">
        <v>311</v>
      </c>
      <c r="DW43" s="108" t="s">
        <v>353</v>
      </c>
      <c r="DX43" s="108" t="s">
        <v>529</v>
      </c>
      <c r="DY43" s="108" t="s">
        <v>530</v>
      </c>
      <c r="DZ43" s="108">
        <v>60</v>
      </c>
      <c r="EA43" s="108"/>
      <c r="EB43" s="108">
        <v>0</v>
      </c>
      <c r="EC43" s="108">
        <v>60</v>
      </c>
      <c r="ED43" s="108">
        <v>2</v>
      </c>
      <c r="EE43" s="108">
        <v>1</v>
      </c>
      <c r="EF43" s="108">
        <v>2</v>
      </c>
      <c r="EG43" s="108">
        <v>1</v>
      </c>
      <c r="EH43" s="108" t="s">
        <v>66</v>
      </c>
      <c r="EI43" s="108">
        <v>145.25</v>
      </c>
      <c r="EJ43" s="109">
        <v>41962</v>
      </c>
      <c r="EK43" s="109">
        <v>42289</v>
      </c>
      <c r="EL43" s="108" t="s">
        <v>312</v>
      </c>
      <c r="EM43" s="108" t="s">
        <v>551</v>
      </c>
      <c r="EN43" s="108"/>
      <c r="EO43" s="108"/>
      <c r="EP43" s="108"/>
      <c r="EQ43" s="108"/>
      <c r="ER43" s="108"/>
      <c r="ES43" s="108"/>
      <c r="ET43" s="108"/>
      <c r="EU43" s="108"/>
    </row>
    <row r="44" spans="1:151" x14ac:dyDescent="0.35">
      <c r="A44" s="108">
        <f t="shared" si="1"/>
        <v>2238816</v>
      </c>
      <c r="B44" s="108">
        <f t="shared" si="1"/>
        <v>0</v>
      </c>
      <c r="C44" s="109">
        <f t="shared" si="2"/>
        <v>42130</v>
      </c>
      <c r="D44" s="109">
        <f t="shared" si="2"/>
        <v>41735</v>
      </c>
      <c r="E44" s="108" t="str">
        <f t="shared" si="3"/>
        <v>Yes</v>
      </c>
      <c r="F44" s="108" t="str">
        <f t="shared" si="4"/>
        <v>Delta Snapshots,Thin Provisioning</v>
      </c>
      <c r="G44" s="108" t="str">
        <f t="shared" si="5"/>
        <v>Fixed Size Qualification Range</v>
      </c>
      <c r="H44" s="108" t="str">
        <f t="shared" si="6"/>
        <v>Active Cooling</v>
      </c>
      <c r="I44" s="108">
        <f t="shared" si="7"/>
        <v>2800</v>
      </c>
      <c r="J44" s="108" t="str">
        <f t="shared" si="7"/>
        <v>Gold</v>
      </c>
      <c r="K44" s="108" t="str">
        <f t="shared" si="11"/>
        <v>HDD</v>
      </c>
      <c r="L44" s="108">
        <f t="shared" si="10"/>
        <v>3.5</v>
      </c>
      <c r="M44" s="108">
        <f t="shared" si="10"/>
        <v>7200</v>
      </c>
      <c r="N44" s="108">
        <f t="shared" si="10"/>
        <v>4000</v>
      </c>
      <c r="O44" s="108">
        <f t="shared" si="10"/>
        <v>84</v>
      </c>
      <c r="P44" s="108">
        <f t="shared" si="10"/>
        <v>0</v>
      </c>
      <c r="Q44" s="108">
        <f t="shared" si="10"/>
        <v>0</v>
      </c>
      <c r="R44" s="108">
        <f t="shared" si="10"/>
        <v>84</v>
      </c>
      <c r="S44" s="108">
        <f t="shared" si="10"/>
        <v>2</v>
      </c>
      <c r="T44" s="108">
        <f t="shared" si="10"/>
        <v>1</v>
      </c>
      <c r="U44" s="108">
        <f t="shared" si="10"/>
        <v>2</v>
      </c>
      <c r="V44" s="108">
        <f t="shared" si="10"/>
        <v>1</v>
      </c>
      <c r="W44" s="108" t="str">
        <f t="shared" si="10"/>
        <v>No</v>
      </c>
      <c r="X44" s="108">
        <f t="shared" si="10"/>
        <v>14.1</v>
      </c>
      <c r="Y44" s="108">
        <f t="shared" si="10"/>
        <v>5.4</v>
      </c>
      <c r="Z44" s="108">
        <f t="shared" si="10"/>
        <v>8</v>
      </c>
      <c r="AA44" s="108">
        <f t="shared" si="9"/>
        <v>285.7</v>
      </c>
      <c r="AB44" s="108"/>
      <c r="AC44" s="108"/>
      <c r="AD44" s="108"/>
      <c r="AE44" s="108"/>
      <c r="AF44" s="108"/>
      <c r="AG44" s="108"/>
      <c r="AH44" s="108">
        <v>2238816</v>
      </c>
      <c r="AI44" s="108"/>
      <c r="AJ44" s="108" t="s">
        <v>289</v>
      </c>
      <c r="AK44" s="108" t="s">
        <v>290</v>
      </c>
      <c r="AL44" s="108" t="s">
        <v>331</v>
      </c>
      <c r="AM44" s="108" t="s">
        <v>332</v>
      </c>
      <c r="AN44" s="108"/>
      <c r="AO44" s="108" t="s">
        <v>293</v>
      </c>
      <c r="AP44" s="108" t="s">
        <v>294</v>
      </c>
      <c r="AQ44" s="108" t="s">
        <v>65</v>
      </c>
      <c r="AR44" s="108" t="s">
        <v>295</v>
      </c>
      <c r="AS44" s="108" t="s">
        <v>296</v>
      </c>
      <c r="AT44" s="108" t="s">
        <v>333</v>
      </c>
      <c r="AU44" s="108" t="s">
        <v>333</v>
      </c>
      <c r="AV44" s="108" t="s">
        <v>299</v>
      </c>
      <c r="AW44" s="108" t="s">
        <v>300</v>
      </c>
      <c r="AX44" s="108" t="s">
        <v>301</v>
      </c>
      <c r="AY44" s="108" t="s">
        <v>302</v>
      </c>
      <c r="AZ44" s="108" t="s">
        <v>65</v>
      </c>
      <c r="BA44" s="108" t="s">
        <v>66</v>
      </c>
      <c r="BB44" s="108" t="s">
        <v>303</v>
      </c>
      <c r="BC44" s="108">
        <v>7.02</v>
      </c>
      <c r="BD44" s="108" t="s">
        <v>66</v>
      </c>
      <c r="BE44" s="108" t="s">
        <v>304</v>
      </c>
      <c r="BF44" s="108" t="s">
        <v>66</v>
      </c>
      <c r="BG44" s="108"/>
      <c r="BH44" s="108" t="s">
        <v>66</v>
      </c>
      <c r="BI44" s="108"/>
      <c r="BJ44" s="108"/>
      <c r="BK44" s="108" t="s">
        <v>332</v>
      </c>
      <c r="BL44" s="108" t="s">
        <v>305</v>
      </c>
      <c r="BM44" s="108" t="s">
        <v>334</v>
      </c>
      <c r="BN44" s="108" t="s">
        <v>335</v>
      </c>
      <c r="BO44" s="108" t="s">
        <v>336</v>
      </c>
      <c r="BP44" s="108">
        <v>2800</v>
      </c>
      <c r="BQ44" s="108" t="s">
        <v>326</v>
      </c>
      <c r="BR44" s="108"/>
      <c r="BS44" s="108"/>
      <c r="BT44" s="108"/>
      <c r="BU44" s="108" t="s">
        <v>309</v>
      </c>
      <c r="BV44" s="108" t="s">
        <v>337</v>
      </c>
      <c r="BW44" s="108" t="s">
        <v>311</v>
      </c>
      <c r="BX44" s="108">
        <v>3.5</v>
      </c>
      <c r="BY44" s="108">
        <v>7200</v>
      </c>
      <c r="BZ44" s="108">
        <v>4000</v>
      </c>
      <c r="CA44" s="108">
        <v>84</v>
      </c>
      <c r="CB44" s="108"/>
      <c r="CC44" s="108">
        <v>0</v>
      </c>
      <c r="CD44" s="108">
        <v>84</v>
      </c>
      <c r="CE44" s="108">
        <v>2</v>
      </c>
      <c r="CF44" s="108">
        <v>1</v>
      </c>
      <c r="CG44" s="108">
        <v>2</v>
      </c>
      <c r="CH44" s="108">
        <v>1</v>
      </c>
      <c r="CI44" s="108" t="s">
        <v>66</v>
      </c>
      <c r="CJ44" s="108">
        <v>14.1</v>
      </c>
      <c r="CK44" s="108">
        <v>5.4</v>
      </c>
      <c r="CL44" s="108">
        <v>8</v>
      </c>
      <c r="CM44" s="108">
        <v>285.7</v>
      </c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9">
        <v>42130</v>
      </c>
      <c r="EK44" s="109">
        <v>41735</v>
      </c>
      <c r="EL44" s="108" t="s">
        <v>312</v>
      </c>
      <c r="EM44" s="108" t="s">
        <v>552</v>
      </c>
      <c r="EN44" s="108"/>
      <c r="EO44" s="108"/>
      <c r="EP44" s="108"/>
      <c r="EQ44" s="108"/>
      <c r="ER44" s="108"/>
      <c r="ES44" s="108"/>
      <c r="ET44" s="108"/>
      <c r="EU44" s="108"/>
    </row>
    <row r="45" spans="1:151" x14ac:dyDescent="0.35">
      <c r="A45" s="108">
        <f t="shared" si="1"/>
        <v>2304628</v>
      </c>
      <c r="B45" s="108">
        <f t="shared" si="1"/>
        <v>0</v>
      </c>
      <c r="C45" s="109">
        <f t="shared" si="2"/>
        <v>43018</v>
      </c>
      <c r="D45" s="109">
        <f t="shared" si="2"/>
        <v>43014</v>
      </c>
      <c r="E45" s="108" t="str">
        <f t="shared" si="3"/>
        <v>Yes</v>
      </c>
      <c r="F45" s="108" t="str">
        <f t="shared" si="4"/>
        <v>Delta Snapshots,Thin Provisioning,Compression</v>
      </c>
      <c r="G45" s="108" t="str">
        <f t="shared" si="5"/>
        <v>Fixed Size Qualification Range</v>
      </c>
      <c r="H45" s="108" t="str">
        <f t="shared" si="6"/>
        <v>Active Cooling</v>
      </c>
      <c r="I45" s="108" t="str">
        <f t="shared" si="7"/>
        <v>1100;1600</v>
      </c>
      <c r="J45" s="108" t="str">
        <f t="shared" si="7"/>
        <v>Platinum;Silver</v>
      </c>
      <c r="K45" s="108" t="str">
        <f t="shared" si="11"/>
        <v>HDD</v>
      </c>
      <c r="L45" s="108">
        <f t="shared" si="10"/>
        <v>3.5</v>
      </c>
      <c r="M45" s="108">
        <f t="shared" si="10"/>
        <v>7200</v>
      </c>
      <c r="N45" s="108">
        <f t="shared" si="10"/>
        <v>4000</v>
      </c>
      <c r="O45" s="108">
        <f t="shared" si="10"/>
        <v>30</v>
      </c>
      <c r="P45" s="108">
        <f t="shared" si="10"/>
        <v>1</v>
      </c>
      <c r="Q45" s="108">
        <f t="shared" si="10"/>
        <v>0</v>
      </c>
      <c r="R45" s="108">
        <f t="shared" si="10"/>
        <v>30</v>
      </c>
      <c r="S45" s="108">
        <f t="shared" si="10"/>
        <v>2</v>
      </c>
      <c r="T45" s="108">
        <f t="shared" si="10"/>
        <v>1</v>
      </c>
      <c r="U45" s="108">
        <f t="shared" si="10"/>
        <v>2</v>
      </c>
      <c r="V45" s="108">
        <f t="shared" si="10"/>
        <v>1</v>
      </c>
      <c r="W45" s="108" t="str">
        <f t="shared" si="10"/>
        <v>No</v>
      </c>
      <c r="X45" s="108">
        <f t="shared" si="10"/>
        <v>5.5</v>
      </c>
      <c r="Y45" s="108">
        <f t="shared" si="10"/>
        <v>2.2400000000000002</v>
      </c>
      <c r="Z45" s="108">
        <f t="shared" si="10"/>
        <v>1.4</v>
      </c>
      <c r="AA45" s="108">
        <f t="shared" si="9"/>
        <v>121.2</v>
      </c>
      <c r="AB45" s="108"/>
      <c r="AC45" s="108"/>
      <c r="AD45" s="108"/>
      <c r="AE45" s="108"/>
      <c r="AF45" s="108"/>
      <c r="AG45" s="108"/>
      <c r="AH45" s="108">
        <v>2304628</v>
      </c>
      <c r="AI45" s="108"/>
      <c r="AJ45" s="108" t="s">
        <v>289</v>
      </c>
      <c r="AK45" s="108" t="s">
        <v>369</v>
      </c>
      <c r="AL45" s="108" t="s">
        <v>553</v>
      </c>
      <c r="AM45" s="108" t="s">
        <v>554</v>
      </c>
      <c r="AN45" s="108" t="s">
        <v>555</v>
      </c>
      <c r="AO45" s="108" t="s">
        <v>293</v>
      </c>
      <c r="AP45" s="108" t="s">
        <v>294</v>
      </c>
      <c r="AQ45" s="108" t="s">
        <v>65</v>
      </c>
      <c r="AR45" s="108" t="s">
        <v>318</v>
      </c>
      <c r="AS45" s="108" t="s">
        <v>373</v>
      </c>
      <c r="AT45" s="108" t="s">
        <v>553</v>
      </c>
      <c r="AU45" s="108" t="s">
        <v>556</v>
      </c>
      <c r="AV45" s="108" t="s">
        <v>299</v>
      </c>
      <c r="AW45" s="108" t="s">
        <v>456</v>
      </c>
      <c r="AX45" s="108" t="s">
        <v>301</v>
      </c>
      <c r="AY45" s="108" t="s">
        <v>302</v>
      </c>
      <c r="AZ45" s="108" t="s">
        <v>65</v>
      </c>
      <c r="BA45" s="108" t="s">
        <v>66</v>
      </c>
      <c r="BB45" s="108" t="s">
        <v>375</v>
      </c>
      <c r="BC45" s="108" t="s">
        <v>557</v>
      </c>
      <c r="BD45" s="108" t="s">
        <v>66</v>
      </c>
      <c r="BE45" s="108" t="s">
        <v>304</v>
      </c>
      <c r="BF45" s="108" t="s">
        <v>66</v>
      </c>
      <c r="BG45" s="108"/>
      <c r="BH45" s="108" t="s">
        <v>66</v>
      </c>
      <c r="BI45" s="108"/>
      <c r="BJ45" s="108"/>
      <c r="BK45" s="108" t="s">
        <v>554</v>
      </c>
      <c r="BL45" s="108" t="s">
        <v>377</v>
      </c>
      <c r="BM45" s="108" t="s">
        <v>558</v>
      </c>
      <c r="BN45" s="108" t="s">
        <v>559</v>
      </c>
      <c r="BO45" s="108" t="s">
        <v>560</v>
      </c>
      <c r="BP45" s="108" t="s">
        <v>561</v>
      </c>
      <c r="BQ45" s="108" t="s">
        <v>562</v>
      </c>
      <c r="BR45" s="108"/>
      <c r="BS45" s="108" t="s">
        <v>327</v>
      </c>
      <c r="BT45" s="108"/>
      <c r="BU45" s="108" t="s">
        <v>563</v>
      </c>
      <c r="BV45" s="108" t="s">
        <v>564</v>
      </c>
      <c r="BW45" s="108" t="s">
        <v>311</v>
      </c>
      <c r="BX45" s="108">
        <v>3.5</v>
      </c>
      <c r="BY45" s="108">
        <v>7200</v>
      </c>
      <c r="BZ45" s="108">
        <v>4000</v>
      </c>
      <c r="CA45" s="108">
        <v>30</v>
      </c>
      <c r="CB45" s="108">
        <v>1</v>
      </c>
      <c r="CC45" s="108">
        <v>0</v>
      </c>
      <c r="CD45" s="108">
        <v>30</v>
      </c>
      <c r="CE45" s="108">
        <v>2</v>
      </c>
      <c r="CF45" s="108">
        <v>1</v>
      </c>
      <c r="CG45" s="108">
        <v>2</v>
      </c>
      <c r="CH45" s="108">
        <v>1</v>
      </c>
      <c r="CI45" s="108" t="s">
        <v>66</v>
      </c>
      <c r="CJ45" s="108">
        <v>5.5</v>
      </c>
      <c r="CK45" s="108">
        <v>2.2400000000000002</v>
      </c>
      <c r="CL45" s="108">
        <v>1.4</v>
      </c>
      <c r="CM45" s="108">
        <v>121.2</v>
      </c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9">
        <v>43018</v>
      </c>
      <c r="EK45" s="109">
        <v>43014</v>
      </c>
      <c r="EL45" s="108" t="s">
        <v>312</v>
      </c>
      <c r="EM45" s="108" t="s">
        <v>565</v>
      </c>
      <c r="EN45" s="108"/>
      <c r="EO45" s="108"/>
      <c r="EP45" s="108"/>
      <c r="EQ45" s="108"/>
      <c r="ER45" s="108"/>
      <c r="ES45" s="108"/>
      <c r="ET45" s="108"/>
      <c r="EU45" s="108"/>
    </row>
    <row r="46" spans="1:151" x14ac:dyDescent="0.35">
      <c r="A46" s="108">
        <f t="shared" si="1"/>
        <v>2277274</v>
      </c>
      <c r="B46" s="108">
        <f t="shared" si="1"/>
        <v>0</v>
      </c>
      <c r="C46" s="109">
        <f t="shared" si="2"/>
        <v>42416</v>
      </c>
      <c r="D46" s="109">
        <f t="shared" si="2"/>
        <v>42607</v>
      </c>
      <c r="E46" s="108" t="str">
        <f t="shared" si="3"/>
        <v>Yes</v>
      </c>
      <c r="F46" s="108" t="str">
        <f t="shared" si="4"/>
        <v>Thin Provisioning</v>
      </c>
      <c r="G46" s="108" t="str">
        <f t="shared" si="5"/>
        <v>Fixed Size Qualification Range</v>
      </c>
      <c r="H46" s="108" t="str">
        <f t="shared" si="6"/>
        <v>Active Cooling</v>
      </c>
      <c r="I46" s="108">
        <f t="shared" si="7"/>
        <v>736</v>
      </c>
      <c r="J46" s="108" t="str">
        <f t="shared" si="7"/>
        <v>Silver</v>
      </c>
      <c r="K46" s="108" t="str">
        <f t="shared" si="11"/>
        <v>HDD</v>
      </c>
      <c r="L46" s="108">
        <f t="shared" si="10"/>
        <v>3.5</v>
      </c>
      <c r="M46" s="108">
        <f t="shared" si="10"/>
        <v>7200</v>
      </c>
      <c r="N46" s="108">
        <f t="shared" si="10"/>
        <v>4096</v>
      </c>
      <c r="O46" s="108">
        <f t="shared" si="10"/>
        <v>36</v>
      </c>
      <c r="P46" s="108">
        <f t="shared" si="10"/>
        <v>100</v>
      </c>
      <c r="Q46" s="108">
        <f t="shared" si="10"/>
        <v>0</v>
      </c>
      <c r="R46" s="108">
        <f t="shared" si="10"/>
        <v>36</v>
      </c>
      <c r="S46" s="108">
        <f t="shared" si="10"/>
        <v>2</v>
      </c>
      <c r="T46" s="108">
        <f t="shared" si="10"/>
        <v>1</v>
      </c>
      <c r="U46" s="108">
        <f t="shared" si="10"/>
        <v>6</v>
      </c>
      <c r="V46" s="108">
        <f t="shared" si="10"/>
        <v>3</v>
      </c>
      <c r="W46" s="108" t="str">
        <f t="shared" si="10"/>
        <v>No</v>
      </c>
      <c r="X46" s="108">
        <f t="shared" si="10"/>
        <v>8.36</v>
      </c>
      <c r="Y46" s="108">
        <f t="shared" si="10"/>
        <v>4.66</v>
      </c>
      <c r="Z46" s="108">
        <f t="shared" si="10"/>
        <v>2.16</v>
      </c>
      <c r="AA46" s="108">
        <f t="shared" si="9"/>
        <v>588.09</v>
      </c>
      <c r="AB46" s="108"/>
      <c r="AC46" s="108"/>
      <c r="AD46" s="108"/>
      <c r="AE46" s="108"/>
      <c r="AF46" s="108"/>
      <c r="AG46" s="108"/>
      <c r="AH46" s="108">
        <v>2277274</v>
      </c>
      <c r="AI46" s="108"/>
      <c r="AJ46" s="108" t="s">
        <v>314</v>
      </c>
      <c r="AK46" s="108" t="s">
        <v>315</v>
      </c>
      <c r="AL46" s="108" t="s">
        <v>566</v>
      </c>
      <c r="AM46" s="108" t="s">
        <v>567</v>
      </c>
      <c r="AN46" s="108" t="s">
        <v>568</v>
      </c>
      <c r="AO46" s="108" t="s">
        <v>293</v>
      </c>
      <c r="AP46" s="108" t="s">
        <v>294</v>
      </c>
      <c r="AQ46" s="108" t="s">
        <v>65</v>
      </c>
      <c r="AR46" s="108" t="s">
        <v>318</v>
      </c>
      <c r="AS46" s="108" t="s">
        <v>315</v>
      </c>
      <c r="AT46" s="108" t="s">
        <v>569</v>
      </c>
      <c r="AU46" s="108" t="s">
        <v>567</v>
      </c>
      <c r="AV46" s="108" t="s">
        <v>570</v>
      </c>
      <c r="AW46" s="108" t="s">
        <v>320</v>
      </c>
      <c r="AX46" s="108" t="s">
        <v>301</v>
      </c>
      <c r="AY46" s="108" t="s">
        <v>302</v>
      </c>
      <c r="AZ46" s="108" t="s">
        <v>65</v>
      </c>
      <c r="BA46" s="108" t="s">
        <v>66</v>
      </c>
      <c r="BB46" s="108" t="s">
        <v>322</v>
      </c>
      <c r="BC46" s="108">
        <v>7.1</v>
      </c>
      <c r="BD46" s="108" t="s">
        <v>66</v>
      </c>
      <c r="BE46" s="108" t="s">
        <v>304</v>
      </c>
      <c r="BF46" s="108" t="s">
        <v>65</v>
      </c>
      <c r="BG46" s="108" t="s">
        <v>421</v>
      </c>
      <c r="BH46" s="108" t="s">
        <v>65</v>
      </c>
      <c r="BI46" s="108" t="s">
        <v>421</v>
      </c>
      <c r="BJ46" s="108"/>
      <c r="BK46" s="108" t="s">
        <v>567</v>
      </c>
      <c r="BL46" s="108" t="s">
        <v>305</v>
      </c>
      <c r="BM46" s="108" t="s">
        <v>323</v>
      </c>
      <c r="BN46" s="108" t="s">
        <v>571</v>
      </c>
      <c r="BO46" s="108" t="s">
        <v>141</v>
      </c>
      <c r="BP46" s="108">
        <v>736</v>
      </c>
      <c r="BQ46" s="108" t="s">
        <v>308</v>
      </c>
      <c r="BR46" s="108"/>
      <c r="BS46" s="108" t="s">
        <v>327</v>
      </c>
      <c r="BT46" s="108"/>
      <c r="BU46" s="108" t="s">
        <v>569</v>
      </c>
      <c r="BV46" s="108" t="s">
        <v>572</v>
      </c>
      <c r="BW46" s="108" t="s">
        <v>311</v>
      </c>
      <c r="BX46" s="108">
        <v>3.5</v>
      </c>
      <c r="BY46" s="108">
        <v>7200</v>
      </c>
      <c r="BZ46" s="108">
        <v>4096</v>
      </c>
      <c r="CA46" s="108">
        <v>36</v>
      </c>
      <c r="CB46" s="108">
        <v>100</v>
      </c>
      <c r="CC46" s="108">
        <v>0</v>
      </c>
      <c r="CD46" s="108">
        <v>36</v>
      </c>
      <c r="CE46" s="108">
        <v>2</v>
      </c>
      <c r="CF46" s="108">
        <v>1</v>
      </c>
      <c r="CG46" s="108">
        <v>6</v>
      </c>
      <c r="CH46" s="108">
        <v>3</v>
      </c>
      <c r="CI46" s="108" t="s">
        <v>66</v>
      </c>
      <c r="CJ46" s="108">
        <v>8.36</v>
      </c>
      <c r="CK46" s="108">
        <v>4.66</v>
      </c>
      <c r="CL46" s="108">
        <v>2.16</v>
      </c>
      <c r="CM46" s="108">
        <v>588.09</v>
      </c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9">
        <v>42416</v>
      </c>
      <c r="EK46" s="109">
        <v>42607</v>
      </c>
      <c r="EL46" s="108" t="s">
        <v>312</v>
      </c>
      <c r="EM46" s="108" t="s">
        <v>573</v>
      </c>
      <c r="EN46" s="108"/>
      <c r="EO46" s="108"/>
      <c r="EP46" s="108"/>
      <c r="EQ46" s="108"/>
      <c r="ER46" s="108"/>
      <c r="ES46" s="108"/>
      <c r="ET46" s="108"/>
      <c r="EU46" s="108"/>
    </row>
    <row r="47" spans="1:151" x14ac:dyDescent="0.35">
      <c r="A47" s="108">
        <f t="shared" si="1"/>
        <v>2284573</v>
      </c>
      <c r="B47" s="108">
        <f t="shared" si="1"/>
        <v>0</v>
      </c>
      <c r="C47" s="109">
        <f t="shared" si="2"/>
        <v>42416</v>
      </c>
      <c r="D47" s="109">
        <f t="shared" si="2"/>
        <v>42615</v>
      </c>
      <c r="E47" s="108" t="str">
        <f t="shared" si="3"/>
        <v>Yes</v>
      </c>
      <c r="F47" s="108" t="str">
        <f t="shared" si="4"/>
        <v>Thin Provisioning</v>
      </c>
      <c r="G47" s="108" t="str">
        <f t="shared" si="5"/>
        <v>Fixed Size Qualification Range</v>
      </c>
      <c r="H47" s="108" t="str">
        <f t="shared" si="6"/>
        <v>Active Cooling</v>
      </c>
      <c r="I47" s="108">
        <f t="shared" si="7"/>
        <v>736</v>
      </c>
      <c r="J47" s="108" t="str">
        <f t="shared" si="7"/>
        <v>Silver</v>
      </c>
      <c r="K47" s="108" t="str">
        <f t="shared" si="11"/>
        <v>HDD</v>
      </c>
      <c r="L47" s="108">
        <f t="shared" si="10"/>
        <v>3.5</v>
      </c>
      <c r="M47" s="108">
        <f t="shared" si="10"/>
        <v>7200</v>
      </c>
      <c r="N47" s="108">
        <f t="shared" si="10"/>
        <v>4096</v>
      </c>
      <c r="O47" s="108">
        <f t="shared" si="10"/>
        <v>36</v>
      </c>
      <c r="P47" s="108">
        <f t="shared" si="10"/>
        <v>100</v>
      </c>
      <c r="Q47" s="108">
        <f t="shared" si="10"/>
        <v>0</v>
      </c>
      <c r="R47" s="108">
        <f t="shared" si="10"/>
        <v>36</v>
      </c>
      <c r="S47" s="108">
        <f t="shared" si="10"/>
        <v>2</v>
      </c>
      <c r="T47" s="108">
        <f t="shared" si="10"/>
        <v>1</v>
      </c>
      <c r="U47" s="108">
        <f t="shared" si="10"/>
        <v>6</v>
      </c>
      <c r="V47" s="108">
        <f t="shared" si="10"/>
        <v>3</v>
      </c>
      <c r="W47" s="108" t="str">
        <f t="shared" si="10"/>
        <v>No</v>
      </c>
      <c r="X47" s="108">
        <f t="shared" si="10"/>
        <v>8.36</v>
      </c>
      <c r="Y47" s="108">
        <f t="shared" si="10"/>
        <v>4.66</v>
      </c>
      <c r="Z47" s="108">
        <f t="shared" si="10"/>
        <v>2.16</v>
      </c>
      <c r="AA47" s="108">
        <f t="shared" si="9"/>
        <v>588.09</v>
      </c>
      <c r="AB47" s="108"/>
      <c r="AC47" s="108"/>
      <c r="AD47" s="108"/>
      <c r="AE47" s="108"/>
      <c r="AF47" s="108"/>
      <c r="AG47" s="108"/>
      <c r="AH47" s="108">
        <v>2284573</v>
      </c>
      <c r="AI47" s="108"/>
      <c r="AJ47" s="108" t="s">
        <v>574</v>
      </c>
      <c r="AK47" s="108" t="s">
        <v>575</v>
      </c>
      <c r="AL47" s="108" t="s">
        <v>566</v>
      </c>
      <c r="AM47" s="108" t="s">
        <v>576</v>
      </c>
      <c r="AN47" s="108" t="s">
        <v>577</v>
      </c>
      <c r="AO47" s="108" t="s">
        <v>293</v>
      </c>
      <c r="AP47" s="108" t="s">
        <v>294</v>
      </c>
      <c r="AQ47" s="108" t="s">
        <v>65</v>
      </c>
      <c r="AR47" s="108" t="s">
        <v>318</v>
      </c>
      <c r="AS47" s="108" t="s">
        <v>315</v>
      </c>
      <c r="AT47" s="108" t="s">
        <v>569</v>
      </c>
      <c r="AU47" s="108" t="s">
        <v>567</v>
      </c>
      <c r="AV47" s="108" t="s">
        <v>570</v>
      </c>
      <c r="AW47" s="108" t="s">
        <v>320</v>
      </c>
      <c r="AX47" s="108" t="s">
        <v>301</v>
      </c>
      <c r="AY47" s="108" t="s">
        <v>302</v>
      </c>
      <c r="AZ47" s="108" t="s">
        <v>65</v>
      </c>
      <c r="BA47" s="108" t="s">
        <v>66</v>
      </c>
      <c r="BB47" s="108" t="s">
        <v>322</v>
      </c>
      <c r="BC47" s="108">
        <v>7.1</v>
      </c>
      <c r="BD47" s="108" t="s">
        <v>66</v>
      </c>
      <c r="BE47" s="108" t="s">
        <v>304</v>
      </c>
      <c r="BF47" s="108" t="s">
        <v>65</v>
      </c>
      <c r="BG47" s="108" t="s">
        <v>421</v>
      </c>
      <c r="BH47" s="108" t="s">
        <v>65</v>
      </c>
      <c r="BI47" s="108" t="s">
        <v>421</v>
      </c>
      <c r="BJ47" s="108"/>
      <c r="BK47" s="108" t="s">
        <v>567</v>
      </c>
      <c r="BL47" s="108" t="s">
        <v>305</v>
      </c>
      <c r="BM47" s="108" t="s">
        <v>323</v>
      </c>
      <c r="BN47" s="108" t="s">
        <v>571</v>
      </c>
      <c r="BO47" s="108" t="s">
        <v>141</v>
      </c>
      <c r="BP47" s="108">
        <v>736</v>
      </c>
      <c r="BQ47" s="108" t="s">
        <v>308</v>
      </c>
      <c r="BR47" s="108"/>
      <c r="BS47" s="108" t="s">
        <v>327</v>
      </c>
      <c r="BT47" s="108"/>
      <c r="BU47" s="108" t="s">
        <v>569</v>
      </c>
      <c r="BV47" s="108" t="s">
        <v>572</v>
      </c>
      <c r="BW47" s="108" t="s">
        <v>311</v>
      </c>
      <c r="BX47" s="108">
        <v>3.5</v>
      </c>
      <c r="BY47" s="108">
        <v>7200</v>
      </c>
      <c r="BZ47" s="108">
        <v>4096</v>
      </c>
      <c r="CA47" s="108">
        <v>36</v>
      </c>
      <c r="CB47" s="108">
        <v>100</v>
      </c>
      <c r="CC47" s="108">
        <v>0</v>
      </c>
      <c r="CD47" s="108">
        <v>36</v>
      </c>
      <c r="CE47" s="108">
        <v>2</v>
      </c>
      <c r="CF47" s="108">
        <v>1</v>
      </c>
      <c r="CG47" s="108">
        <v>6</v>
      </c>
      <c r="CH47" s="108">
        <v>3</v>
      </c>
      <c r="CI47" s="108" t="s">
        <v>66</v>
      </c>
      <c r="CJ47" s="108">
        <v>8.36</v>
      </c>
      <c r="CK47" s="108">
        <v>4.66</v>
      </c>
      <c r="CL47" s="108">
        <v>2.16</v>
      </c>
      <c r="CM47" s="108">
        <v>588.09</v>
      </c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9">
        <v>42416</v>
      </c>
      <c r="EK47" s="109">
        <v>42615</v>
      </c>
      <c r="EL47" s="108" t="s">
        <v>312</v>
      </c>
      <c r="EM47" s="108" t="s">
        <v>578</v>
      </c>
      <c r="EN47" s="108"/>
      <c r="EO47" s="108"/>
      <c r="EP47" s="108"/>
      <c r="EQ47" s="108"/>
      <c r="ER47" s="108"/>
      <c r="ES47" s="108"/>
      <c r="ET47" s="108"/>
      <c r="EU47" s="108"/>
    </row>
    <row r="48" spans="1:151" x14ac:dyDescent="0.35">
      <c r="A48" s="108">
        <f t="shared" si="1"/>
        <v>2301904</v>
      </c>
      <c r="B48" s="108">
        <f t="shared" si="1"/>
        <v>0</v>
      </c>
      <c r="C48" s="109">
        <f t="shared" si="2"/>
        <v>42976</v>
      </c>
      <c r="D48" s="109">
        <f t="shared" si="2"/>
        <v>42956</v>
      </c>
      <c r="E48" s="108" t="str">
        <f t="shared" si="3"/>
        <v>Yes</v>
      </c>
      <c r="F48" s="108" t="str">
        <f t="shared" si="4"/>
        <v>Delta Snapshots,Thin Provisioning,Compression</v>
      </c>
      <c r="G48" s="108" t="str">
        <f t="shared" si="5"/>
        <v>Fixed Size Qualification Range</v>
      </c>
      <c r="H48" s="108" t="str">
        <f t="shared" si="6"/>
        <v>Active Cooling</v>
      </c>
      <c r="I48" s="108" t="str">
        <f t="shared" si="7"/>
        <v>1378;600</v>
      </c>
      <c r="J48" s="108" t="str">
        <f t="shared" si="7"/>
        <v>Gold;Silver</v>
      </c>
      <c r="K48" s="108" t="str">
        <f t="shared" si="11"/>
        <v>HDD</v>
      </c>
      <c r="L48" s="108">
        <f t="shared" si="10"/>
        <v>3.5</v>
      </c>
      <c r="M48" s="108">
        <f t="shared" si="10"/>
        <v>7200</v>
      </c>
      <c r="N48" s="108">
        <f t="shared" si="10"/>
        <v>8000</v>
      </c>
      <c r="O48" s="108">
        <f t="shared" si="10"/>
        <v>40</v>
      </c>
      <c r="P48" s="108">
        <f t="shared" si="10"/>
        <v>0</v>
      </c>
      <c r="Q48" s="108">
        <f t="shared" si="10"/>
        <v>0</v>
      </c>
      <c r="R48" s="108">
        <f t="shared" si="10"/>
        <v>40</v>
      </c>
      <c r="S48" s="108">
        <f t="shared" si="10"/>
        <v>2</v>
      </c>
      <c r="T48" s="108">
        <f t="shared" si="10"/>
        <v>1</v>
      </c>
      <c r="U48" s="108">
        <f t="shared" si="10"/>
        <v>2</v>
      </c>
      <c r="V48" s="108">
        <f t="shared" si="10"/>
        <v>1</v>
      </c>
      <c r="W48" s="108" t="str">
        <f t="shared" si="10"/>
        <v>No</v>
      </c>
      <c r="X48" s="108">
        <f t="shared" si="10"/>
        <v>13.1</v>
      </c>
      <c r="Y48" s="108">
        <f t="shared" si="10"/>
        <v>3.17</v>
      </c>
      <c r="Z48" s="108">
        <f t="shared" si="10"/>
        <v>4.6100000000000003</v>
      </c>
      <c r="AA48" s="108">
        <f t="shared" si="9"/>
        <v>480.54</v>
      </c>
      <c r="AB48" s="108"/>
      <c r="AC48" s="108"/>
      <c r="AD48" s="108"/>
      <c r="AE48" s="108"/>
      <c r="AF48" s="108"/>
      <c r="AG48" s="108"/>
      <c r="AH48" s="108">
        <v>2301904</v>
      </c>
      <c r="AI48" s="108"/>
      <c r="AJ48" s="108" t="s">
        <v>289</v>
      </c>
      <c r="AK48" s="108" t="s">
        <v>369</v>
      </c>
      <c r="AL48" s="108" t="s">
        <v>370</v>
      </c>
      <c r="AM48" s="108" t="s">
        <v>579</v>
      </c>
      <c r="AN48" s="108" t="s">
        <v>580</v>
      </c>
      <c r="AO48" s="108" t="s">
        <v>293</v>
      </c>
      <c r="AP48" s="108" t="s">
        <v>294</v>
      </c>
      <c r="AQ48" s="108" t="s">
        <v>65</v>
      </c>
      <c r="AR48" s="108" t="s">
        <v>318</v>
      </c>
      <c r="AS48" s="108" t="s">
        <v>373</v>
      </c>
      <c r="AT48" s="108" t="s">
        <v>370</v>
      </c>
      <c r="AU48" s="108" t="s">
        <v>581</v>
      </c>
      <c r="AV48" s="108" t="s">
        <v>299</v>
      </c>
      <c r="AW48" s="108" t="s">
        <v>456</v>
      </c>
      <c r="AX48" s="108" t="s">
        <v>301</v>
      </c>
      <c r="AY48" s="108" t="s">
        <v>302</v>
      </c>
      <c r="AZ48" s="108" t="s">
        <v>65</v>
      </c>
      <c r="BA48" s="108" t="s">
        <v>65</v>
      </c>
      <c r="BB48" s="108" t="s">
        <v>375</v>
      </c>
      <c r="BC48" s="108" t="s">
        <v>457</v>
      </c>
      <c r="BD48" s="108" t="s">
        <v>66</v>
      </c>
      <c r="BE48" s="108" t="s">
        <v>304</v>
      </c>
      <c r="BF48" s="108" t="s">
        <v>66</v>
      </c>
      <c r="BG48" s="108"/>
      <c r="BH48" s="108" t="s">
        <v>66</v>
      </c>
      <c r="BI48" s="108"/>
      <c r="BJ48" s="108"/>
      <c r="BK48" s="108" t="s">
        <v>579</v>
      </c>
      <c r="BL48" s="108" t="s">
        <v>377</v>
      </c>
      <c r="BM48" s="108" t="s">
        <v>378</v>
      </c>
      <c r="BN48" s="108" t="s">
        <v>465</v>
      </c>
      <c r="BO48" s="108" t="s">
        <v>465</v>
      </c>
      <c r="BP48" s="108" t="s">
        <v>466</v>
      </c>
      <c r="BQ48" s="108" t="s">
        <v>381</v>
      </c>
      <c r="BR48" s="108"/>
      <c r="BS48" s="108" t="s">
        <v>327</v>
      </c>
      <c r="BT48" s="108"/>
      <c r="BU48" s="108" t="s">
        <v>582</v>
      </c>
      <c r="BV48" s="108" t="s">
        <v>583</v>
      </c>
      <c r="BW48" s="108" t="s">
        <v>311</v>
      </c>
      <c r="BX48" s="108">
        <v>3.5</v>
      </c>
      <c r="BY48" s="108">
        <v>7200</v>
      </c>
      <c r="BZ48" s="108">
        <v>8000</v>
      </c>
      <c r="CA48" s="108">
        <v>40</v>
      </c>
      <c r="CB48" s="108"/>
      <c r="CC48" s="108">
        <v>0</v>
      </c>
      <c r="CD48" s="108">
        <v>40</v>
      </c>
      <c r="CE48" s="108">
        <v>2</v>
      </c>
      <c r="CF48" s="108">
        <v>1</v>
      </c>
      <c r="CG48" s="108">
        <v>2</v>
      </c>
      <c r="CH48" s="108">
        <v>1</v>
      </c>
      <c r="CI48" s="108" t="s">
        <v>66</v>
      </c>
      <c r="CJ48" s="108">
        <v>13.1</v>
      </c>
      <c r="CK48" s="108">
        <v>3.17</v>
      </c>
      <c r="CL48" s="108">
        <v>4.6100000000000003</v>
      </c>
      <c r="CM48" s="108">
        <v>480.54</v>
      </c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9">
        <v>42976</v>
      </c>
      <c r="EK48" s="109">
        <v>42956</v>
      </c>
      <c r="EL48" s="108" t="s">
        <v>312</v>
      </c>
      <c r="EM48" s="108" t="s">
        <v>584</v>
      </c>
      <c r="EN48" s="108"/>
      <c r="EO48" s="108"/>
      <c r="EP48" s="108"/>
      <c r="EQ48" s="108"/>
      <c r="ER48" s="108"/>
      <c r="ES48" s="108"/>
      <c r="ET48" s="108"/>
      <c r="EU48" s="108"/>
    </row>
    <row r="49" spans="1:151" x14ac:dyDescent="0.35">
      <c r="A49" s="108">
        <f t="shared" si="1"/>
        <v>2309453</v>
      </c>
      <c r="B49" s="108">
        <f t="shared" si="1"/>
        <v>0</v>
      </c>
      <c r="C49" s="109">
        <f t="shared" si="2"/>
        <v>42552</v>
      </c>
      <c r="D49" s="109">
        <f t="shared" si="2"/>
        <v>43122</v>
      </c>
      <c r="E49" s="108" t="str">
        <f t="shared" si="3"/>
        <v>Yes</v>
      </c>
      <c r="F49" s="108" t="str">
        <f t="shared" si="4"/>
        <v>Delta Snapshots,Thin Provisioning</v>
      </c>
      <c r="G49" s="108" t="str">
        <f t="shared" si="5"/>
        <v>Fixed Size Qualification Range</v>
      </c>
      <c r="H49" s="108" t="str">
        <f t="shared" si="6"/>
        <v>Active Cooling</v>
      </c>
      <c r="I49" s="108">
        <f t="shared" si="7"/>
        <v>913</v>
      </c>
      <c r="J49" s="108">
        <f t="shared" si="7"/>
        <v>0</v>
      </c>
      <c r="K49" s="108" t="str">
        <f t="shared" si="11"/>
        <v>HDD</v>
      </c>
      <c r="L49" s="108">
        <f t="shared" si="10"/>
        <v>3.5</v>
      </c>
      <c r="M49" s="108">
        <f t="shared" si="10"/>
        <v>7200</v>
      </c>
      <c r="N49" s="108">
        <f t="shared" si="10"/>
        <v>8000</v>
      </c>
      <c r="O49" s="108">
        <f t="shared" si="10"/>
        <v>12</v>
      </c>
      <c r="P49" s="108">
        <f t="shared" si="10"/>
        <v>1</v>
      </c>
      <c r="Q49" s="108">
        <f t="shared" si="10"/>
        <v>0</v>
      </c>
      <c r="R49" s="108">
        <f t="shared" si="10"/>
        <v>12</v>
      </c>
      <c r="S49" s="108">
        <f t="shared" si="10"/>
        <v>2</v>
      </c>
      <c r="T49" s="108">
        <f t="shared" si="10"/>
        <v>1</v>
      </c>
      <c r="U49" s="108">
        <f t="shared" si="10"/>
        <v>2</v>
      </c>
      <c r="V49" s="108">
        <f t="shared" si="10"/>
        <v>1</v>
      </c>
      <c r="W49" s="108" t="str">
        <f t="shared" si="10"/>
        <v>No</v>
      </c>
      <c r="X49" s="108">
        <f t="shared" si="10"/>
        <v>7.2</v>
      </c>
      <c r="Y49" s="108">
        <f t="shared" si="10"/>
        <v>2.5</v>
      </c>
      <c r="Z49" s="108">
        <f t="shared" si="10"/>
        <v>5</v>
      </c>
      <c r="AA49" s="108">
        <f t="shared" si="9"/>
        <v>276.39999999999998</v>
      </c>
      <c r="AB49" s="108"/>
      <c r="AC49" s="108"/>
      <c r="AD49" s="108"/>
      <c r="AE49" s="108"/>
      <c r="AF49" s="108"/>
      <c r="AG49" s="108"/>
      <c r="AH49" s="108">
        <v>2309453</v>
      </c>
      <c r="AI49" s="108"/>
      <c r="AJ49" s="108" t="s">
        <v>409</v>
      </c>
      <c r="AK49" s="108" t="s">
        <v>409</v>
      </c>
      <c r="AL49" s="108" t="s">
        <v>468</v>
      </c>
      <c r="AM49" s="108" t="s">
        <v>585</v>
      </c>
      <c r="AN49" s="108"/>
      <c r="AO49" s="108" t="s">
        <v>293</v>
      </c>
      <c r="AP49" s="108" t="s">
        <v>294</v>
      </c>
      <c r="AQ49" s="108" t="s">
        <v>65</v>
      </c>
      <c r="AR49" s="108" t="s">
        <v>318</v>
      </c>
      <c r="AS49" s="108" t="s">
        <v>413</v>
      </c>
      <c r="AT49" s="108" t="s">
        <v>470</v>
      </c>
      <c r="AU49" s="108" t="s">
        <v>471</v>
      </c>
      <c r="AV49" s="108" t="s">
        <v>299</v>
      </c>
      <c r="AW49" s="108" t="s">
        <v>300</v>
      </c>
      <c r="AX49" s="108" t="s">
        <v>417</v>
      </c>
      <c r="AY49" s="108" t="s">
        <v>302</v>
      </c>
      <c r="AZ49" s="108" t="s">
        <v>65</v>
      </c>
      <c r="BA49" s="108" t="s">
        <v>66</v>
      </c>
      <c r="BB49" s="108" t="s">
        <v>472</v>
      </c>
      <c r="BC49" s="108" t="s">
        <v>473</v>
      </c>
      <c r="BD49" s="108" t="s">
        <v>66</v>
      </c>
      <c r="BE49" s="108" t="s">
        <v>304</v>
      </c>
      <c r="BF49" s="108" t="s">
        <v>66</v>
      </c>
      <c r="BG49" s="108"/>
      <c r="BH49" s="108" t="s">
        <v>66</v>
      </c>
      <c r="BI49" s="108"/>
      <c r="BJ49" s="108"/>
      <c r="BK49" s="108"/>
      <c r="BL49" s="108" t="s">
        <v>474</v>
      </c>
      <c r="BM49" s="108" t="s">
        <v>323</v>
      </c>
      <c r="BN49" s="108" t="s">
        <v>475</v>
      </c>
      <c r="BO49" s="108" t="s">
        <v>475</v>
      </c>
      <c r="BP49" s="108">
        <v>913</v>
      </c>
      <c r="BQ49" s="108"/>
      <c r="BR49" s="108"/>
      <c r="BS49" s="108"/>
      <c r="BT49" s="108"/>
      <c r="BU49" s="108" t="s">
        <v>586</v>
      </c>
      <c r="BV49" s="108" t="s">
        <v>587</v>
      </c>
      <c r="BW49" s="108" t="s">
        <v>311</v>
      </c>
      <c r="BX49" s="108">
        <v>3.5</v>
      </c>
      <c r="BY49" s="108">
        <v>7200</v>
      </c>
      <c r="BZ49" s="108">
        <v>8000</v>
      </c>
      <c r="CA49" s="108">
        <v>12</v>
      </c>
      <c r="CB49" s="108">
        <v>1</v>
      </c>
      <c r="CC49" s="108">
        <v>0</v>
      </c>
      <c r="CD49" s="108">
        <v>12</v>
      </c>
      <c r="CE49" s="108">
        <v>2</v>
      </c>
      <c r="CF49" s="108">
        <v>1</v>
      </c>
      <c r="CG49" s="108">
        <v>2</v>
      </c>
      <c r="CH49" s="108">
        <v>1</v>
      </c>
      <c r="CI49" s="108" t="s">
        <v>66</v>
      </c>
      <c r="CJ49" s="108">
        <v>7.2</v>
      </c>
      <c r="CK49" s="108">
        <v>2.5</v>
      </c>
      <c r="CL49" s="108">
        <v>5</v>
      </c>
      <c r="CM49" s="108">
        <v>276.39999999999998</v>
      </c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9">
        <v>42552</v>
      </c>
      <c r="EK49" s="109">
        <v>43122</v>
      </c>
      <c r="EL49" s="108" t="s">
        <v>312</v>
      </c>
      <c r="EM49" s="108" t="s">
        <v>588</v>
      </c>
      <c r="EN49" s="108"/>
      <c r="EO49" s="108"/>
      <c r="EP49" s="108"/>
      <c r="EQ49" s="108"/>
      <c r="ER49" s="108"/>
      <c r="ES49" s="108"/>
      <c r="ET49" s="108"/>
      <c r="EU49" s="108"/>
    </row>
    <row r="50" spans="1:151" x14ac:dyDescent="0.35">
      <c r="A50" s="108">
        <f t="shared" si="1"/>
        <v>2309454</v>
      </c>
      <c r="B50" s="108">
        <f t="shared" si="1"/>
        <v>0</v>
      </c>
      <c r="C50" s="109">
        <f t="shared" si="2"/>
        <v>42552</v>
      </c>
      <c r="D50" s="109">
        <f t="shared" si="2"/>
        <v>43122</v>
      </c>
      <c r="E50" s="108" t="str">
        <f t="shared" si="3"/>
        <v>Yes</v>
      </c>
      <c r="F50" s="108" t="str">
        <f t="shared" si="4"/>
        <v>Delta Snapshots,Thin Provisioning</v>
      </c>
      <c r="G50" s="108" t="str">
        <f t="shared" si="5"/>
        <v>Fixed Size Qualification Range</v>
      </c>
      <c r="H50" s="108" t="str">
        <f t="shared" si="6"/>
        <v>Active Cooling</v>
      </c>
      <c r="I50" s="108">
        <f t="shared" si="7"/>
        <v>2325</v>
      </c>
      <c r="J50" s="108">
        <f t="shared" si="7"/>
        <v>0</v>
      </c>
      <c r="K50" s="108" t="str">
        <f t="shared" si="11"/>
        <v>HDD</v>
      </c>
      <c r="L50" s="108">
        <f t="shared" si="10"/>
        <v>3.5</v>
      </c>
      <c r="M50" s="108">
        <f t="shared" si="10"/>
        <v>7200</v>
      </c>
      <c r="N50" s="108">
        <f t="shared" si="10"/>
        <v>8000</v>
      </c>
      <c r="O50" s="108">
        <f t="shared" si="10"/>
        <v>60</v>
      </c>
      <c r="P50" s="108">
        <f t="shared" si="10"/>
        <v>1</v>
      </c>
      <c r="Q50" s="108">
        <f t="shared" si="10"/>
        <v>0</v>
      </c>
      <c r="R50" s="108">
        <f t="shared" si="10"/>
        <v>60</v>
      </c>
      <c r="S50" s="108">
        <f t="shared" si="10"/>
        <v>2</v>
      </c>
      <c r="T50" s="108">
        <f t="shared" si="10"/>
        <v>1</v>
      </c>
      <c r="U50" s="108">
        <f t="shared" si="10"/>
        <v>2</v>
      </c>
      <c r="V50" s="108">
        <f t="shared" si="10"/>
        <v>1</v>
      </c>
      <c r="W50" s="108" t="str">
        <f t="shared" si="10"/>
        <v>No</v>
      </c>
      <c r="X50" s="108">
        <f t="shared" si="10"/>
        <v>16.600000000000001</v>
      </c>
      <c r="Y50" s="108">
        <f t="shared" si="10"/>
        <v>3.4</v>
      </c>
      <c r="Z50" s="108">
        <f t="shared" si="10"/>
        <v>5.8</v>
      </c>
      <c r="AA50" s="108">
        <f t="shared" si="9"/>
        <v>420.4</v>
      </c>
      <c r="AB50" s="108"/>
      <c r="AC50" s="108"/>
      <c r="AD50" s="108"/>
      <c r="AE50" s="108"/>
      <c r="AF50" s="108"/>
      <c r="AG50" s="108"/>
      <c r="AH50" s="108">
        <v>2309454</v>
      </c>
      <c r="AI50" s="108"/>
      <c r="AJ50" s="108" t="s">
        <v>409</v>
      </c>
      <c r="AK50" s="108" t="s">
        <v>409</v>
      </c>
      <c r="AL50" s="108" t="s">
        <v>468</v>
      </c>
      <c r="AM50" s="108" t="s">
        <v>589</v>
      </c>
      <c r="AN50" s="108"/>
      <c r="AO50" s="108" t="s">
        <v>293</v>
      </c>
      <c r="AP50" s="108" t="s">
        <v>294</v>
      </c>
      <c r="AQ50" s="108" t="s">
        <v>65</v>
      </c>
      <c r="AR50" s="108" t="s">
        <v>318</v>
      </c>
      <c r="AS50" s="108" t="s">
        <v>413</v>
      </c>
      <c r="AT50" s="108" t="s">
        <v>470</v>
      </c>
      <c r="AU50" s="108" t="s">
        <v>471</v>
      </c>
      <c r="AV50" s="108" t="s">
        <v>299</v>
      </c>
      <c r="AW50" s="108" t="s">
        <v>300</v>
      </c>
      <c r="AX50" s="108" t="s">
        <v>417</v>
      </c>
      <c r="AY50" s="108" t="s">
        <v>302</v>
      </c>
      <c r="AZ50" s="108" t="s">
        <v>65</v>
      </c>
      <c r="BA50" s="108" t="s">
        <v>66</v>
      </c>
      <c r="BB50" s="108" t="s">
        <v>472</v>
      </c>
      <c r="BC50" s="108" t="s">
        <v>473</v>
      </c>
      <c r="BD50" s="108" t="s">
        <v>66</v>
      </c>
      <c r="BE50" s="108" t="s">
        <v>304</v>
      </c>
      <c r="BF50" s="108" t="s">
        <v>66</v>
      </c>
      <c r="BG50" s="108"/>
      <c r="BH50" s="108" t="s">
        <v>66</v>
      </c>
      <c r="BI50" s="108"/>
      <c r="BJ50" s="108"/>
      <c r="BK50" s="108"/>
      <c r="BL50" s="108" t="s">
        <v>474</v>
      </c>
      <c r="BM50" s="108" t="s">
        <v>323</v>
      </c>
      <c r="BN50" s="108" t="s">
        <v>590</v>
      </c>
      <c r="BO50" s="108" t="s">
        <v>591</v>
      </c>
      <c r="BP50" s="108">
        <v>2325</v>
      </c>
      <c r="BQ50" s="108"/>
      <c r="BR50" s="108"/>
      <c r="BS50" s="108"/>
      <c r="BT50" s="108"/>
      <c r="BU50" s="108" t="s">
        <v>592</v>
      </c>
      <c r="BV50" s="108" t="s">
        <v>593</v>
      </c>
      <c r="BW50" s="108" t="s">
        <v>311</v>
      </c>
      <c r="BX50" s="108">
        <v>3.5</v>
      </c>
      <c r="BY50" s="108">
        <v>7200</v>
      </c>
      <c r="BZ50" s="108">
        <v>8000</v>
      </c>
      <c r="CA50" s="108">
        <v>60</v>
      </c>
      <c r="CB50" s="108">
        <v>1</v>
      </c>
      <c r="CC50" s="108">
        <v>0</v>
      </c>
      <c r="CD50" s="108">
        <v>60</v>
      </c>
      <c r="CE50" s="108">
        <v>2</v>
      </c>
      <c r="CF50" s="108">
        <v>1</v>
      </c>
      <c r="CG50" s="108">
        <v>2</v>
      </c>
      <c r="CH50" s="108">
        <v>1</v>
      </c>
      <c r="CI50" s="108" t="s">
        <v>66</v>
      </c>
      <c r="CJ50" s="108">
        <v>16.600000000000001</v>
      </c>
      <c r="CK50" s="108">
        <v>3.4</v>
      </c>
      <c r="CL50" s="108">
        <v>5.8</v>
      </c>
      <c r="CM50" s="108">
        <v>420.4</v>
      </c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9">
        <v>42552</v>
      </c>
      <c r="EK50" s="109">
        <v>43122</v>
      </c>
      <c r="EL50" s="108" t="s">
        <v>312</v>
      </c>
      <c r="EM50" s="108" t="s">
        <v>594</v>
      </c>
      <c r="EN50" s="108"/>
      <c r="EO50" s="108"/>
      <c r="EP50" s="108"/>
      <c r="EQ50" s="108"/>
      <c r="ER50" s="108"/>
      <c r="ES50" s="108"/>
      <c r="ET50" s="108"/>
      <c r="EU50" s="108"/>
    </row>
    <row r="51" spans="1:151" x14ac:dyDescent="0.35">
      <c r="A51" s="108">
        <f t="shared" si="1"/>
        <v>2309463</v>
      </c>
      <c r="B51" s="108">
        <f t="shared" si="1"/>
        <v>0</v>
      </c>
      <c r="C51" s="109">
        <f t="shared" si="2"/>
        <v>42552</v>
      </c>
      <c r="D51" s="109">
        <f t="shared" si="2"/>
        <v>43122</v>
      </c>
      <c r="E51" s="108" t="str">
        <f t="shared" si="3"/>
        <v>Yes</v>
      </c>
      <c r="F51" s="108" t="str">
        <f t="shared" si="4"/>
        <v>Delta Snapshots,Thin Provisioning</v>
      </c>
      <c r="G51" s="108" t="str">
        <f t="shared" si="5"/>
        <v>Fixed Size Qualification Range</v>
      </c>
      <c r="H51" s="108" t="str">
        <f t="shared" si="6"/>
        <v>Active Cooling</v>
      </c>
      <c r="I51" s="108">
        <f t="shared" si="7"/>
        <v>2325</v>
      </c>
      <c r="J51" s="108">
        <f t="shared" si="7"/>
        <v>0</v>
      </c>
      <c r="K51" s="108" t="str">
        <f t="shared" si="11"/>
        <v>HDD</v>
      </c>
      <c r="L51" s="108">
        <f t="shared" si="10"/>
        <v>3.5</v>
      </c>
      <c r="M51" s="108">
        <f t="shared" si="10"/>
        <v>7200</v>
      </c>
      <c r="N51" s="108">
        <f t="shared" si="10"/>
        <v>10000</v>
      </c>
      <c r="O51" s="108">
        <f t="shared" si="10"/>
        <v>60</v>
      </c>
      <c r="P51" s="108">
        <f t="shared" si="10"/>
        <v>1</v>
      </c>
      <c r="Q51" s="108">
        <f t="shared" si="10"/>
        <v>0</v>
      </c>
      <c r="R51" s="108">
        <f t="shared" si="10"/>
        <v>60</v>
      </c>
      <c r="S51" s="108">
        <f t="shared" si="10"/>
        <v>2</v>
      </c>
      <c r="T51" s="108">
        <f t="shared" si="10"/>
        <v>1</v>
      </c>
      <c r="U51" s="108">
        <f t="shared" si="10"/>
        <v>2</v>
      </c>
      <c r="V51" s="108">
        <f t="shared" si="10"/>
        <v>1</v>
      </c>
      <c r="W51" s="108" t="str">
        <f t="shared" si="10"/>
        <v>No</v>
      </c>
      <c r="X51" s="108">
        <f t="shared" si="10"/>
        <v>14.2</v>
      </c>
      <c r="Y51" s="108">
        <f t="shared" si="10"/>
        <v>5.4</v>
      </c>
      <c r="Z51" s="108">
        <f t="shared" si="10"/>
        <v>17.399999999999999</v>
      </c>
      <c r="AA51" s="108">
        <f t="shared" si="9"/>
        <v>643</v>
      </c>
      <c r="AB51" s="108"/>
      <c r="AC51" s="108"/>
      <c r="AD51" s="108"/>
      <c r="AE51" s="108"/>
      <c r="AF51" s="108"/>
      <c r="AG51" s="108"/>
      <c r="AH51" s="108">
        <v>2309463</v>
      </c>
      <c r="AI51" s="108"/>
      <c r="AJ51" s="108" t="s">
        <v>409</v>
      </c>
      <c r="AK51" s="108" t="s">
        <v>409</v>
      </c>
      <c r="AL51" s="108" t="s">
        <v>479</v>
      </c>
      <c r="AM51" s="108" t="s">
        <v>595</v>
      </c>
      <c r="AN51" s="108"/>
      <c r="AO51" s="108" t="s">
        <v>293</v>
      </c>
      <c r="AP51" s="108" t="s">
        <v>294</v>
      </c>
      <c r="AQ51" s="108" t="s">
        <v>65</v>
      </c>
      <c r="AR51" s="108" t="s">
        <v>318</v>
      </c>
      <c r="AS51" s="108" t="s">
        <v>413</v>
      </c>
      <c r="AT51" s="108" t="s">
        <v>481</v>
      </c>
      <c r="AU51" s="108" t="s">
        <v>482</v>
      </c>
      <c r="AV51" s="108" t="s">
        <v>299</v>
      </c>
      <c r="AW51" s="108" t="s">
        <v>300</v>
      </c>
      <c r="AX51" s="108" t="s">
        <v>417</v>
      </c>
      <c r="AY51" s="108" t="s">
        <v>302</v>
      </c>
      <c r="AZ51" s="108" t="s">
        <v>65</v>
      </c>
      <c r="BA51" s="108" t="s">
        <v>66</v>
      </c>
      <c r="BB51" s="108" t="s">
        <v>472</v>
      </c>
      <c r="BC51" s="108" t="s">
        <v>473</v>
      </c>
      <c r="BD51" s="108" t="s">
        <v>66</v>
      </c>
      <c r="BE51" s="108" t="s">
        <v>304</v>
      </c>
      <c r="BF51" s="108" t="s">
        <v>66</v>
      </c>
      <c r="BG51" s="108"/>
      <c r="BH51" s="108" t="s">
        <v>66</v>
      </c>
      <c r="BI51" s="108"/>
      <c r="BJ51" s="108"/>
      <c r="BK51" s="108"/>
      <c r="BL51" s="108" t="s">
        <v>474</v>
      </c>
      <c r="BM51" s="108" t="s">
        <v>323</v>
      </c>
      <c r="BN51" s="108" t="s">
        <v>590</v>
      </c>
      <c r="BO51" s="108" t="s">
        <v>591</v>
      </c>
      <c r="BP51" s="108">
        <v>2325</v>
      </c>
      <c r="BQ51" s="108"/>
      <c r="BR51" s="108"/>
      <c r="BS51" s="108"/>
      <c r="BT51" s="108"/>
      <c r="BU51" s="108" t="s">
        <v>596</v>
      </c>
      <c r="BV51" s="108" t="s">
        <v>597</v>
      </c>
      <c r="BW51" s="108" t="s">
        <v>311</v>
      </c>
      <c r="BX51" s="108">
        <v>3.5</v>
      </c>
      <c r="BY51" s="108">
        <v>7200</v>
      </c>
      <c r="BZ51" s="108">
        <v>10000</v>
      </c>
      <c r="CA51" s="108">
        <v>60</v>
      </c>
      <c r="CB51" s="108">
        <v>1</v>
      </c>
      <c r="CC51" s="108">
        <v>0</v>
      </c>
      <c r="CD51" s="108">
        <v>60</v>
      </c>
      <c r="CE51" s="108">
        <v>2</v>
      </c>
      <c r="CF51" s="108">
        <v>1</v>
      </c>
      <c r="CG51" s="108">
        <v>2</v>
      </c>
      <c r="CH51" s="108">
        <v>1</v>
      </c>
      <c r="CI51" s="108" t="s">
        <v>66</v>
      </c>
      <c r="CJ51" s="108">
        <v>14.2</v>
      </c>
      <c r="CK51" s="108">
        <v>5.4</v>
      </c>
      <c r="CL51" s="108">
        <v>17.399999999999999</v>
      </c>
      <c r="CM51" s="108">
        <v>643</v>
      </c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9">
        <v>42552</v>
      </c>
      <c r="EK51" s="109">
        <v>43122</v>
      </c>
      <c r="EL51" s="108" t="s">
        <v>312</v>
      </c>
      <c r="EM51" s="108" t="s">
        <v>598</v>
      </c>
      <c r="EN51" s="108"/>
      <c r="EO51" s="108"/>
      <c r="EP51" s="108"/>
      <c r="EQ51" s="108"/>
      <c r="ER51" s="108"/>
      <c r="ES51" s="108"/>
      <c r="ET51" s="108"/>
      <c r="EU51" s="108"/>
    </row>
    <row r="52" spans="1:151" x14ac:dyDescent="0.35">
      <c r="A52" s="108"/>
      <c r="B52" s="108"/>
      <c r="C52" s="109"/>
      <c r="D52" s="109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9"/>
      <c r="EK52" s="109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</row>
    <row r="53" spans="1:151" x14ac:dyDescent="0.35">
      <c r="A53" s="108">
        <f t="shared" si="1"/>
        <v>2212733</v>
      </c>
      <c r="B53" s="108" t="str">
        <f t="shared" si="1"/>
        <v>B</v>
      </c>
      <c r="C53" s="109">
        <f t="shared" si="2"/>
        <v>41061</v>
      </c>
      <c r="D53" s="109">
        <f t="shared" si="2"/>
        <v>41624</v>
      </c>
      <c r="E53" s="108" t="str">
        <f t="shared" si="3"/>
        <v>No</v>
      </c>
      <c r="F53" s="108" t="str">
        <f t="shared" si="4"/>
        <v>Delta Snapshots,Thin Provisioning</v>
      </c>
      <c r="G53" s="108" t="str">
        <f t="shared" si="5"/>
        <v>Fixed Size Qualification Range</v>
      </c>
      <c r="H53" s="108" t="str">
        <f t="shared" si="6"/>
        <v>Active Cooling</v>
      </c>
      <c r="I53" s="108">
        <f t="shared" si="7"/>
        <v>750</v>
      </c>
      <c r="J53" s="108" t="str">
        <f t="shared" si="7"/>
        <v>platinum</v>
      </c>
      <c r="K53" s="108" t="str">
        <f t="shared" si="11"/>
        <v>HDD</v>
      </c>
      <c r="L53" s="108">
        <f t="shared" si="11"/>
        <v>3.5</v>
      </c>
      <c r="M53" s="108">
        <f t="shared" si="11"/>
        <v>10000</v>
      </c>
      <c r="N53" s="108">
        <f t="shared" si="11"/>
        <v>0</v>
      </c>
      <c r="O53" s="108">
        <f t="shared" si="11"/>
        <v>24</v>
      </c>
      <c r="P53" s="108">
        <f t="shared" si="11"/>
        <v>0</v>
      </c>
      <c r="Q53" s="108">
        <f t="shared" si="11"/>
        <v>0</v>
      </c>
      <c r="R53" s="108">
        <f t="shared" si="11"/>
        <v>24</v>
      </c>
      <c r="S53" s="108">
        <f t="shared" si="11"/>
        <v>2</v>
      </c>
      <c r="T53" s="108">
        <f t="shared" si="11"/>
        <v>0</v>
      </c>
      <c r="U53" s="108">
        <f t="shared" si="11"/>
        <v>2</v>
      </c>
      <c r="V53" s="108">
        <f t="shared" si="11"/>
        <v>0</v>
      </c>
      <c r="W53" s="108" t="str">
        <f t="shared" si="11"/>
        <v>No</v>
      </c>
      <c r="X53" s="108">
        <f t="shared" si="11"/>
        <v>1.2</v>
      </c>
      <c r="Y53" s="108">
        <f t="shared" si="11"/>
        <v>6.6</v>
      </c>
      <c r="Z53" s="108">
        <f t="shared" si="11"/>
        <v>1</v>
      </c>
      <c r="AA53" s="108">
        <f t="shared" si="9"/>
        <v>22.9</v>
      </c>
      <c r="AB53" s="108"/>
      <c r="AC53" s="108"/>
      <c r="AD53" s="108"/>
      <c r="AE53" s="108"/>
      <c r="AF53" s="108"/>
      <c r="AG53" s="108"/>
      <c r="AH53" s="108">
        <v>2212733</v>
      </c>
      <c r="AI53" s="108" t="s">
        <v>357</v>
      </c>
      <c r="AJ53" s="108" t="s">
        <v>289</v>
      </c>
      <c r="AK53" s="108" t="s">
        <v>290</v>
      </c>
      <c r="AL53" s="108" t="s">
        <v>340</v>
      </c>
      <c r="AM53" s="108" t="s">
        <v>341</v>
      </c>
      <c r="AN53" s="108" t="s">
        <v>342</v>
      </c>
      <c r="AO53" s="108" t="s">
        <v>293</v>
      </c>
      <c r="AP53" s="108" t="s">
        <v>294</v>
      </c>
      <c r="AQ53" s="108" t="s">
        <v>66</v>
      </c>
      <c r="AR53" s="108" t="s">
        <v>318</v>
      </c>
      <c r="AS53" s="108" t="s">
        <v>343</v>
      </c>
      <c r="AT53" s="108" t="s">
        <v>344</v>
      </c>
      <c r="AU53" s="108" t="s">
        <v>345</v>
      </c>
      <c r="AV53" s="108" t="s">
        <v>299</v>
      </c>
      <c r="AW53" s="108" t="s">
        <v>300</v>
      </c>
      <c r="AX53" s="108" t="s">
        <v>301</v>
      </c>
      <c r="AY53" s="108" t="s">
        <v>302</v>
      </c>
      <c r="AZ53" s="108" t="s">
        <v>66</v>
      </c>
      <c r="BA53" s="108" t="s">
        <v>66</v>
      </c>
      <c r="BB53" s="108" t="s">
        <v>303</v>
      </c>
      <c r="BC53" s="108">
        <v>7.02</v>
      </c>
      <c r="BD53" s="108" t="s">
        <v>66</v>
      </c>
      <c r="BE53" s="108" t="s">
        <v>304</v>
      </c>
      <c r="BF53" s="108" t="s">
        <v>66</v>
      </c>
      <c r="BG53" s="108"/>
      <c r="BH53" s="108" t="s">
        <v>66</v>
      </c>
      <c r="BI53" s="108"/>
      <c r="BJ53" s="108"/>
      <c r="BK53" s="108" t="s">
        <v>341</v>
      </c>
      <c r="BL53" s="108" t="s">
        <v>305</v>
      </c>
      <c r="BM53" s="108" t="s">
        <v>290</v>
      </c>
      <c r="BN53" s="108" t="s">
        <v>346</v>
      </c>
      <c r="BO53" s="108" t="s">
        <v>347</v>
      </c>
      <c r="BP53" s="108">
        <v>750</v>
      </c>
      <c r="BQ53" s="108" t="s">
        <v>348</v>
      </c>
      <c r="BR53" s="108"/>
      <c r="BS53" s="108"/>
      <c r="BT53" s="108" t="s">
        <v>349</v>
      </c>
      <c r="BU53" s="108" t="s">
        <v>350</v>
      </c>
      <c r="BV53" s="108" t="s">
        <v>351</v>
      </c>
      <c r="BW53" s="108" t="s">
        <v>311</v>
      </c>
      <c r="BX53" s="108">
        <v>3.5</v>
      </c>
      <c r="BY53" s="108">
        <v>10000</v>
      </c>
      <c r="BZ53" s="108"/>
      <c r="CA53" s="108">
        <v>24</v>
      </c>
      <c r="CB53" s="108"/>
      <c r="CC53" s="108">
        <v>0</v>
      </c>
      <c r="CD53" s="108">
        <v>24</v>
      </c>
      <c r="CE53" s="108">
        <v>2</v>
      </c>
      <c r="CF53" s="108">
        <v>0</v>
      </c>
      <c r="CG53" s="108">
        <v>2</v>
      </c>
      <c r="CH53" s="108">
        <v>0</v>
      </c>
      <c r="CI53" s="108" t="s">
        <v>66</v>
      </c>
      <c r="CJ53" s="108">
        <v>1.2</v>
      </c>
      <c r="CK53" s="108">
        <v>6.6</v>
      </c>
      <c r="CL53" s="108">
        <v>1</v>
      </c>
      <c r="CM53" s="108">
        <v>22.9</v>
      </c>
      <c r="CN53" s="108" t="s">
        <v>352</v>
      </c>
      <c r="CO53" s="108" t="s">
        <v>353</v>
      </c>
      <c r="CP53" s="108">
        <v>10000</v>
      </c>
      <c r="CQ53" s="108"/>
      <c r="CR53" s="108">
        <v>24</v>
      </c>
      <c r="CS53" s="108" t="s">
        <v>354</v>
      </c>
      <c r="CT53" s="108"/>
      <c r="CU53" s="108">
        <v>1.2</v>
      </c>
      <c r="CV53" s="108">
        <v>6.6</v>
      </c>
      <c r="CW53" s="108">
        <v>1</v>
      </c>
      <c r="CX53" s="108">
        <v>22.9</v>
      </c>
      <c r="CY53" s="108" t="s">
        <v>352</v>
      </c>
      <c r="CZ53" s="108" t="s">
        <v>355</v>
      </c>
      <c r="DA53" s="108">
        <v>7200</v>
      </c>
      <c r="DB53" s="108"/>
      <c r="DC53" s="108">
        <v>24</v>
      </c>
      <c r="DD53" s="108" t="s">
        <v>354</v>
      </c>
      <c r="DE53" s="108" t="s">
        <v>66</v>
      </c>
      <c r="DF53" s="108">
        <v>3.3</v>
      </c>
      <c r="DG53" s="108">
        <v>1.2</v>
      </c>
      <c r="DH53" s="108">
        <v>2.9</v>
      </c>
      <c r="DI53" s="108">
        <v>36.799999999999997</v>
      </c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9">
        <v>41061</v>
      </c>
      <c r="EK53" s="109">
        <v>41624</v>
      </c>
      <c r="EL53" s="108" t="s">
        <v>312</v>
      </c>
      <c r="EM53" s="108" t="s">
        <v>356</v>
      </c>
      <c r="EN53" s="108"/>
      <c r="EO53" s="108"/>
      <c r="EP53" s="108"/>
      <c r="EQ53" s="108"/>
      <c r="ER53" s="108"/>
      <c r="ES53" s="108"/>
      <c r="ET53" s="108"/>
      <c r="EU53" s="108"/>
    </row>
    <row r="54" spans="1:151" x14ac:dyDescent="0.35">
      <c r="A54" s="108"/>
      <c r="B54" s="108"/>
      <c r="C54" s="109"/>
      <c r="D54" s="109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9"/>
      <c r="EK54" s="109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</row>
    <row r="55" spans="1:151" x14ac:dyDescent="0.35">
      <c r="A55" s="108">
        <f t="shared" si="1"/>
        <v>2283547</v>
      </c>
      <c r="B55" s="108">
        <f t="shared" si="1"/>
        <v>0</v>
      </c>
      <c r="C55" s="109">
        <f t="shared" si="2"/>
        <v>42571</v>
      </c>
      <c r="D55" s="109">
        <f t="shared" si="2"/>
        <v>42598</v>
      </c>
      <c r="E55" s="108" t="str">
        <f t="shared" si="3"/>
        <v>Yes</v>
      </c>
      <c r="F55" s="108" t="str">
        <f t="shared" si="4"/>
        <v>Delta Snapshots,Thin Provisioning</v>
      </c>
      <c r="G55" s="108" t="str">
        <f t="shared" si="5"/>
        <v>Fixed Size Qualification Range</v>
      </c>
      <c r="H55" s="108" t="str">
        <f t="shared" si="6"/>
        <v>Active Cooling</v>
      </c>
      <c r="I55" s="108">
        <f t="shared" si="7"/>
        <v>600</v>
      </c>
      <c r="J55" s="108" t="str">
        <f t="shared" si="7"/>
        <v>Silver</v>
      </c>
      <c r="K55" s="108" t="str">
        <f t="shared" si="11"/>
        <v>HDD</v>
      </c>
      <c r="L55" s="108">
        <f t="shared" si="11"/>
        <v>3.5</v>
      </c>
      <c r="M55" s="108">
        <f t="shared" si="11"/>
        <v>15000</v>
      </c>
      <c r="N55" s="108">
        <f t="shared" si="11"/>
        <v>300</v>
      </c>
      <c r="O55" s="108">
        <f t="shared" si="11"/>
        <v>88</v>
      </c>
      <c r="P55" s="108">
        <f t="shared" si="11"/>
        <v>1</v>
      </c>
      <c r="Q55" s="108">
        <f t="shared" si="11"/>
        <v>0</v>
      </c>
      <c r="R55" s="108">
        <f t="shared" si="11"/>
        <v>88</v>
      </c>
      <c r="S55" s="108">
        <f t="shared" si="11"/>
        <v>2</v>
      </c>
      <c r="T55" s="108">
        <f t="shared" si="11"/>
        <v>1</v>
      </c>
      <c r="U55" s="108">
        <f t="shared" si="11"/>
        <v>2</v>
      </c>
      <c r="V55" s="108">
        <f t="shared" si="11"/>
        <v>1</v>
      </c>
      <c r="W55" s="108" t="str">
        <f t="shared" si="11"/>
        <v>No</v>
      </c>
      <c r="X55" s="108">
        <f t="shared" si="11"/>
        <v>30.5</v>
      </c>
      <c r="Y55" s="108">
        <f t="shared" si="11"/>
        <v>22.7</v>
      </c>
      <c r="Z55" s="108">
        <f t="shared" si="11"/>
        <v>10.9</v>
      </c>
      <c r="AA55" s="108">
        <f t="shared" si="9"/>
        <v>25.5</v>
      </c>
      <c r="AB55" s="108"/>
      <c r="AC55" s="108"/>
      <c r="AD55" s="108"/>
      <c r="AE55" s="108"/>
      <c r="AF55" s="108"/>
      <c r="AG55" s="108"/>
      <c r="AH55" s="108">
        <v>2283547</v>
      </c>
      <c r="AI55" s="108"/>
      <c r="AJ55" s="108" t="s">
        <v>289</v>
      </c>
      <c r="AK55" s="108" t="s">
        <v>290</v>
      </c>
      <c r="AL55" s="108" t="s">
        <v>371</v>
      </c>
      <c r="AM55" s="108" t="s">
        <v>599</v>
      </c>
      <c r="AN55" s="108" t="s">
        <v>600</v>
      </c>
      <c r="AO55" s="108" t="s">
        <v>293</v>
      </c>
      <c r="AP55" s="108" t="s">
        <v>294</v>
      </c>
      <c r="AQ55" s="108" t="s">
        <v>65</v>
      </c>
      <c r="AR55" s="108" t="s">
        <v>318</v>
      </c>
      <c r="AS55" s="108" t="s">
        <v>343</v>
      </c>
      <c r="AT55" s="108" t="s">
        <v>601</v>
      </c>
      <c r="AU55" s="108" t="s">
        <v>601</v>
      </c>
      <c r="AV55" s="108" t="s">
        <v>299</v>
      </c>
      <c r="AW55" s="108" t="s">
        <v>300</v>
      </c>
      <c r="AX55" s="108" t="s">
        <v>301</v>
      </c>
      <c r="AY55" s="108" t="s">
        <v>302</v>
      </c>
      <c r="AZ55" s="108" t="s">
        <v>65</v>
      </c>
      <c r="BA55" s="108" t="s">
        <v>66</v>
      </c>
      <c r="BB55" s="108" t="s">
        <v>303</v>
      </c>
      <c r="BC55" s="108">
        <v>7.02</v>
      </c>
      <c r="BD55" s="108" t="s">
        <v>66</v>
      </c>
      <c r="BE55" s="108" t="s">
        <v>304</v>
      </c>
      <c r="BF55" s="108" t="s">
        <v>66</v>
      </c>
      <c r="BG55" s="108"/>
      <c r="BH55" s="108" t="s">
        <v>66</v>
      </c>
      <c r="BI55" s="108"/>
      <c r="BJ55" s="108"/>
      <c r="BK55" s="108"/>
      <c r="BL55" s="108" t="s">
        <v>305</v>
      </c>
      <c r="BM55" s="108" t="s">
        <v>343</v>
      </c>
      <c r="BN55" s="108" t="s">
        <v>602</v>
      </c>
      <c r="BO55" s="108" t="s">
        <v>602</v>
      </c>
      <c r="BP55" s="108">
        <v>600</v>
      </c>
      <c r="BQ55" s="108" t="s">
        <v>308</v>
      </c>
      <c r="BR55" s="108"/>
      <c r="BS55" s="108"/>
      <c r="BT55" s="108"/>
      <c r="BU55" s="108" t="s">
        <v>603</v>
      </c>
      <c r="BV55" s="108" t="s">
        <v>383</v>
      </c>
      <c r="BW55" s="108" t="s">
        <v>311</v>
      </c>
      <c r="BX55" s="108">
        <v>3.5</v>
      </c>
      <c r="BY55" s="108">
        <v>15000</v>
      </c>
      <c r="BZ55" s="108">
        <v>300</v>
      </c>
      <c r="CA55" s="108">
        <v>88</v>
      </c>
      <c r="CB55" s="108">
        <v>1</v>
      </c>
      <c r="CC55" s="108">
        <v>0</v>
      </c>
      <c r="CD55" s="108">
        <v>88</v>
      </c>
      <c r="CE55" s="108">
        <v>2</v>
      </c>
      <c r="CF55" s="108">
        <v>1</v>
      </c>
      <c r="CG55" s="108">
        <v>2</v>
      </c>
      <c r="CH55" s="108">
        <v>1</v>
      </c>
      <c r="CI55" s="108" t="s">
        <v>66</v>
      </c>
      <c r="CJ55" s="108">
        <v>30.5</v>
      </c>
      <c r="CK55" s="108">
        <v>22.7</v>
      </c>
      <c r="CL55" s="108">
        <v>10.9</v>
      </c>
      <c r="CM55" s="108">
        <v>25.5</v>
      </c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9">
        <v>42571</v>
      </c>
      <c r="EK55" s="109">
        <v>42598</v>
      </c>
      <c r="EL55" s="108" t="s">
        <v>312</v>
      </c>
      <c r="EM55" s="108" t="s">
        <v>604</v>
      </c>
      <c r="EN55" s="108"/>
      <c r="EO55" s="108"/>
      <c r="EP55" s="108"/>
      <c r="EQ55" s="108"/>
      <c r="ER55" s="108"/>
      <c r="ES55" s="108"/>
      <c r="ET55" s="108"/>
      <c r="EU55" s="108"/>
    </row>
    <row r="56" spans="1:151" x14ac:dyDescent="0.35">
      <c r="A56" s="108">
        <f t="shared" si="1"/>
        <v>2206027</v>
      </c>
      <c r="B56" s="108">
        <f t="shared" si="1"/>
        <v>0</v>
      </c>
      <c r="C56" s="109">
        <f t="shared" si="2"/>
        <v>41061</v>
      </c>
      <c r="D56" s="109">
        <f t="shared" si="2"/>
        <v>41612</v>
      </c>
      <c r="E56" s="108" t="str">
        <f t="shared" si="3"/>
        <v>Yes</v>
      </c>
      <c r="F56" s="108" t="str">
        <f t="shared" si="4"/>
        <v>Delta Snapshots,Thin Provisioning</v>
      </c>
      <c r="G56" s="108" t="str">
        <f t="shared" si="5"/>
        <v>Fixed Size Qualification Range</v>
      </c>
      <c r="H56" s="108" t="str">
        <f t="shared" si="6"/>
        <v>Active Cooling</v>
      </c>
      <c r="I56" s="108">
        <f t="shared" si="7"/>
        <v>1080</v>
      </c>
      <c r="J56" s="108" t="str">
        <f t="shared" si="7"/>
        <v>Gold</v>
      </c>
      <c r="K56" s="108" t="str">
        <f t="shared" si="11"/>
        <v>HDD</v>
      </c>
      <c r="L56" s="108">
        <f t="shared" si="11"/>
        <v>3.5</v>
      </c>
      <c r="M56" s="108">
        <f t="shared" si="11"/>
        <v>15000</v>
      </c>
      <c r="N56" s="108">
        <f t="shared" si="11"/>
        <v>600</v>
      </c>
      <c r="O56" s="108">
        <f t="shared" si="11"/>
        <v>24</v>
      </c>
      <c r="P56" s="108" t="str">
        <f t="shared" si="11"/>
        <v>6;18</v>
      </c>
      <c r="Q56" s="108">
        <f t="shared" si="11"/>
        <v>0</v>
      </c>
      <c r="R56" s="108">
        <f t="shared" si="11"/>
        <v>24</v>
      </c>
      <c r="S56" s="108">
        <f t="shared" si="11"/>
        <v>2</v>
      </c>
      <c r="T56" s="108">
        <f t="shared" si="11"/>
        <v>1</v>
      </c>
      <c r="U56" s="108">
        <f t="shared" si="11"/>
        <v>2</v>
      </c>
      <c r="V56" s="108">
        <f t="shared" si="11"/>
        <v>1</v>
      </c>
      <c r="W56" s="108" t="str">
        <f t="shared" si="11"/>
        <v>No</v>
      </c>
      <c r="X56" s="108">
        <f t="shared" si="11"/>
        <v>10.3</v>
      </c>
      <c r="Y56" s="108">
        <f t="shared" si="11"/>
        <v>14</v>
      </c>
      <c r="Z56" s="108">
        <f t="shared" si="11"/>
        <v>13.1</v>
      </c>
      <c r="AA56" s="108">
        <f t="shared" si="9"/>
        <v>7.3</v>
      </c>
      <c r="AB56" s="108"/>
      <c r="AC56" s="108"/>
      <c r="AD56" s="108"/>
      <c r="AE56" s="108"/>
      <c r="AF56" s="108"/>
      <c r="AG56" s="108"/>
      <c r="AH56" s="108">
        <v>2206027</v>
      </c>
      <c r="AI56" s="108"/>
      <c r="AJ56" s="108" t="s">
        <v>289</v>
      </c>
      <c r="AK56" s="108" t="s">
        <v>290</v>
      </c>
      <c r="AL56" s="108" t="s">
        <v>487</v>
      </c>
      <c r="AM56" s="108" t="s">
        <v>503</v>
      </c>
      <c r="AN56" s="108"/>
      <c r="AO56" s="108" t="s">
        <v>293</v>
      </c>
      <c r="AP56" s="108" t="s">
        <v>294</v>
      </c>
      <c r="AQ56" s="108" t="s">
        <v>65</v>
      </c>
      <c r="AR56" s="108" t="s">
        <v>295</v>
      </c>
      <c r="AS56" s="108" t="s">
        <v>296</v>
      </c>
      <c r="AT56" s="108" t="s">
        <v>393</v>
      </c>
      <c r="AU56" s="108" t="s">
        <v>394</v>
      </c>
      <c r="AV56" s="108" t="s">
        <v>299</v>
      </c>
      <c r="AW56" s="108" t="s">
        <v>300</v>
      </c>
      <c r="AX56" s="108" t="s">
        <v>301</v>
      </c>
      <c r="AY56" s="108" t="s">
        <v>302</v>
      </c>
      <c r="AZ56" s="108" t="s">
        <v>65</v>
      </c>
      <c r="BA56" s="108" t="s">
        <v>66</v>
      </c>
      <c r="BB56" s="108" t="s">
        <v>303</v>
      </c>
      <c r="BC56" s="108">
        <v>7.02</v>
      </c>
      <c r="BD56" s="108" t="s">
        <v>66</v>
      </c>
      <c r="BE56" s="108" t="s">
        <v>304</v>
      </c>
      <c r="BF56" s="108" t="s">
        <v>66</v>
      </c>
      <c r="BG56" s="108"/>
      <c r="BH56" s="108" t="s">
        <v>66</v>
      </c>
      <c r="BI56" s="108"/>
      <c r="BJ56" s="108"/>
      <c r="BK56" s="108" t="s">
        <v>503</v>
      </c>
      <c r="BL56" s="108" t="s">
        <v>305</v>
      </c>
      <c r="BM56" s="108" t="s">
        <v>290</v>
      </c>
      <c r="BN56" s="108" t="s">
        <v>504</v>
      </c>
      <c r="BO56" s="108" t="s">
        <v>505</v>
      </c>
      <c r="BP56" s="108">
        <v>1080</v>
      </c>
      <c r="BQ56" s="108" t="s">
        <v>326</v>
      </c>
      <c r="BR56" s="108"/>
      <c r="BS56" s="108"/>
      <c r="BT56" s="108"/>
      <c r="BU56" s="108" t="s">
        <v>309</v>
      </c>
      <c r="BV56" s="108" t="s">
        <v>605</v>
      </c>
      <c r="BW56" s="108" t="s">
        <v>311</v>
      </c>
      <c r="BX56" s="108">
        <v>3.5</v>
      </c>
      <c r="BY56" s="108">
        <v>15000</v>
      </c>
      <c r="BZ56" s="108">
        <v>600</v>
      </c>
      <c r="CA56" s="108">
        <v>24</v>
      </c>
      <c r="CB56" s="108" t="s">
        <v>606</v>
      </c>
      <c r="CC56" s="108">
        <v>0</v>
      </c>
      <c r="CD56" s="108">
        <v>24</v>
      </c>
      <c r="CE56" s="108">
        <v>2</v>
      </c>
      <c r="CF56" s="108">
        <v>1</v>
      </c>
      <c r="CG56" s="108">
        <v>2</v>
      </c>
      <c r="CH56" s="108">
        <v>1</v>
      </c>
      <c r="CI56" s="108" t="s">
        <v>66</v>
      </c>
      <c r="CJ56" s="108">
        <v>10.3</v>
      </c>
      <c r="CK56" s="108">
        <v>14</v>
      </c>
      <c r="CL56" s="108">
        <v>13.1</v>
      </c>
      <c r="CM56" s="108">
        <v>7.3</v>
      </c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9">
        <v>41061</v>
      </c>
      <c r="EK56" s="109">
        <v>41612</v>
      </c>
      <c r="EL56" s="108" t="s">
        <v>312</v>
      </c>
      <c r="EM56" s="108" t="s">
        <v>607</v>
      </c>
      <c r="EN56" s="108"/>
      <c r="EO56" s="108"/>
      <c r="EP56" s="108"/>
      <c r="EQ56" s="108"/>
      <c r="ER56" s="108"/>
      <c r="ES56" s="108"/>
      <c r="ET56" s="108"/>
      <c r="EU56" s="108"/>
    </row>
    <row r="57" spans="1:151" x14ac:dyDescent="0.35">
      <c r="A57" s="108">
        <f t="shared" si="1"/>
        <v>2206065</v>
      </c>
      <c r="B57" s="108">
        <f t="shared" si="1"/>
        <v>0</v>
      </c>
      <c r="C57" s="109">
        <f t="shared" si="2"/>
        <v>41061</v>
      </c>
      <c r="D57" s="109">
        <f t="shared" si="2"/>
        <v>41612</v>
      </c>
      <c r="E57" s="108" t="str">
        <f t="shared" si="3"/>
        <v>Yes</v>
      </c>
      <c r="F57" s="108" t="str">
        <f t="shared" si="4"/>
        <v>Delta Snapshots,Thin Provisioning</v>
      </c>
      <c r="G57" s="108" t="str">
        <f t="shared" si="5"/>
        <v>Fixed Size Qualification Range</v>
      </c>
      <c r="H57" s="108" t="str">
        <f t="shared" si="6"/>
        <v>Active Cooling</v>
      </c>
      <c r="I57" s="108">
        <f t="shared" si="7"/>
        <v>1080</v>
      </c>
      <c r="J57" s="108" t="str">
        <f t="shared" si="7"/>
        <v>GOLD</v>
      </c>
      <c r="K57" s="108" t="str">
        <f t="shared" si="11"/>
        <v>HDD</v>
      </c>
      <c r="L57" s="108">
        <f t="shared" si="11"/>
        <v>3.5</v>
      </c>
      <c r="M57" s="108">
        <f t="shared" si="11"/>
        <v>15000</v>
      </c>
      <c r="N57" s="108">
        <f t="shared" si="11"/>
        <v>600</v>
      </c>
      <c r="O57" s="108">
        <f t="shared" si="11"/>
        <v>24</v>
      </c>
      <c r="P57" s="108" t="str">
        <f t="shared" si="11"/>
        <v>6;18</v>
      </c>
      <c r="Q57" s="108">
        <f t="shared" si="11"/>
        <v>0</v>
      </c>
      <c r="R57" s="108">
        <f t="shared" si="11"/>
        <v>24</v>
      </c>
      <c r="S57" s="108">
        <f t="shared" si="11"/>
        <v>2</v>
      </c>
      <c r="T57" s="108">
        <f t="shared" si="11"/>
        <v>1</v>
      </c>
      <c r="U57" s="108">
        <f t="shared" si="11"/>
        <v>2</v>
      </c>
      <c r="V57" s="108">
        <f t="shared" si="11"/>
        <v>1</v>
      </c>
      <c r="W57" s="108" t="str">
        <f t="shared" si="11"/>
        <v>No</v>
      </c>
      <c r="X57" s="108">
        <f t="shared" si="11"/>
        <v>19.3</v>
      </c>
      <c r="Y57" s="108">
        <f t="shared" si="11"/>
        <v>10.9</v>
      </c>
      <c r="Z57" s="108">
        <f t="shared" si="11"/>
        <v>12.2</v>
      </c>
      <c r="AA57" s="108">
        <f t="shared" si="9"/>
        <v>6.8</v>
      </c>
      <c r="AB57" s="108"/>
      <c r="AC57" s="108"/>
      <c r="AD57" s="108"/>
      <c r="AE57" s="108"/>
      <c r="AF57" s="108"/>
      <c r="AG57" s="108"/>
      <c r="AH57" s="108">
        <v>2206065</v>
      </c>
      <c r="AI57" s="108"/>
      <c r="AJ57" s="108" t="s">
        <v>289</v>
      </c>
      <c r="AK57" s="108" t="s">
        <v>290</v>
      </c>
      <c r="AL57" s="108" t="s">
        <v>489</v>
      </c>
      <c r="AM57" s="108" t="s">
        <v>503</v>
      </c>
      <c r="AN57" s="108"/>
      <c r="AO57" s="108" t="s">
        <v>293</v>
      </c>
      <c r="AP57" s="108" t="s">
        <v>294</v>
      </c>
      <c r="AQ57" s="108" t="s">
        <v>65</v>
      </c>
      <c r="AR57" s="108" t="s">
        <v>295</v>
      </c>
      <c r="AS57" s="108" t="s">
        <v>296</v>
      </c>
      <c r="AT57" s="108" t="s">
        <v>401</v>
      </c>
      <c r="AU57" s="108" t="s">
        <v>402</v>
      </c>
      <c r="AV57" s="108" t="s">
        <v>299</v>
      </c>
      <c r="AW57" s="108" t="s">
        <v>300</v>
      </c>
      <c r="AX57" s="108" t="s">
        <v>301</v>
      </c>
      <c r="AY57" s="108" t="s">
        <v>302</v>
      </c>
      <c r="AZ57" s="108" t="s">
        <v>65</v>
      </c>
      <c r="BA57" s="108" t="s">
        <v>66</v>
      </c>
      <c r="BB57" s="108" t="s">
        <v>303</v>
      </c>
      <c r="BC57" s="108">
        <v>7.02</v>
      </c>
      <c r="BD57" s="108" t="s">
        <v>66</v>
      </c>
      <c r="BE57" s="108" t="s">
        <v>304</v>
      </c>
      <c r="BF57" s="108" t="s">
        <v>66</v>
      </c>
      <c r="BG57" s="108"/>
      <c r="BH57" s="108" t="s">
        <v>66</v>
      </c>
      <c r="BI57" s="108"/>
      <c r="BJ57" s="108"/>
      <c r="BK57" s="108" t="s">
        <v>503</v>
      </c>
      <c r="BL57" s="108" t="s">
        <v>305</v>
      </c>
      <c r="BM57" s="108" t="s">
        <v>290</v>
      </c>
      <c r="BN57" s="108" t="s">
        <v>509</v>
      </c>
      <c r="BO57" s="108" t="s">
        <v>510</v>
      </c>
      <c r="BP57" s="108">
        <v>1080</v>
      </c>
      <c r="BQ57" s="108" t="s">
        <v>511</v>
      </c>
      <c r="BR57" s="108"/>
      <c r="BS57" s="108"/>
      <c r="BT57" s="108"/>
      <c r="BU57" s="108" t="s">
        <v>608</v>
      </c>
      <c r="BV57" s="108" t="s">
        <v>609</v>
      </c>
      <c r="BW57" s="108" t="s">
        <v>311</v>
      </c>
      <c r="BX57" s="108">
        <v>3.5</v>
      </c>
      <c r="BY57" s="108">
        <v>15000</v>
      </c>
      <c r="BZ57" s="108">
        <v>600</v>
      </c>
      <c r="CA57" s="108">
        <v>24</v>
      </c>
      <c r="CB57" s="108" t="s">
        <v>606</v>
      </c>
      <c r="CC57" s="108">
        <v>0</v>
      </c>
      <c r="CD57" s="108">
        <v>24</v>
      </c>
      <c r="CE57" s="108">
        <v>2</v>
      </c>
      <c r="CF57" s="108">
        <v>1</v>
      </c>
      <c r="CG57" s="108">
        <v>2</v>
      </c>
      <c r="CH57" s="108">
        <v>1</v>
      </c>
      <c r="CI57" s="108" t="s">
        <v>66</v>
      </c>
      <c r="CJ57" s="108">
        <v>19.3</v>
      </c>
      <c r="CK57" s="108">
        <v>10.9</v>
      </c>
      <c r="CL57" s="108">
        <v>12.2</v>
      </c>
      <c r="CM57" s="108">
        <v>6.8</v>
      </c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9">
        <v>41061</v>
      </c>
      <c r="EK57" s="109">
        <v>41612</v>
      </c>
      <c r="EL57" s="108" t="s">
        <v>312</v>
      </c>
      <c r="EM57" s="108" t="s">
        <v>610</v>
      </c>
      <c r="EN57" s="108"/>
      <c r="EO57" s="108"/>
      <c r="EP57" s="108"/>
      <c r="EQ57" s="108"/>
      <c r="ER57" s="108"/>
      <c r="ES57" s="108"/>
      <c r="ET57" s="108"/>
      <c r="EU57" s="108"/>
    </row>
    <row r="58" spans="1:151" x14ac:dyDescent="0.35">
      <c r="A58" s="108">
        <f t="shared" si="1"/>
        <v>2206733</v>
      </c>
      <c r="B58" s="108">
        <f t="shared" si="1"/>
        <v>0</v>
      </c>
      <c r="C58" s="109">
        <f t="shared" si="2"/>
        <v>41061</v>
      </c>
      <c r="D58" s="109">
        <f t="shared" si="2"/>
        <v>41612</v>
      </c>
      <c r="E58" s="108" t="str">
        <f t="shared" si="3"/>
        <v>Yes</v>
      </c>
      <c r="F58" s="108" t="str">
        <f t="shared" si="4"/>
        <v>Delta Snapshots,Thin Provisioning</v>
      </c>
      <c r="G58" s="108" t="str">
        <f t="shared" si="5"/>
        <v>Fixed Size Qualification Range</v>
      </c>
      <c r="H58" s="108" t="str">
        <f t="shared" si="6"/>
        <v>Active Cooling</v>
      </c>
      <c r="I58" s="108">
        <f t="shared" si="7"/>
        <v>700</v>
      </c>
      <c r="J58" s="108" t="str">
        <f t="shared" si="7"/>
        <v>Silver</v>
      </c>
      <c r="K58" s="108" t="str">
        <f t="shared" si="11"/>
        <v>HDD</v>
      </c>
      <c r="L58" s="108">
        <f t="shared" si="11"/>
        <v>3.5</v>
      </c>
      <c r="M58" s="108">
        <f t="shared" si="11"/>
        <v>15000</v>
      </c>
      <c r="N58" s="108">
        <f t="shared" si="11"/>
        <v>600</v>
      </c>
      <c r="O58" s="108">
        <f t="shared" si="11"/>
        <v>24</v>
      </c>
      <c r="P58" s="108">
        <f t="shared" si="11"/>
        <v>0</v>
      </c>
      <c r="Q58" s="108">
        <f t="shared" si="11"/>
        <v>0</v>
      </c>
      <c r="R58" s="108">
        <f t="shared" si="11"/>
        <v>24</v>
      </c>
      <c r="S58" s="108">
        <f t="shared" si="11"/>
        <v>2</v>
      </c>
      <c r="T58" s="108">
        <f t="shared" si="11"/>
        <v>1</v>
      </c>
      <c r="U58" s="108">
        <f t="shared" si="11"/>
        <v>2</v>
      </c>
      <c r="V58" s="108">
        <f t="shared" si="11"/>
        <v>1</v>
      </c>
      <c r="W58" s="108" t="str">
        <f t="shared" si="11"/>
        <v>No</v>
      </c>
      <c r="X58" s="108">
        <f t="shared" si="11"/>
        <v>25.7</v>
      </c>
      <c r="Y58" s="108">
        <f t="shared" si="11"/>
        <v>22.8</v>
      </c>
      <c r="Z58" s="108">
        <f t="shared" si="11"/>
        <v>18.2</v>
      </c>
      <c r="AA58" s="108">
        <f t="shared" si="9"/>
        <v>2.7</v>
      </c>
      <c r="AB58" s="108"/>
      <c r="AC58" s="108"/>
      <c r="AD58" s="108"/>
      <c r="AE58" s="108"/>
      <c r="AF58" s="108"/>
      <c r="AG58" s="108"/>
      <c r="AH58" s="108">
        <v>2206733</v>
      </c>
      <c r="AI58" s="108"/>
      <c r="AJ58" s="108" t="s">
        <v>289</v>
      </c>
      <c r="AK58" s="108" t="s">
        <v>290</v>
      </c>
      <c r="AL58" s="108" t="s">
        <v>497</v>
      </c>
      <c r="AM58" s="108" t="s">
        <v>359</v>
      </c>
      <c r="AN58" s="108"/>
      <c r="AO58" s="108" t="s">
        <v>293</v>
      </c>
      <c r="AP58" s="108" t="s">
        <v>294</v>
      </c>
      <c r="AQ58" s="108" t="s">
        <v>65</v>
      </c>
      <c r="AR58" s="108" t="s">
        <v>295</v>
      </c>
      <c r="AS58" s="108" t="s">
        <v>296</v>
      </c>
      <c r="AT58" s="108" t="s">
        <v>297</v>
      </c>
      <c r="AU58" s="108" t="s">
        <v>298</v>
      </c>
      <c r="AV58" s="108" t="s">
        <v>299</v>
      </c>
      <c r="AW58" s="108" t="s">
        <v>300</v>
      </c>
      <c r="AX58" s="108" t="s">
        <v>301</v>
      </c>
      <c r="AY58" s="108" t="s">
        <v>302</v>
      </c>
      <c r="AZ58" s="108" t="s">
        <v>65</v>
      </c>
      <c r="BA58" s="108" t="s">
        <v>66</v>
      </c>
      <c r="BB58" s="108" t="s">
        <v>303</v>
      </c>
      <c r="BC58" s="108">
        <v>7.02</v>
      </c>
      <c r="BD58" s="108" t="s">
        <v>66</v>
      </c>
      <c r="BE58" s="108" t="s">
        <v>304</v>
      </c>
      <c r="BF58" s="108" t="s">
        <v>66</v>
      </c>
      <c r="BG58" s="108"/>
      <c r="BH58" s="108" t="s">
        <v>66</v>
      </c>
      <c r="BI58" s="108"/>
      <c r="BJ58" s="108"/>
      <c r="BK58" s="108" t="s">
        <v>359</v>
      </c>
      <c r="BL58" s="108" t="s">
        <v>305</v>
      </c>
      <c r="BM58" s="108" t="s">
        <v>290</v>
      </c>
      <c r="BN58" s="108" t="s">
        <v>306</v>
      </c>
      <c r="BO58" s="108" t="s">
        <v>307</v>
      </c>
      <c r="BP58" s="108">
        <v>700</v>
      </c>
      <c r="BQ58" s="108" t="s">
        <v>308</v>
      </c>
      <c r="BR58" s="108"/>
      <c r="BS58" s="108"/>
      <c r="BT58" s="108"/>
      <c r="BU58" s="108" t="s">
        <v>309</v>
      </c>
      <c r="BV58" s="108" t="s">
        <v>611</v>
      </c>
      <c r="BW58" s="108" t="s">
        <v>311</v>
      </c>
      <c r="BX58" s="108">
        <v>3.5</v>
      </c>
      <c r="BY58" s="108">
        <v>15000</v>
      </c>
      <c r="BZ58" s="108">
        <v>600</v>
      </c>
      <c r="CA58" s="108">
        <v>24</v>
      </c>
      <c r="CB58" s="108"/>
      <c r="CC58" s="108">
        <v>0</v>
      </c>
      <c r="CD58" s="108">
        <v>24</v>
      </c>
      <c r="CE58" s="108">
        <v>2</v>
      </c>
      <c r="CF58" s="108">
        <v>1</v>
      </c>
      <c r="CG58" s="108">
        <v>2</v>
      </c>
      <c r="CH58" s="108">
        <v>1</v>
      </c>
      <c r="CI58" s="108" t="s">
        <v>66</v>
      </c>
      <c r="CJ58" s="108">
        <v>25.7</v>
      </c>
      <c r="CK58" s="108">
        <v>22.8</v>
      </c>
      <c r="CL58" s="108">
        <v>18.2</v>
      </c>
      <c r="CM58" s="108">
        <v>2.7</v>
      </c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9">
        <v>41061</v>
      </c>
      <c r="EK58" s="109">
        <v>41612</v>
      </c>
      <c r="EL58" s="108" t="s">
        <v>312</v>
      </c>
      <c r="EM58" s="108" t="s">
        <v>612</v>
      </c>
      <c r="EN58" s="108"/>
      <c r="EO58" s="108"/>
      <c r="EP58" s="108"/>
      <c r="EQ58" s="108"/>
      <c r="ER58" s="108"/>
      <c r="ES58" s="108"/>
      <c r="ET58" s="108"/>
      <c r="EU58" s="108"/>
    </row>
    <row r="59" spans="1:151" x14ac:dyDescent="0.35">
      <c r="A59" s="108">
        <f t="shared" si="1"/>
        <v>2252091</v>
      </c>
      <c r="B59" s="108">
        <f t="shared" si="1"/>
        <v>0</v>
      </c>
      <c r="C59" s="109">
        <f t="shared" si="2"/>
        <v>42307</v>
      </c>
      <c r="D59" s="109">
        <f t="shared" si="2"/>
        <v>42303</v>
      </c>
      <c r="E59" s="108" t="str">
        <f t="shared" si="3"/>
        <v>Yes</v>
      </c>
      <c r="F59" s="108" t="str">
        <f t="shared" si="4"/>
        <v>Delta Snapshots,Thin Provisioning</v>
      </c>
      <c r="G59" s="108" t="str">
        <f t="shared" si="5"/>
        <v>Fixed Size Qualification Range</v>
      </c>
      <c r="H59" s="108" t="str">
        <f t="shared" si="6"/>
        <v>Active Cooling</v>
      </c>
      <c r="I59" s="108">
        <f t="shared" si="7"/>
        <v>1100</v>
      </c>
      <c r="J59" s="108" t="str">
        <f t="shared" si="7"/>
        <v>Platinum</v>
      </c>
      <c r="K59" s="108" t="str">
        <f t="shared" si="11"/>
        <v>HDD</v>
      </c>
      <c r="L59" s="108">
        <f t="shared" si="11"/>
        <v>3.5</v>
      </c>
      <c r="M59" s="108">
        <f t="shared" si="11"/>
        <v>15000</v>
      </c>
      <c r="N59" s="108">
        <f t="shared" si="11"/>
        <v>600</v>
      </c>
      <c r="O59" s="108">
        <f t="shared" si="11"/>
        <v>24</v>
      </c>
      <c r="P59" s="108">
        <f t="shared" si="11"/>
        <v>0</v>
      </c>
      <c r="Q59" s="108">
        <f t="shared" si="11"/>
        <v>0</v>
      </c>
      <c r="R59" s="108">
        <f t="shared" si="11"/>
        <v>24</v>
      </c>
      <c r="S59" s="108">
        <f t="shared" si="11"/>
        <v>2</v>
      </c>
      <c r="T59" s="108">
        <f t="shared" si="11"/>
        <v>1</v>
      </c>
      <c r="U59" s="108">
        <f t="shared" si="11"/>
        <v>2</v>
      </c>
      <c r="V59" s="108">
        <f t="shared" si="11"/>
        <v>1</v>
      </c>
      <c r="W59" s="108" t="str">
        <f t="shared" si="11"/>
        <v>No</v>
      </c>
      <c r="X59" s="108">
        <f t="shared" si="11"/>
        <v>13</v>
      </c>
      <c r="Y59" s="108">
        <f t="shared" si="11"/>
        <v>8.1999999999999993</v>
      </c>
      <c r="Z59" s="108">
        <f t="shared" si="11"/>
        <v>4.4000000000000004</v>
      </c>
      <c r="AA59" s="108">
        <f t="shared" si="9"/>
        <v>17.5</v>
      </c>
      <c r="AB59" s="108"/>
      <c r="AC59" s="108"/>
      <c r="AD59" s="108"/>
      <c r="AE59" s="108"/>
      <c r="AF59" s="108"/>
      <c r="AG59" s="108"/>
      <c r="AH59" s="108">
        <v>2252091</v>
      </c>
      <c r="AI59" s="108"/>
      <c r="AJ59" s="108" t="s">
        <v>289</v>
      </c>
      <c r="AK59" s="108" t="s">
        <v>290</v>
      </c>
      <c r="AL59" s="108" t="s">
        <v>556</v>
      </c>
      <c r="AM59" s="108" t="s">
        <v>553</v>
      </c>
      <c r="AN59" s="108"/>
      <c r="AO59" s="108" t="s">
        <v>293</v>
      </c>
      <c r="AP59" s="108" t="s">
        <v>294</v>
      </c>
      <c r="AQ59" s="108" t="s">
        <v>65</v>
      </c>
      <c r="AR59" s="108" t="s">
        <v>318</v>
      </c>
      <c r="AS59" s="108" t="s">
        <v>613</v>
      </c>
      <c r="AT59" s="108" t="s">
        <v>614</v>
      </c>
      <c r="AU59" s="108" t="s">
        <v>615</v>
      </c>
      <c r="AV59" s="108" t="s">
        <v>299</v>
      </c>
      <c r="AW59" s="108" t="s">
        <v>300</v>
      </c>
      <c r="AX59" s="108" t="s">
        <v>301</v>
      </c>
      <c r="AY59" s="108" t="s">
        <v>302</v>
      </c>
      <c r="AZ59" s="108" t="s">
        <v>65</v>
      </c>
      <c r="BA59" s="108" t="s">
        <v>66</v>
      </c>
      <c r="BB59" s="108" t="s">
        <v>303</v>
      </c>
      <c r="BC59" s="108">
        <v>7.02</v>
      </c>
      <c r="BD59" s="108" t="s">
        <v>66</v>
      </c>
      <c r="BE59" s="108" t="s">
        <v>304</v>
      </c>
      <c r="BF59" s="108" t="s">
        <v>66</v>
      </c>
      <c r="BG59" s="108"/>
      <c r="BH59" s="108" t="s">
        <v>66</v>
      </c>
      <c r="BI59" s="108"/>
      <c r="BJ59" s="108"/>
      <c r="BK59" s="108" t="s">
        <v>553</v>
      </c>
      <c r="BL59" s="108" t="s">
        <v>305</v>
      </c>
      <c r="BM59" s="108" t="s">
        <v>343</v>
      </c>
      <c r="BN59" s="108" t="s">
        <v>616</v>
      </c>
      <c r="BO59" s="108" t="s">
        <v>617</v>
      </c>
      <c r="BP59" s="108">
        <v>1100</v>
      </c>
      <c r="BQ59" s="108" t="s">
        <v>618</v>
      </c>
      <c r="BR59" s="108"/>
      <c r="BS59" s="108"/>
      <c r="BT59" s="108"/>
      <c r="BU59" s="108" t="s">
        <v>619</v>
      </c>
      <c r="BV59" s="108" t="s">
        <v>620</v>
      </c>
      <c r="BW59" s="108" t="s">
        <v>311</v>
      </c>
      <c r="BX59" s="108">
        <v>3.5</v>
      </c>
      <c r="BY59" s="108">
        <v>15000</v>
      </c>
      <c r="BZ59" s="108">
        <v>600</v>
      </c>
      <c r="CA59" s="108">
        <v>24</v>
      </c>
      <c r="CB59" s="108"/>
      <c r="CC59" s="108">
        <v>0</v>
      </c>
      <c r="CD59" s="108">
        <v>24</v>
      </c>
      <c r="CE59" s="108">
        <v>2</v>
      </c>
      <c r="CF59" s="108">
        <v>1</v>
      </c>
      <c r="CG59" s="108">
        <v>2</v>
      </c>
      <c r="CH59" s="108">
        <v>1</v>
      </c>
      <c r="CI59" s="108" t="s">
        <v>66</v>
      </c>
      <c r="CJ59" s="108">
        <v>13</v>
      </c>
      <c r="CK59" s="108">
        <v>8.1999999999999993</v>
      </c>
      <c r="CL59" s="108">
        <v>4.4000000000000004</v>
      </c>
      <c r="CM59" s="108">
        <v>17.5</v>
      </c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9">
        <v>42307</v>
      </c>
      <c r="EK59" s="109">
        <v>42303</v>
      </c>
      <c r="EL59" s="108" t="s">
        <v>312</v>
      </c>
      <c r="EM59" s="108" t="s">
        <v>621</v>
      </c>
      <c r="EN59" s="108"/>
      <c r="EO59" s="108"/>
      <c r="EP59" s="108"/>
      <c r="EQ59" s="108"/>
      <c r="ER59" s="108"/>
      <c r="ES59" s="108"/>
      <c r="ET59" s="108"/>
      <c r="EU59" s="108"/>
    </row>
    <row r="60" spans="1:151" x14ac:dyDescent="0.35">
      <c r="A60" s="108"/>
      <c r="B60" s="108"/>
      <c r="C60" s="109"/>
      <c r="D60" s="109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9"/>
      <c r="EK60" s="109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</row>
    <row r="61" spans="1:151" x14ac:dyDescent="0.35">
      <c r="A61" s="108">
        <f t="shared" si="1"/>
        <v>2283534</v>
      </c>
      <c r="B61" s="108">
        <f t="shared" si="1"/>
        <v>0</v>
      </c>
      <c r="C61" s="109">
        <f t="shared" si="2"/>
        <v>42571</v>
      </c>
      <c r="D61" s="109">
        <f t="shared" si="2"/>
        <v>42598</v>
      </c>
      <c r="E61" s="108" t="str">
        <f t="shared" si="3"/>
        <v>Yes</v>
      </c>
      <c r="F61" s="108" t="str">
        <f t="shared" si="4"/>
        <v>Delta Snapshots,Thin Provisioning</v>
      </c>
      <c r="G61" s="108" t="str">
        <f t="shared" si="5"/>
        <v>Fixed Size Qualification Range</v>
      </c>
      <c r="H61" s="108" t="str">
        <f t="shared" si="6"/>
        <v>Active Cooling</v>
      </c>
      <c r="I61" s="108">
        <f t="shared" si="7"/>
        <v>2800</v>
      </c>
      <c r="J61" s="108" t="str">
        <f t="shared" si="7"/>
        <v>Gold</v>
      </c>
      <c r="K61" s="108" t="str">
        <f t="shared" si="11"/>
        <v>HDD</v>
      </c>
      <c r="L61" s="108">
        <f t="shared" si="11"/>
        <v>3.5</v>
      </c>
      <c r="M61" s="108" t="str">
        <f t="shared" si="11"/>
        <v>15000;7200</v>
      </c>
      <c r="N61" s="108" t="str">
        <f t="shared" si="11"/>
        <v>300:4000</v>
      </c>
      <c r="O61" s="108">
        <f t="shared" si="11"/>
        <v>72</v>
      </c>
      <c r="P61" s="108" t="str">
        <f t="shared" si="11"/>
        <v>30;42</v>
      </c>
      <c r="Q61" s="108">
        <f t="shared" si="11"/>
        <v>0</v>
      </c>
      <c r="R61" s="108">
        <f t="shared" si="11"/>
        <v>72</v>
      </c>
      <c r="S61" s="108">
        <f t="shared" si="11"/>
        <v>2</v>
      </c>
      <c r="T61" s="108">
        <f t="shared" si="11"/>
        <v>1</v>
      </c>
      <c r="U61" s="108">
        <f t="shared" si="11"/>
        <v>2</v>
      </c>
      <c r="V61" s="108">
        <f t="shared" si="11"/>
        <v>1</v>
      </c>
      <c r="W61" s="108" t="str">
        <f t="shared" si="11"/>
        <v>No</v>
      </c>
      <c r="X61" s="108">
        <f t="shared" si="11"/>
        <v>7.8</v>
      </c>
      <c r="Y61" s="108">
        <f>CK61</f>
        <v>3.9</v>
      </c>
      <c r="Z61" s="108">
        <f t="shared" si="11"/>
        <v>1.8</v>
      </c>
      <c r="AA61" s="108">
        <f t="shared" si="9"/>
        <v>1.3</v>
      </c>
      <c r="AB61" s="108"/>
      <c r="AC61" s="108"/>
      <c r="AD61" s="108"/>
      <c r="AE61" s="108"/>
      <c r="AF61" s="108"/>
      <c r="AG61" s="108"/>
      <c r="AH61" s="108">
        <v>2283534</v>
      </c>
      <c r="AI61" s="108"/>
      <c r="AJ61" s="108" t="s">
        <v>289</v>
      </c>
      <c r="AK61" s="108" t="s">
        <v>290</v>
      </c>
      <c r="AL61" s="108" t="s">
        <v>622</v>
      </c>
      <c r="AM61" s="108" t="s">
        <v>623</v>
      </c>
      <c r="AN61" s="108"/>
      <c r="AO61" s="108" t="s">
        <v>293</v>
      </c>
      <c r="AP61" s="108" t="s">
        <v>294</v>
      </c>
      <c r="AQ61" s="108" t="s">
        <v>65</v>
      </c>
      <c r="AR61" s="108" t="s">
        <v>318</v>
      </c>
      <c r="AS61" s="108" t="s">
        <v>343</v>
      </c>
      <c r="AT61" s="108" t="s">
        <v>601</v>
      </c>
      <c r="AU61" s="108" t="s">
        <v>601</v>
      </c>
      <c r="AV61" s="108" t="s">
        <v>299</v>
      </c>
      <c r="AW61" s="108" t="s">
        <v>300</v>
      </c>
      <c r="AX61" s="108" t="s">
        <v>301</v>
      </c>
      <c r="AY61" s="108" t="s">
        <v>302</v>
      </c>
      <c r="AZ61" s="108" t="s">
        <v>65</v>
      </c>
      <c r="BA61" s="108" t="s">
        <v>66</v>
      </c>
      <c r="BB61" s="108" t="s">
        <v>303</v>
      </c>
      <c r="BC61" s="108">
        <v>7.02</v>
      </c>
      <c r="BD61" s="108" t="s">
        <v>66</v>
      </c>
      <c r="BE61" s="108" t="s">
        <v>304</v>
      </c>
      <c r="BF61" s="108" t="s">
        <v>66</v>
      </c>
      <c r="BG61" s="108"/>
      <c r="BH61" s="108" t="s">
        <v>66</v>
      </c>
      <c r="BI61" s="108"/>
      <c r="BJ61" s="108"/>
      <c r="BK61" s="108"/>
      <c r="BL61" s="108" t="s">
        <v>305</v>
      </c>
      <c r="BM61" s="108" t="s">
        <v>343</v>
      </c>
      <c r="BN61" s="108" t="s">
        <v>624</v>
      </c>
      <c r="BO61" s="108" t="s">
        <v>624</v>
      </c>
      <c r="BP61" s="108">
        <v>2800</v>
      </c>
      <c r="BQ61" s="108" t="s">
        <v>326</v>
      </c>
      <c r="BR61" s="108"/>
      <c r="BS61" s="108"/>
      <c r="BT61" s="108"/>
      <c r="BU61" s="108" t="s">
        <v>309</v>
      </c>
      <c r="BV61" s="108" t="s">
        <v>625</v>
      </c>
      <c r="BW61" s="108" t="s">
        <v>311</v>
      </c>
      <c r="BX61" s="108">
        <v>3.5</v>
      </c>
      <c r="BY61" s="108" t="s">
        <v>179</v>
      </c>
      <c r="BZ61" s="108" t="s">
        <v>180</v>
      </c>
      <c r="CA61" s="108">
        <v>72</v>
      </c>
      <c r="CB61" s="108" t="s">
        <v>626</v>
      </c>
      <c r="CC61" s="108">
        <v>0</v>
      </c>
      <c r="CD61" s="108">
        <v>72</v>
      </c>
      <c r="CE61" s="108">
        <v>2</v>
      </c>
      <c r="CF61" s="108">
        <v>1</v>
      </c>
      <c r="CG61" s="108">
        <v>2</v>
      </c>
      <c r="CH61" s="108">
        <v>1</v>
      </c>
      <c r="CI61" s="108" t="s">
        <v>66</v>
      </c>
      <c r="CJ61" s="108">
        <v>7.8</v>
      </c>
      <c r="CK61" s="108">
        <v>3.9</v>
      </c>
      <c r="CL61" s="108">
        <v>1.8</v>
      </c>
      <c r="CM61" s="108">
        <v>1.3</v>
      </c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9">
        <v>42571</v>
      </c>
      <c r="EK61" s="109">
        <v>42598</v>
      </c>
      <c r="EL61" s="108" t="s">
        <v>312</v>
      </c>
      <c r="EM61" s="108" t="s">
        <v>627</v>
      </c>
      <c r="EN61" s="108"/>
      <c r="EO61" s="108"/>
      <c r="EP61" s="108"/>
      <c r="EQ61" s="108"/>
      <c r="ER61" s="108"/>
      <c r="ES61" s="108"/>
      <c r="ET61" s="108"/>
      <c r="EU61" s="108"/>
    </row>
    <row r="62" spans="1:151" x14ac:dyDescent="0.35">
      <c r="A62" s="108">
        <f t="shared" si="1"/>
        <v>2283545</v>
      </c>
      <c r="B62" s="108">
        <f t="shared" si="1"/>
        <v>0</v>
      </c>
      <c r="C62" s="109">
        <f t="shared" si="2"/>
        <v>42571</v>
      </c>
      <c r="D62" s="109">
        <f t="shared" si="2"/>
        <v>42598</v>
      </c>
      <c r="E62" s="108" t="str">
        <f t="shared" si="3"/>
        <v>Yes</v>
      </c>
      <c r="F62" s="108" t="str">
        <f t="shared" si="4"/>
        <v>Delta Snapshots,Thin Provisioning</v>
      </c>
      <c r="G62" s="108" t="str">
        <f t="shared" si="5"/>
        <v>Fixed Size Qualification Range</v>
      </c>
      <c r="H62" s="108" t="str">
        <f t="shared" si="6"/>
        <v>Active Cooling</v>
      </c>
      <c r="I62" s="108">
        <f t="shared" si="7"/>
        <v>600</v>
      </c>
      <c r="J62" s="108" t="str">
        <f t="shared" si="7"/>
        <v>Silver</v>
      </c>
      <c r="K62" s="108" t="str">
        <f t="shared" si="11"/>
        <v>HDD</v>
      </c>
      <c r="L62" s="108">
        <f t="shared" si="11"/>
        <v>3.5</v>
      </c>
      <c r="M62" s="108" t="str">
        <f t="shared" si="11"/>
        <v>15000;7200</v>
      </c>
      <c r="N62" s="108" t="str">
        <f t="shared" si="11"/>
        <v>600:4000</v>
      </c>
      <c r="O62" s="108">
        <f t="shared" si="11"/>
        <v>42</v>
      </c>
      <c r="P62" s="108" t="str">
        <f t="shared" si="11"/>
        <v>30;12</v>
      </c>
      <c r="Q62" s="108">
        <f t="shared" si="11"/>
        <v>0</v>
      </c>
      <c r="R62" s="108">
        <f t="shared" si="11"/>
        <v>42</v>
      </c>
      <c r="S62" s="108">
        <f t="shared" si="11"/>
        <v>2</v>
      </c>
      <c r="T62" s="108">
        <f t="shared" si="11"/>
        <v>1</v>
      </c>
      <c r="U62" s="108">
        <f t="shared" si="11"/>
        <v>2</v>
      </c>
      <c r="V62" s="108">
        <f t="shared" si="11"/>
        <v>1</v>
      </c>
      <c r="W62" s="108" t="str">
        <f t="shared" si="11"/>
        <v>No</v>
      </c>
      <c r="X62" s="108">
        <f t="shared" si="11"/>
        <v>7.9</v>
      </c>
      <c r="Y62" s="108">
        <f t="shared" si="11"/>
        <v>4.7</v>
      </c>
      <c r="Z62" s="108">
        <f t="shared" si="11"/>
        <v>2</v>
      </c>
      <c r="AA62" s="108">
        <f t="shared" si="9"/>
        <v>74.599999999999994</v>
      </c>
      <c r="AB62" s="108"/>
      <c r="AC62" s="108"/>
      <c r="AD62" s="108"/>
      <c r="AE62" s="108"/>
      <c r="AF62" s="108"/>
      <c r="AG62" s="108"/>
      <c r="AH62" s="108">
        <v>2283545</v>
      </c>
      <c r="AI62" s="108"/>
      <c r="AJ62" s="108" t="s">
        <v>289</v>
      </c>
      <c r="AK62" s="108" t="s">
        <v>290</v>
      </c>
      <c r="AL62" s="108" t="s">
        <v>628</v>
      </c>
      <c r="AM62" s="108" t="s">
        <v>629</v>
      </c>
      <c r="AN62" s="108" t="s">
        <v>630</v>
      </c>
      <c r="AO62" s="108" t="s">
        <v>293</v>
      </c>
      <c r="AP62" s="108" t="s">
        <v>294</v>
      </c>
      <c r="AQ62" s="108" t="s">
        <v>65</v>
      </c>
      <c r="AR62" s="108" t="s">
        <v>318</v>
      </c>
      <c r="AS62" s="108" t="s">
        <v>343</v>
      </c>
      <c r="AT62" s="108" t="s">
        <v>601</v>
      </c>
      <c r="AU62" s="108" t="s">
        <v>601</v>
      </c>
      <c r="AV62" s="108" t="s">
        <v>299</v>
      </c>
      <c r="AW62" s="108" t="s">
        <v>300</v>
      </c>
      <c r="AX62" s="108" t="s">
        <v>301</v>
      </c>
      <c r="AY62" s="108" t="s">
        <v>302</v>
      </c>
      <c r="AZ62" s="108" t="s">
        <v>65</v>
      </c>
      <c r="BA62" s="108" t="s">
        <v>66</v>
      </c>
      <c r="BB62" s="108" t="s">
        <v>303</v>
      </c>
      <c r="BC62" s="108">
        <v>7.02</v>
      </c>
      <c r="BD62" s="108" t="s">
        <v>66</v>
      </c>
      <c r="BE62" s="108" t="s">
        <v>304</v>
      </c>
      <c r="BF62" s="108" t="s">
        <v>66</v>
      </c>
      <c r="BG62" s="108"/>
      <c r="BH62" s="108" t="s">
        <v>66</v>
      </c>
      <c r="BI62" s="108"/>
      <c r="BJ62" s="108"/>
      <c r="BK62" s="108"/>
      <c r="BL62" s="108" t="s">
        <v>305</v>
      </c>
      <c r="BM62" s="108" t="s">
        <v>343</v>
      </c>
      <c r="BN62" s="108" t="s">
        <v>602</v>
      </c>
      <c r="BO62" s="108" t="s">
        <v>602</v>
      </c>
      <c r="BP62" s="108">
        <v>600</v>
      </c>
      <c r="BQ62" s="108" t="s">
        <v>308</v>
      </c>
      <c r="BR62" s="108"/>
      <c r="BS62" s="108"/>
      <c r="BT62" s="108"/>
      <c r="BU62" s="108" t="s">
        <v>603</v>
      </c>
      <c r="BV62" s="108" t="s">
        <v>631</v>
      </c>
      <c r="BW62" s="108" t="s">
        <v>311</v>
      </c>
      <c r="BX62" s="108">
        <v>3.5</v>
      </c>
      <c r="BY62" s="108" t="s">
        <v>179</v>
      </c>
      <c r="BZ62" s="108" t="s">
        <v>181</v>
      </c>
      <c r="CA62" s="108">
        <v>42</v>
      </c>
      <c r="CB62" s="108" t="s">
        <v>632</v>
      </c>
      <c r="CC62" s="108">
        <v>0</v>
      </c>
      <c r="CD62" s="108">
        <v>42</v>
      </c>
      <c r="CE62" s="108">
        <v>2</v>
      </c>
      <c r="CF62" s="108">
        <v>1</v>
      </c>
      <c r="CG62" s="108">
        <v>2</v>
      </c>
      <c r="CH62" s="108">
        <v>1</v>
      </c>
      <c r="CI62" s="108" t="s">
        <v>66</v>
      </c>
      <c r="CJ62" s="108">
        <v>7.9</v>
      </c>
      <c r="CK62" s="108">
        <v>4.7</v>
      </c>
      <c r="CL62" s="108">
        <v>2</v>
      </c>
      <c r="CM62" s="108">
        <v>74.599999999999994</v>
      </c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9">
        <v>42571</v>
      </c>
      <c r="EK62" s="109">
        <v>42598</v>
      </c>
      <c r="EL62" s="108" t="s">
        <v>312</v>
      </c>
      <c r="EM62" s="108" t="s">
        <v>633</v>
      </c>
      <c r="EN62" s="108"/>
      <c r="EO62" s="108"/>
      <c r="EP62" s="108"/>
      <c r="EQ62" s="108"/>
      <c r="ER62" s="108"/>
      <c r="ES62" s="108"/>
      <c r="ET62" s="108"/>
      <c r="EU62" s="108"/>
    </row>
    <row r="63" spans="1:151" x14ac:dyDescent="0.35">
      <c r="A63" s="108">
        <f t="shared" si="1"/>
        <v>2244681</v>
      </c>
      <c r="B63" s="108">
        <f t="shared" si="1"/>
        <v>0</v>
      </c>
      <c r="C63" s="109">
        <f t="shared" si="2"/>
        <v>42081</v>
      </c>
      <c r="D63" s="109">
        <f t="shared" si="2"/>
        <v>42214</v>
      </c>
      <c r="E63" s="108" t="str">
        <f t="shared" si="3"/>
        <v>Yes</v>
      </c>
      <c r="F63" s="108" t="str">
        <f t="shared" si="4"/>
        <v>Data Deduplication,Thin Provisioning,Compression</v>
      </c>
      <c r="G63" s="108" t="str">
        <f t="shared" si="5"/>
        <v>Fixed Size Qualification Range</v>
      </c>
      <c r="H63" s="108" t="str">
        <f t="shared" si="6"/>
        <v>Active Cooling</v>
      </c>
      <c r="I63" s="108">
        <f t="shared" si="7"/>
        <v>750</v>
      </c>
      <c r="J63" s="108" t="str">
        <f t="shared" si="7"/>
        <v>Yes</v>
      </c>
      <c r="K63" s="108" t="str">
        <f t="shared" si="11"/>
        <v>HDD</v>
      </c>
      <c r="L63" s="108" t="str">
        <f t="shared" si="11"/>
        <v>1U</v>
      </c>
      <c r="M63" s="108">
        <f t="shared" si="11"/>
        <v>7200</v>
      </c>
      <c r="N63" s="108">
        <f t="shared" si="11"/>
        <v>64</v>
      </c>
      <c r="O63" s="108">
        <f t="shared" si="11"/>
        <v>0</v>
      </c>
      <c r="P63" s="108">
        <f t="shared" si="11"/>
        <v>0</v>
      </c>
      <c r="Q63" s="108">
        <f t="shared" si="11"/>
        <v>0</v>
      </c>
      <c r="R63" s="108">
        <f t="shared" si="11"/>
        <v>4</v>
      </c>
      <c r="S63" s="108">
        <f t="shared" si="11"/>
        <v>1</v>
      </c>
      <c r="T63" s="108">
        <f t="shared" si="11"/>
        <v>0</v>
      </c>
      <c r="U63" s="108">
        <f t="shared" si="11"/>
        <v>2</v>
      </c>
      <c r="V63" s="108">
        <f t="shared" si="11"/>
        <v>0</v>
      </c>
      <c r="W63" s="108" t="str">
        <f t="shared" si="11"/>
        <v>Yes</v>
      </c>
      <c r="X63" s="108">
        <f t="shared" si="11"/>
        <v>4.5999999999999996</v>
      </c>
      <c r="Y63" s="108">
        <f t="shared" si="11"/>
        <v>3.97</v>
      </c>
      <c r="Z63" s="108">
        <f t="shared" si="11"/>
        <v>1.4</v>
      </c>
      <c r="AA63" s="108">
        <f t="shared" si="9"/>
        <v>36.49</v>
      </c>
      <c r="AB63" s="108"/>
      <c r="AC63" s="108"/>
      <c r="AD63" s="108"/>
      <c r="AE63" s="108"/>
      <c r="AF63" s="108"/>
      <c r="AG63" s="108"/>
      <c r="AH63" s="108">
        <v>2244681</v>
      </c>
      <c r="AI63" s="108"/>
      <c r="AJ63" s="108" t="s">
        <v>574</v>
      </c>
      <c r="AK63" s="108" t="s">
        <v>575</v>
      </c>
      <c r="AL63" s="108" t="s">
        <v>634</v>
      </c>
      <c r="AM63" s="108" t="s">
        <v>635</v>
      </c>
      <c r="AN63" s="108"/>
      <c r="AO63" s="108" t="s">
        <v>636</v>
      </c>
      <c r="AP63" s="108" t="s">
        <v>294</v>
      </c>
      <c r="AQ63" s="108" t="s">
        <v>65</v>
      </c>
      <c r="AR63" s="108" t="s">
        <v>318</v>
      </c>
      <c r="AS63" s="108" t="s">
        <v>637</v>
      </c>
      <c r="AT63" s="108" t="s">
        <v>638</v>
      </c>
      <c r="AU63" s="108" t="s">
        <v>638</v>
      </c>
      <c r="AV63" s="108" t="s">
        <v>639</v>
      </c>
      <c r="AW63" s="108" t="s">
        <v>640</v>
      </c>
      <c r="AX63" s="108" t="s">
        <v>301</v>
      </c>
      <c r="AY63" s="108" t="s">
        <v>302</v>
      </c>
      <c r="AZ63" s="108" t="s">
        <v>65</v>
      </c>
      <c r="BA63" s="108" t="s">
        <v>66</v>
      </c>
      <c r="BB63" s="108" t="s">
        <v>641</v>
      </c>
      <c r="BC63" s="108" t="s">
        <v>641</v>
      </c>
      <c r="BD63" s="108" t="s">
        <v>66</v>
      </c>
      <c r="BE63" s="108" t="s">
        <v>304</v>
      </c>
      <c r="BF63" s="108" t="s">
        <v>65</v>
      </c>
      <c r="BG63" s="108" t="s">
        <v>642</v>
      </c>
      <c r="BH63" s="108" t="s">
        <v>66</v>
      </c>
      <c r="BI63" s="108"/>
      <c r="BJ63" s="108"/>
      <c r="BK63" s="108" t="s">
        <v>643</v>
      </c>
      <c r="BL63" s="108" t="s">
        <v>644</v>
      </c>
      <c r="BM63" s="108" t="s">
        <v>423</v>
      </c>
      <c r="BN63" s="108" t="s">
        <v>644</v>
      </c>
      <c r="BO63" s="108" t="s">
        <v>644</v>
      </c>
      <c r="BP63" s="108">
        <v>750</v>
      </c>
      <c r="BQ63" s="108" t="s">
        <v>65</v>
      </c>
      <c r="BR63" s="108"/>
      <c r="BS63" s="108" t="s">
        <v>366</v>
      </c>
      <c r="BT63" s="108"/>
      <c r="BU63" s="108" t="s">
        <v>645</v>
      </c>
      <c r="BV63" s="108" t="s">
        <v>643</v>
      </c>
      <c r="BW63" s="108" t="s">
        <v>311</v>
      </c>
      <c r="BX63" s="108" t="s">
        <v>646</v>
      </c>
      <c r="BY63" s="108">
        <v>7200</v>
      </c>
      <c r="BZ63" s="108">
        <v>64</v>
      </c>
      <c r="CA63" s="108"/>
      <c r="CB63" s="108"/>
      <c r="CC63" s="108">
        <v>0</v>
      </c>
      <c r="CD63" s="108">
        <v>4</v>
      </c>
      <c r="CE63" s="108">
        <v>1</v>
      </c>
      <c r="CF63" s="108">
        <v>0</v>
      </c>
      <c r="CG63" s="108">
        <v>2</v>
      </c>
      <c r="CH63" s="108">
        <v>0</v>
      </c>
      <c r="CI63" s="108" t="s">
        <v>65</v>
      </c>
      <c r="CJ63" s="108">
        <v>4.5999999999999996</v>
      </c>
      <c r="CK63" s="108">
        <v>3.97</v>
      </c>
      <c r="CL63" s="108">
        <v>1.4</v>
      </c>
      <c r="CM63" s="108">
        <v>36.49</v>
      </c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9">
        <v>42081</v>
      </c>
      <c r="EK63" s="109">
        <v>42214</v>
      </c>
      <c r="EL63" s="108" t="s">
        <v>312</v>
      </c>
      <c r="EM63" s="108" t="s">
        <v>647</v>
      </c>
      <c r="EN63" s="108"/>
      <c r="EO63" s="108"/>
      <c r="EP63" s="108"/>
      <c r="EQ63" s="108"/>
      <c r="ER63" s="108"/>
      <c r="ES63" s="108"/>
      <c r="ET63" s="108"/>
      <c r="EU63" s="108"/>
    </row>
    <row r="64" spans="1:151" x14ac:dyDescent="0.35">
      <c r="A64" s="108">
        <f t="shared" si="1"/>
        <v>2303933</v>
      </c>
      <c r="B64" s="108">
        <f t="shared" si="1"/>
        <v>0</v>
      </c>
      <c r="C64" s="109">
        <f t="shared" si="2"/>
        <v>43004</v>
      </c>
      <c r="D64" s="109">
        <f t="shared" si="2"/>
        <v>43003</v>
      </c>
      <c r="E64" s="108" t="str">
        <f t="shared" si="3"/>
        <v>Yes</v>
      </c>
      <c r="F64" s="108" t="str">
        <f t="shared" si="4"/>
        <v>Delta Snapshots,Thin Provisioning,Compression</v>
      </c>
      <c r="G64" s="108" t="str">
        <f t="shared" si="5"/>
        <v>Fixed Size Qualification Range</v>
      </c>
      <c r="H64" s="108" t="str">
        <f t="shared" si="6"/>
        <v>Active Cooling</v>
      </c>
      <c r="I64" s="108" t="str">
        <f t="shared" si="7"/>
        <v>1378;1600</v>
      </c>
      <c r="J64" s="108" t="str">
        <f t="shared" si="7"/>
        <v>Gold</v>
      </c>
      <c r="K64" s="108" t="str">
        <f t="shared" si="11"/>
        <v>HDD</v>
      </c>
      <c r="L64" s="108" t="str">
        <f t="shared" si="11"/>
        <v>2.5,3.5</v>
      </c>
      <c r="M64" s="108" t="str">
        <f t="shared" si="11"/>
        <v>10K,7.2k</v>
      </c>
      <c r="N64" s="108" t="str">
        <f t="shared" si="11"/>
        <v>900;4000</v>
      </c>
      <c r="O64" s="108">
        <f t="shared" si="11"/>
        <v>60</v>
      </c>
      <c r="P64" s="108">
        <f t="shared" si="11"/>
        <v>1</v>
      </c>
      <c r="Q64" s="108">
        <f t="shared" si="11"/>
        <v>0</v>
      </c>
      <c r="R64" s="108">
        <f t="shared" si="11"/>
        <v>60</v>
      </c>
      <c r="S64" s="108">
        <f t="shared" si="11"/>
        <v>2</v>
      </c>
      <c r="T64" s="108">
        <f t="shared" si="11"/>
        <v>1</v>
      </c>
      <c r="U64" s="108">
        <f t="shared" si="11"/>
        <v>2</v>
      </c>
      <c r="V64" s="108">
        <f t="shared" si="11"/>
        <v>1</v>
      </c>
      <c r="W64" s="108" t="str">
        <f t="shared" si="11"/>
        <v>Yes</v>
      </c>
      <c r="X64" s="108">
        <f t="shared" si="11"/>
        <v>6.52</v>
      </c>
      <c r="Y64" s="108">
        <f t="shared" si="11"/>
        <v>5.07</v>
      </c>
      <c r="Z64" s="108">
        <f t="shared" si="11"/>
        <v>0.74</v>
      </c>
      <c r="AA64" s="108">
        <f t="shared" si="9"/>
        <v>174.2</v>
      </c>
      <c r="AB64" s="108"/>
      <c r="AC64" s="108"/>
      <c r="AD64" s="108"/>
      <c r="AE64" s="108"/>
      <c r="AF64" s="108"/>
      <c r="AG64" s="108"/>
      <c r="AH64" s="108">
        <v>2303933</v>
      </c>
      <c r="AI64" s="108"/>
      <c r="AJ64" s="108" t="s">
        <v>289</v>
      </c>
      <c r="AK64" s="108" t="s">
        <v>369</v>
      </c>
      <c r="AL64" s="108" t="s">
        <v>370</v>
      </c>
      <c r="AM64" s="108" t="s">
        <v>648</v>
      </c>
      <c r="AN64" s="108" t="s">
        <v>649</v>
      </c>
      <c r="AO64" s="108" t="s">
        <v>293</v>
      </c>
      <c r="AP64" s="108" t="s">
        <v>294</v>
      </c>
      <c r="AQ64" s="108" t="s">
        <v>65</v>
      </c>
      <c r="AR64" s="108" t="s">
        <v>318</v>
      </c>
      <c r="AS64" s="108" t="s">
        <v>373</v>
      </c>
      <c r="AT64" s="108" t="s">
        <v>370</v>
      </c>
      <c r="AU64" s="108" t="s">
        <v>464</v>
      </c>
      <c r="AV64" s="108" t="s">
        <v>299</v>
      </c>
      <c r="AW64" s="108" t="s">
        <v>456</v>
      </c>
      <c r="AX64" s="108" t="s">
        <v>301</v>
      </c>
      <c r="AY64" s="108" t="s">
        <v>302</v>
      </c>
      <c r="AZ64" s="108" t="s">
        <v>65</v>
      </c>
      <c r="BA64" s="108" t="s">
        <v>65</v>
      </c>
      <c r="BB64" s="108" t="s">
        <v>375</v>
      </c>
      <c r="BC64" s="108" t="s">
        <v>557</v>
      </c>
      <c r="BD64" s="108" t="s">
        <v>66</v>
      </c>
      <c r="BE64" s="108" t="s">
        <v>304</v>
      </c>
      <c r="BF64" s="108" t="s">
        <v>66</v>
      </c>
      <c r="BG64" s="108"/>
      <c r="BH64" s="108" t="s">
        <v>66</v>
      </c>
      <c r="BI64" s="108"/>
      <c r="BJ64" s="108"/>
      <c r="BK64" s="108" t="s">
        <v>648</v>
      </c>
      <c r="BL64" s="108" t="s">
        <v>377</v>
      </c>
      <c r="BM64" s="108" t="s">
        <v>650</v>
      </c>
      <c r="BN64" s="108" t="s">
        <v>651</v>
      </c>
      <c r="BO64" s="108" t="s">
        <v>651</v>
      </c>
      <c r="BP64" s="108" t="s">
        <v>652</v>
      </c>
      <c r="BQ64" s="108" t="s">
        <v>326</v>
      </c>
      <c r="BR64" s="108"/>
      <c r="BS64" s="108" t="s">
        <v>327</v>
      </c>
      <c r="BT64" s="108" t="s">
        <v>327</v>
      </c>
      <c r="BU64" s="108" t="s">
        <v>653</v>
      </c>
      <c r="BV64" s="108" t="s">
        <v>654</v>
      </c>
      <c r="BW64" s="108" t="s">
        <v>311</v>
      </c>
      <c r="BX64" s="108" t="s">
        <v>655</v>
      </c>
      <c r="BY64" s="108" t="s">
        <v>656</v>
      </c>
      <c r="BZ64" s="108" t="s">
        <v>183</v>
      </c>
      <c r="CA64" s="108">
        <v>60</v>
      </c>
      <c r="CB64" s="108">
        <v>1</v>
      </c>
      <c r="CC64" s="108">
        <v>0</v>
      </c>
      <c r="CD64" s="108">
        <v>60</v>
      </c>
      <c r="CE64" s="108">
        <v>2</v>
      </c>
      <c r="CF64" s="108">
        <v>1</v>
      </c>
      <c r="CG64" s="108">
        <v>2</v>
      </c>
      <c r="CH64" s="108">
        <v>1</v>
      </c>
      <c r="CI64" s="108" t="s">
        <v>65</v>
      </c>
      <c r="CJ64" s="108">
        <v>6.52</v>
      </c>
      <c r="CK64" s="108">
        <v>5.07</v>
      </c>
      <c r="CL64" s="108">
        <v>0.74</v>
      </c>
      <c r="CM64" s="108">
        <v>174.2</v>
      </c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9">
        <v>43004</v>
      </c>
      <c r="EK64" s="109">
        <v>43003</v>
      </c>
      <c r="EL64" s="108" t="s">
        <v>312</v>
      </c>
      <c r="EM64" s="108" t="s">
        <v>657</v>
      </c>
      <c r="EN64" s="108"/>
      <c r="EO64" s="108"/>
      <c r="EP64" s="108"/>
      <c r="EQ64" s="108"/>
      <c r="ER64" s="108"/>
      <c r="ES64" s="108"/>
      <c r="ET64" s="108"/>
      <c r="EU64" s="108"/>
    </row>
    <row r="65" spans="1:151" x14ac:dyDescent="0.35">
      <c r="A65" s="108">
        <f t="shared" ref="A65:B78" si="12">AH65</f>
        <v>2304478</v>
      </c>
      <c r="B65" s="108">
        <f t="shared" si="12"/>
        <v>0</v>
      </c>
      <c r="C65" s="109">
        <f t="shared" ref="C65:D78" si="13">EJ65</f>
        <v>43018</v>
      </c>
      <c r="D65" s="109">
        <f t="shared" si="13"/>
        <v>43011</v>
      </c>
      <c r="E65" s="108" t="str">
        <f t="shared" si="3"/>
        <v>Yes</v>
      </c>
      <c r="F65" s="108" t="str">
        <f t="shared" si="4"/>
        <v>Delta Snapshots,Thin Provisioning,Compression</v>
      </c>
      <c r="G65" s="108" t="str">
        <f t="shared" si="5"/>
        <v>Fixed Size Qualification Range</v>
      </c>
      <c r="H65" s="108" t="str">
        <f t="shared" si="6"/>
        <v>Active Cooling</v>
      </c>
      <c r="I65" s="108" t="str">
        <f t="shared" ref="I65:J78" si="14">BP65</f>
        <v>1378;1600</v>
      </c>
      <c r="J65" s="108" t="str">
        <f t="shared" si="14"/>
        <v>Gold;Gold</v>
      </c>
      <c r="K65" s="108" t="str">
        <f t="shared" si="11"/>
        <v>HDD</v>
      </c>
      <c r="L65" s="108" t="str">
        <f t="shared" si="11"/>
        <v>2.5;3.5</v>
      </c>
      <c r="M65" s="108" t="str">
        <f t="shared" si="11"/>
        <v>10000;7200</v>
      </c>
      <c r="N65" s="108" t="str">
        <f t="shared" si="11"/>
        <v>900;4000</v>
      </c>
      <c r="O65" s="108">
        <f t="shared" si="11"/>
        <v>60</v>
      </c>
      <c r="P65" s="108">
        <f t="shared" si="11"/>
        <v>0</v>
      </c>
      <c r="Q65" s="108">
        <f t="shared" si="11"/>
        <v>0</v>
      </c>
      <c r="R65" s="108">
        <f t="shared" si="11"/>
        <v>60</v>
      </c>
      <c r="S65" s="108">
        <f t="shared" si="11"/>
        <v>2</v>
      </c>
      <c r="T65" s="108">
        <f t="shared" si="11"/>
        <v>1</v>
      </c>
      <c r="U65" s="108">
        <f t="shared" si="11"/>
        <v>2</v>
      </c>
      <c r="V65" s="108">
        <f t="shared" si="11"/>
        <v>1</v>
      </c>
      <c r="W65" s="108" t="str">
        <f t="shared" si="11"/>
        <v>No</v>
      </c>
      <c r="X65" s="108">
        <f t="shared" si="11"/>
        <v>13.36</v>
      </c>
      <c r="Y65" s="108">
        <f t="shared" si="11"/>
        <v>6.1</v>
      </c>
      <c r="Z65" s="108">
        <f t="shared" si="11"/>
        <v>2.91</v>
      </c>
      <c r="AA65" s="108">
        <f t="shared" si="9"/>
        <v>167.2</v>
      </c>
      <c r="AB65" s="108"/>
      <c r="AC65" s="108"/>
      <c r="AD65" s="108"/>
      <c r="AE65" s="108"/>
      <c r="AF65" s="108"/>
      <c r="AG65" s="108"/>
      <c r="AH65" s="108">
        <v>2304478</v>
      </c>
      <c r="AI65" s="108"/>
      <c r="AJ65" s="108" t="s">
        <v>289</v>
      </c>
      <c r="AK65" s="108" t="s">
        <v>369</v>
      </c>
      <c r="AL65" s="108" t="s">
        <v>370</v>
      </c>
      <c r="AM65" s="108" t="s">
        <v>658</v>
      </c>
      <c r="AN65" s="108" t="s">
        <v>659</v>
      </c>
      <c r="AO65" s="108" t="s">
        <v>293</v>
      </c>
      <c r="AP65" s="108" t="s">
        <v>294</v>
      </c>
      <c r="AQ65" s="108" t="s">
        <v>65</v>
      </c>
      <c r="AR65" s="108" t="s">
        <v>318</v>
      </c>
      <c r="AS65" s="108" t="s">
        <v>373</v>
      </c>
      <c r="AT65" s="108" t="s">
        <v>370</v>
      </c>
      <c r="AU65" s="108" t="s">
        <v>455</v>
      </c>
      <c r="AV65" s="108" t="s">
        <v>299</v>
      </c>
      <c r="AW65" s="108" t="s">
        <v>456</v>
      </c>
      <c r="AX65" s="108" t="s">
        <v>301</v>
      </c>
      <c r="AY65" s="108" t="s">
        <v>302</v>
      </c>
      <c r="AZ65" s="108" t="s">
        <v>65</v>
      </c>
      <c r="BA65" s="108" t="s">
        <v>65</v>
      </c>
      <c r="BB65" s="108" t="s">
        <v>375</v>
      </c>
      <c r="BC65" s="108" t="s">
        <v>557</v>
      </c>
      <c r="BD65" s="108" t="s">
        <v>66</v>
      </c>
      <c r="BE65" s="108" t="s">
        <v>304</v>
      </c>
      <c r="BF65" s="108" t="s">
        <v>66</v>
      </c>
      <c r="BG65" s="108"/>
      <c r="BH65" s="108" t="s">
        <v>66</v>
      </c>
      <c r="BI65" s="108"/>
      <c r="BJ65" s="108"/>
      <c r="BK65" s="108" t="s">
        <v>658</v>
      </c>
      <c r="BL65" s="108" t="s">
        <v>377</v>
      </c>
      <c r="BM65" s="108" t="s">
        <v>650</v>
      </c>
      <c r="BN65" s="108" t="s">
        <v>651</v>
      </c>
      <c r="BO65" s="108" t="s">
        <v>651</v>
      </c>
      <c r="BP65" s="108" t="s">
        <v>652</v>
      </c>
      <c r="BQ65" s="108" t="s">
        <v>660</v>
      </c>
      <c r="BR65" s="108"/>
      <c r="BS65" s="108" t="s">
        <v>327</v>
      </c>
      <c r="BT65" s="108"/>
      <c r="BU65" s="108" t="s">
        <v>653</v>
      </c>
      <c r="BV65" s="108" t="s">
        <v>654</v>
      </c>
      <c r="BW65" s="108" t="s">
        <v>311</v>
      </c>
      <c r="BX65" s="108" t="s">
        <v>661</v>
      </c>
      <c r="BY65" s="108" t="s">
        <v>182</v>
      </c>
      <c r="BZ65" s="108" t="s">
        <v>183</v>
      </c>
      <c r="CA65" s="108">
        <v>60</v>
      </c>
      <c r="CB65" s="108"/>
      <c r="CC65" s="108">
        <v>0</v>
      </c>
      <c r="CD65" s="108">
        <v>60</v>
      </c>
      <c r="CE65" s="108">
        <v>2</v>
      </c>
      <c r="CF65" s="108">
        <v>1</v>
      </c>
      <c r="CG65" s="108">
        <v>2</v>
      </c>
      <c r="CH65" s="108">
        <v>1</v>
      </c>
      <c r="CI65" s="108" t="s">
        <v>66</v>
      </c>
      <c r="CJ65" s="108">
        <v>13.36</v>
      </c>
      <c r="CK65" s="108">
        <v>6.1</v>
      </c>
      <c r="CL65" s="108">
        <v>2.91</v>
      </c>
      <c r="CM65" s="108">
        <v>167.2</v>
      </c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9">
        <v>43018</v>
      </c>
      <c r="EK65" s="109">
        <v>43011</v>
      </c>
      <c r="EL65" s="108" t="s">
        <v>312</v>
      </c>
      <c r="EM65" s="108" t="s">
        <v>662</v>
      </c>
      <c r="EN65" s="108"/>
      <c r="EO65" s="108"/>
      <c r="EP65" s="108"/>
      <c r="EQ65" s="108"/>
      <c r="ER65" s="108"/>
      <c r="ES65" s="108"/>
      <c r="ET65" s="108"/>
      <c r="EU65" s="108"/>
    </row>
    <row r="66" spans="1:151" x14ac:dyDescent="0.35">
      <c r="A66" s="108">
        <f t="shared" si="12"/>
        <v>2304479</v>
      </c>
      <c r="B66" s="108">
        <f t="shared" si="12"/>
        <v>0</v>
      </c>
      <c r="C66" s="109">
        <f t="shared" si="13"/>
        <v>43018</v>
      </c>
      <c r="D66" s="109">
        <f t="shared" si="13"/>
        <v>43011</v>
      </c>
      <c r="E66" s="108" t="str">
        <f t="shared" si="3"/>
        <v>Yes</v>
      </c>
      <c r="F66" s="108" t="str">
        <f t="shared" si="4"/>
        <v>Delta Snapshots,Thin Provisioning,Compression</v>
      </c>
      <c r="G66" s="108" t="str">
        <f t="shared" si="5"/>
        <v>Fixed Size Qualification Range</v>
      </c>
      <c r="H66" s="108" t="str">
        <f t="shared" si="6"/>
        <v>Active Cooling</v>
      </c>
      <c r="I66" s="108" t="str">
        <f t="shared" si="14"/>
        <v>1485;1600</v>
      </c>
      <c r="J66" s="108" t="str">
        <f t="shared" si="14"/>
        <v>Gold;Gold</v>
      </c>
      <c r="K66" s="108" t="str">
        <f t="shared" si="11"/>
        <v>HDD</v>
      </c>
      <c r="L66" s="108" t="str">
        <f t="shared" si="11"/>
        <v>2.5;3.5</v>
      </c>
      <c r="M66" s="108" t="str">
        <f t="shared" si="11"/>
        <v>10000;7200</v>
      </c>
      <c r="N66" s="108" t="str">
        <f t="shared" si="11"/>
        <v>900;4000</v>
      </c>
      <c r="O66" s="108">
        <f t="shared" si="11"/>
        <v>60</v>
      </c>
      <c r="P66" s="108">
        <f t="shared" si="11"/>
        <v>1</v>
      </c>
      <c r="Q66" s="108">
        <f t="shared" si="11"/>
        <v>0</v>
      </c>
      <c r="R66" s="108">
        <f t="shared" si="11"/>
        <v>60</v>
      </c>
      <c r="S66" s="108">
        <f t="shared" si="11"/>
        <v>2</v>
      </c>
      <c r="T66" s="108">
        <f t="shared" si="11"/>
        <v>1</v>
      </c>
      <c r="U66" s="108">
        <f t="shared" si="11"/>
        <v>2</v>
      </c>
      <c r="V66" s="108">
        <f t="shared" si="11"/>
        <v>1</v>
      </c>
      <c r="W66" s="108" t="str">
        <f t="shared" si="11"/>
        <v>Yes</v>
      </c>
      <c r="X66" s="108">
        <f t="shared" si="11"/>
        <v>12.54</v>
      </c>
      <c r="Y66" s="108">
        <f t="shared" si="11"/>
        <v>5.38</v>
      </c>
      <c r="Z66" s="108">
        <f t="shared" si="11"/>
        <v>2.69</v>
      </c>
      <c r="AA66" s="108">
        <f t="shared" si="9"/>
        <v>146.6</v>
      </c>
      <c r="AB66" s="108"/>
      <c r="AC66" s="108"/>
      <c r="AD66" s="108"/>
      <c r="AE66" s="108"/>
      <c r="AF66" s="108"/>
      <c r="AG66" s="108"/>
      <c r="AH66" s="108">
        <v>2304479</v>
      </c>
      <c r="AI66" s="108"/>
      <c r="AJ66" s="108" t="s">
        <v>289</v>
      </c>
      <c r="AK66" s="108" t="s">
        <v>369</v>
      </c>
      <c r="AL66" s="108" t="s">
        <v>370</v>
      </c>
      <c r="AM66" s="108" t="s">
        <v>663</v>
      </c>
      <c r="AN66" s="108" t="s">
        <v>664</v>
      </c>
      <c r="AO66" s="108" t="s">
        <v>293</v>
      </c>
      <c r="AP66" s="108" t="s">
        <v>294</v>
      </c>
      <c r="AQ66" s="108" t="s">
        <v>65</v>
      </c>
      <c r="AR66" s="108" t="s">
        <v>318</v>
      </c>
      <c r="AS66" s="108" t="s">
        <v>373</v>
      </c>
      <c r="AT66" s="108" t="s">
        <v>370</v>
      </c>
      <c r="AU66" s="108" t="s">
        <v>374</v>
      </c>
      <c r="AV66" s="108" t="s">
        <v>299</v>
      </c>
      <c r="AW66" s="108" t="s">
        <v>456</v>
      </c>
      <c r="AX66" s="108" t="s">
        <v>301</v>
      </c>
      <c r="AY66" s="108" t="s">
        <v>302</v>
      </c>
      <c r="AZ66" s="108" t="s">
        <v>65</v>
      </c>
      <c r="BA66" s="108" t="s">
        <v>65</v>
      </c>
      <c r="BB66" s="108" t="s">
        <v>375</v>
      </c>
      <c r="BC66" s="108" t="s">
        <v>557</v>
      </c>
      <c r="BD66" s="108" t="s">
        <v>66</v>
      </c>
      <c r="BE66" s="108" t="s">
        <v>304</v>
      </c>
      <c r="BF66" s="108" t="s">
        <v>66</v>
      </c>
      <c r="BG66" s="108"/>
      <c r="BH66" s="108" t="s">
        <v>66</v>
      </c>
      <c r="BI66" s="108"/>
      <c r="BJ66" s="108"/>
      <c r="BK66" s="108" t="s">
        <v>663</v>
      </c>
      <c r="BL66" s="108" t="s">
        <v>377</v>
      </c>
      <c r="BM66" s="108" t="s">
        <v>665</v>
      </c>
      <c r="BN66" s="108" t="s">
        <v>560</v>
      </c>
      <c r="BO66" s="108" t="s">
        <v>560</v>
      </c>
      <c r="BP66" s="108" t="s">
        <v>666</v>
      </c>
      <c r="BQ66" s="108" t="s">
        <v>660</v>
      </c>
      <c r="BR66" s="108"/>
      <c r="BS66" s="108" t="s">
        <v>327</v>
      </c>
      <c r="BT66" s="108"/>
      <c r="BU66" s="108" t="s">
        <v>653</v>
      </c>
      <c r="BV66" s="108" t="s">
        <v>654</v>
      </c>
      <c r="BW66" s="108" t="s">
        <v>311</v>
      </c>
      <c r="BX66" s="108" t="s">
        <v>661</v>
      </c>
      <c r="BY66" s="108" t="s">
        <v>182</v>
      </c>
      <c r="BZ66" s="108" t="s">
        <v>183</v>
      </c>
      <c r="CA66" s="108">
        <v>60</v>
      </c>
      <c r="CB66" s="108">
        <v>1</v>
      </c>
      <c r="CC66" s="108">
        <v>0</v>
      </c>
      <c r="CD66" s="108">
        <v>60</v>
      </c>
      <c r="CE66" s="108">
        <v>2</v>
      </c>
      <c r="CF66" s="108">
        <v>1</v>
      </c>
      <c r="CG66" s="108">
        <v>2</v>
      </c>
      <c r="CH66" s="108">
        <v>1</v>
      </c>
      <c r="CI66" s="108" t="s">
        <v>65</v>
      </c>
      <c r="CJ66" s="108">
        <v>12.54</v>
      </c>
      <c r="CK66" s="108">
        <v>5.38</v>
      </c>
      <c r="CL66" s="108">
        <v>2.69</v>
      </c>
      <c r="CM66" s="108">
        <v>146.6</v>
      </c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9">
        <v>43018</v>
      </c>
      <c r="EK66" s="109">
        <v>43011</v>
      </c>
      <c r="EL66" s="108" t="s">
        <v>312</v>
      </c>
      <c r="EM66" s="108" t="s">
        <v>667</v>
      </c>
      <c r="EN66" s="108"/>
      <c r="EO66" s="108"/>
      <c r="EP66" s="108"/>
      <c r="EQ66" s="108"/>
      <c r="ER66" s="108"/>
      <c r="ES66" s="108"/>
      <c r="ET66" s="108"/>
      <c r="EU66" s="108"/>
    </row>
    <row r="67" spans="1:151" x14ac:dyDescent="0.35">
      <c r="A67" s="108">
        <f t="shared" si="12"/>
        <v>2300989</v>
      </c>
      <c r="B67" s="108">
        <f t="shared" si="12"/>
        <v>0</v>
      </c>
      <c r="C67" s="109">
        <f t="shared" si="13"/>
        <v>42571</v>
      </c>
      <c r="D67" s="109">
        <f t="shared" si="13"/>
        <v>42947</v>
      </c>
      <c r="E67" s="108" t="str">
        <f t="shared" ref="E67:E78" si="15">AQ67</f>
        <v>Yes</v>
      </c>
      <c r="F67" s="108" t="str">
        <f t="shared" ref="F67:F78" si="16">AW67</f>
        <v>Thin Provisioning</v>
      </c>
      <c r="G67" s="108" t="str">
        <f t="shared" ref="G67:G78" si="17">AY67</f>
        <v>Fixed Size Qualification Range</v>
      </c>
      <c r="H67" s="108" t="str">
        <f t="shared" ref="H67:H78" si="18">BE67</f>
        <v>Active Cooling</v>
      </c>
      <c r="I67" s="108">
        <f t="shared" si="14"/>
        <v>2800</v>
      </c>
      <c r="J67" s="108" t="str">
        <f t="shared" si="14"/>
        <v>Gold</v>
      </c>
      <c r="K67" s="108" t="str">
        <f t="shared" si="11"/>
        <v>HDD</v>
      </c>
      <c r="L67" s="108" t="str">
        <f t="shared" si="11"/>
        <v>2.5;3.5</v>
      </c>
      <c r="M67" s="108" t="str">
        <f t="shared" si="11"/>
        <v>15000;7200</v>
      </c>
      <c r="N67" s="108" t="str">
        <f t="shared" si="11"/>
        <v>300;4000</v>
      </c>
      <c r="O67" s="108">
        <f t="shared" si="11"/>
        <v>72</v>
      </c>
      <c r="P67" s="108" t="str">
        <f t="shared" si="11"/>
        <v>30;42</v>
      </c>
      <c r="Q67" s="108">
        <f t="shared" si="11"/>
        <v>0</v>
      </c>
      <c r="R67" s="108">
        <f t="shared" si="11"/>
        <v>72</v>
      </c>
      <c r="S67" s="108">
        <f t="shared" si="11"/>
        <v>2</v>
      </c>
      <c r="T67" s="108">
        <f t="shared" si="11"/>
        <v>1</v>
      </c>
      <c r="U67" s="108">
        <f t="shared" si="11"/>
        <v>2</v>
      </c>
      <c r="V67" s="108">
        <f t="shared" si="11"/>
        <v>1</v>
      </c>
      <c r="W67" s="108" t="str">
        <f t="shared" si="11"/>
        <v>No</v>
      </c>
      <c r="X67" s="108">
        <f t="shared" si="11"/>
        <v>7.8</v>
      </c>
      <c r="Y67" s="108">
        <f t="shared" si="11"/>
        <v>3.9</v>
      </c>
      <c r="Z67" s="108">
        <f t="shared" si="11"/>
        <v>1.8</v>
      </c>
      <c r="AA67" s="108">
        <f t="shared" si="9"/>
        <v>1.3</v>
      </c>
      <c r="AB67" s="108"/>
      <c r="AC67" s="108"/>
      <c r="AD67" s="108"/>
      <c r="AE67" s="108"/>
      <c r="AF67" s="108"/>
      <c r="AG67" s="108"/>
      <c r="AH67" s="108">
        <v>2300989</v>
      </c>
      <c r="AI67" s="108"/>
      <c r="AJ67" s="108" t="s">
        <v>289</v>
      </c>
      <c r="AK67" s="108" t="s">
        <v>369</v>
      </c>
      <c r="AL67" s="108" t="s">
        <v>370</v>
      </c>
      <c r="AM67" s="108" t="s">
        <v>622</v>
      </c>
      <c r="AN67" s="108" t="s">
        <v>668</v>
      </c>
      <c r="AO67" s="108" t="s">
        <v>293</v>
      </c>
      <c r="AP67" s="108" t="s">
        <v>294</v>
      </c>
      <c r="AQ67" s="108" t="s">
        <v>65</v>
      </c>
      <c r="AR67" s="108" t="s">
        <v>318</v>
      </c>
      <c r="AS67" s="108" t="s">
        <v>373</v>
      </c>
      <c r="AT67" s="108" t="s">
        <v>623</v>
      </c>
      <c r="AU67" s="108" t="s">
        <v>374</v>
      </c>
      <c r="AV67" s="108" t="s">
        <v>299</v>
      </c>
      <c r="AW67" s="108" t="s">
        <v>320</v>
      </c>
      <c r="AX67" s="108" t="s">
        <v>301</v>
      </c>
      <c r="AY67" s="108" t="s">
        <v>302</v>
      </c>
      <c r="AZ67" s="108" t="s">
        <v>65</v>
      </c>
      <c r="BA67" s="108" t="s">
        <v>66</v>
      </c>
      <c r="BB67" s="108" t="s">
        <v>303</v>
      </c>
      <c r="BC67" s="108">
        <v>7.02</v>
      </c>
      <c r="BD67" s="108" t="s">
        <v>66</v>
      </c>
      <c r="BE67" s="108" t="s">
        <v>304</v>
      </c>
      <c r="BF67" s="108" t="s">
        <v>66</v>
      </c>
      <c r="BG67" s="108"/>
      <c r="BH67" s="108" t="s">
        <v>66</v>
      </c>
      <c r="BI67" s="108"/>
      <c r="BJ67" s="108"/>
      <c r="BK67" s="108"/>
      <c r="BL67" s="108" t="s">
        <v>305</v>
      </c>
      <c r="BM67" s="108" t="s">
        <v>343</v>
      </c>
      <c r="BN67" s="108" t="s">
        <v>624</v>
      </c>
      <c r="BO67" s="108" t="s">
        <v>624</v>
      </c>
      <c r="BP67" s="108">
        <v>2800</v>
      </c>
      <c r="BQ67" s="108" t="s">
        <v>326</v>
      </c>
      <c r="BR67" s="108"/>
      <c r="BS67" s="108"/>
      <c r="BT67" s="108"/>
      <c r="BU67" s="108" t="s">
        <v>309</v>
      </c>
      <c r="BV67" s="108" t="s">
        <v>625</v>
      </c>
      <c r="BW67" s="108" t="s">
        <v>311</v>
      </c>
      <c r="BX67" s="108" t="s">
        <v>661</v>
      </c>
      <c r="BY67" s="108" t="s">
        <v>179</v>
      </c>
      <c r="BZ67" s="108" t="s">
        <v>185</v>
      </c>
      <c r="CA67" s="108">
        <v>72</v>
      </c>
      <c r="CB67" s="108" t="s">
        <v>626</v>
      </c>
      <c r="CC67" s="108">
        <v>0</v>
      </c>
      <c r="CD67" s="108">
        <v>72</v>
      </c>
      <c r="CE67" s="108">
        <v>2</v>
      </c>
      <c r="CF67" s="108">
        <v>1</v>
      </c>
      <c r="CG67" s="108">
        <v>2</v>
      </c>
      <c r="CH67" s="108">
        <v>1</v>
      </c>
      <c r="CI67" s="108" t="s">
        <v>66</v>
      </c>
      <c r="CJ67" s="108">
        <v>7.8</v>
      </c>
      <c r="CK67" s="108">
        <v>3.9</v>
      </c>
      <c r="CL67" s="108">
        <v>1.8</v>
      </c>
      <c r="CM67" s="108">
        <v>1.3</v>
      </c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9">
        <v>42571</v>
      </c>
      <c r="EK67" s="109">
        <v>42947</v>
      </c>
      <c r="EL67" s="108" t="s">
        <v>312</v>
      </c>
      <c r="EM67" s="108" t="s">
        <v>669</v>
      </c>
      <c r="EN67" s="108"/>
      <c r="EO67" s="108"/>
      <c r="EP67" s="108"/>
      <c r="EQ67" s="108"/>
      <c r="ER67" s="108"/>
      <c r="ES67" s="108"/>
      <c r="ET67" s="108"/>
      <c r="EU67" s="108"/>
    </row>
    <row r="68" spans="1:151" x14ac:dyDescent="0.35">
      <c r="A68" s="108">
        <f t="shared" si="12"/>
        <v>2300988</v>
      </c>
      <c r="B68" s="108">
        <f t="shared" si="12"/>
        <v>0</v>
      </c>
      <c r="C68" s="109">
        <f t="shared" si="13"/>
        <v>42571</v>
      </c>
      <c r="D68" s="109">
        <f t="shared" si="13"/>
        <v>42947</v>
      </c>
      <c r="E68" s="108" t="str">
        <f t="shared" si="15"/>
        <v>Yes</v>
      </c>
      <c r="F68" s="108" t="str">
        <f t="shared" si="16"/>
        <v>Thin Provisioning</v>
      </c>
      <c r="G68" s="108" t="str">
        <f t="shared" si="17"/>
        <v>Fixed Size Qualification Range</v>
      </c>
      <c r="H68" s="108" t="str">
        <f t="shared" si="18"/>
        <v>Active Cooling</v>
      </c>
      <c r="I68" s="108">
        <f t="shared" si="14"/>
        <v>600</v>
      </c>
      <c r="J68" s="108" t="str">
        <f t="shared" si="14"/>
        <v>Silver</v>
      </c>
      <c r="K68" s="108" t="str">
        <f t="shared" si="11"/>
        <v>HDD</v>
      </c>
      <c r="L68" s="108" t="str">
        <f t="shared" si="11"/>
        <v>2.5;3.5</v>
      </c>
      <c r="M68" s="108" t="str">
        <f t="shared" si="11"/>
        <v>15000;7200</v>
      </c>
      <c r="N68" s="108" t="str">
        <f t="shared" si="11"/>
        <v>600;4000</v>
      </c>
      <c r="O68" s="108">
        <f t="shared" si="11"/>
        <v>42</v>
      </c>
      <c r="P68" s="108" t="str">
        <f t="shared" si="11"/>
        <v>30;12</v>
      </c>
      <c r="Q68" s="108">
        <f t="shared" si="11"/>
        <v>0</v>
      </c>
      <c r="R68" s="108">
        <f t="shared" si="11"/>
        <v>42</v>
      </c>
      <c r="S68" s="108">
        <f t="shared" si="11"/>
        <v>2</v>
      </c>
      <c r="T68" s="108">
        <f t="shared" si="11"/>
        <v>1</v>
      </c>
      <c r="U68" s="108">
        <f t="shared" si="11"/>
        <v>2</v>
      </c>
      <c r="V68" s="108">
        <f t="shared" si="11"/>
        <v>1</v>
      </c>
      <c r="W68" s="108" t="str">
        <f t="shared" si="11"/>
        <v>No</v>
      </c>
      <c r="X68" s="108">
        <f t="shared" si="11"/>
        <v>7.9</v>
      </c>
      <c r="Y68" s="108">
        <f t="shared" si="11"/>
        <v>4.7</v>
      </c>
      <c r="Z68" s="108">
        <f t="shared" si="11"/>
        <v>2</v>
      </c>
      <c r="AA68" s="108">
        <f t="shared" si="9"/>
        <v>74.599999999999994</v>
      </c>
      <c r="AB68" s="108"/>
      <c r="AC68" s="108"/>
      <c r="AD68" s="108"/>
      <c r="AE68" s="108"/>
      <c r="AF68" s="108"/>
      <c r="AG68" s="108"/>
      <c r="AH68" s="108">
        <v>2300988</v>
      </c>
      <c r="AI68" s="108"/>
      <c r="AJ68" s="108" t="s">
        <v>289</v>
      </c>
      <c r="AK68" s="108" t="s">
        <v>369</v>
      </c>
      <c r="AL68" s="108" t="s">
        <v>370</v>
      </c>
      <c r="AM68" s="108" t="s">
        <v>628</v>
      </c>
      <c r="AN68" s="108" t="s">
        <v>670</v>
      </c>
      <c r="AO68" s="108" t="s">
        <v>293</v>
      </c>
      <c r="AP68" s="108" t="s">
        <v>294</v>
      </c>
      <c r="AQ68" s="108" t="s">
        <v>65</v>
      </c>
      <c r="AR68" s="108" t="s">
        <v>318</v>
      </c>
      <c r="AS68" s="108" t="s">
        <v>373</v>
      </c>
      <c r="AT68" s="108" t="s">
        <v>601</v>
      </c>
      <c r="AU68" s="108" t="s">
        <v>601</v>
      </c>
      <c r="AV68" s="108" t="s">
        <v>299</v>
      </c>
      <c r="AW68" s="108" t="s">
        <v>320</v>
      </c>
      <c r="AX68" s="108" t="s">
        <v>301</v>
      </c>
      <c r="AY68" s="108" t="s">
        <v>302</v>
      </c>
      <c r="AZ68" s="108" t="s">
        <v>65</v>
      </c>
      <c r="BA68" s="108" t="s">
        <v>66</v>
      </c>
      <c r="BB68" s="108" t="s">
        <v>303</v>
      </c>
      <c r="BC68" s="108">
        <v>7.02</v>
      </c>
      <c r="BD68" s="108" t="s">
        <v>66</v>
      </c>
      <c r="BE68" s="108" t="s">
        <v>304</v>
      </c>
      <c r="BF68" s="108" t="s">
        <v>66</v>
      </c>
      <c r="BG68" s="108"/>
      <c r="BH68" s="108" t="s">
        <v>66</v>
      </c>
      <c r="BI68" s="108"/>
      <c r="BJ68" s="108"/>
      <c r="BK68" s="108"/>
      <c r="BL68" s="108" t="s">
        <v>305</v>
      </c>
      <c r="BM68" s="108" t="s">
        <v>343</v>
      </c>
      <c r="BN68" s="108" t="s">
        <v>602</v>
      </c>
      <c r="BO68" s="108" t="s">
        <v>602</v>
      </c>
      <c r="BP68" s="108">
        <v>600</v>
      </c>
      <c r="BQ68" s="108" t="s">
        <v>308</v>
      </c>
      <c r="BR68" s="108"/>
      <c r="BS68" s="108"/>
      <c r="BT68" s="108"/>
      <c r="BU68" s="108" t="s">
        <v>382</v>
      </c>
      <c r="BV68" s="108" t="s">
        <v>671</v>
      </c>
      <c r="BW68" s="108" t="s">
        <v>311</v>
      </c>
      <c r="BX68" s="108" t="s">
        <v>661</v>
      </c>
      <c r="BY68" s="108" t="s">
        <v>179</v>
      </c>
      <c r="BZ68" s="108" t="s">
        <v>184</v>
      </c>
      <c r="CA68" s="108">
        <v>42</v>
      </c>
      <c r="CB68" s="108" t="s">
        <v>632</v>
      </c>
      <c r="CC68" s="108">
        <v>0</v>
      </c>
      <c r="CD68" s="108">
        <v>42</v>
      </c>
      <c r="CE68" s="108">
        <v>2</v>
      </c>
      <c r="CF68" s="108">
        <v>1</v>
      </c>
      <c r="CG68" s="108">
        <v>2</v>
      </c>
      <c r="CH68" s="108">
        <v>1</v>
      </c>
      <c r="CI68" s="108" t="s">
        <v>66</v>
      </c>
      <c r="CJ68" s="108">
        <v>7.9</v>
      </c>
      <c r="CK68" s="108">
        <v>4.7</v>
      </c>
      <c r="CL68" s="108">
        <v>2</v>
      </c>
      <c r="CM68" s="108">
        <v>74.599999999999994</v>
      </c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9">
        <v>42571</v>
      </c>
      <c r="EK68" s="109">
        <v>42947</v>
      </c>
      <c r="EL68" s="108" t="s">
        <v>312</v>
      </c>
      <c r="EM68" s="108" t="s">
        <v>672</v>
      </c>
      <c r="EN68" s="108"/>
      <c r="EO68" s="108"/>
      <c r="EP68" s="108"/>
      <c r="EQ68" s="108"/>
      <c r="ER68" s="108"/>
      <c r="ES68" s="108"/>
      <c r="ET68" s="108"/>
      <c r="EU68" s="108"/>
    </row>
    <row r="69" spans="1:151" x14ac:dyDescent="0.35">
      <c r="A69" s="108">
        <f t="shared" si="12"/>
        <v>2303936</v>
      </c>
      <c r="B69" s="108">
        <f t="shared" si="12"/>
        <v>0</v>
      </c>
      <c r="C69" s="109">
        <f t="shared" si="13"/>
        <v>43004</v>
      </c>
      <c r="D69" s="109">
        <f t="shared" si="13"/>
        <v>43003</v>
      </c>
      <c r="E69" s="108" t="str">
        <f t="shared" si="15"/>
        <v>Yes</v>
      </c>
      <c r="F69" s="108" t="str">
        <f t="shared" si="16"/>
        <v>Delta Snapshots,Thin Provisioning,Compression</v>
      </c>
      <c r="G69" s="108" t="str">
        <f t="shared" si="17"/>
        <v>Fixed Size Qualification Range</v>
      </c>
      <c r="H69" s="108" t="str">
        <f t="shared" si="18"/>
        <v>Active Cooling</v>
      </c>
      <c r="I69" s="108" t="str">
        <f t="shared" si="14"/>
        <v>1378;1600</v>
      </c>
      <c r="J69" s="108" t="str">
        <f t="shared" si="14"/>
        <v>Gold;Gold</v>
      </c>
      <c r="K69" s="108" t="str">
        <f t="shared" si="11"/>
        <v>HDD</v>
      </c>
      <c r="L69" s="108" t="str">
        <f t="shared" si="11"/>
        <v>2.5;3.5</v>
      </c>
      <c r="M69" s="108" t="str">
        <f t="shared" si="11"/>
        <v>7.2K;7.2K</v>
      </c>
      <c r="N69" s="108" t="str">
        <f t="shared" si="11"/>
        <v>8000;4000</v>
      </c>
      <c r="O69" s="108">
        <f t="shared" si="11"/>
        <v>60</v>
      </c>
      <c r="P69" s="108">
        <f t="shared" si="11"/>
        <v>1</v>
      </c>
      <c r="Q69" s="108">
        <f t="shared" si="11"/>
        <v>0</v>
      </c>
      <c r="R69" s="108">
        <f t="shared" si="11"/>
        <v>60</v>
      </c>
      <c r="S69" s="108">
        <f t="shared" si="11"/>
        <v>2</v>
      </c>
      <c r="T69" s="108">
        <f t="shared" si="11"/>
        <v>1</v>
      </c>
      <c r="U69" s="108">
        <f t="shared" si="11"/>
        <v>2</v>
      </c>
      <c r="V69" s="108">
        <f t="shared" si="11"/>
        <v>1</v>
      </c>
      <c r="W69" s="108" t="str">
        <f t="shared" si="11"/>
        <v>Yes</v>
      </c>
      <c r="X69" s="108">
        <f t="shared" si="11"/>
        <v>3.96</v>
      </c>
      <c r="Y69" s="108">
        <f t="shared" si="11"/>
        <v>3.34</v>
      </c>
      <c r="Z69" s="108">
        <f t="shared" si="11"/>
        <v>0.32</v>
      </c>
      <c r="AA69" s="108">
        <f t="shared" si="9"/>
        <v>317.89999999999998</v>
      </c>
      <c r="AB69" s="108"/>
      <c r="AC69" s="108"/>
      <c r="AD69" s="108"/>
      <c r="AE69" s="108"/>
      <c r="AF69" s="108"/>
      <c r="AG69" s="108"/>
      <c r="AH69" s="108">
        <v>2303936</v>
      </c>
      <c r="AI69" s="108"/>
      <c r="AJ69" s="108" t="s">
        <v>289</v>
      </c>
      <c r="AK69" s="108" t="s">
        <v>369</v>
      </c>
      <c r="AL69" s="108" t="s">
        <v>370</v>
      </c>
      <c r="AM69" s="108" t="s">
        <v>673</v>
      </c>
      <c r="AN69" s="108" t="s">
        <v>674</v>
      </c>
      <c r="AO69" s="108" t="s">
        <v>293</v>
      </c>
      <c r="AP69" s="108" t="s">
        <v>294</v>
      </c>
      <c r="AQ69" s="108" t="s">
        <v>65</v>
      </c>
      <c r="AR69" s="108" t="s">
        <v>318</v>
      </c>
      <c r="AS69" s="108" t="s">
        <v>373</v>
      </c>
      <c r="AT69" s="108" t="s">
        <v>370</v>
      </c>
      <c r="AU69" s="108" t="s">
        <v>581</v>
      </c>
      <c r="AV69" s="108" t="s">
        <v>299</v>
      </c>
      <c r="AW69" s="108" t="s">
        <v>456</v>
      </c>
      <c r="AX69" s="108" t="s">
        <v>301</v>
      </c>
      <c r="AY69" s="108" t="s">
        <v>302</v>
      </c>
      <c r="AZ69" s="108" t="s">
        <v>65</v>
      </c>
      <c r="BA69" s="108" t="s">
        <v>65</v>
      </c>
      <c r="BB69" s="108" t="s">
        <v>375</v>
      </c>
      <c r="BC69" s="108" t="s">
        <v>557</v>
      </c>
      <c r="BD69" s="108" t="s">
        <v>66</v>
      </c>
      <c r="BE69" s="108" t="s">
        <v>304</v>
      </c>
      <c r="BF69" s="108" t="s">
        <v>66</v>
      </c>
      <c r="BG69" s="108"/>
      <c r="BH69" s="108" t="s">
        <v>66</v>
      </c>
      <c r="BI69" s="108"/>
      <c r="BJ69" s="108"/>
      <c r="BK69" s="108"/>
      <c r="BL69" s="108" t="s">
        <v>377</v>
      </c>
      <c r="BM69" s="108" t="s">
        <v>650</v>
      </c>
      <c r="BN69" s="108" t="s">
        <v>651</v>
      </c>
      <c r="BO69" s="108" t="s">
        <v>651</v>
      </c>
      <c r="BP69" s="108" t="s">
        <v>652</v>
      </c>
      <c r="BQ69" s="108" t="s">
        <v>660</v>
      </c>
      <c r="BR69" s="108"/>
      <c r="BS69" s="108" t="s">
        <v>327</v>
      </c>
      <c r="BT69" s="108" t="s">
        <v>327</v>
      </c>
      <c r="BU69" s="108" t="s">
        <v>653</v>
      </c>
      <c r="BV69" s="108" t="s">
        <v>654</v>
      </c>
      <c r="BW69" s="108" t="s">
        <v>311</v>
      </c>
      <c r="BX69" s="108" t="s">
        <v>661</v>
      </c>
      <c r="BY69" s="108" t="s">
        <v>675</v>
      </c>
      <c r="BZ69" s="108" t="s">
        <v>186</v>
      </c>
      <c r="CA69" s="108">
        <v>60</v>
      </c>
      <c r="CB69" s="108">
        <v>1</v>
      </c>
      <c r="CC69" s="108">
        <v>0</v>
      </c>
      <c r="CD69" s="108">
        <v>60</v>
      </c>
      <c r="CE69" s="108">
        <v>2</v>
      </c>
      <c r="CF69" s="108">
        <v>1</v>
      </c>
      <c r="CG69" s="108">
        <v>2</v>
      </c>
      <c r="CH69" s="108">
        <v>1</v>
      </c>
      <c r="CI69" s="108" t="s">
        <v>65</v>
      </c>
      <c r="CJ69" s="108">
        <v>3.96</v>
      </c>
      <c r="CK69" s="108">
        <v>3.34</v>
      </c>
      <c r="CL69" s="108">
        <v>0.32</v>
      </c>
      <c r="CM69" s="108">
        <v>317.89999999999998</v>
      </c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9">
        <v>43004</v>
      </c>
      <c r="EK69" s="109">
        <v>43003</v>
      </c>
      <c r="EL69" s="108" t="s">
        <v>312</v>
      </c>
      <c r="EM69" s="108" t="s">
        <v>676</v>
      </c>
      <c r="EN69" s="108"/>
      <c r="EO69" s="108"/>
      <c r="EP69" s="108"/>
      <c r="EQ69" s="108"/>
      <c r="ER69" s="108"/>
      <c r="ES69" s="108"/>
      <c r="ET69" s="108"/>
      <c r="EU69" s="108"/>
    </row>
    <row r="70" spans="1:151" x14ac:dyDescent="0.35">
      <c r="A70" s="108">
        <f t="shared" si="12"/>
        <v>2244367</v>
      </c>
      <c r="B70" s="108">
        <f t="shared" si="12"/>
        <v>0</v>
      </c>
      <c r="C70" s="109">
        <f t="shared" si="13"/>
        <v>42050</v>
      </c>
      <c r="D70" s="109">
        <f t="shared" si="13"/>
        <v>42027</v>
      </c>
      <c r="E70" s="108" t="str">
        <f t="shared" si="15"/>
        <v>No</v>
      </c>
      <c r="F70" s="108" t="str">
        <f t="shared" si="16"/>
        <v>Data Deduplication,Thin Provisioning,Compression</v>
      </c>
      <c r="G70" s="108" t="str">
        <f t="shared" si="17"/>
        <v>Fixed Size Qualification Range</v>
      </c>
      <c r="H70" s="108" t="str">
        <f t="shared" si="18"/>
        <v>Active Cooling</v>
      </c>
      <c r="I70" s="108">
        <f t="shared" si="14"/>
        <v>750</v>
      </c>
      <c r="J70" s="108" t="str">
        <f t="shared" si="14"/>
        <v>Yes</v>
      </c>
      <c r="K70" s="108" t="str">
        <f t="shared" ref="K70:Z78" si="19">BW70</f>
        <v>HDD</v>
      </c>
      <c r="L70" s="108" t="str">
        <f t="shared" si="19"/>
        <v>2U</v>
      </c>
      <c r="M70" s="108">
        <f t="shared" si="19"/>
        <v>7200</v>
      </c>
      <c r="N70" s="108">
        <f t="shared" si="19"/>
        <v>384</v>
      </c>
      <c r="O70" s="108">
        <f t="shared" si="19"/>
        <v>0</v>
      </c>
      <c r="P70" s="108">
        <f t="shared" si="19"/>
        <v>0</v>
      </c>
      <c r="Q70" s="108">
        <f t="shared" si="19"/>
        <v>0</v>
      </c>
      <c r="R70" s="108">
        <f t="shared" si="19"/>
        <v>12</v>
      </c>
      <c r="S70" s="108">
        <f t="shared" si="19"/>
        <v>1</v>
      </c>
      <c r="T70" s="108">
        <f t="shared" si="19"/>
        <v>0</v>
      </c>
      <c r="U70" s="108">
        <f t="shared" si="19"/>
        <v>2</v>
      </c>
      <c r="V70" s="108">
        <f t="shared" si="19"/>
        <v>0</v>
      </c>
      <c r="W70" s="108" t="str">
        <f t="shared" si="19"/>
        <v>No</v>
      </c>
      <c r="X70" s="108">
        <f t="shared" si="19"/>
        <v>4.88</v>
      </c>
      <c r="Y70" s="108">
        <f t="shared" si="19"/>
        <v>4.49</v>
      </c>
      <c r="Z70" s="108">
        <f t="shared" si="19"/>
        <v>1.48</v>
      </c>
      <c r="AA70" s="108">
        <f t="shared" si="9"/>
        <v>49.9</v>
      </c>
      <c r="AB70" s="108"/>
      <c r="AC70" s="108"/>
      <c r="AD70" s="108"/>
      <c r="AE70" s="108"/>
      <c r="AF70" s="108"/>
      <c r="AG70" s="108"/>
      <c r="AH70" s="108">
        <v>2244367</v>
      </c>
      <c r="AI70" s="108"/>
      <c r="AJ70" s="108" t="s">
        <v>574</v>
      </c>
      <c r="AK70" s="108" t="s">
        <v>575</v>
      </c>
      <c r="AL70" s="108" t="s">
        <v>677</v>
      </c>
      <c r="AM70" s="108" t="s">
        <v>678</v>
      </c>
      <c r="AN70" s="108" t="s">
        <v>679</v>
      </c>
      <c r="AO70" s="108" t="s">
        <v>636</v>
      </c>
      <c r="AP70" s="108" t="s">
        <v>294</v>
      </c>
      <c r="AQ70" s="108" t="s">
        <v>66</v>
      </c>
      <c r="AR70" s="108" t="s">
        <v>318</v>
      </c>
      <c r="AS70" s="108" t="s">
        <v>637</v>
      </c>
      <c r="AT70" s="108" t="s">
        <v>638</v>
      </c>
      <c r="AU70" s="108" t="s">
        <v>638</v>
      </c>
      <c r="AV70" s="108" t="s">
        <v>639</v>
      </c>
      <c r="AW70" s="108" t="s">
        <v>640</v>
      </c>
      <c r="AX70" s="108" t="s">
        <v>301</v>
      </c>
      <c r="AY70" s="108" t="s">
        <v>302</v>
      </c>
      <c r="AZ70" s="108" t="s">
        <v>65</v>
      </c>
      <c r="BA70" s="108" t="s">
        <v>66</v>
      </c>
      <c r="BB70" s="108" t="s">
        <v>641</v>
      </c>
      <c r="BC70" s="108" t="s">
        <v>641</v>
      </c>
      <c r="BD70" s="108" t="s">
        <v>66</v>
      </c>
      <c r="BE70" s="108" t="s">
        <v>304</v>
      </c>
      <c r="BF70" s="108" t="s">
        <v>65</v>
      </c>
      <c r="BG70" s="108" t="s">
        <v>642</v>
      </c>
      <c r="BH70" s="108" t="s">
        <v>66</v>
      </c>
      <c r="BI70" s="108"/>
      <c r="BJ70" s="108"/>
      <c r="BK70" s="108" t="s">
        <v>678</v>
      </c>
      <c r="BL70" s="108" t="s">
        <v>644</v>
      </c>
      <c r="BM70" s="108" t="s">
        <v>423</v>
      </c>
      <c r="BN70" s="108" t="s">
        <v>644</v>
      </c>
      <c r="BO70" s="108" t="s">
        <v>644</v>
      </c>
      <c r="BP70" s="108">
        <v>750</v>
      </c>
      <c r="BQ70" s="108" t="s">
        <v>65</v>
      </c>
      <c r="BR70" s="108"/>
      <c r="BS70" s="108" t="s">
        <v>366</v>
      </c>
      <c r="BT70" s="108"/>
      <c r="BU70" s="108" t="s">
        <v>678</v>
      </c>
      <c r="BV70" s="108" t="s">
        <v>678</v>
      </c>
      <c r="BW70" s="108" t="s">
        <v>311</v>
      </c>
      <c r="BX70" s="108" t="s">
        <v>680</v>
      </c>
      <c r="BY70" s="108">
        <v>7200</v>
      </c>
      <c r="BZ70" s="108">
        <v>384</v>
      </c>
      <c r="CA70" s="108"/>
      <c r="CB70" s="108"/>
      <c r="CC70" s="108">
        <v>0</v>
      </c>
      <c r="CD70" s="108">
        <v>12</v>
      </c>
      <c r="CE70" s="108">
        <v>1</v>
      </c>
      <c r="CF70" s="108">
        <v>0</v>
      </c>
      <c r="CG70" s="108">
        <v>2</v>
      </c>
      <c r="CH70" s="108">
        <v>0</v>
      </c>
      <c r="CI70" s="108" t="s">
        <v>66</v>
      </c>
      <c r="CJ70" s="108">
        <v>4.88</v>
      </c>
      <c r="CK70" s="108">
        <v>4.49</v>
      </c>
      <c r="CL70" s="108">
        <v>1.48</v>
      </c>
      <c r="CM70" s="108">
        <v>49.9</v>
      </c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9">
        <v>42050</v>
      </c>
      <c r="EK70" s="109">
        <v>42027</v>
      </c>
      <c r="EL70" s="108" t="s">
        <v>312</v>
      </c>
      <c r="EM70" s="108" t="s">
        <v>681</v>
      </c>
      <c r="EN70" s="108"/>
      <c r="EO70" s="108"/>
      <c r="EP70" s="108"/>
      <c r="EQ70" s="108"/>
      <c r="ER70" s="108"/>
      <c r="ES70" s="108"/>
      <c r="ET70" s="108"/>
      <c r="EU70" s="108"/>
    </row>
    <row r="71" spans="1:151" x14ac:dyDescent="0.35">
      <c r="A71" s="108">
        <f t="shared" si="12"/>
        <v>2210329</v>
      </c>
      <c r="B71" s="108">
        <f t="shared" si="12"/>
        <v>0</v>
      </c>
      <c r="C71" s="109">
        <f t="shared" si="13"/>
        <v>41671</v>
      </c>
      <c r="D71" s="109">
        <f t="shared" si="13"/>
        <v>41740</v>
      </c>
      <c r="E71" s="108" t="str">
        <f t="shared" si="15"/>
        <v>No</v>
      </c>
      <c r="F71" s="108" t="str">
        <f t="shared" si="16"/>
        <v>Delta Snapshots,Thin Provisioning</v>
      </c>
      <c r="G71" s="108" t="str">
        <f t="shared" si="17"/>
        <v>Fixed Size Qualification Range</v>
      </c>
      <c r="H71" s="108" t="str">
        <f t="shared" si="18"/>
        <v>Active Cooling</v>
      </c>
      <c r="I71" s="108">
        <f t="shared" si="14"/>
        <v>600</v>
      </c>
      <c r="J71" s="108" t="str">
        <f t="shared" si="14"/>
        <v>SILVER</v>
      </c>
      <c r="K71" s="108" t="str">
        <f t="shared" si="19"/>
        <v>HDD</v>
      </c>
      <c r="L71" s="108" t="str">
        <f t="shared" si="19"/>
        <v>2U</v>
      </c>
      <c r="M71" s="108">
        <f t="shared" si="19"/>
        <v>7200</v>
      </c>
      <c r="N71" s="108">
        <f t="shared" si="19"/>
        <v>1000</v>
      </c>
      <c r="O71" s="108">
        <f t="shared" si="19"/>
        <v>12</v>
      </c>
      <c r="P71" s="108">
        <f t="shared" si="19"/>
        <v>0</v>
      </c>
      <c r="Q71" s="108">
        <f t="shared" si="19"/>
        <v>0</v>
      </c>
      <c r="R71" s="108">
        <f t="shared" si="19"/>
        <v>12</v>
      </c>
      <c r="S71" s="108">
        <f t="shared" si="19"/>
        <v>2</v>
      </c>
      <c r="T71" s="108">
        <f t="shared" si="19"/>
        <v>0</v>
      </c>
      <c r="U71" s="108">
        <f t="shared" si="19"/>
        <v>2</v>
      </c>
      <c r="V71" s="108">
        <f t="shared" si="19"/>
        <v>0</v>
      </c>
      <c r="W71" s="108" t="str">
        <f t="shared" si="19"/>
        <v>No</v>
      </c>
      <c r="X71" s="108">
        <f t="shared" si="19"/>
        <v>11.4</v>
      </c>
      <c r="Y71" s="108">
        <f t="shared" si="19"/>
        <v>3.9</v>
      </c>
      <c r="Z71" s="108">
        <f t="shared" si="19"/>
        <v>5</v>
      </c>
      <c r="AA71" s="108">
        <f t="shared" si="9"/>
        <v>46.9</v>
      </c>
      <c r="AB71" s="108"/>
      <c r="AC71" s="108"/>
      <c r="AD71" s="108"/>
      <c r="AE71" s="108"/>
      <c r="AF71" s="108"/>
      <c r="AG71" s="108"/>
      <c r="AH71" s="108">
        <v>2210329</v>
      </c>
      <c r="AI71" s="108"/>
      <c r="AJ71" s="108" t="s">
        <v>289</v>
      </c>
      <c r="AK71" s="108" t="s">
        <v>290</v>
      </c>
      <c r="AL71" s="108" t="s">
        <v>682</v>
      </c>
      <c r="AM71" s="108" t="s">
        <v>292</v>
      </c>
      <c r="AN71" s="108" t="s">
        <v>683</v>
      </c>
      <c r="AO71" s="108" t="s">
        <v>293</v>
      </c>
      <c r="AP71" s="108" t="s">
        <v>294</v>
      </c>
      <c r="AQ71" s="108" t="s">
        <v>66</v>
      </c>
      <c r="AR71" s="108" t="s">
        <v>318</v>
      </c>
      <c r="AS71" s="108" t="s">
        <v>343</v>
      </c>
      <c r="AT71" s="108" t="s">
        <v>684</v>
      </c>
      <c r="AU71" s="108" t="s">
        <v>685</v>
      </c>
      <c r="AV71" s="108" t="s">
        <v>299</v>
      </c>
      <c r="AW71" s="108" t="s">
        <v>300</v>
      </c>
      <c r="AX71" s="108" t="s">
        <v>301</v>
      </c>
      <c r="AY71" s="108" t="s">
        <v>302</v>
      </c>
      <c r="AZ71" s="108" t="s">
        <v>66</v>
      </c>
      <c r="BA71" s="108" t="s">
        <v>66</v>
      </c>
      <c r="BB71" s="108" t="s">
        <v>303</v>
      </c>
      <c r="BC71" s="108">
        <v>7.02</v>
      </c>
      <c r="BD71" s="108" t="s">
        <v>66</v>
      </c>
      <c r="BE71" s="108" t="s">
        <v>304</v>
      </c>
      <c r="BF71" s="108" t="s">
        <v>66</v>
      </c>
      <c r="BG71" s="108"/>
      <c r="BH71" s="108" t="s">
        <v>66</v>
      </c>
      <c r="BI71" s="108"/>
      <c r="BJ71" s="108"/>
      <c r="BK71" s="108" t="s">
        <v>292</v>
      </c>
      <c r="BL71" s="108" t="s">
        <v>305</v>
      </c>
      <c r="BM71" s="108" t="s">
        <v>290</v>
      </c>
      <c r="BN71" s="108" t="s">
        <v>363</v>
      </c>
      <c r="BO71" s="108" t="s">
        <v>364</v>
      </c>
      <c r="BP71" s="108">
        <v>600</v>
      </c>
      <c r="BQ71" s="108" t="s">
        <v>365</v>
      </c>
      <c r="BR71" s="108"/>
      <c r="BS71" s="108" t="s">
        <v>366</v>
      </c>
      <c r="BT71" s="108" t="s">
        <v>349</v>
      </c>
      <c r="BU71" s="108" t="s">
        <v>686</v>
      </c>
      <c r="BV71" s="108" t="s">
        <v>687</v>
      </c>
      <c r="BW71" s="108" t="s">
        <v>311</v>
      </c>
      <c r="BX71" s="108" t="s">
        <v>680</v>
      </c>
      <c r="BY71" s="108">
        <v>7200</v>
      </c>
      <c r="BZ71" s="108">
        <v>1000</v>
      </c>
      <c r="CA71" s="108">
        <v>12</v>
      </c>
      <c r="CB71" s="108"/>
      <c r="CC71" s="108">
        <v>0</v>
      </c>
      <c r="CD71" s="108">
        <v>12</v>
      </c>
      <c r="CE71" s="108">
        <v>2</v>
      </c>
      <c r="CF71" s="108">
        <v>0</v>
      </c>
      <c r="CG71" s="108">
        <v>2</v>
      </c>
      <c r="CH71" s="108">
        <v>0</v>
      </c>
      <c r="CI71" s="108" t="s">
        <v>66</v>
      </c>
      <c r="CJ71" s="108">
        <v>11.4</v>
      </c>
      <c r="CK71" s="108">
        <v>3.9</v>
      </c>
      <c r="CL71" s="108">
        <v>5</v>
      </c>
      <c r="CM71" s="108">
        <v>46.9</v>
      </c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9">
        <v>41671</v>
      </c>
      <c r="EK71" s="109">
        <v>41740</v>
      </c>
      <c r="EL71" s="108" t="s">
        <v>312</v>
      </c>
      <c r="EM71" s="108" t="s">
        <v>688</v>
      </c>
      <c r="EN71" s="108"/>
      <c r="EO71" s="108"/>
      <c r="EP71" s="108"/>
      <c r="EQ71" s="108"/>
      <c r="ER71" s="108"/>
      <c r="ES71" s="108"/>
      <c r="ET71" s="108"/>
      <c r="EU71" s="108"/>
    </row>
    <row r="72" spans="1:151" x14ac:dyDescent="0.35">
      <c r="A72" s="108">
        <f t="shared" si="12"/>
        <v>2210347</v>
      </c>
      <c r="B72" s="108" t="str">
        <f t="shared" si="12"/>
        <v>A</v>
      </c>
      <c r="C72" s="109">
        <f t="shared" si="13"/>
        <v>41698</v>
      </c>
      <c r="D72" s="109">
        <f t="shared" si="13"/>
        <v>41760</v>
      </c>
      <c r="E72" s="108" t="str">
        <f t="shared" si="15"/>
        <v>No</v>
      </c>
      <c r="F72" s="108" t="str">
        <f t="shared" si="16"/>
        <v>Delta Snapshots,Thin Provisioning</v>
      </c>
      <c r="G72" s="108" t="str">
        <f t="shared" si="17"/>
        <v>Fixed Size Qualification Range</v>
      </c>
      <c r="H72" s="108" t="str">
        <f t="shared" si="18"/>
        <v>Active Cooling</v>
      </c>
      <c r="I72" s="108">
        <f t="shared" si="14"/>
        <v>600</v>
      </c>
      <c r="J72" s="108" t="str">
        <f t="shared" si="14"/>
        <v>SILVER</v>
      </c>
      <c r="K72" s="108" t="str">
        <f t="shared" si="19"/>
        <v>HDD</v>
      </c>
      <c r="L72" s="108" t="str">
        <f t="shared" si="19"/>
        <v>2U</v>
      </c>
      <c r="M72" s="108">
        <f t="shared" si="19"/>
        <v>15000</v>
      </c>
      <c r="N72" s="108">
        <f t="shared" si="19"/>
        <v>146</v>
      </c>
      <c r="O72" s="108">
        <f t="shared" si="19"/>
        <v>24</v>
      </c>
      <c r="P72" s="108">
        <f t="shared" si="19"/>
        <v>0</v>
      </c>
      <c r="Q72" s="108">
        <f t="shared" si="19"/>
        <v>0</v>
      </c>
      <c r="R72" s="108">
        <f t="shared" si="19"/>
        <v>24</v>
      </c>
      <c r="S72" s="108">
        <f t="shared" si="19"/>
        <v>2</v>
      </c>
      <c r="T72" s="108">
        <f t="shared" si="19"/>
        <v>0</v>
      </c>
      <c r="U72" s="108">
        <f t="shared" si="19"/>
        <v>2</v>
      </c>
      <c r="V72" s="108">
        <f t="shared" si="19"/>
        <v>0</v>
      </c>
      <c r="W72" s="108" t="str">
        <f t="shared" si="19"/>
        <v>No</v>
      </c>
      <c r="X72" s="108">
        <f t="shared" si="19"/>
        <v>34.6</v>
      </c>
      <c r="Y72" s="108">
        <f t="shared" si="19"/>
        <v>21.7</v>
      </c>
      <c r="Z72" s="108">
        <f t="shared" si="19"/>
        <v>11.5</v>
      </c>
      <c r="AA72" s="108">
        <f t="shared" si="9"/>
        <v>12</v>
      </c>
      <c r="AB72" s="108"/>
      <c r="AC72" s="108"/>
      <c r="AD72" s="108"/>
      <c r="AE72" s="108"/>
      <c r="AF72" s="108"/>
      <c r="AG72" s="108"/>
      <c r="AH72" s="108">
        <v>2210347</v>
      </c>
      <c r="AI72" s="108" t="s">
        <v>461</v>
      </c>
      <c r="AJ72" s="108" t="s">
        <v>289</v>
      </c>
      <c r="AK72" s="108" t="s">
        <v>290</v>
      </c>
      <c r="AL72" s="108" t="s">
        <v>358</v>
      </c>
      <c r="AM72" s="108" t="s">
        <v>359</v>
      </c>
      <c r="AN72" s="108" t="s">
        <v>360</v>
      </c>
      <c r="AO72" s="108" t="s">
        <v>293</v>
      </c>
      <c r="AP72" s="108" t="s">
        <v>294</v>
      </c>
      <c r="AQ72" s="108" t="s">
        <v>66</v>
      </c>
      <c r="AR72" s="108" t="s">
        <v>318</v>
      </c>
      <c r="AS72" s="108" t="s">
        <v>343</v>
      </c>
      <c r="AT72" s="108" t="s">
        <v>361</v>
      </c>
      <c r="AU72" s="108" t="s">
        <v>362</v>
      </c>
      <c r="AV72" s="108" t="s">
        <v>299</v>
      </c>
      <c r="AW72" s="108" t="s">
        <v>300</v>
      </c>
      <c r="AX72" s="108" t="s">
        <v>301</v>
      </c>
      <c r="AY72" s="108" t="s">
        <v>302</v>
      </c>
      <c r="AZ72" s="108" t="s">
        <v>66</v>
      </c>
      <c r="BA72" s="108" t="s">
        <v>66</v>
      </c>
      <c r="BB72" s="108" t="s">
        <v>303</v>
      </c>
      <c r="BC72" s="108">
        <v>7.02</v>
      </c>
      <c r="BD72" s="108" t="s">
        <v>66</v>
      </c>
      <c r="BE72" s="108" t="s">
        <v>304</v>
      </c>
      <c r="BF72" s="108" t="s">
        <v>66</v>
      </c>
      <c r="BG72" s="108"/>
      <c r="BH72" s="108" t="s">
        <v>66</v>
      </c>
      <c r="BI72" s="108"/>
      <c r="BJ72" s="108"/>
      <c r="BK72" s="108" t="s">
        <v>359</v>
      </c>
      <c r="BL72" s="108" t="s">
        <v>305</v>
      </c>
      <c r="BM72" s="108" t="s">
        <v>290</v>
      </c>
      <c r="BN72" s="108" t="s">
        <v>363</v>
      </c>
      <c r="BO72" s="108" t="s">
        <v>364</v>
      </c>
      <c r="BP72" s="108">
        <v>600</v>
      </c>
      <c r="BQ72" s="108" t="s">
        <v>365</v>
      </c>
      <c r="BR72" s="108"/>
      <c r="BS72" s="108" t="s">
        <v>366</v>
      </c>
      <c r="BT72" s="108" t="s">
        <v>349</v>
      </c>
      <c r="BU72" s="108" t="s">
        <v>350</v>
      </c>
      <c r="BV72" s="108" t="s">
        <v>367</v>
      </c>
      <c r="BW72" s="108" t="s">
        <v>311</v>
      </c>
      <c r="BX72" s="108" t="s">
        <v>680</v>
      </c>
      <c r="BY72" s="108">
        <v>15000</v>
      </c>
      <c r="BZ72" s="108">
        <v>146</v>
      </c>
      <c r="CA72" s="108">
        <v>24</v>
      </c>
      <c r="CB72" s="108"/>
      <c r="CC72" s="108">
        <v>0</v>
      </c>
      <c r="CD72" s="108">
        <v>24</v>
      </c>
      <c r="CE72" s="108">
        <v>2</v>
      </c>
      <c r="CF72" s="108">
        <v>0</v>
      </c>
      <c r="CG72" s="108">
        <v>2</v>
      </c>
      <c r="CH72" s="108">
        <v>0</v>
      </c>
      <c r="CI72" s="108" t="s">
        <v>66</v>
      </c>
      <c r="CJ72" s="108">
        <v>34.6</v>
      </c>
      <c r="CK72" s="108">
        <v>21.7</v>
      </c>
      <c r="CL72" s="108">
        <v>11.5</v>
      </c>
      <c r="CM72" s="108">
        <v>12</v>
      </c>
      <c r="CN72" s="108" t="s">
        <v>352</v>
      </c>
      <c r="CO72" s="108" t="s">
        <v>355</v>
      </c>
      <c r="CP72" s="108">
        <v>10000</v>
      </c>
      <c r="CQ72" s="108"/>
      <c r="CR72" s="108">
        <v>24</v>
      </c>
      <c r="CS72" s="108" t="s">
        <v>354</v>
      </c>
      <c r="CT72" s="108" t="s">
        <v>66</v>
      </c>
      <c r="CU72" s="108">
        <v>6.1</v>
      </c>
      <c r="CV72" s="108">
        <v>16.899999999999999</v>
      </c>
      <c r="CW72" s="108">
        <v>11</v>
      </c>
      <c r="CX72" s="108">
        <v>26.2</v>
      </c>
      <c r="CY72" s="108" t="s">
        <v>352</v>
      </c>
      <c r="CZ72" s="108" t="s">
        <v>355</v>
      </c>
      <c r="DA72" s="108">
        <v>7200</v>
      </c>
      <c r="DB72" s="108"/>
      <c r="DC72" s="108">
        <v>24</v>
      </c>
      <c r="DD72" s="108" t="s">
        <v>354</v>
      </c>
      <c r="DE72" s="108" t="s">
        <v>66</v>
      </c>
      <c r="DF72" s="108">
        <v>21.6</v>
      </c>
      <c r="DG72" s="108">
        <v>6.8</v>
      </c>
      <c r="DH72" s="108">
        <v>7.8</v>
      </c>
      <c r="DI72" s="108">
        <v>40.700000000000003</v>
      </c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9">
        <v>41698</v>
      </c>
      <c r="EK72" s="109">
        <v>41760</v>
      </c>
      <c r="EL72" s="108" t="s">
        <v>312</v>
      </c>
      <c r="EM72" s="108" t="s">
        <v>368</v>
      </c>
      <c r="EN72" s="108"/>
      <c r="EO72" s="108"/>
      <c r="EP72" s="108"/>
      <c r="EQ72" s="108"/>
      <c r="ER72" s="108"/>
      <c r="ES72" s="108"/>
      <c r="ET72" s="108"/>
      <c r="EU72" s="108"/>
    </row>
    <row r="73" spans="1:151" x14ac:dyDescent="0.35">
      <c r="A73" s="108">
        <f t="shared" si="12"/>
        <v>2210347</v>
      </c>
      <c r="B73" s="108" t="str">
        <f t="shared" si="12"/>
        <v>C</v>
      </c>
      <c r="C73" s="109">
        <f t="shared" si="13"/>
        <v>41698</v>
      </c>
      <c r="D73" s="109">
        <f t="shared" si="13"/>
        <v>41760</v>
      </c>
      <c r="E73" s="108" t="str">
        <f t="shared" si="15"/>
        <v>No</v>
      </c>
      <c r="F73" s="108" t="str">
        <f t="shared" si="16"/>
        <v>Delta Snapshots,Thin Provisioning</v>
      </c>
      <c r="G73" s="108" t="str">
        <f t="shared" si="17"/>
        <v>Fixed Size Qualification Range</v>
      </c>
      <c r="H73" s="108" t="str">
        <f t="shared" si="18"/>
        <v>Active Cooling</v>
      </c>
      <c r="I73" s="108">
        <f t="shared" si="14"/>
        <v>600</v>
      </c>
      <c r="J73" s="108" t="str">
        <f t="shared" si="14"/>
        <v>SILVER</v>
      </c>
      <c r="K73" s="108" t="str">
        <f t="shared" si="19"/>
        <v>HDD</v>
      </c>
      <c r="L73" s="108" t="str">
        <f t="shared" si="19"/>
        <v>2U</v>
      </c>
      <c r="M73" s="108">
        <f t="shared" si="19"/>
        <v>15000</v>
      </c>
      <c r="N73" s="108">
        <f t="shared" si="19"/>
        <v>146</v>
      </c>
      <c r="O73" s="108">
        <f t="shared" si="19"/>
        <v>24</v>
      </c>
      <c r="P73" s="108">
        <f t="shared" si="19"/>
        <v>0</v>
      </c>
      <c r="Q73" s="108">
        <f t="shared" si="19"/>
        <v>0</v>
      </c>
      <c r="R73" s="108">
        <f t="shared" si="19"/>
        <v>24</v>
      </c>
      <c r="S73" s="108">
        <f t="shared" si="19"/>
        <v>2</v>
      </c>
      <c r="T73" s="108">
        <f t="shared" si="19"/>
        <v>0</v>
      </c>
      <c r="U73" s="108">
        <f t="shared" si="19"/>
        <v>2</v>
      </c>
      <c r="V73" s="108">
        <f t="shared" si="19"/>
        <v>0</v>
      </c>
      <c r="W73" s="108" t="str">
        <f t="shared" si="19"/>
        <v>No</v>
      </c>
      <c r="X73" s="108">
        <f t="shared" si="19"/>
        <v>34.6</v>
      </c>
      <c r="Y73" s="108">
        <f t="shared" si="19"/>
        <v>21.7</v>
      </c>
      <c r="Z73" s="108">
        <f t="shared" si="19"/>
        <v>11.5</v>
      </c>
      <c r="AA73" s="108">
        <f t="shared" si="9"/>
        <v>12</v>
      </c>
      <c r="AB73" s="108"/>
      <c r="AC73" s="108"/>
      <c r="AD73" s="108"/>
      <c r="AE73" s="108"/>
      <c r="AF73" s="108"/>
      <c r="AG73" s="108"/>
      <c r="AH73" s="108">
        <v>2210347</v>
      </c>
      <c r="AI73" s="108" t="s">
        <v>339</v>
      </c>
      <c r="AJ73" s="108" t="s">
        <v>289</v>
      </c>
      <c r="AK73" s="108" t="s">
        <v>290</v>
      </c>
      <c r="AL73" s="108" t="s">
        <v>358</v>
      </c>
      <c r="AM73" s="108" t="s">
        <v>359</v>
      </c>
      <c r="AN73" s="108" t="s">
        <v>360</v>
      </c>
      <c r="AO73" s="108" t="s">
        <v>293</v>
      </c>
      <c r="AP73" s="108" t="s">
        <v>294</v>
      </c>
      <c r="AQ73" s="108" t="s">
        <v>66</v>
      </c>
      <c r="AR73" s="108" t="s">
        <v>318</v>
      </c>
      <c r="AS73" s="108" t="s">
        <v>343</v>
      </c>
      <c r="AT73" s="108" t="s">
        <v>361</v>
      </c>
      <c r="AU73" s="108" t="s">
        <v>362</v>
      </c>
      <c r="AV73" s="108" t="s">
        <v>299</v>
      </c>
      <c r="AW73" s="108" t="s">
        <v>300</v>
      </c>
      <c r="AX73" s="108" t="s">
        <v>301</v>
      </c>
      <c r="AY73" s="108" t="s">
        <v>302</v>
      </c>
      <c r="AZ73" s="108" t="s">
        <v>66</v>
      </c>
      <c r="BA73" s="108" t="s">
        <v>66</v>
      </c>
      <c r="BB73" s="108" t="s">
        <v>303</v>
      </c>
      <c r="BC73" s="108">
        <v>7.02</v>
      </c>
      <c r="BD73" s="108" t="s">
        <v>66</v>
      </c>
      <c r="BE73" s="108" t="s">
        <v>304</v>
      </c>
      <c r="BF73" s="108" t="s">
        <v>66</v>
      </c>
      <c r="BG73" s="108"/>
      <c r="BH73" s="108" t="s">
        <v>66</v>
      </c>
      <c r="BI73" s="108"/>
      <c r="BJ73" s="108"/>
      <c r="BK73" s="108" t="s">
        <v>359</v>
      </c>
      <c r="BL73" s="108" t="s">
        <v>305</v>
      </c>
      <c r="BM73" s="108" t="s">
        <v>290</v>
      </c>
      <c r="BN73" s="108" t="s">
        <v>363</v>
      </c>
      <c r="BO73" s="108" t="s">
        <v>364</v>
      </c>
      <c r="BP73" s="108">
        <v>600</v>
      </c>
      <c r="BQ73" s="108" t="s">
        <v>365</v>
      </c>
      <c r="BR73" s="108"/>
      <c r="BS73" s="108" t="s">
        <v>366</v>
      </c>
      <c r="BT73" s="108" t="s">
        <v>349</v>
      </c>
      <c r="BU73" s="108" t="s">
        <v>350</v>
      </c>
      <c r="BV73" s="108" t="s">
        <v>367</v>
      </c>
      <c r="BW73" s="108" t="s">
        <v>311</v>
      </c>
      <c r="BX73" s="108" t="s">
        <v>680</v>
      </c>
      <c r="BY73" s="108">
        <v>15000</v>
      </c>
      <c r="BZ73" s="108">
        <v>146</v>
      </c>
      <c r="CA73" s="108">
        <v>24</v>
      </c>
      <c r="CB73" s="108"/>
      <c r="CC73" s="108">
        <v>0</v>
      </c>
      <c r="CD73" s="108">
        <v>24</v>
      </c>
      <c r="CE73" s="108">
        <v>2</v>
      </c>
      <c r="CF73" s="108">
        <v>0</v>
      </c>
      <c r="CG73" s="108">
        <v>2</v>
      </c>
      <c r="CH73" s="108">
        <v>0</v>
      </c>
      <c r="CI73" s="108" t="s">
        <v>66</v>
      </c>
      <c r="CJ73" s="108">
        <v>34.6</v>
      </c>
      <c r="CK73" s="108">
        <v>21.7</v>
      </c>
      <c r="CL73" s="108">
        <v>11.5</v>
      </c>
      <c r="CM73" s="108">
        <v>12</v>
      </c>
      <c r="CN73" s="108" t="s">
        <v>352</v>
      </c>
      <c r="CO73" s="108" t="s">
        <v>355</v>
      </c>
      <c r="CP73" s="108">
        <v>10000</v>
      </c>
      <c r="CQ73" s="108"/>
      <c r="CR73" s="108">
        <v>24</v>
      </c>
      <c r="CS73" s="108" t="s">
        <v>354</v>
      </c>
      <c r="CT73" s="108" t="s">
        <v>66</v>
      </c>
      <c r="CU73" s="108">
        <v>6.1</v>
      </c>
      <c r="CV73" s="108">
        <v>16.899999999999999</v>
      </c>
      <c r="CW73" s="108">
        <v>11</v>
      </c>
      <c r="CX73" s="108">
        <v>26.2</v>
      </c>
      <c r="CY73" s="108" t="s">
        <v>352</v>
      </c>
      <c r="CZ73" s="108" t="s">
        <v>355</v>
      </c>
      <c r="DA73" s="108">
        <v>7200</v>
      </c>
      <c r="DB73" s="108"/>
      <c r="DC73" s="108">
        <v>24</v>
      </c>
      <c r="DD73" s="108" t="s">
        <v>354</v>
      </c>
      <c r="DE73" s="108" t="s">
        <v>66</v>
      </c>
      <c r="DF73" s="108">
        <v>21.6</v>
      </c>
      <c r="DG73" s="108">
        <v>6.8</v>
      </c>
      <c r="DH73" s="108">
        <v>7.8</v>
      </c>
      <c r="DI73" s="108">
        <v>40.700000000000003</v>
      </c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9">
        <v>41698</v>
      </c>
      <c r="EK73" s="109">
        <v>41760</v>
      </c>
      <c r="EL73" s="108" t="s">
        <v>312</v>
      </c>
      <c r="EM73" s="108" t="s">
        <v>368</v>
      </c>
      <c r="EN73" s="108"/>
      <c r="EO73" s="108"/>
      <c r="EP73" s="108"/>
      <c r="EQ73" s="108"/>
      <c r="ER73" s="108"/>
      <c r="ES73" s="108"/>
      <c r="ET73" s="108"/>
      <c r="EU73" s="108"/>
    </row>
    <row r="74" spans="1:151" x14ac:dyDescent="0.35">
      <c r="A74" s="108">
        <f t="shared" si="12"/>
        <v>2212683</v>
      </c>
      <c r="B74" s="108">
        <f t="shared" si="12"/>
        <v>0</v>
      </c>
      <c r="C74" s="109">
        <f t="shared" si="13"/>
        <v>41061</v>
      </c>
      <c r="D74" s="109">
        <f t="shared" si="13"/>
        <v>41624</v>
      </c>
      <c r="E74" s="108" t="str">
        <f t="shared" si="15"/>
        <v>No</v>
      </c>
      <c r="F74" s="108" t="str">
        <f t="shared" si="16"/>
        <v>Delta Snapshots,Thin Provisioning</v>
      </c>
      <c r="G74" s="108" t="str">
        <f t="shared" si="17"/>
        <v>Fixed Size Qualification Range</v>
      </c>
      <c r="H74" s="108" t="str">
        <f t="shared" si="18"/>
        <v>Active Cooling</v>
      </c>
      <c r="I74" s="108">
        <f t="shared" si="14"/>
        <v>750</v>
      </c>
      <c r="J74" s="108" t="str">
        <f t="shared" si="14"/>
        <v>platinum</v>
      </c>
      <c r="K74" s="108" t="str">
        <f t="shared" si="19"/>
        <v>HDD</v>
      </c>
      <c r="L74" s="108" t="str">
        <f t="shared" si="19"/>
        <v>2U</v>
      </c>
      <c r="M74" s="108">
        <f t="shared" si="19"/>
        <v>15000</v>
      </c>
      <c r="N74" s="108">
        <f t="shared" si="19"/>
        <v>300</v>
      </c>
      <c r="O74" s="108">
        <f t="shared" si="19"/>
        <v>24</v>
      </c>
      <c r="P74" s="108">
        <f t="shared" si="19"/>
        <v>0</v>
      </c>
      <c r="Q74" s="108">
        <f t="shared" si="19"/>
        <v>0</v>
      </c>
      <c r="R74" s="108">
        <f t="shared" si="19"/>
        <v>24</v>
      </c>
      <c r="S74" s="108">
        <f t="shared" si="19"/>
        <v>2</v>
      </c>
      <c r="T74" s="108">
        <f t="shared" si="19"/>
        <v>0</v>
      </c>
      <c r="U74" s="108">
        <f t="shared" si="19"/>
        <v>2</v>
      </c>
      <c r="V74" s="108">
        <f t="shared" si="19"/>
        <v>0</v>
      </c>
      <c r="W74" s="108" t="str">
        <f t="shared" si="19"/>
        <v>No</v>
      </c>
      <c r="X74" s="108">
        <f t="shared" si="19"/>
        <v>4.2</v>
      </c>
      <c r="Y74" s="108">
        <f t="shared" si="19"/>
        <v>11.7</v>
      </c>
      <c r="Z74" s="108">
        <f t="shared" si="19"/>
        <v>5.6</v>
      </c>
      <c r="AA74" s="108">
        <f t="shared" si="9"/>
        <v>11.3</v>
      </c>
      <c r="AB74" s="108"/>
      <c r="AC74" s="108"/>
      <c r="AD74" s="108"/>
      <c r="AE74" s="108"/>
      <c r="AF74" s="108"/>
      <c r="AG74" s="108"/>
      <c r="AH74" s="108">
        <v>2212683</v>
      </c>
      <c r="AI74" s="108"/>
      <c r="AJ74" s="108" t="s">
        <v>289</v>
      </c>
      <c r="AK74" s="108" t="s">
        <v>290</v>
      </c>
      <c r="AL74" s="108" t="s">
        <v>340</v>
      </c>
      <c r="AM74" s="108" t="s">
        <v>341</v>
      </c>
      <c r="AN74" s="108"/>
      <c r="AO74" s="108" t="s">
        <v>293</v>
      </c>
      <c r="AP74" s="108" t="s">
        <v>294</v>
      </c>
      <c r="AQ74" s="108" t="s">
        <v>66</v>
      </c>
      <c r="AR74" s="108" t="s">
        <v>318</v>
      </c>
      <c r="AS74" s="108" t="s">
        <v>343</v>
      </c>
      <c r="AT74" s="108" t="s">
        <v>344</v>
      </c>
      <c r="AU74" s="108" t="s">
        <v>345</v>
      </c>
      <c r="AV74" s="108" t="s">
        <v>299</v>
      </c>
      <c r="AW74" s="108" t="s">
        <v>300</v>
      </c>
      <c r="AX74" s="108" t="s">
        <v>301</v>
      </c>
      <c r="AY74" s="108" t="s">
        <v>302</v>
      </c>
      <c r="AZ74" s="108" t="s">
        <v>66</v>
      </c>
      <c r="BA74" s="108" t="s">
        <v>66</v>
      </c>
      <c r="BB74" s="108" t="s">
        <v>303</v>
      </c>
      <c r="BC74" s="108">
        <v>7.02</v>
      </c>
      <c r="BD74" s="108" t="s">
        <v>66</v>
      </c>
      <c r="BE74" s="108" t="s">
        <v>304</v>
      </c>
      <c r="BF74" s="108" t="s">
        <v>66</v>
      </c>
      <c r="BG74" s="108"/>
      <c r="BH74" s="108" t="s">
        <v>66</v>
      </c>
      <c r="BI74" s="108"/>
      <c r="BJ74" s="108"/>
      <c r="BK74" s="108" t="s">
        <v>341</v>
      </c>
      <c r="BL74" s="108" t="s">
        <v>305</v>
      </c>
      <c r="BM74" s="108" t="s">
        <v>290</v>
      </c>
      <c r="BN74" s="108" t="s">
        <v>346</v>
      </c>
      <c r="BO74" s="108" t="s">
        <v>347</v>
      </c>
      <c r="BP74" s="108">
        <v>750</v>
      </c>
      <c r="BQ74" s="108" t="s">
        <v>348</v>
      </c>
      <c r="BR74" s="108"/>
      <c r="BS74" s="108" t="s">
        <v>366</v>
      </c>
      <c r="BT74" s="108" t="s">
        <v>349</v>
      </c>
      <c r="BU74" s="108" t="s">
        <v>350</v>
      </c>
      <c r="BV74" s="108" t="s">
        <v>351</v>
      </c>
      <c r="BW74" s="108" t="s">
        <v>311</v>
      </c>
      <c r="BX74" s="108" t="s">
        <v>680</v>
      </c>
      <c r="BY74" s="108">
        <v>15000</v>
      </c>
      <c r="BZ74" s="108">
        <v>300</v>
      </c>
      <c r="CA74" s="108">
        <v>24</v>
      </c>
      <c r="CB74" s="108"/>
      <c r="CC74" s="108">
        <v>0</v>
      </c>
      <c r="CD74" s="108">
        <v>24</v>
      </c>
      <c r="CE74" s="108">
        <v>2</v>
      </c>
      <c r="CF74" s="108">
        <v>0</v>
      </c>
      <c r="CG74" s="108">
        <v>2</v>
      </c>
      <c r="CH74" s="108">
        <v>0</v>
      </c>
      <c r="CI74" s="108" t="s">
        <v>66</v>
      </c>
      <c r="CJ74" s="108">
        <v>4.2</v>
      </c>
      <c r="CK74" s="108">
        <v>11.7</v>
      </c>
      <c r="CL74" s="108">
        <v>5.6</v>
      </c>
      <c r="CM74" s="108">
        <v>11.3</v>
      </c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9">
        <v>41061</v>
      </c>
      <c r="EK74" s="109">
        <v>41624</v>
      </c>
      <c r="EL74" s="108" t="s">
        <v>312</v>
      </c>
      <c r="EM74" s="108" t="s">
        <v>689</v>
      </c>
      <c r="EN74" s="108"/>
      <c r="EO74" s="108"/>
      <c r="EP74" s="108"/>
      <c r="EQ74" s="108"/>
      <c r="ER74" s="108"/>
      <c r="ES74" s="108"/>
      <c r="ET74" s="108"/>
      <c r="EU74" s="108"/>
    </row>
    <row r="75" spans="1:151" x14ac:dyDescent="0.35">
      <c r="A75" s="108">
        <f t="shared" si="12"/>
        <v>2212733</v>
      </c>
      <c r="B75" s="108" t="str">
        <f t="shared" si="12"/>
        <v>A</v>
      </c>
      <c r="C75" s="109">
        <f t="shared" si="13"/>
        <v>41061</v>
      </c>
      <c r="D75" s="109">
        <f t="shared" si="13"/>
        <v>41624</v>
      </c>
      <c r="E75" s="108" t="str">
        <f t="shared" si="15"/>
        <v>No</v>
      </c>
      <c r="F75" s="108" t="str">
        <f t="shared" si="16"/>
        <v>Delta Snapshots,Thin Provisioning</v>
      </c>
      <c r="G75" s="108" t="str">
        <f t="shared" si="17"/>
        <v>Fixed Size Qualification Range</v>
      </c>
      <c r="H75" s="108" t="str">
        <f t="shared" si="18"/>
        <v>Active Cooling</v>
      </c>
      <c r="I75" s="108">
        <f t="shared" si="14"/>
        <v>750</v>
      </c>
      <c r="J75" s="108" t="str">
        <f t="shared" si="14"/>
        <v>platinum</v>
      </c>
      <c r="K75" s="108" t="str">
        <f t="shared" si="19"/>
        <v>HDD</v>
      </c>
      <c r="L75" s="108" t="str">
        <f t="shared" si="19"/>
        <v>2U</v>
      </c>
      <c r="M75" s="108">
        <f t="shared" si="19"/>
        <v>15000</v>
      </c>
      <c r="N75" s="108">
        <f t="shared" si="19"/>
        <v>300</v>
      </c>
      <c r="O75" s="108">
        <f t="shared" si="19"/>
        <v>24</v>
      </c>
      <c r="P75" s="108">
        <f t="shared" si="19"/>
        <v>0</v>
      </c>
      <c r="Q75" s="108">
        <f t="shared" si="19"/>
        <v>0</v>
      </c>
      <c r="R75" s="108">
        <f t="shared" si="19"/>
        <v>24</v>
      </c>
      <c r="S75" s="108">
        <f t="shared" si="19"/>
        <v>2</v>
      </c>
      <c r="T75" s="108">
        <f t="shared" si="19"/>
        <v>0</v>
      </c>
      <c r="U75" s="108">
        <f t="shared" si="19"/>
        <v>2</v>
      </c>
      <c r="V75" s="108">
        <f t="shared" si="19"/>
        <v>0</v>
      </c>
      <c r="W75" s="108" t="str">
        <f t="shared" si="19"/>
        <v>No</v>
      </c>
      <c r="X75" s="108">
        <f t="shared" si="19"/>
        <v>4.2</v>
      </c>
      <c r="Y75" s="108">
        <f t="shared" si="19"/>
        <v>11.7</v>
      </c>
      <c r="Z75" s="108">
        <f t="shared" si="19"/>
        <v>5.6</v>
      </c>
      <c r="AA75" s="108">
        <f t="shared" si="9"/>
        <v>11.3</v>
      </c>
      <c r="AB75" s="108"/>
      <c r="AC75" s="108"/>
      <c r="AD75" s="108"/>
      <c r="AE75" s="108"/>
      <c r="AF75" s="108"/>
      <c r="AG75" s="108"/>
      <c r="AH75" s="108">
        <v>2212733</v>
      </c>
      <c r="AI75" s="108" t="s">
        <v>461</v>
      </c>
      <c r="AJ75" s="108" t="s">
        <v>289</v>
      </c>
      <c r="AK75" s="108" t="s">
        <v>290</v>
      </c>
      <c r="AL75" s="108" t="s">
        <v>340</v>
      </c>
      <c r="AM75" s="108" t="s">
        <v>341</v>
      </c>
      <c r="AN75" s="108" t="s">
        <v>342</v>
      </c>
      <c r="AO75" s="108" t="s">
        <v>293</v>
      </c>
      <c r="AP75" s="108" t="s">
        <v>294</v>
      </c>
      <c r="AQ75" s="108" t="s">
        <v>66</v>
      </c>
      <c r="AR75" s="108" t="s">
        <v>318</v>
      </c>
      <c r="AS75" s="108" t="s">
        <v>343</v>
      </c>
      <c r="AT75" s="108" t="s">
        <v>344</v>
      </c>
      <c r="AU75" s="108" t="s">
        <v>345</v>
      </c>
      <c r="AV75" s="108" t="s">
        <v>299</v>
      </c>
      <c r="AW75" s="108" t="s">
        <v>300</v>
      </c>
      <c r="AX75" s="108" t="s">
        <v>301</v>
      </c>
      <c r="AY75" s="108" t="s">
        <v>302</v>
      </c>
      <c r="AZ75" s="108" t="s">
        <v>66</v>
      </c>
      <c r="BA75" s="108" t="s">
        <v>66</v>
      </c>
      <c r="BB75" s="108" t="s">
        <v>303</v>
      </c>
      <c r="BC75" s="108">
        <v>7.02</v>
      </c>
      <c r="BD75" s="108" t="s">
        <v>66</v>
      </c>
      <c r="BE75" s="108" t="s">
        <v>304</v>
      </c>
      <c r="BF75" s="108" t="s">
        <v>66</v>
      </c>
      <c r="BG75" s="108"/>
      <c r="BH75" s="108" t="s">
        <v>66</v>
      </c>
      <c r="BI75" s="108"/>
      <c r="BJ75" s="108"/>
      <c r="BK75" s="108" t="s">
        <v>341</v>
      </c>
      <c r="BL75" s="108" t="s">
        <v>305</v>
      </c>
      <c r="BM75" s="108" t="s">
        <v>290</v>
      </c>
      <c r="BN75" s="108" t="s">
        <v>346</v>
      </c>
      <c r="BO75" s="108" t="s">
        <v>347</v>
      </c>
      <c r="BP75" s="108">
        <v>750</v>
      </c>
      <c r="BQ75" s="108" t="s">
        <v>348</v>
      </c>
      <c r="BR75" s="108"/>
      <c r="BS75" s="108"/>
      <c r="BT75" s="108" t="s">
        <v>349</v>
      </c>
      <c r="BU75" s="108" t="s">
        <v>350</v>
      </c>
      <c r="BV75" s="108" t="s">
        <v>351</v>
      </c>
      <c r="BW75" s="108" t="s">
        <v>311</v>
      </c>
      <c r="BX75" s="108" t="s">
        <v>680</v>
      </c>
      <c r="BY75" s="108">
        <v>15000</v>
      </c>
      <c r="BZ75" s="108">
        <v>300</v>
      </c>
      <c r="CA75" s="108">
        <v>24</v>
      </c>
      <c r="CB75" s="108"/>
      <c r="CC75" s="108">
        <v>0</v>
      </c>
      <c r="CD75" s="108">
        <v>24</v>
      </c>
      <c r="CE75" s="108">
        <v>2</v>
      </c>
      <c r="CF75" s="108">
        <v>0</v>
      </c>
      <c r="CG75" s="108">
        <v>2</v>
      </c>
      <c r="CH75" s="108">
        <v>0</v>
      </c>
      <c r="CI75" s="108" t="s">
        <v>66</v>
      </c>
      <c r="CJ75" s="108">
        <v>4.2</v>
      </c>
      <c r="CK75" s="108">
        <v>11.7</v>
      </c>
      <c r="CL75" s="108">
        <v>5.6</v>
      </c>
      <c r="CM75" s="108">
        <v>11.3</v>
      </c>
      <c r="CN75" s="108" t="s">
        <v>352</v>
      </c>
      <c r="CO75" s="108" t="s">
        <v>353</v>
      </c>
      <c r="CP75" s="108">
        <v>10000</v>
      </c>
      <c r="CQ75" s="108"/>
      <c r="CR75" s="108">
        <v>24</v>
      </c>
      <c r="CS75" s="108" t="s">
        <v>354</v>
      </c>
      <c r="CT75" s="108"/>
      <c r="CU75" s="108">
        <v>1.2</v>
      </c>
      <c r="CV75" s="108">
        <v>6.6</v>
      </c>
      <c r="CW75" s="108">
        <v>1</v>
      </c>
      <c r="CX75" s="108">
        <v>22.9</v>
      </c>
      <c r="CY75" s="108" t="s">
        <v>352</v>
      </c>
      <c r="CZ75" s="108" t="s">
        <v>355</v>
      </c>
      <c r="DA75" s="108">
        <v>7200</v>
      </c>
      <c r="DB75" s="108"/>
      <c r="DC75" s="108">
        <v>24</v>
      </c>
      <c r="DD75" s="108" t="s">
        <v>354</v>
      </c>
      <c r="DE75" s="108" t="s">
        <v>66</v>
      </c>
      <c r="DF75" s="108">
        <v>3.3</v>
      </c>
      <c r="DG75" s="108">
        <v>1.2</v>
      </c>
      <c r="DH75" s="108">
        <v>2.9</v>
      </c>
      <c r="DI75" s="108">
        <v>36.799999999999997</v>
      </c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9">
        <v>41061</v>
      </c>
      <c r="EK75" s="109">
        <v>41624</v>
      </c>
      <c r="EL75" s="108" t="s">
        <v>312</v>
      </c>
      <c r="EM75" s="108" t="s">
        <v>356</v>
      </c>
      <c r="EN75" s="108"/>
      <c r="EO75" s="108"/>
      <c r="EP75" s="108"/>
      <c r="EQ75" s="108"/>
      <c r="ER75" s="108"/>
      <c r="ES75" s="108"/>
      <c r="ET75" s="108"/>
      <c r="EU75" s="108"/>
    </row>
    <row r="76" spans="1:151" x14ac:dyDescent="0.35">
      <c r="A76" s="108">
        <f t="shared" si="12"/>
        <v>2206057</v>
      </c>
      <c r="B76" s="108">
        <f t="shared" si="12"/>
        <v>0</v>
      </c>
      <c r="C76" s="109">
        <f t="shared" si="13"/>
        <v>41061</v>
      </c>
      <c r="D76" s="109">
        <f t="shared" si="13"/>
        <v>41612</v>
      </c>
      <c r="E76" s="108" t="str">
        <f t="shared" si="15"/>
        <v>Yes</v>
      </c>
      <c r="F76" s="108" t="str">
        <f t="shared" si="16"/>
        <v>Delta Snapshots,Thin Provisioning</v>
      </c>
      <c r="G76" s="108" t="str">
        <f t="shared" si="17"/>
        <v>Fixed Size Qualification Range</v>
      </c>
      <c r="H76" s="108" t="str">
        <f t="shared" si="18"/>
        <v>Active Cooling</v>
      </c>
      <c r="I76" s="108">
        <f t="shared" si="14"/>
        <v>700</v>
      </c>
      <c r="J76" s="108" t="str">
        <f t="shared" si="14"/>
        <v>Silver</v>
      </c>
      <c r="K76" s="108" t="str">
        <f t="shared" si="19"/>
        <v>HDD;SSD</v>
      </c>
      <c r="L76" s="108">
        <f t="shared" si="19"/>
        <v>2.5</v>
      </c>
      <c r="M76" s="108">
        <f t="shared" si="19"/>
        <v>10000</v>
      </c>
      <c r="N76" s="108" t="str">
        <f t="shared" si="19"/>
        <v>400;600</v>
      </c>
      <c r="O76" s="108">
        <f t="shared" si="19"/>
        <v>24</v>
      </c>
      <c r="P76" s="108" t="str">
        <f t="shared" si="19"/>
        <v>17;7</v>
      </c>
      <c r="Q76" s="108">
        <f t="shared" si="19"/>
        <v>7</v>
      </c>
      <c r="R76" s="108">
        <f t="shared" si="19"/>
        <v>17</v>
      </c>
      <c r="S76" s="108">
        <f t="shared" si="19"/>
        <v>2</v>
      </c>
      <c r="T76" s="108">
        <f t="shared" si="19"/>
        <v>1</v>
      </c>
      <c r="U76" s="108">
        <f t="shared" si="19"/>
        <v>2</v>
      </c>
      <c r="V76" s="108">
        <f t="shared" si="19"/>
        <v>1</v>
      </c>
      <c r="W76" s="108" t="str">
        <f t="shared" si="19"/>
        <v>No</v>
      </c>
      <c r="X76" s="108">
        <f t="shared" si="19"/>
        <v>29</v>
      </c>
      <c r="Y76" s="108">
        <f t="shared" si="19"/>
        <v>21.8</v>
      </c>
      <c r="Z76" s="108">
        <f t="shared" si="19"/>
        <v>6.9</v>
      </c>
      <c r="AA76" s="108">
        <f t="shared" si="9"/>
        <v>19.8</v>
      </c>
      <c r="AB76" s="108"/>
      <c r="AC76" s="108"/>
      <c r="AD76" s="108"/>
      <c r="AE76" s="108"/>
      <c r="AF76" s="108"/>
      <c r="AG76" s="108"/>
      <c r="AH76" s="108">
        <v>2206057</v>
      </c>
      <c r="AI76" s="108"/>
      <c r="AJ76" s="108" t="s">
        <v>289</v>
      </c>
      <c r="AK76" s="108" t="s">
        <v>290</v>
      </c>
      <c r="AL76" s="108" t="s">
        <v>690</v>
      </c>
      <c r="AM76" s="108" t="s">
        <v>359</v>
      </c>
      <c r="AN76" s="108"/>
      <c r="AO76" s="108" t="s">
        <v>293</v>
      </c>
      <c r="AP76" s="108" t="s">
        <v>294</v>
      </c>
      <c r="AQ76" s="108" t="s">
        <v>65</v>
      </c>
      <c r="AR76" s="108" t="s">
        <v>295</v>
      </c>
      <c r="AS76" s="108" t="s">
        <v>296</v>
      </c>
      <c r="AT76" s="108" t="s">
        <v>393</v>
      </c>
      <c r="AU76" s="108" t="s">
        <v>394</v>
      </c>
      <c r="AV76" s="108" t="s">
        <v>299</v>
      </c>
      <c r="AW76" s="108" t="s">
        <v>300</v>
      </c>
      <c r="AX76" s="108" t="s">
        <v>301</v>
      </c>
      <c r="AY76" s="108" t="s">
        <v>302</v>
      </c>
      <c r="AZ76" s="108" t="s">
        <v>65</v>
      </c>
      <c r="BA76" s="108" t="s">
        <v>66</v>
      </c>
      <c r="BB76" s="108" t="s">
        <v>303</v>
      </c>
      <c r="BC76" s="108">
        <v>7.02</v>
      </c>
      <c r="BD76" s="108" t="s">
        <v>66</v>
      </c>
      <c r="BE76" s="108" t="s">
        <v>304</v>
      </c>
      <c r="BF76" s="108" t="s">
        <v>66</v>
      </c>
      <c r="BG76" s="108"/>
      <c r="BH76" s="108" t="s">
        <v>66</v>
      </c>
      <c r="BI76" s="108"/>
      <c r="BJ76" s="108"/>
      <c r="BK76" s="108" t="s">
        <v>359</v>
      </c>
      <c r="BL76" s="108" t="s">
        <v>305</v>
      </c>
      <c r="BM76" s="108" t="s">
        <v>290</v>
      </c>
      <c r="BN76" s="108" t="s">
        <v>395</v>
      </c>
      <c r="BO76" s="108" t="s">
        <v>396</v>
      </c>
      <c r="BP76" s="108">
        <v>700</v>
      </c>
      <c r="BQ76" s="108" t="s">
        <v>308</v>
      </c>
      <c r="BR76" s="108"/>
      <c r="BS76" s="108"/>
      <c r="BT76" s="108"/>
      <c r="BU76" s="108" t="s">
        <v>608</v>
      </c>
      <c r="BV76" s="108" t="s">
        <v>691</v>
      </c>
      <c r="BW76" s="108" t="s">
        <v>692</v>
      </c>
      <c r="BX76" s="108">
        <v>2.5</v>
      </c>
      <c r="BY76" s="108">
        <v>10000</v>
      </c>
      <c r="BZ76" s="108" t="s">
        <v>177</v>
      </c>
      <c r="CA76" s="108">
        <v>24</v>
      </c>
      <c r="CB76" s="108" t="s">
        <v>693</v>
      </c>
      <c r="CC76" s="108">
        <v>7</v>
      </c>
      <c r="CD76" s="108">
        <v>17</v>
      </c>
      <c r="CE76" s="108">
        <v>2</v>
      </c>
      <c r="CF76" s="108">
        <v>1</v>
      </c>
      <c r="CG76" s="108">
        <v>2</v>
      </c>
      <c r="CH76" s="108">
        <v>1</v>
      </c>
      <c r="CI76" s="108" t="s">
        <v>66</v>
      </c>
      <c r="CJ76" s="108">
        <v>29</v>
      </c>
      <c r="CK76" s="108">
        <v>21.8</v>
      </c>
      <c r="CL76" s="108">
        <v>6.9</v>
      </c>
      <c r="CM76" s="108">
        <v>19.8</v>
      </c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9">
        <v>41061</v>
      </c>
      <c r="EK76" s="109">
        <v>41612</v>
      </c>
      <c r="EL76" s="108" t="s">
        <v>312</v>
      </c>
      <c r="EM76" s="108" t="s">
        <v>694</v>
      </c>
      <c r="EN76" s="108"/>
      <c r="EO76" s="108"/>
      <c r="EP76" s="108"/>
      <c r="EQ76" s="108"/>
      <c r="ER76" s="108"/>
      <c r="ES76" s="108"/>
      <c r="ET76" s="108"/>
      <c r="EU76" s="108"/>
    </row>
    <row r="77" spans="1:151" x14ac:dyDescent="0.35">
      <c r="A77" s="108">
        <f t="shared" si="12"/>
        <v>2206102</v>
      </c>
      <c r="B77" s="108">
        <f t="shared" si="12"/>
        <v>0</v>
      </c>
      <c r="C77" s="109">
        <f t="shared" si="13"/>
        <v>41061</v>
      </c>
      <c r="D77" s="109">
        <f t="shared" si="13"/>
        <v>41612</v>
      </c>
      <c r="E77" s="108" t="str">
        <f t="shared" si="15"/>
        <v>Yes</v>
      </c>
      <c r="F77" s="108" t="str">
        <f t="shared" si="16"/>
        <v>Delta Snapshots,Thin Provisioning</v>
      </c>
      <c r="G77" s="108" t="str">
        <f t="shared" si="17"/>
        <v>Fixed Size Qualification Range</v>
      </c>
      <c r="H77" s="108" t="str">
        <f t="shared" si="18"/>
        <v>Active Cooling</v>
      </c>
      <c r="I77" s="108">
        <f t="shared" si="14"/>
        <v>700</v>
      </c>
      <c r="J77" s="108" t="str">
        <f t="shared" si="14"/>
        <v>SILVER</v>
      </c>
      <c r="K77" s="108" t="str">
        <f t="shared" si="19"/>
        <v>HDD;SSD</v>
      </c>
      <c r="L77" s="108">
        <f t="shared" si="19"/>
        <v>2.5</v>
      </c>
      <c r="M77" s="108">
        <f t="shared" si="19"/>
        <v>10000</v>
      </c>
      <c r="N77" s="108" t="str">
        <f t="shared" si="19"/>
        <v>400;600</v>
      </c>
      <c r="O77" s="108">
        <f t="shared" si="19"/>
        <v>24</v>
      </c>
      <c r="P77" s="108" t="str">
        <f t="shared" si="19"/>
        <v>17;7</v>
      </c>
      <c r="Q77" s="108">
        <f t="shared" si="19"/>
        <v>7</v>
      </c>
      <c r="R77" s="108">
        <f t="shared" si="19"/>
        <v>17</v>
      </c>
      <c r="S77" s="108">
        <f t="shared" si="19"/>
        <v>2</v>
      </c>
      <c r="T77" s="108">
        <f t="shared" si="19"/>
        <v>1</v>
      </c>
      <c r="U77" s="108">
        <f t="shared" si="19"/>
        <v>2</v>
      </c>
      <c r="V77" s="108">
        <f t="shared" si="19"/>
        <v>1</v>
      </c>
      <c r="W77" s="108" t="str">
        <f t="shared" si="19"/>
        <v>No</v>
      </c>
      <c r="X77" s="108">
        <f t="shared" si="19"/>
        <v>49.7</v>
      </c>
      <c r="Y77" s="108">
        <f t="shared" si="19"/>
        <v>21.1</v>
      </c>
      <c r="Z77" s="108">
        <f t="shared" si="19"/>
        <v>7.2</v>
      </c>
      <c r="AA77" s="108">
        <f t="shared" si="9"/>
        <v>17.7</v>
      </c>
      <c r="AB77" s="108"/>
      <c r="AC77" s="108"/>
      <c r="AD77" s="108"/>
      <c r="AE77" s="108"/>
      <c r="AF77" s="108"/>
      <c r="AG77" s="108"/>
      <c r="AH77" s="108">
        <v>2206102</v>
      </c>
      <c r="AI77" s="108"/>
      <c r="AJ77" s="108" t="s">
        <v>289</v>
      </c>
      <c r="AK77" s="108" t="s">
        <v>290</v>
      </c>
      <c r="AL77" s="108" t="s">
        <v>695</v>
      </c>
      <c r="AM77" s="108" t="s">
        <v>359</v>
      </c>
      <c r="AN77" s="108"/>
      <c r="AO77" s="108" t="s">
        <v>293</v>
      </c>
      <c r="AP77" s="108" t="s">
        <v>294</v>
      </c>
      <c r="AQ77" s="108" t="s">
        <v>65</v>
      </c>
      <c r="AR77" s="108" t="s">
        <v>295</v>
      </c>
      <c r="AS77" s="108" t="s">
        <v>296</v>
      </c>
      <c r="AT77" s="108" t="s">
        <v>401</v>
      </c>
      <c r="AU77" s="108" t="s">
        <v>402</v>
      </c>
      <c r="AV77" s="108" t="s">
        <v>299</v>
      </c>
      <c r="AW77" s="108" t="s">
        <v>300</v>
      </c>
      <c r="AX77" s="108" t="s">
        <v>301</v>
      </c>
      <c r="AY77" s="108" t="s">
        <v>302</v>
      </c>
      <c r="AZ77" s="108" t="s">
        <v>65</v>
      </c>
      <c r="BA77" s="108" t="s">
        <v>66</v>
      </c>
      <c r="BB77" s="108" t="s">
        <v>303</v>
      </c>
      <c r="BC77" s="108">
        <v>7.02</v>
      </c>
      <c r="BD77" s="108" t="s">
        <v>66</v>
      </c>
      <c r="BE77" s="108" t="s">
        <v>304</v>
      </c>
      <c r="BF77" s="108" t="s">
        <v>66</v>
      </c>
      <c r="BG77" s="108"/>
      <c r="BH77" s="108" t="s">
        <v>66</v>
      </c>
      <c r="BI77" s="108"/>
      <c r="BJ77" s="108"/>
      <c r="BK77" s="108" t="s">
        <v>359</v>
      </c>
      <c r="BL77" s="108" t="s">
        <v>305</v>
      </c>
      <c r="BM77" s="108" t="s">
        <v>290</v>
      </c>
      <c r="BN77" s="108" t="s">
        <v>403</v>
      </c>
      <c r="BO77" s="108" t="s">
        <v>396</v>
      </c>
      <c r="BP77" s="108">
        <v>700</v>
      </c>
      <c r="BQ77" s="108" t="s">
        <v>365</v>
      </c>
      <c r="BR77" s="108"/>
      <c r="BS77" s="108"/>
      <c r="BT77" s="108"/>
      <c r="BU77" s="108" t="s">
        <v>309</v>
      </c>
      <c r="BV77" s="108" t="s">
        <v>696</v>
      </c>
      <c r="BW77" s="108" t="s">
        <v>692</v>
      </c>
      <c r="BX77" s="108">
        <v>2.5</v>
      </c>
      <c r="BY77" s="108">
        <v>10000</v>
      </c>
      <c r="BZ77" s="108" t="s">
        <v>177</v>
      </c>
      <c r="CA77" s="108">
        <v>24</v>
      </c>
      <c r="CB77" s="108" t="s">
        <v>693</v>
      </c>
      <c r="CC77" s="108">
        <v>7</v>
      </c>
      <c r="CD77" s="108">
        <v>17</v>
      </c>
      <c r="CE77" s="108">
        <v>2</v>
      </c>
      <c r="CF77" s="108">
        <v>1</v>
      </c>
      <c r="CG77" s="108">
        <v>2</v>
      </c>
      <c r="CH77" s="108">
        <v>1</v>
      </c>
      <c r="CI77" s="108" t="s">
        <v>66</v>
      </c>
      <c r="CJ77" s="108">
        <v>49.7</v>
      </c>
      <c r="CK77" s="108">
        <v>21.1</v>
      </c>
      <c r="CL77" s="108">
        <v>7.2</v>
      </c>
      <c r="CM77" s="108">
        <v>17.7</v>
      </c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9">
        <v>41061</v>
      </c>
      <c r="EK77" s="109">
        <v>41612</v>
      </c>
      <c r="EL77" s="108" t="s">
        <v>312</v>
      </c>
      <c r="EM77" s="108" t="s">
        <v>697</v>
      </c>
      <c r="EN77" s="108"/>
      <c r="EO77" s="108"/>
      <c r="EP77" s="108"/>
      <c r="EQ77" s="108"/>
      <c r="ER77" s="108"/>
      <c r="ES77" s="108"/>
      <c r="ET77" s="108"/>
      <c r="EU77" s="108"/>
    </row>
    <row r="78" spans="1:151" x14ac:dyDescent="0.35">
      <c r="A78" s="108">
        <f t="shared" si="12"/>
        <v>2238819</v>
      </c>
      <c r="B78" s="108">
        <f t="shared" si="12"/>
        <v>0</v>
      </c>
      <c r="C78" s="109">
        <f t="shared" si="13"/>
        <v>42130</v>
      </c>
      <c r="D78" s="109">
        <f t="shared" si="13"/>
        <v>41735</v>
      </c>
      <c r="E78" s="108" t="str">
        <f t="shared" si="15"/>
        <v>Yes</v>
      </c>
      <c r="F78" s="108" t="str">
        <f t="shared" si="16"/>
        <v>Delta Snapshots,Thin Provisioning</v>
      </c>
      <c r="G78" s="108" t="str">
        <f t="shared" si="17"/>
        <v>Fixed Size Qualification Range</v>
      </c>
      <c r="H78" s="108" t="str">
        <f t="shared" si="18"/>
        <v>Active Cooling</v>
      </c>
      <c r="I78" s="108">
        <f t="shared" si="14"/>
        <v>2800</v>
      </c>
      <c r="J78" s="108" t="str">
        <f t="shared" si="14"/>
        <v>Gold</v>
      </c>
      <c r="K78" s="108" t="str">
        <f t="shared" si="19"/>
        <v>SSD;HDD</v>
      </c>
      <c r="L78" s="108">
        <f t="shared" si="19"/>
        <v>3.5</v>
      </c>
      <c r="M78" s="108">
        <f t="shared" si="19"/>
        <v>7200</v>
      </c>
      <c r="N78" s="108" t="str">
        <f t="shared" si="19"/>
        <v>800;4000</v>
      </c>
      <c r="O78" s="108">
        <f t="shared" si="19"/>
        <v>84</v>
      </c>
      <c r="P78" s="108" t="str">
        <f t="shared" si="19"/>
        <v>14;70</v>
      </c>
      <c r="Q78" s="108">
        <f t="shared" si="19"/>
        <v>14</v>
      </c>
      <c r="R78" s="108">
        <f t="shared" si="19"/>
        <v>70</v>
      </c>
      <c r="S78" s="108">
        <f t="shared" si="19"/>
        <v>2</v>
      </c>
      <c r="T78" s="108">
        <f t="shared" si="19"/>
        <v>1</v>
      </c>
      <c r="U78" s="108">
        <f t="shared" si="19"/>
        <v>2</v>
      </c>
      <c r="V78" s="108">
        <f t="shared" si="19"/>
        <v>1</v>
      </c>
      <c r="W78" s="108" t="str">
        <f t="shared" si="19"/>
        <v>No</v>
      </c>
      <c r="X78" s="108">
        <f t="shared" si="19"/>
        <v>9.4</v>
      </c>
      <c r="Y78" s="108">
        <f t="shared" si="19"/>
        <v>0.3</v>
      </c>
      <c r="Z78" s="108">
        <f t="shared" si="19"/>
        <v>1.5</v>
      </c>
      <c r="AA78" s="108">
        <f t="shared" si="9"/>
        <v>264.89999999999998</v>
      </c>
      <c r="AB78" s="108"/>
      <c r="AC78" s="108"/>
      <c r="AD78" s="108"/>
      <c r="AE78" s="108"/>
      <c r="AF78" s="108"/>
      <c r="AG78" s="108"/>
      <c r="AH78" s="108">
        <v>2238819</v>
      </c>
      <c r="AI78" s="108"/>
      <c r="AJ78" s="108" t="s">
        <v>289</v>
      </c>
      <c r="AK78" s="108" t="s">
        <v>290</v>
      </c>
      <c r="AL78" s="108" t="s">
        <v>698</v>
      </c>
      <c r="AM78" s="108" t="s">
        <v>332</v>
      </c>
      <c r="AN78" s="108"/>
      <c r="AO78" s="108" t="s">
        <v>293</v>
      </c>
      <c r="AP78" s="108" t="s">
        <v>294</v>
      </c>
      <c r="AQ78" s="108" t="s">
        <v>65</v>
      </c>
      <c r="AR78" s="108" t="s">
        <v>295</v>
      </c>
      <c r="AS78" s="108" t="s">
        <v>296</v>
      </c>
      <c r="AT78" s="108" t="s">
        <v>333</v>
      </c>
      <c r="AU78" s="108" t="s">
        <v>333</v>
      </c>
      <c r="AV78" s="108" t="s">
        <v>299</v>
      </c>
      <c r="AW78" s="108" t="s">
        <v>300</v>
      </c>
      <c r="AX78" s="108" t="s">
        <v>301</v>
      </c>
      <c r="AY78" s="108" t="s">
        <v>302</v>
      </c>
      <c r="AZ78" s="108" t="s">
        <v>65</v>
      </c>
      <c r="BA78" s="108" t="s">
        <v>66</v>
      </c>
      <c r="BB78" s="108" t="s">
        <v>303</v>
      </c>
      <c r="BC78" s="108">
        <v>7.02</v>
      </c>
      <c r="BD78" s="108" t="s">
        <v>66</v>
      </c>
      <c r="BE78" s="108" t="s">
        <v>304</v>
      </c>
      <c r="BF78" s="108" t="s">
        <v>66</v>
      </c>
      <c r="BG78" s="108"/>
      <c r="BH78" s="108" t="s">
        <v>66</v>
      </c>
      <c r="BI78" s="108"/>
      <c r="BJ78" s="108"/>
      <c r="BK78" s="108" t="s">
        <v>332</v>
      </c>
      <c r="BL78" s="108" t="s">
        <v>305</v>
      </c>
      <c r="BM78" s="108" t="s">
        <v>334</v>
      </c>
      <c r="BN78" s="108" t="s">
        <v>335</v>
      </c>
      <c r="BO78" s="108" t="s">
        <v>336</v>
      </c>
      <c r="BP78" s="108">
        <v>2800</v>
      </c>
      <c r="BQ78" s="108" t="s">
        <v>326</v>
      </c>
      <c r="BR78" s="108"/>
      <c r="BS78" s="108"/>
      <c r="BT78" s="108"/>
      <c r="BU78" s="108" t="s">
        <v>309</v>
      </c>
      <c r="BV78" s="108" t="s">
        <v>699</v>
      </c>
      <c r="BW78" s="108" t="s">
        <v>700</v>
      </c>
      <c r="BX78" s="108">
        <v>3.5</v>
      </c>
      <c r="BY78" s="108">
        <v>7200</v>
      </c>
      <c r="BZ78" s="108" t="s">
        <v>178</v>
      </c>
      <c r="CA78" s="108">
        <v>84</v>
      </c>
      <c r="CB78" s="108" t="s">
        <v>701</v>
      </c>
      <c r="CC78" s="108">
        <v>14</v>
      </c>
      <c r="CD78" s="108">
        <v>70</v>
      </c>
      <c r="CE78" s="108">
        <v>2</v>
      </c>
      <c r="CF78" s="108">
        <v>1</v>
      </c>
      <c r="CG78" s="108">
        <v>2</v>
      </c>
      <c r="CH78" s="108">
        <v>1</v>
      </c>
      <c r="CI78" s="108" t="s">
        <v>66</v>
      </c>
      <c r="CJ78" s="108">
        <v>9.4</v>
      </c>
      <c r="CK78" s="108">
        <v>0.3</v>
      </c>
      <c r="CL78" s="108">
        <v>1.5</v>
      </c>
      <c r="CM78" s="108">
        <v>264.89999999999998</v>
      </c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9">
        <v>42130</v>
      </c>
      <c r="EK78" s="109">
        <v>41735</v>
      </c>
      <c r="EL78" s="108" t="s">
        <v>312</v>
      </c>
      <c r="EM78" s="108" t="s">
        <v>702</v>
      </c>
      <c r="EN78" s="108"/>
      <c r="EO78" s="108"/>
      <c r="EP78" s="108"/>
      <c r="EQ78" s="108"/>
      <c r="ER78" s="108"/>
      <c r="ES78" s="108"/>
      <c r="ET78" s="108"/>
      <c r="EU78" s="108"/>
    </row>
    <row r="79" spans="1:151" x14ac:dyDescent="0.3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</row>
    <row r="80" spans="1:151" x14ac:dyDescent="0.3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</row>
    <row r="81" spans="1:151" x14ac:dyDescent="0.3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</row>
    <row r="82" spans="1:151" x14ac:dyDescent="0.3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</row>
    <row r="83" spans="1:151" x14ac:dyDescent="0.3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/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/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/>
      <c r="EO83" s="108"/>
      <c r="EP83" s="108"/>
      <c r="EQ83" s="108"/>
      <c r="ER83" s="108"/>
      <c r="ES83" s="108"/>
      <c r="ET83" s="108"/>
      <c r="EU83" s="108"/>
    </row>
    <row r="84" spans="1:151" x14ac:dyDescent="0.3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</row>
    <row r="85" spans="1:151" x14ac:dyDescent="0.3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/>
      <c r="EO85" s="108"/>
      <c r="EP85" s="108"/>
      <c r="EQ85" s="108"/>
      <c r="ER85" s="108"/>
      <c r="ES85" s="108"/>
      <c r="ET85" s="108"/>
      <c r="EU85" s="108"/>
    </row>
    <row r="86" spans="1:151" x14ac:dyDescent="0.3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</row>
    <row r="87" spans="1:151" x14ac:dyDescent="0.3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</row>
    <row r="88" spans="1:151" x14ac:dyDescent="0.3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 s="108"/>
      <c r="EP88" s="108"/>
      <c r="EQ88" s="108"/>
      <c r="ER88" s="108"/>
      <c r="ES88" s="108"/>
      <c r="ET88" s="108"/>
      <c r="EU88" s="108"/>
    </row>
  </sheetData>
  <conditionalFormatting sqref="X2:X5">
    <cfRule type="top10" dxfId="51" priority="24" percent="1" rank="25"/>
  </conditionalFormatting>
  <conditionalFormatting sqref="Y2:Y5">
    <cfRule type="top10" dxfId="50" priority="23" percent="1" rank="25"/>
  </conditionalFormatting>
  <conditionalFormatting sqref="Z2:Z5">
    <cfRule type="top10" dxfId="49" priority="22" percent="1" rank="25"/>
  </conditionalFormatting>
  <conditionalFormatting sqref="AA2:AA5">
    <cfRule type="top10" dxfId="48" priority="21" percent="1" rank="25"/>
  </conditionalFormatting>
  <conditionalFormatting sqref="X7:X24">
    <cfRule type="top10" dxfId="47" priority="20" percent="1" rank="25"/>
  </conditionalFormatting>
  <conditionalFormatting sqref="Y7:Y24">
    <cfRule type="top10" dxfId="46" priority="19" percent="1" rank="25"/>
  </conditionalFormatting>
  <conditionalFormatting sqref="Z7:Z24">
    <cfRule type="top10" dxfId="45" priority="18" percent="1" rank="25"/>
  </conditionalFormatting>
  <conditionalFormatting sqref="AA7:AA24">
    <cfRule type="top10" dxfId="44" priority="17" percent="1" rank="25"/>
  </conditionalFormatting>
  <conditionalFormatting sqref="X26:X32">
    <cfRule type="top10" dxfId="43" priority="16" percent="1" rank="25"/>
  </conditionalFormatting>
  <conditionalFormatting sqref="Y26:Y32">
    <cfRule type="top10" dxfId="42" priority="15" percent="1" rank="25"/>
  </conditionalFormatting>
  <conditionalFormatting sqref="Z26:Z32">
    <cfRule type="top10" dxfId="41" priority="14" percent="1" rank="25"/>
  </conditionalFormatting>
  <conditionalFormatting sqref="AA26:AA32">
    <cfRule type="top10" dxfId="40" priority="13" percent="1" rank="25"/>
  </conditionalFormatting>
  <conditionalFormatting sqref="X34:X51">
    <cfRule type="top10" dxfId="39" priority="12" percent="1" rank="25"/>
  </conditionalFormatting>
  <conditionalFormatting sqref="Y34:Y51">
    <cfRule type="top10" dxfId="38" priority="11" percent="1" rank="25"/>
  </conditionalFormatting>
  <conditionalFormatting sqref="Z34:Z51">
    <cfRule type="top10" dxfId="37" priority="10" percent="1" rank="25"/>
  </conditionalFormatting>
  <conditionalFormatting sqref="AA34:AA51">
    <cfRule type="top10" dxfId="36" priority="9" percent="1" rank="25"/>
  </conditionalFormatting>
  <conditionalFormatting sqref="X55:X59">
    <cfRule type="top10" dxfId="35" priority="8" percent="1" rank="25"/>
  </conditionalFormatting>
  <conditionalFormatting sqref="Y55:Y59">
    <cfRule type="top10" dxfId="34" priority="7" percent="1" rank="25"/>
  </conditionalFormatting>
  <conditionalFormatting sqref="Z55:Z59">
    <cfRule type="top10" dxfId="33" priority="6" percent="1" rank="25"/>
  </conditionalFormatting>
  <conditionalFormatting sqref="AA55:AA59">
    <cfRule type="top10" dxfId="32" priority="5" percent="1" rank="25"/>
  </conditionalFormatting>
  <conditionalFormatting sqref="X61:X78">
    <cfRule type="top10" dxfId="31" priority="4" percent="1" rank="25"/>
  </conditionalFormatting>
  <conditionalFormatting sqref="Y61:Y78">
    <cfRule type="top10" dxfId="30" priority="3" percent="1" rank="25"/>
  </conditionalFormatting>
  <conditionalFormatting sqref="Z61:Z78">
    <cfRule type="top10" dxfId="29" priority="2" percent="1" rank="25"/>
  </conditionalFormatting>
  <conditionalFormatting sqref="AA61:AA78">
    <cfRule type="top10" dxfId="28" priority="1" percent="1" rank="25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6F555-D1B7-405F-B8B7-38E8A80524AD}">
  <sheetPr>
    <tabColor rgb="FF00B0F0"/>
  </sheetPr>
  <dimension ref="A1:HU27"/>
  <sheetViews>
    <sheetView workbookViewId="0">
      <selection activeCell="D13" sqref="D13"/>
    </sheetView>
  </sheetViews>
  <sheetFormatPr defaultColWidth="9.1796875" defaultRowHeight="14.5" x14ac:dyDescent="0.35"/>
  <cols>
    <col min="1" max="2" width="9.1796875" style="102"/>
    <col min="3" max="3" width="9.54296875" style="102" bestFit="1" customWidth="1"/>
    <col min="4" max="4" width="12.54296875" style="102" bestFit="1" customWidth="1"/>
    <col min="5" max="16384" width="9.1796875" style="102"/>
  </cols>
  <sheetData>
    <row r="1" spans="1:229" x14ac:dyDescent="0.35">
      <c r="A1" s="108" t="s">
        <v>187</v>
      </c>
      <c r="B1" s="108" t="s">
        <v>188</v>
      </c>
      <c r="C1" s="108" t="s">
        <v>189</v>
      </c>
      <c r="D1" s="108" t="s">
        <v>6</v>
      </c>
      <c r="E1" s="108" t="s">
        <v>190</v>
      </c>
      <c r="F1" s="108" t="s">
        <v>191</v>
      </c>
      <c r="G1" s="108" t="s">
        <v>192</v>
      </c>
      <c r="H1" s="108" t="s">
        <v>193</v>
      </c>
      <c r="I1" s="108" t="s">
        <v>703</v>
      </c>
      <c r="J1" s="108" t="s">
        <v>704</v>
      </c>
      <c r="K1" s="108" t="s">
        <v>705</v>
      </c>
      <c r="L1" s="108" t="s">
        <v>706</v>
      </c>
      <c r="M1" s="108" t="s">
        <v>707</v>
      </c>
      <c r="N1" s="108" t="s">
        <v>708</v>
      </c>
      <c r="O1" s="108" t="s">
        <v>709</v>
      </c>
      <c r="P1" s="108" t="s">
        <v>710</v>
      </c>
      <c r="Q1" s="108" t="s">
        <v>711</v>
      </c>
      <c r="R1" s="108" t="s">
        <v>712</v>
      </c>
      <c r="S1" s="108" t="s">
        <v>713</v>
      </c>
      <c r="T1" s="108" t="s">
        <v>714</v>
      </c>
      <c r="U1" s="108" t="s">
        <v>715</v>
      </c>
      <c r="V1" s="108" t="s">
        <v>716</v>
      </c>
      <c r="W1" s="108" t="s">
        <v>717</v>
      </c>
      <c r="X1" s="108" t="s">
        <v>718</v>
      </c>
      <c r="Y1" s="108" t="s">
        <v>719</v>
      </c>
      <c r="Z1" s="108" t="s">
        <v>720</v>
      </c>
      <c r="AA1" s="108" t="s">
        <v>721</v>
      </c>
      <c r="AB1" s="108" t="s">
        <v>722</v>
      </c>
      <c r="AC1" s="108" t="s">
        <v>723</v>
      </c>
      <c r="AD1" s="108"/>
      <c r="AE1" s="108"/>
      <c r="AF1" s="108"/>
      <c r="AG1" s="108"/>
      <c r="AH1" s="108"/>
      <c r="AI1" s="108" t="s">
        <v>187</v>
      </c>
      <c r="AJ1" s="108" t="s">
        <v>188</v>
      </c>
      <c r="AK1" s="108" t="s">
        <v>0</v>
      </c>
      <c r="AL1" s="108" t="s">
        <v>1</v>
      </c>
      <c r="AM1" s="108" t="s">
        <v>2</v>
      </c>
      <c r="AN1" s="108" t="s">
        <v>3</v>
      </c>
      <c r="AO1" s="108" t="s">
        <v>4</v>
      </c>
      <c r="AP1" s="108" t="s">
        <v>213</v>
      </c>
      <c r="AQ1" s="108" t="s">
        <v>157</v>
      </c>
      <c r="AR1" s="108" t="s">
        <v>190</v>
      </c>
      <c r="AS1" s="108" t="s">
        <v>214</v>
      </c>
      <c r="AT1" s="108" t="s">
        <v>215</v>
      </c>
      <c r="AU1" s="108" t="s">
        <v>216</v>
      </c>
      <c r="AV1" s="108" t="s">
        <v>217</v>
      </c>
      <c r="AW1" s="108" t="s">
        <v>218</v>
      </c>
      <c r="AX1" s="108" t="s">
        <v>191</v>
      </c>
      <c r="AY1" s="108" t="s">
        <v>219</v>
      </c>
      <c r="AZ1" s="108" t="s">
        <v>192</v>
      </c>
      <c r="BA1" s="108" t="s">
        <v>220</v>
      </c>
      <c r="BB1" s="108" t="s">
        <v>221</v>
      </c>
      <c r="BC1" s="108" t="s">
        <v>222</v>
      </c>
      <c r="BD1" s="108" t="s">
        <v>223</v>
      </c>
      <c r="BE1" s="108" t="s">
        <v>224</v>
      </c>
      <c r="BF1" s="108" t="s">
        <v>193</v>
      </c>
      <c r="BG1" s="108" t="s">
        <v>225</v>
      </c>
      <c r="BH1" s="108" t="s">
        <v>226</v>
      </c>
      <c r="BI1" s="108" t="s">
        <v>227</v>
      </c>
      <c r="BJ1" s="108" t="s">
        <v>228</v>
      </c>
      <c r="BK1" s="108" t="s">
        <v>229</v>
      </c>
      <c r="BL1" s="108" t="s">
        <v>724</v>
      </c>
      <c r="BM1" s="108" t="s">
        <v>703</v>
      </c>
      <c r="BN1" s="108" t="s">
        <v>725</v>
      </c>
      <c r="BO1" s="108" t="s">
        <v>726</v>
      </c>
      <c r="BP1" s="108" t="s">
        <v>727</v>
      </c>
      <c r="BQ1" s="108" t="s">
        <v>704</v>
      </c>
      <c r="BR1" s="108" t="s">
        <v>705</v>
      </c>
      <c r="BS1" s="108" t="s">
        <v>706</v>
      </c>
      <c r="BT1" s="108" t="s">
        <v>707</v>
      </c>
      <c r="BU1" s="108" t="s">
        <v>728</v>
      </c>
      <c r="BV1" s="108" t="s">
        <v>729</v>
      </c>
      <c r="BW1" s="108" t="s">
        <v>730</v>
      </c>
      <c r="BX1" s="108" t="s">
        <v>708</v>
      </c>
      <c r="BY1" s="108" t="s">
        <v>709</v>
      </c>
      <c r="BZ1" s="108" t="s">
        <v>710</v>
      </c>
      <c r="CA1" s="108" t="s">
        <v>711</v>
      </c>
      <c r="CB1" s="108" t="s">
        <v>712</v>
      </c>
      <c r="CC1" s="108" t="s">
        <v>713</v>
      </c>
      <c r="CD1" s="108" t="s">
        <v>714</v>
      </c>
      <c r="CE1" s="108" t="s">
        <v>715</v>
      </c>
      <c r="CF1" s="108" t="s">
        <v>716</v>
      </c>
      <c r="CG1" s="108" t="s">
        <v>717</v>
      </c>
      <c r="CH1" s="108" t="s">
        <v>718</v>
      </c>
      <c r="CI1" s="108" t="s">
        <v>719</v>
      </c>
      <c r="CJ1" s="108" t="s">
        <v>720</v>
      </c>
      <c r="CK1" s="108" t="s">
        <v>721</v>
      </c>
      <c r="CL1" s="108" t="s">
        <v>722</v>
      </c>
      <c r="CM1" s="108" t="s">
        <v>723</v>
      </c>
      <c r="CN1" s="108" t="s">
        <v>731</v>
      </c>
      <c r="CO1" s="108" t="s">
        <v>732</v>
      </c>
      <c r="CP1" s="108" t="s">
        <v>733</v>
      </c>
      <c r="CQ1" s="108" t="s">
        <v>734</v>
      </c>
      <c r="CR1" s="108" t="s">
        <v>735</v>
      </c>
      <c r="CS1" s="108" t="s">
        <v>736</v>
      </c>
      <c r="CT1" s="108" t="s">
        <v>737</v>
      </c>
      <c r="CU1" s="108" t="s">
        <v>738</v>
      </c>
      <c r="CV1" s="108" t="s">
        <v>739</v>
      </c>
      <c r="CW1" s="108" t="s">
        <v>740</v>
      </c>
      <c r="CX1" s="108" t="s">
        <v>741</v>
      </c>
      <c r="CY1" s="108" t="s">
        <v>742</v>
      </c>
      <c r="CZ1" s="108" t="s">
        <v>743</v>
      </c>
      <c r="DA1" s="108" t="s">
        <v>744</v>
      </c>
      <c r="DB1" s="108" t="s">
        <v>745</v>
      </c>
      <c r="DC1" s="108" t="s">
        <v>746</v>
      </c>
      <c r="DD1" s="108" t="s">
        <v>747</v>
      </c>
      <c r="DE1" s="108" t="s">
        <v>748</v>
      </c>
      <c r="DF1" s="108" t="s">
        <v>749</v>
      </c>
      <c r="DG1" s="108" t="s">
        <v>750</v>
      </c>
      <c r="DH1" s="108" t="s">
        <v>751</v>
      </c>
      <c r="DI1" s="108" t="s">
        <v>752</v>
      </c>
      <c r="DJ1" s="108" t="s">
        <v>753</v>
      </c>
      <c r="DK1" s="108" t="s">
        <v>754</v>
      </c>
      <c r="DL1" s="108" t="s">
        <v>755</v>
      </c>
      <c r="DM1" s="108" t="s">
        <v>756</v>
      </c>
      <c r="DN1" s="108" t="s">
        <v>757</v>
      </c>
      <c r="DO1" s="108" t="s">
        <v>758</v>
      </c>
      <c r="DP1" s="102" t="s">
        <v>759</v>
      </c>
      <c r="DQ1" s="102" t="s">
        <v>760</v>
      </c>
      <c r="DR1" s="102" t="s">
        <v>761</v>
      </c>
      <c r="DS1" s="102" t="s">
        <v>762</v>
      </c>
      <c r="DT1" s="102" t="s">
        <v>763</v>
      </c>
      <c r="DU1" s="102" t="s">
        <v>764</v>
      </c>
      <c r="DV1" s="102" t="s">
        <v>765</v>
      </c>
      <c r="DW1" s="102" t="s">
        <v>766</v>
      </c>
      <c r="DX1" s="102" t="s">
        <v>767</v>
      </c>
      <c r="DY1" s="102" t="s">
        <v>768</v>
      </c>
      <c r="DZ1" s="102" t="s">
        <v>769</v>
      </c>
      <c r="EA1" s="102" t="s">
        <v>770</v>
      </c>
      <c r="EB1" s="102" t="s">
        <v>771</v>
      </c>
      <c r="EC1" s="102" t="s">
        <v>772</v>
      </c>
      <c r="ED1" s="102" t="s">
        <v>773</v>
      </c>
      <c r="EE1" s="102" t="s">
        <v>774</v>
      </c>
      <c r="EF1" s="102" t="s">
        <v>775</v>
      </c>
      <c r="EG1" s="102" t="s">
        <v>776</v>
      </c>
      <c r="EH1" s="102" t="s">
        <v>777</v>
      </c>
      <c r="EI1" s="102" t="s">
        <v>778</v>
      </c>
      <c r="EJ1" s="102" t="s">
        <v>779</v>
      </c>
      <c r="EK1" s="102" t="s">
        <v>780</v>
      </c>
      <c r="EL1" s="102" t="s">
        <v>781</v>
      </c>
      <c r="EM1" s="102" t="s">
        <v>782</v>
      </c>
      <c r="EN1" s="102" t="s">
        <v>783</v>
      </c>
      <c r="EO1" s="102" t="s">
        <v>784</v>
      </c>
      <c r="EP1" s="102" t="s">
        <v>785</v>
      </c>
      <c r="EQ1" s="102" t="s">
        <v>786</v>
      </c>
      <c r="ER1" s="102" t="s">
        <v>787</v>
      </c>
      <c r="ES1" s="102" t="s">
        <v>788</v>
      </c>
      <c r="ET1" s="102" t="s">
        <v>789</v>
      </c>
      <c r="EU1" s="102" t="s">
        <v>790</v>
      </c>
      <c r="EV1" s="102" t="s">
        <v>262</v>
      </c>
      <c r="EW1" s="102" t="s">
        <v>263</v>
      </c>
      <c r="EX1" s="102" t="s">
        <v>264</v>
      </c>
      <c r="EY1" s="102" t="s">
        <v>265</v>
      </c>
      <c r="EZ1" s="102" t="s">
        <v>266</v>
      </c>
      <c r="FA1" s="102" t="s">
        <v>267</v>
      </c>
      <c r="FB1" s="102" t="s">
        <v>268</v>
      </c>
      <c r="FC1" s="102" t="s">
        <v>269</v>
      </c>
      <c r="FD1" s="102" t="s">
        <v>270</v>
      </c>
      <c r="FE1" s="102" t="s">
        <v>271</v>
      </c>
      <c r="FF1" s="102" t="s">
        <v>272</v>
      </c>
      <c r="FG1" s="102" t="s">
        <v>273</v>
      </c>
      <c r="FH1" s="102" t="s">
        <v>274</v>
      </c>
      <c r="FI1" s="102" t="s">
        <v>275</v>
      </c>
      <c r="FJ1" s="102" t="s">
        <v>276</v>
      </c>
      <c r="FK1" s="102" t="s">
        <v>277</v>
      </c>
      <c r="FL1" s="102" t="s">
        <v>278</v>
      </c>
      <c r="FM1" s="102" t="s">
        <v>279</v>
      </c>
      <c r="FN1" s="102" t="s">
        <v>280</v>
      </c>
      <c r="FO1" s="102" t="s">
        <v>281</v>
      </c>
      <c r="FP1" s="102" t="s">
        <v>282</v>
      </c>
      <c r="FQ1" s="102" t="s">
        <v>283</v>
      </c>
      <c r="FR1" s="102" t="s">
        <v>284</v>
      </c>
      <c r="FS1" s="102" t="s">
        <v>285</v>
      </c>
      <c r="FT1" s="102" t="s">
        <v>286</v>
      </c>
      <c r="FU1" s="102" t="s">
        <v>287</v>
      </c>
      <c r="FV1" s="102" t="s">
        <v>791</v>
      </c>
      <c r="FW1" s="102" t="s">
        <v>792</v>
      </c>
      <c r="FX1" s="102" t="s">
        <v>793</v>
      </c>
      <c r="FY1" s="102" t="s">
        <v>794</v>
      </c>
      <c r="FZ1" s="102" t="s">
        <v>795</v>
      </c>
      <c r="GA1" s="102" t="s">
        <v>796</v>
      </c>
      <c r="GB1" s="102" t="s">
        <v>797</v>
      </c>
      <c r="GC1" s="102" t="s">
        <v>798</v>
      </c>
      <c r="GD1" s="102" t="s">
        <v>799</v>
      </c>
      <c r="GE1" s="102" t="s">
        <v>800</v>
      </c>
      <c r="GF1" s="102" t="s">
        <v>801</v>
      </c>
      <c r="GG1" s="102" t="s">
        <v>802</v>
      </c>
      <c r="GH1" s="102" t="s">
        <v>803</v>
      </c>
      <c r="GI1" s="102" t="s">
        <v>804</v>
      </c>
      <c r="GJ1" s="102" t="s">
        <v>805</v>
      </c>
      <c r="GK1" s="102" t="s">
        <v>806</v>
      </c>
      <c r="GL1" s="102" t="s">
        <v>807</v>
      </c>
      <c r="GM1" s="102" t="s">
        <v>808</v>
      </c>
      <c r="GN1" s="102" t="s">
        <v>809</v>
      </c>
      <c r="GO1" s="102" t="s">
        <v>810</v>
      </c>
      <c r="GP1" s="102" t="s">
        <v>811</v>
      </c>
      <c r="GQ1" s="102" t="s">
        <v>812</v>
      </c>
      <c r="GR1" s="102" t="s">
        <v>813</v>
      </c>
      <c r="GS1" s="102" t="s">
        <v>814</v>
      </c>
      <c r="GT1" s="102" t="s">
        <v>815</v>
      </c>
      <c r="GU1" s="102" t="s">
        <v>816</v>
      </c>
      <c r="GV1" s="102" t="s">
        <v>817</v>
      </c>
      <c r="GW1" s="102" t="s">
        <v>818</v>
      </c>
      <c r="GX1" s="102" t="s">
        <v>819</v>
      </c>
      <c r="GY1" s="102" t="s">
        <v>820</v>
      </c>
      <c r="GZ1" s="102" t="s">
        <v>821</v>
      </c>
      <c r="HA1" s="102" t="s">
        <v>822</v>
      </c>
      <c r="HB1" s="102" t="s">
        <v>823</v>
      </c>
      <c r="HC1" s="102" t="s">
        <v>824</v>
      </c>
      <c r="HD1" s="102" t="s">
        <v>825</v>
      </c>
      <c r="HE1" s="102" t="s">
        <v>826</v>
      </c>
      <c r="HF1" s="102" t="s">
        <v>827</v>
      </c>
      <c r="HG1" s="102" t="s">
        <v>828</v>
      </c>
      <c r="HH1" s="102" t="s">
        <v>829</v>
      </c>
      <c r="HI1" s="102" t="s">
        <v>830</v>
      </c>
      <c r="HJ1" s="102" t="s">
        <v>831</v>
      </c>
      <c r="HK1" s="102" t="s">
        <v>832</v>
      </c>
      <c r="HL1" s="102" t="s">
        <v>833</v>
      </c>
      <c r="HM1" s="102" t="s">
        <v>834</v>
      </c>
      <c r="HN1" s="102" t="s">
        <v>835</v>
      </c>
      <c r="HO1" s="102" t="s">
        <v>836</v>
      </c>
      <c r="HP1" s="102" t="s">
        <v>837</v>
      </c>
      <c r="HQ1" s="102" t="s">
        <v>838</v>
      </c>
      <c r="HR1" s="102" t="s">
        <v>5</v>
      </c>
      <c r="HS1" s="102" t="s">
        <v>6</v>
      </c>
      <c r="HT1" s="102" t="s">
        <v>7</v>
      </c>
      <c r="HU1" s="102" t="s">
        <v>288</v>
      </c>
    </row>
    <row r="2" spans="1:229" x14ac:dyDescent="0.35">
      <c r="A2" s="108">
        <f t="shared" ref="A2:B15" si="0">AI2</f>
        <v>2221990</v>
      </c>
      <c r="B2" s="108">
        <f t="shared" si="0"/>
        <v>0</v>
      </c>
      <c r="C2" s="109">
        <f t="shared" ref="C2:D15" si="1">HR2</f>
        <v>41813</v>
      </c>
      <c r="D2" s="109">
        <f t="shared" si="1"/>
        <v>41688</v>
      </c>
      <c r="E2" s="108" t="str">
        <f t="shared" ref="E2:E15" si="2">AR2</f>
        <v>Yes</v>
      </c>
      <c r="F2" s="108" t="str">
        <f t="shared" ref="F2:F15" si="3">AX2</f>
        <v>Data Deduplication,Delta Snapshots,Thin Provisioning,Compression</v>
      </c>
      <c r="G2" s="108" t="str">
        <f t="shared" ref="G2:G15" si="4">AZ2</f>
        <v>Fixed Size Qualification Range</v>
      </c>
      <c r="H2" s="108" t="str">
        <f t="shared" ref="H2:H15" si="5">BF2</f>
        <v>Active Cooling</v>
      </c>
      <c r="I2" s="108" t="str">
        <f t="shared" ref="I2:I15" si="6">BM2</f>
        <v>Multi Output</v>
      </c>
      <c r="J2" s="108" t="str">
        <f t="shared" ref="J2:M15" si="7">BQ2</f>
        <v>750W</v>
      </c>
      <c r="K2" s="108" t="str">
        <f t="shared" si="7"/>
        <v>80 PLUS Silver Level, 230V International</v>
      </c>
      <c r="L2" s="108">
        <f t="shared" si="7"/>
        <v>0</v>
      </c>
      <c r="M2" s="108" t="str">
        <f t="shared" si="7"/>
        <v>DRAM</v>
      </c>
      <c r="N2" s="108" t="str">
        <f t="shared" ref="N2:AC15" si="8">BX2</f>
        <v>HDD</v>
      </c>
      <c r="O2" s="108">
        <f t="shared" si="8"/>
        <v>2.5</v>
      </c>
      <c r="P2" s="108">
        <f t="shared" si="8"/>
        <v>10000</v>
      </c>
      <c r="Q2" s="108">
        <f t="shared" si="8"/>
        <v>450</v>
      </c>
      <c r="R2" s="108">
        <f t="shared" si="8"/>
        <v>36</v>
      </c>
      <c r="S2" s="108">
        <f t="shared" si="8"/>
        <v>0</v>
      </c>
      <c r="T2" s="108">
        <f t="shared" si="8"/>
        <v>0</v>
      </c>
      <c r="U2" s="108">
        <f t="shared" si="8"/>
        <v>36</v>
      </c>
      <c r="V2" s="108">
        <f t="shared" si="8"/>
        <v>2</v>
      </c>
      <c r="W2" s="108">
        <f t="shared" si="8"/>
        <v>1</v>
      </c>
      <c r="X2" s="108">
        <f t="shared" si="8"/>
        <v>4</v>
      </c>
      <c r="Y2" s="108">
        <f t="shared" si="8"/>
        <v>2</v>
      </c>
      <c r="Z2" s="108" t="str">
        <f t="shared" si="8"/>
        <v>No</v>
      </c>
      <c r="AA2" s="108">
        <f t="shared" si="8"/>
        <v>0.89</v>
      </c>
      <c r="AB2" s="108">
        <f t="shared" si="8"/>
        <v>0.54</v>
      </c>
      <c r="AC2" s="108">
        <f t="shared" si="8"/>
        <v>41.38</v>
      </c>
      <c r="AD2" s="108"/>
      <c r="AE2" s="108"/>
      <c r="AF2" s="108"/>
      <c r="AG2" s="108"/>
      <c r="AH2" s="108"/>
      <c r="AI2" s="108">
        <v>2221990</v>
      </c>
      <c r="AJ2" s="108"/>
      <c r="AK2" s="108" t="s">
        <v>409</v>
      </c>
      <c r="AL2" s="108" t="s">
        <v>410</v>
      </c>
      <c r="AM2" s="108" t="s">
        <v>839</v>
      </c>
      <c r="AN2" s="108" t="s">
        <v>840</v>
      </c>
      <c r="AO2" s="108"/>
      <c r="AP2" s="108" t="s">
        <v>636</v>
      </c>
      <c r="AQ2" s="108" t="s">
        <v>294</v>
      </c>
      <c r="AR2" s="108" t="s">
        <v>65</v>
      </c>
      <c r="AS2" s="108" t="s">
        <v>318</v>
      </c>
      <c r="AT2" s="108" t="s">
        <v>413</v>
      </c>
      <c r="AU2" s="108" t="s">
        <v>841</v>
      </c>
      <c r="AV2" s="108" t="s">
        <v>842</v>
      </c>
      <c r="AW2" s="108" t="s">
        <v>843</v>
      </c>
      <c r="AX2" s="108" t="s">
        <v>844</v>
      </c>
      <c r="AY2" s="108" t="s">
        <v>845</v>
      </c>
      <c r="AZ2" s="108" t="s">
        <v>302</v>
      </c>
      <c r="BA2" s="108" t="s">
        <v>66</v>
      </c>
      <c r="BB2" s="108" t="s">
        <v>66</v>
      </c>
      <c r="BC2" s="108" t="s">
        <v>846</v>
      </c>
      <c r="BD2" s="108" t="s">
        <v>847</v>
      </c>
      <c r="BE2" s="108" t="s">
        <v>66</v>
      </c>
      <c r="BF2" s="108" t="s">
        <v>304</v>
      </c>
      <c r="BG2" s="108" t="s">
        <v>66</v>
      </c>
      <c r="BH2" s="108"/>
      <c r="BI2" s="108" t="s">
        <v>66</v>
      </c>
      <c r="BJ2" s="108"/>
      <c r="BK2" s="108"/>
      <c r="BL2" s="108" t="s">
        <v>848</v>
      </c>
      <c r="BM2" s="108" t="s">
        <v>422</v>
      </c>
      <c r="BN2" s="108" t="s">
        <v>413</v>
      </c>
      <c r="BO2" s="108" t="s">
        <v>849</v>
      </c>
      <c r="BP2" s="108" t="s">
        <v>849</v>
      </c>
      <c r="BQ2" s="108" t="s">
        <v>850</v>
      </c>
      <c r="BR2" s="108" t="s">
        <v>426</v>
      </c>
      <c r="BS2" s="108"/>
      <c r="BT2" s="108" t="s">
        <v>327</v>
      </c>
      <c r="BU2" s="108"/>
      <c r="BV2" s="108" t="s">
        <v>851</v>
      </c>
      <c r="BW2" s="108" t="s">
        <v>848</v>
      </c>
      <c r="BX2" s="108" t="s">
        <v>311</v>
      </c>
      <c r="BY2" s="108">
        <v>2.5</v>
      </c>
      <c r="BZ2" s="108">
        <v>10000</v>
      </c>
      <c r="CA2" s="108">
        <v>450</v>
      </c>
      <c r="CB2" s="108">
        <v>36</v>
      </c>
      <c r="CC2" s="108"/>
      <c r="CD2" s="108"/>
      <c r="CE2" s="108">
        <v>36</v>
      </c>
      <c r="CF2" s="108">
        <v>2</v>
      </c>
      <c r="CG2" s="108">
        <v>1</v>
      </c>
      <c r="CH2" s="108">
        <v>4</v>
      </c>
      <c r="CI2" s="108">
        <v>2</v>
      </c>
      <c r="CJ2" s="108" t="s">
        <v>66</v>
      </c>
      <c r="CK2" s="108">
        <v>0.89</v>
      </c>
      <c r="CL2" s="108">
        <v>0.54</v>
      </c>
      <c r="CM2" s="108">
        <v>41.38</v>
      </c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HR2" s="103">
        <v>41813</v>
      </c>
      <c r="HS2" s="103">
        <v>41688</v>
      </c>
      <c r="HT2" s="102" t="s">
        <v>312</v>
      </c>
      <c r="HU2" s="102" t="s">
        <v>852</v>
      </c>
    </row>
    <row r="3" spans="1:229" x14ac:dyDescent="0.35">
      <c r="A3" s="108">
        <f t="shared" si="0"/>
        <v>2221993</v>
      </c>
      <c r="B3" s="108">
        <f t="shared" si="0"/>
        <v>0</v>
      </c>
      <c r="C3" s="109">
        <f t="shared" si="1"/>
        <v>41813</v>
      </c>
      <c r="D3" s="109">
        <f t="shared" si="1"/>
        <v>41688</v>
      </c>
      <c r="E3" s="108" t="str">
        <f t="shared" si="2"/>
        <v>Yes</v>
      </c>
      <c r="F3" s="108" t="str">
        <f t="shared" si="3"/>
        <v>Data Deduplication,Delta Snapshots,Thin Provisioning,Compression</v>
      </c>
      <c r="G3" s="108" t="str">
        <f t="shared" si="4"/>
        <v>Fixed Size Qualification Range</v>
      </c>
      <c r="H3" s="108" t="str">
        <f t="shared" si="5"/>
        <v>Active Cooling</v>
      </c>
      <c r="I3" s="108" t="str">
        <f t="shared" si="6"/>
        <v>Multi Output</v>
      </c>
      <c r="J3" s="108" t="str">
        <f t="shared" si="7"/>
        <v>750W</v>
      </c>
      <c r="K3" s="108" t="str">
        <f t="shared" si="7"/>
        <v>80 PLUS Silver Level, 230V International</v>
      </c>
      <c r="L3" s="108">
        <f t="shared" si="7"/>
        <v>0</v>
      </c>
      <c r="M3" s="108" t="str">
        <f t="shared" si="7"/>
        <v>DRAM</v>
      </c>
      <c r="N3" s="108" t="str">
        <f t="shared" si="8"/>
        <v>HDD</v>
      </c>
      <c r="O3" s="108">
        <f t="shared" si="8"/>
        <v>2.5</v>
      </c>
      <c r="P3" s="108">
        <f t="shared" si="8"/>
        <v>10000</v>
      </c>
      <c r="Q3" s="108">
        <f t="shared" si="8"/>
        <v>450</v>
      </c>
      <c r="R3" s="108">
        <f t="shared" si="8"/>
        <v>36</v>
      </c>
      <c r="S3" s="108">
        <f t="shared" si="8"/>
        <v>0</v>
      </c>
      <c r="T3" s="108">
        <f t="shared" si="8"/>
        <v>0</v>
      </c>
      <c r="U3" s="108">
        <f t="shared" si="8"/>
        <v>36</v>
      </c>
      <c r="V3" s="108">
        <f t="shared" si="8"/>
        <v>2</v>
      </c>
      <c r="W3" s="108">
        <f t="shared" si="8"/>
        <v>1</v>
      </c>
      <c r="X3" s="108">
        <f t="shared" si="8"/>
        <v>4</v>
      </c>
      <c r="Y3" s="108">
        <f t="shared" si="8"/>
        <v>2</v>
      </c>
      <c r="Z3" s="108" t="str">
        <f t="shared" si="8"/>
        <v>No</v>
      </c>
      <c r="AA3" s="108">
        <f t="shared" si="8"/>
        <v>0.89</v>
      </c>
      <c r="AB3" s="108">
        <f t="shared" si="8"/>
        <v>0.54</v>
      </c>
      <c r="AC3" s="108">
        <f t="shared" si="8"/>
        <v>41.38</v>
      </c>
      <c r="AD3" s="108"/>
      <c r="AE3" s="108"/>
      <c r="AF3" s="108"/>
      <c r="AG3" s="108"/>
      <c r="AH3" s="108"/>
      <c r="AI3" s="108">
        <v>2221993</v>
      </c>
      <c r="AJ3" s="108"/>
      <c r="AK3" s="108" t="s">
        <v>409</v>
      </c>
      <c r="AL3" s="108" t="s">
        <v>410</v>
      </c>
      <c r="AM3" s="108" t="s">
        <v>853</v>
      </c>
      <c r="AN3" s="108" t="s">
        <v>854</v>
      </c>
      <c r="AO3" s="108"/>
      <c r="AP3" s="108" t="s">
        <v>636</v>
      </c>
      <c r="AQ3" s="108" t="s">
        <v>294</v>
      </c>
      <c r="AR3" s="108" t="s">
        <v>65</v>
      </c>
      <c r="AS3" s="108" t="s">
        <v>318</v>
      </c>
      <c r="AT3" s="108" t="s">
        <v>413</v>
      </c>
      <c r="AU3" s="108" t="s">
        <v>841</v>
      </c>
      <c r="AV3" s="108" t="s">
        <v>842</v>
      </c>
      <c r="AW3" s="108" t="s">
        <v>843</v>
      </c>
      <c r="AX3" s="108" t="s">
        <v>844</v>
      </c>
      <c r="AY3" s="108" t="s">
        <v>845</v>
      </c>
      <c r="AZ3" s="108" t="s">
        <v>302</v>
      </c>
      <c r="BA3" s="108" t="s">
        <v>66</v>
      </c>
      <c r="BB3" s="108" t="s">
        <v>66</v>
      </c>
      <c r="BC3" s="108" t="s">
        <v>846</v>
      </c>
      <c r="BD3" s="108" t="s">
        <v>847</v>
      </c>
      <c r="BE3" s="108" t="s">
        <v>66</v>
      </c>
      <c r="BF3" s="108" t="s">
        <v>304</v>
      </c>
      <c r="BG3" s="108" t="s">
        <v>66</v>
      </c>
      <c r="BH3" s="108"/>
      <c r="BI3" s="108" t="s">
        <v>66</v>
      </c>
      <c r="BJ3" s="108"/>
      <c r="BK3" s="108"/>
      <c r="BL3" s="108" t="s">
        <v>848</v>
      </c>
      <c r="BM3" s="108" t="s">
        <v>422</v>
      </c>
      <c r="BN3" s="108" t="s">
        <v>413</v>
      </c>
      <c r="BO3" s="108" t="s">
        <v>849</v>
      </c>
      <c r="BP3" s="108" t="s">
        <v>849</v>
      </c>
      <c r="BQ3" s="108" t="s">
        <v>850</v>
      </c>
      <c r="BR3" s="108" t="s">
        <v>426</v>
      </c>
      <c r="BS3" s="108"/>
      <c r="BT3" s="108" t="s">
        <v>327</v>
      </c>
      <c r="BU3" s="108"/>
      <c r="BV3" s="108" t="s">
        <v>851</v>
      </c>
      <c r="BW3" s="108" t="s">
        <v>848</v>
      </c>
      <c r="BX3" s="108" t="s">
        <v>311</v>
      </c>
      <c r="BY3" s="108">
        <v>2.5</v>
      </c>
      <c r="BZ3" s="108">
        <v>10000</v>
      </c>
      <c r="CA3" s="108">
        <v>450</v>
      </c>
      <c r="CB3" s="108">
        <v>36</v>
      </c>
      <c r="CC3" s="108"/>
      <c r="CD3" s="108"/>
      <c r="CE3" s="108">
        <v>36</v>
      </c>
      <c r="CF3" s="108">
        <v>2</v>
      </c>
      <c r="CG3" s="108">
        <v>1</v>
      </c>
      <c r="CH3" s="108">
        <v>4</v>
      </c>
      <c r="CI3" s="108">
        <v>2</v>
      </c>
      <c r="CJ3" s="108" t="s">
        <v>66</v>
      </c>
      <c r="CK3" s="108">
        <v>0.89</v>
      </c>
      <c r="CL3" s="108">
        <v>0.54</v>
      </c>
      <c r="CM3" s="108">
        <v>41.38</v>
      </c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HR3" s="103">
        <v>41813</v>
      </c>
      <c r="HS3" s="103">
        <v>41688</v>
      </c>
      <c r="HT3" s="102" t="s">
        <v>312</v>
      </c>
      <c r="HU3" s="102" t="s">
        <v>855</v>
      </c>
    </row>
    <row r="4" spans="1:229" x14ac:dyDescent="0.35">
      <c r="A4" s="108">
        <f t="shared" si="0"/>
        <v>2221994</v>
      </c>
      <c r="B4" s="108">
        <f t="shared" si="0"/>
        <v>0</v>
      </c>
      <c r="C4" s="109">
        <f t="shared" si="1"/>
        <v>41813</v>
      </c>
      <c r="D4" s="109">
        <f t="shared" si="1"/>
        <v>41688</v>
      </c>
      <c r="E4" s="108" t="str">
        <f t="shared" si="2"/>
        <v>Yes</v>
      </c>
      <c r="F4" s="108" t="str">
        <f t="shared" si="3"/>
        <v>Data Deduplication,Delta Snapshots,Thin Provisioning,Compression</v>
      </c>
      <c r="G4" s="108" t="str">
        <f t="shared" si="4"/>
        <v>Fixed Size Qualification Range</v>
      </c>
      <c r="H4" s="108" t="str">
        <f t="shared" si="5"/>
        <v>Active Cooling</v>
      </c>
      <c r="I4" s="108" t="str">
        <f t="shared" si="6"/>
        <v>Multi Output</v>
      </c>
      <c r="J4" s="108" t="str">
        <f t="shared" si="7"/>
        <v>750W</v>
      </c>
      <c r="K4" s="108" t="str">
        <f t="shared" si="7"/>
        <v>80 PLUS Silver Level, 230V International</v>
      </c>
      <c r="L4" s="108">
        <f t="shared" si="7"/>
        <v>0</v>
      </c>
      <c r="M4" s="108" t="str">
        <f t="shared" si="7"/>
        <v>DRAM</v>
      </c>
      <c r="N4" s="108" t="str">
        <f t="shared" si="8"/>
        <v>HDD</v>
      </c>
      <c r="O4" s="108">
        <f t="shared" si="8"/>
        <v>2.5</v>
      </c>
      <c r="P4" s="108">
        <f t="shared" si="8"/>
        <v>10000</v>
      </c>
      <c r="Q4" s="108">
        <f t="shared" si="8"/>
        <v>450</v>
      </c>
      <c r="R4" s="108">
        <f t="shared" si="8"/>
        <v>36</v>
      </c>
      <c r="S4" s="108">
        <f t="shared" si="8"/>
        <v>0</v>
      </c>
      <c r="T4" s="108">
        <f t="shared" si="8"/>
        <v>0</v>
      </c>
      <c r="U4" s="108">
        <f t="shared" si="8"/>
        <v>36</v>
      </c>
      <c r="V4" s="108">
        <f t="shared" si="8"/>
        <v>1</v>
      </c>
      <c r="W4" s="108">
        <f t="shared" si="8"/>
        <v>0</v>
      </c>
      <c r="X4" s="108">
        <f t="shared" si="8"/>
        <v>4</v>
      </c>
      <c r="Y4" s="108">
        <f t="shared" si="8"/>
        <v>2</v>
      </c>
      <c r="Z4" s="108" t="str">
        <f t="shared" si="8"/>
        <v>No</v>
      </c>
      <c r="AA4" s="108">
        <f t="shared" si="8"/>
        <v>1.06</v>
      </c>
      <c r="AB4" s="108">
        <f t="shared" si="8"/>
        <v>0.63</v>
      </c>
      <c r="AC4" s="108">
        <f t="shared" si="8"/>
        <v>48.67</v>
      </c>
      <c r="AD4" s="108"/>
      <c r="AE4" s="108"/>
      <c r="AF4" s="108"/>
      <c r="AG4" s="108"/>
      <c r="AH4" s="108"/>
      <c r="AI4" s="108">
        <v>2221994</v>
      </c>
      <c r="AJ4" s="108"/>
      <c r="AK4" s="108" t="s">
        <v>409</v>
      </c>
      <c r="AL4" s="108" t="s">
        <v>410</v>
      </c>
      <c r="AM4" s="108" t="s">
        <v>856</v>
      </c>
      <c r="AN4" s="108" t="s">
        <v>857</v>
      </c>
      <c r="AO4" s="108"/>
      <c r="AP4" s="108" t="s">
        <v>636</v>
      </c>
      <c r="AQ4" s="108" t="s">
        <v>294</v>
      </c>
      <c r="AR4" s="108" t="s">
        <v>65</v>
      </c>
      <c r="AS4" s="108" t="s">
        <v>318</v>
      </c>
      <c r="AT4" s="108" t="s">
        <v>413</v>
      </c>
      <c r="AU4" s="108" t="s">
        <v>841</v>
      </c>
      <c r="AV4" s="108" t="s">
        <v>858</v>
      </c>
      <c r="AW4" s="108" t="s">
        <v>843</v>
      </c>
      <c r="AX4" s="108" t="s">
        <v>844</v>
      </c>
      <c r="AY4" s="108" t="s">
        <v>845</v>
      </c>
      <c r="AZ4" s="108" t="s">
        <v>302</v>
      </c>
      <c r="BA4" s="108" t="s">
        <v>66</v>
      </c>
      <c r="BB4" s="108" t="s">
        <v>66</v>
      </c>
      <c r="BC4" s="108" t="s">
        <v>846</v>
      </c>
      <c r="BD4" s="108" t="s">
        <v>847</v>
      </c>
      <c r="BE4" s="108" t="s">
        <v>66</v>
      </c>
      <c r="BF4" s="108" t="s">
        <v>304</v>
      </c>
      <c r="BG4" s="108" t="s">
        <v>66</v>
      </c>
      <c r="BH4" s="108"/>
      <c r="BI4" s="108" t="s">
        <v>66</v>
      </c>
      <c r="BJ4" s="108"/>
      <c r="BK4" s="108"/>
      <c r="BL4" s="108" t="s">
        <v>859</v>
      </c>
      <c r="BM4" s="108" t="s">
        <v>422</v>
      </c>
      <c r="BN4" s="108" t="s">
        <v>413</v>
      </c>
      <c r="BO4" s="108" t="s">
        <v>849</v>
      </c>
      <c r="BP4" s="108" t="s">
        <v>849</v>
      </c>
      <c r="BQ4" s="108" t="s">
        <v>850</v>
      </c>
      <c r="BR4" s="108" t="s">
        <v>426</v>
      </c>
      <c r="BS4" s="108"/>
      <c r="BT4" s="108" t="s">
        <v>327</v>
      </c>
      <c r="BU4" s="108" t="s">
        <v>156</v>
      </c>
      <c r="BV4" s="108" t="s">
        <v>860</v>
      </c>
      <c r="BW4" s="108" t="s">
        <v>859</v>
      </c>
      <c r="BX4" s="108" t="s">
        <v>311</v>
      </c>
      <c r="BY4" s="108">
        <v>2.5</v>
      </c>
      <c r="BZ4" s="108">
        <v>10000</v>
      </c>
      <c r="CA4" s="108">
        <v>450</v>
      </c>
      <c r="CB4" s="108">
        <v>36</v>
      </c>
      <c r="CC4" s="108"/>
      <c r="CD4" s="108"/>
      <c r="CE4" s="108">
        <v>36</v>
      </c>
      <c r="CF4" s="108">
        <v>1</v>
      </c>
      <c r="CG4" s="108">
        <v>0</v>
      </c>
      <c r="CH4" s="108">
        <v>4</v>
      </c>
      <c r="CI4" s="108">
        <v>2</v>
      </c>
      <c r="CJ4" s="108" t="s">
        <v>66</v>
      </c>
      <c r="CK4" s="108">
        <v>1.06</v>
      </c>
      <c r="CL4" s="108">
        <v>0.63</v>
      </c>
      <c r="CM4" s="108">
        <v>48.67</v>
      </c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HR4" s="103">
        <v>41813</v>
      </c>
      <c r="HS4" s="103">
        <v>41688</v>
      </c>
      <c r="HT4" s="102" t="s">
        <v>312</v>
      </c>
      <c r="HU4" s="102" t="s">
        <v>861</v>
      </c>
    </row>
    <row r="5" spans="1:229" x14ac:dyDescent="0.35">
      <c r="A5" s="108">
        <f t="shared" si="0"/>
        <v>2222013</v>
      </c>
      <c r="B5" s="108">
        <f t="shared" si="0"/>
        <v>0</v>
      </c>
      <c r="C5" s="109">
        <f t="shared" si="1"/>
        <v>41813</v>
      </c>
      <c r="D5" s="109">
        <f t="shared" si="1"/>
        <v>41688</v>
      </c>
      <c r="E5" s="108" t="str">
        <f t="shared" si="2"/>
        <v>Yes</v>
      </c>
      <c r="F5" s="108" t="str">
        <f t="shared" si="3"/>
        <v>Data Deduplication,Delta Snapshots,Thin Provisioning,Compression</v>
      </c>
      <c r="G5" s="108" t="str">
        <f t="shared" si="4"/>
        <v>Fixed Size Qualification Range</v>
      </c>
      <c r="H5" s="108" t="str">
        <f t="shared" si="5"/>
        <v>Active Cooling</v>
      </c>
      <c r="I5" s="108" t="str">
        <f t="shared" si="6"/>
        <v>Multi Output</v>
      </c>
      <c r="J5" s="108" t="str">
        <f t="shared" si="7"/>
        <v>750W</v>
      </c>
      <c r="K5" s="108" t="str">
        <f t="shared" si="7"/>
        <v>80 PLUS Silver Level, 230V International</v>
      </c>
      <c r="L5" s="108">
        <f t="shared" si="7"/>
        <v>0</v>
      </c>
      <c r="M5" s="108" t="str">
        <f t="shared" si="7"/>
        <v>DRAM</v>
      </c>
      <c r="N5" s="108" t="str">
        <f t="shared" si="8"/>
        <v>HDD</v>
      </c>
      <c r="O5" s="108">
        <f t="shared" si="8"/>
        <v>2.5</v>
      </c>
      <c r="P5" s="108">
        <f t="shared" si="8"/>
        <v>10000</v>
      </c>
      <c r="Q5" s="108">
        <f t="shared" si="8"/>
        <v>450</v>
      </c>
      <c r="R5" s="108">
        <f t="shared" si="8"/>
        <v>36</v>
      </c>
      <c r="S5" s="108">
        <f t="shared" si="8"/>
        <v>0</v>
      </c>
      <c r="T5" s="108">
        <f t="shared" si="8"/>
        <v>0</v>
      </c>
      <c r="U5" s="108">
        <f t="shared" si="8"/>
        <v>36</v>
      </c>
      <c r="V5" s="108">
        <f t="shared" si="8"/>
        <v>1</v>
      </c>
      <c r="W5" s="108">
        <f t="shared" si="8"/>
        <v>0</v>
      </c>
      <c r="X5" s="108">
        <f t="shared" si="8"/>
        <v>4</v>
      </c>
      <c r="Y5" s="108">
        <f t="shared" si="8"/>
        <v>2</v>
      </c>
      <c r="Z5" s="108" t="str">
        <f t="shared" si="8"/>
        <v>No</v>
      </c>
      <c r="AA5" s="108">
        <f t="shared" si="8"/>
        <v>1.06</v>
      </c>
      <c r="AB5" s="108">
        <f t="shared" si="8"/>
        <v>0.63</v>
      </c>
      <c r="AC5" s="108">
        <f t="shared" si="8"/>
        <v>48.67</v>
      </c>
      <c r="AD5" s="108"/>
      <c r="AE5" s="108"/>
      <c r="AF5" s="108"/>
      <c r="AG5" s="108"/>
      <c r="AH5" s="108"/>
      <c r="AI5" s="108">
        <v>2222013</v>
      </c>
      <c r="AJ5" s="108"/>
      <c r="AK5" s="108" t="s">
        <v>409</v>
      </c>
      <c r="AL5" s="108" t="s">
        <v>410</v>
      </c>
      <c r="AM5" s="108" t="s">
        <v>862</v>
      </c>
      <c r="AN5" s="108" t="s">
        <v>863</v>
      </c>
      <c r="AO5" s="108"/>
      <c r="AP5" s="108" t="s">
        <v>636</v>
      </c>
      <c r="AQ5" s="108" t="s">
        <v>294</v>
      </c>
      <c r="AR5" s="108" t="s">
        <v>65</v>
      </c>
      <c r="AS5" s="108" t="s">
        <v>318</v>
      </c>
      <c r="AT5" s="108" t="s">
        <v>413</v>
      </c>
      <c r="AU5" s="108" t="s">
        <v>841</v>
      </c>
      <c r="AV5" s="108" t="s">
        <v>858</v>
      </c>
      <c r="AW5" s="108" t="s">
        <v>843</v>
      </c>
      <c r="AX5" s="108" t="s">
        <v>844</v>
      </c>
      <c r="AY5" s="108" t="s">
        <v>845</v>
      </c>
      <c r="AZ5" s="108" t="s">
        <v>302</v>
      </c>
      <c r="BA5" s="108" t="s">
        <v>66</v>
      </c>
      <c r="BB5" s="108" t="s">
        <v>66</v>
      </c>
      <c r="BC5" s="108" t="s">
        <v>846</v>
      </c>
      <c r="BD5" s="108" t="s">
        <v>847</v>
      </c>
      <c r="BE5" s="108" t="s">
        <v>66</v>
      </c>
      <c r="BF5" s="108" t="s">
        <v>304</v>
      </c>
      <c r="BG5" s="108" t="s">
        <v>66</v>
      </c>
      <c r="BH5" s="108"/>
      <c r="BI5" s="108" t="s">
        <v>66</v>
      </c>
      <c r="BJ5" s="108"/>
      <c r="BK5" s="108"/>
      <c r="BL5" s="108" t="s">
        <v>859</v>
      </c>
      <c r="BM5" s="108" t="s">
        <v>422</v>
      </c>
      <c r="BN5" s="108" t="s">
        <v>413</v>
      </c>
      <c r="BO5" s="108" t="s">
        <v>849</v>
      </c>
      <c r="BP5" s="108" t="s">
        <v>849</v>
      </c>
      <c r="BQ5" s="108" t="s">
        <v>850</v>
      </c>
      <c r="BR5" s="108" t="s">
        <v>426</v>
      </c>
      <c r="BS5" s="108"/>
      <c r="BT5" s="108" t="s">
        <v>327</v>
      </c>
      <c r="BU5" s="108" t="s">
        <v>156</v>
      </c>
      <c r="BV5" s="108" t="s">
        <v>860</v>
      </c>
      <c r="BW5" s="108" t="s">
        <v>859</v>
      </c>
      <c r="BX5" s="108" t="s">
        <v>311</v>
      </c>
      <c r="BY5" s="108">
        <v>2.5</v>
      </c>
      <c r="BZ5" s="108">
        <v>10000</v>
      </c>
      <c r="CA5" s="108">
        <v>450</v>
      </c>
      <c r="CB5" s="108">
        <v>36</v>
      </c>
      <c r="CC5" s="108"/>
      <c r="CD5" s="108"/>
      <c r="CE5" s="108">
        <v>36</v>
      </c>
      <c r="CF5" s="108">
        <v>1</v>
      </c>
      <c r="CG5" s="108">
        <v>0</v>
      </c>
      <c r="CH5" s="108">
        <v>4</v>
      </c>
      <c r="CI5" s="108">
        <v>2</v>
      </c>
      <c r="CJ5" s="108" t="s">
        <v>66</v>
      </c>
      <c r="CK5" s="108">
        <v>1.06</v>
      </c>
      <c r="CL5" s="108">
        <v>0.63</v>
      </c>
      <c r="CM5" s="108">
        <v>48.67</v>
      </c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HR5" s="103">
        <v>41813</v>
      </c>
      <c r="HS5" s="103">
        <v>41688</v>
      </c>
      <c r="HT5" s="102" t="s">
        <v>312</v>
      </c>
      <c r="HU5" s="102" t="s">
        <v>864</v>
      </c>
    </row>
    <row r="6" spans="1:229" x14ac:dyDescent="0.35">
      <c r="A6" s="108">
        <f t="shared" si="0"/>
        <v>2222019</v>
      </c>
      <c r="B6" s="108">
        <f t="shared" si="0"/>
        <v>0</v>
      </c>
      <c r="C6" s="109">
        <f t="shared" si="1"/>
        <v>41813</v>
      </c>
      <c r="D6" s="109">
        <f t="shared" si="1"/>
        <v>41688</v>
      </c>
      <c r="E6" s="108" t="str">
        <f t="shared" si="2"/>
        <v>Yes</v>
      </c>
      <c r="F6" s="108" t="str">
        <f t="shared" si="3"/>
        <v>Data Deduplication,Delta Snapshots,Thin Provisioning,Compression</v>
      </c>
      <c r="G6" s="108" t="str">
        <f t="shared" si="4"/>
        <v>Fixed Size Qualification Range</v>
      </c>
      <c r="H6" s="108" t="str">
        <f t="shared" si="5"/>
        <v>Active Cooling</v>
      </c>
      <c r="I6" s="108" t="str">
        <f t="shared" si="6"/>
        <v>Multi Output</v>
      </c>
      <c r="J6" s="108" t="str">
        <f t="shared" si="7"/>
        <v>750W</v>
      </c>
      <c r="K6" s="108" t="str">
        <f t="shared" si="7"/>
        <v>80 PLUS Silver Level, 230V International</v>
      </c>
      <c r="L6" s="108">
        <f t="shared" si="7"/>
        <v>0</v>
      </c>
      <c r="M6" s="108" t="str">
        <f t="shared" si="7"/>
        <v>DRAM</v>
      </c>
      <c r="N6" s="108" t="str">
        <f t="shared" si="8"/>
        <v>HDD</v>
      </c>
      <c r="O6" s="108">
        <f t="shared" si="8"/>
        <v>2.5</v>
      </c>
      <c r="P6" s="108">
        <f t="shared" si="8"/>
        <v>10000</v>
      </c>
      <c r="Q6" s="108">
        <f t="shared" si="8"/>
        <v>450</v>
      </c>
      <c r="R6" s="108">
        <f t="shared" si="8"/>
        <v>48</v>
      </c>
      <c r="S6" s="108">
        <f t="shared" si="8"/>
        <v>0</v>
      </c>
      <c r="T6" s="108">
        <f t="shared" si="8"/>
        <v>0</v>
      </c>
      <c r="U6" s="108">
        <f t="shared" si="8"/>
        <v>48</v>
      </c>
      <c r="V6" s="108">
        <f t="shared" si="8"/>
        <v>1</v>
      </c>
      <c r="W6" s="108">
        <f t="shared" si="8"/>
        <v>0</v>
      </c>
      <c r="X6" s="108">
        <f t="shared" si="8"/>
        <v>4</v>
      </c>
      <c r="Y6" s="108">
        <f t="shared" si="8"/>
        <v>2</v>
      </c>
      <c r="Z6" s="108" t="str">
        <f t="shared" si="8"/>
        <v>No</v>
      </c>
      <c r="AA6" s="108">
        <f t="shared" si="8"/>
        <v>1.07</v>
      </c>
      <c r="AB6" s="108">
        <f t="shared" si="8"/>
        <v>0.51</v>
      </c>
      <c r="AC6" s="108">
        <f t="shared" si="8"/>
        <v>55.27</v>
      </c>
      <c r="AD6" s="108"/>
      <c r="AE6" s="108"/>
      <c r="AF6" s="108"/>
      <c r="AG6" s="108"/>
      <c r="AH6" s="108"/>
      <c r="AI6" s="108">
        <v>2222019</v>
      </c>
      <c r="AJ6" s="108"/>
      <c r="AK6" s="108" t="s">
        <v>409</v>
      </c>
      <c r="AL6" s="108" t="s">
        <v>410</v>
      </c>
      <c r="AM6" s="108" t="s">
        <v>865</v>
      </c>
      <c r="AN6" s="108" t="s">
        <v>866</v>
      </c>
      <c r="AO6" s="108"/>
      <c r="AP6" s="108" t="s">
        <v>636</v>
      </c>
      <c r="AQ6" s="108" t="s">
        <v>294</v>
      </c>
      <c r="AR6" s="108" t="s">
        <v>65</v>
      </c>
      <c r="AS6" s="108" t="s">
        <v>318</v>
      </c>
      <c r="AT6" s="108" t="s">
        <v>413</v>
      </c>
      <c r="AU6" s="108" t="s">
        <v>841</v>
      </c>
      <c r="AV6" s="108" t="s">
        <v>867</v>
      </c>
      <c r="AW6" s="108" t="s">
        <v>843</v>
      </c>
      <c r="AX6" s="108" t="s">
        <v>844</v>
      </c>
      <c r="AY6" s="108" t="s">
        <v>845</v>
      </c>
      <c r="AZ6" s="108" t="s">
        <v>302</v>
      </c>
      <c r="BA6" s="108" t="s">
        <v>66</v>
      </c>
      <c r="BB6" s="108" t="s">
        <v>66</v>
      </c>
      <c r="BC6" s="108" t="s">
        <v>846</v>
      </c>
      <c r="BD6" s="108" t="s">
        <v>847</v>
      </c>
      <c r="BE6" s="108" t="s">
        <v>66</v>
      </c>
      <c r="BF6" s="108" t="s">
        <v>304</v>
      </c>
      <c r="BG6" s="108" t="s">
        <v>66</v>
      </c>
      <c r="BH6" s="108"/>
      <c r="BI6" s="108" t="s">
        <v>66</v>
      </c>
      <c r="BJ6" s="108"/>
      <c r="BK6" s="108"/>
      <c r="BL6" s="108" t="s">
        <v>868</v>
      </c>
      <c r="BM6" s="108" t="s">
        <v>422</v>
      </c>
      <c r="BN6" s="108" t="s">
        <v>413</v>
      </c>
      <c r="BO6" s="108" t="s">
        <v>849</v>
      </c>
      <c r="BP6" s="108" t="s">
        <v>849</v>
      </c>
      <c r="BQ6" s="108" t="s">
        <v>850</v>
      </c>
      <c r="BR6" s="108" t="s">
        <v>426</v>
      </c>
      <c r="BS6" s="108"/>
      <c r="BT6" s="108" t="s">
        <v>327</v>
      </c>
      <c r="BU6" s="108"/>
      <c r="BV6" s="108" t="s">
        <v>869</v>
      </c>
      <c r="BW6" s="108" t="s">
        <v>868</v>
      </c>
      <c r="BX6" s="108" t="s">
        <v>311</v>
      </c>
      <c r="BY6" s="108">
        <v>2.5</v>
      </c>
      <c r="BZ6" s="108">
        <v>10000</v>
      </c>
      <c r="CA6" s="108">
        <v>450</v>
      </c>
      <c r="CB6" s="108">
        <v>48</v>
      </c>
      <c r="CC6" s="108"/>
      <c r="CD6" s="108"/>
      <c r="CE6" s="108">
        <v>48</v>
      </c>
      <c r="CF6" s="108">
        <v>1</v>
      </c>
      <c r="CG6" s="108">
        <v>0</v>
      </c>
      <c r="CH6" s="108">
        <v>4</v>
      </c>
      <c r="CI6" s="108">
        <v>2</v>
      </c>
      <c r="CJ6" s="108" t="s">
        <v>66</v>
      </c>
      <c r="CK6" s="108">
        <v>1.07</v>
      </c>
      <c r="CL6" s="108">
        <v>0.51</v>
      </c>
      <c r="CM6" s="108">
        <v>55.27</v>
      </c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HR6" s="103">
        <v>41813</v>
      </c>
      <c r="HS6" s="103">
        <v>41688</v>
      </c>
      <c r="HT6" s="102" t="s">
        <v>312</v>
      </c>
      <c r="HU6" s="102" t="s">
        <v>870</v>
      </c>
    </row>
    <row r="7" spans="1:229" x14ac:dyDescent="0.35">
      <c r="A7" s="108">
        <f t="shared" si="0"/>
        <v>2222020</v>
      </c>
      <c r="B7" s="108">
        <f t="shared" si="0"/>
        <v>0</v>
      </c>
      <c r="C7" s="109">
        <f t="shared" si="1"/>
        <v>41813</v>
      </c>
      <c r="D7" s="109">
        <f t="shared" si="1"/>
        <v>41688</v>
      </c>
      <c r="E7" s="108" t="str">
        <f t="shared" si="2"/>
        <v>Yes</v>
      </c>
      <c r="F7" s="108" t="str">
        <f t="shared" si="3"/>
        <v>Data Deduplication,Delta Snapshots,Thin Provisioning,Compression</v>
      </c>
      <c r="G7" s="108" t="str">
        <f t="shared" si="4"/>
        <v>Fixed Size Qualification Range</v>
      </c>
      <c r="H7" s="108" t="str">
        <f t="shared" si="5"/>
        <v>Active Cooling</v>
      </c>
      <c r="I7" s="108" t="str">
        <f t="shared" si="6"/>
        <v>Multi Output</v>
      </c>
      <c r="J7" s="108" t="str">
        <f t="shared" si="7"/>
        <v>750W</v>
      </c>
      <c r="K7" s="108" t="str">
        <f t="shared" si="7"/>
        <v>80 PLUS Silver Level, 230V International</v>
      </c>
      <c r="L7" s="108">
        <f t="shared" si="7"/>
        <v>0</v>
      </c>
      <c r="M7" s="108" t="str">
        <f t="shared" si="7"/>
        <v>DRAM</v>
      </c>
      <c r="N7" s="108" t="str">
        <f t="shared" si="8"/>
        <v>HDD</v>
      </c>
      <c r="O7" s="108">
        <f t="shared" si="8"/>
        <v>2.5</v>
      </c>
      <c r="P7" s="108">
        <f t="shared" si="8"/>
        <v>10000</v>
      </c>
      <c r="Q7" s="108">
        <f t="shared" si="8"/>
        <v>450</v>
      </c>
      <c r="R7" s="108">
        <f t="shared" si="8"/>
        <v>48</v>
      </c>
      <c r="S7" s="108">
        <f t="shared" si="8"/>
        <v>0</v>
      </c>
      <c r="T7" s="108">
        <f t="shared" si="8"/>
        <v>0</v>
      </c>
      <c r="U7" s="108">
        <f t="shared" si="8"/>
        <v>48</v>
      </c>
      <c r="V7" s="108">
        <f t="shared" si="8"/>
        <v>1</v>
      </c>
      <c r="W7" s="108">
        <f t="shared" si="8"/>
        <v>0</v>
      </c>
      <c r="X7" s="108">
        <f t="shared" si="8"/>
        <v>4</v>
      </c>
      <c r="Y7" s="108">
        <f t="shared" si="8"/>
        <v>2</v>
      </c>
      <c r="Z7" s="108" t="str">
        <f t="shared" si="8"/>
        <v>No</v>
      </c>
      <c r="AA7" s="108">
        <f t="shared" si="8"/>
        <v>1.07</v>
      </c>
      <c r="AB7" s="108">
        <f t="shared" si="8"/>
        <v>0.51</v>
      </c>
      <c r="AC7" s="108">
        <f t="shared" si="8"/>
        <v>55.27</v>
      </c>
      <c r="AD7" s="108"/>
      <c r="AE7" s="108"/>
      <c r="AF7" s="108"/>
      <c r="AG7" s="108"/>
      <c r="AH7" s="108"/>
      <c r="AI7" s="108">
        <v>2222020</v>
      </c>
      <c r="AJ7" s="108"/>
      <c r="AK7" s="108" t="s">
        <v>409</v>
      </c>
      <c r="AL7" s="108" t="s">
        <v>410</v>
      </c>
      <c r="AM7" s="108" t="s">
        <v>871</v>
      </c>
      <c r="AN7" s="108" t="s">
        <v>872</v>
      </c>
      <c r="AO7" s="108"/>
      <c r="AP7" s="108" t="s">
        <v>636</v>
      </c>
      <c r="AQ7" s="108" t="s">
        <v>294</v>
      </c>
      <c r="AR7" s="108" t="s">
        <v>65</v>
      </c>
      <c r="AS7" s="108" t="s">
        <v>318</v>
      </c>
      <c r="AT7" s="108" t="s">
        <v>413</v>
      </c>
      <c r="AU7" s="108" t="s">
        <v>841</v>
      </c>
      <c r="AV7" s="108" t="s">
        <v>867</v>
      </c>
      <c r="AW7" s="108" t="s">
        <v>843</v>
      </c>
      <c r="AX7" s="108" t="s">
        <v>844</v>
      </c>
      <c r="AY7" s="108" t="s">
        <v>845</v>
      </c>
      <c r="AZ7" s="108" t="s">
        <v>302</v>
      </c>
      <c r="BA7" s="108" t="s">
        <v>66</v>
      </c>
      <c r="BB7" s="108" t="s">
        <v>66</v>
      </c>
      <c r="BC7" s="108" t="s">
        <v>846</v>
      </c>
      <c r="BD7" s="108" t="s">
        <v>847</v>
      </c>
      <c r="BE7" s="108" t="s">
        <v>66</v>
      </c>
      <c r="BF7" s="108" t="s">
        <v>304</v>
      </c>
      <c r="BG7" s="108" t="s">
        <v>66</v>
      </c>
      <c r="BH7" s="108"/>
      <c r="BI7" s="108" t="s">
        <v>66</v>
      </c>
      <c r="BJ7" s="108"/>
      <c r="BK7" s="108"/>
      <c r="BL7" s="108" t="s">
        <v>868</v>
      </c>
      <c r="BM7" s="108" t="s">
        <v>422</v>
      </c>
      <c r="BN7" s="108" t="s">
        <v>413</v>
      </c>
      <c r="BO7" s="108" t="s">
        <v>849</v>
      </c>
      <c r="BP7" s="108" t="s">
        <v>849</v>
      </c>
      <c r="BQ7" s="108" t="s">
        <v>850</v>
      </c>
      <c r="BR7" s="108" t="s">
        <v>426</v>
      </c>
      <c r="BS7" s="108"/>
      <c r="BT7" s="108" t="s">
        <v>327</v>
      </c>
      <c r="BU7" s="108"/>
      <c r="BV7" s="108" t="s">
        <v>869</v>
      </c>
      <c r="BW7" s="108" t="s">
        <v>868</v>
      </c>
      <c r="BX7" s="108" t="s">
        <v>311</v>
      </c>
      <c r="BY7" s="108">
        <v>2.5</v>
      </c>
      <c r="BZ7" s="108">
        <v>10000</v>
      </c>
      <c r="CA7" s="108">
        <v>450</v>
      </c>
      <c r="CB7" s="108">
        <v>48</v>
      </c>
      <c r="CC7" s="108"/>
      <c r="CD7" s="108"/>
      <c r="CE7" s="108">
        <v>48</v>
      </c>
      <c r="CF7" s="108">
        <v>1</v>
      </c>
      <c r="CG7" s="108">
        <v>0</v>
      </c>
      <c r="CH7" s="108">
        <v>4</v>
      </c>
      <c r="CI7" s="108">
        <v>2</v>
      </c>
      <c r="CJ7" s="108" t="s">
        <v>66</v>
      </c>
      <c r="CK7" s="108">
        <v>1.07</v>
      </c>
      <c r="CL7" s="108">
        <v>0.51</v>
      </c>
      <c r="CM7" s="108">
        <v>55.27</v>
      </c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HR7" s="103">
        <v>41813</v>
      </c>
      <c r="HS7" s="103">
        <v>41688</v>
      </c>
      <c r="HT7" s="102" t="s">
        <v>312</v>
      </c>
      <c r="HU7" s="102" t="s">
        <v>873</v>
      </c>
    </row>
    <row r="8" spans="1:229" x14ac:dyDescent="0.35">
      <c r="A8" s="108">
        <f t="shared" si="0"/>
        <v>2222318</v>
      </c>
      <c r="B8" s="108">
        <f t="shared" si="0"/>
        <v>0</v>
      </c>
      <c r="C8" s="109">
        <f t="shared" si="1"/>
        <v>41813</v>
      </c>
      <c r="D8" s="109">
        <f t="shared" si="1"/>
        <v>41871</v>
      </c>
      <c r="E8" s="108" t="str">
        <f t="shared" si="2"/>
        <v>Yes</v>
      </c>
      <c r="F8" s="108" t="str">
        <f t="shared" si="3"/>
        <v>Data Deduplication,Delta Snapshots,Thin Provisioning,Compression</v>
      </c>
      <c r="G8" s="108" t="str">
        <f t="shared" si="4"/>
        <v>Fixed Size Qualification Range</v>
      </c>
      <c r="H8" s="108" t="str">
        <f t="shared" si="5"/>
        <v>Active Cooling</v>
      </c>
      <c r="I8" s="108" t="str">
        <f t="shared" si="6"/>
        <v>Multi Output</v>
      </c>
      <c r="J8" s="108" t="str">
        <f t="shared" si="7"/>
        <v>750W</v>
      </c>
      <c r="K8" s="108" t="str">
        <f t="shared" si="7"/>
        <v>80 PLUS Silver Level, 230V International</v>
      </c>
      <c r="L8" s="108">
        <f t="shared" si="7"/>
        <v>0</v>
      </c>
      <c r="M8" s="108" t="str">
        <f t="shared" si="7"/>
        <v>DRAM</v>
      </c>
      <c r="N8" s="108" t="str">
        <f t="shared" si="8"/>
        <v>HDD</v>
      </c>
      <c r="O8" s="108">
        <f t="shared" si="8"/>
        <v>2.5</v>
      </c>
      <c r="P8" s="108">
        <f t="shared" si="8"/>
        <v>10000</v>
      </c>
      <c r="Q8" s="108">
        <f t="shared" si="8"/>
        <v>450</v>
      </c>
      <c r="R8" s="108">
        <f t="shared" si="8"/>
        <v>36</v>
      </c>
      <c r="S8" s="108">
        <f t="shared" si="8"/>
        <v>0</v>
      </c>
      <c r="T8" s="108">
        <f t="shared" si="8"/>
        <v>0</v>
      </c>
      <c r="U8" s="108">
        <f t="shared" si="8"/>
        <v>36</v>
      </c>
      <c r="V8" s="108">
        <f t="shared" si="8"/>
        <v>1</v>
      </c>
      <c r="W8" s="108">
        <f t="shared" si="8"/>
        <v>0</v>
      </c>
      <c r="X8" s="108">
        <f t="shared" si="8"/>
        <v>4</v>
      </c>
      <c r="Y8" s="108">
        <f t="shared" si="8"/>
        <v>2</v>
      </c>
      <c r="Z8" s="108" t="str">
        <f t="shared" si="8"/>
        <v>No</v>
      </c>
      <c r="AA8" s="108">
        <f t="shared" si="8"/>
        <v>1.06</v>
      </c>
      <c r="AB8" s="108">
        <f t="shared" si="8"/>
        <v>0.63</v>
      </c>
      <c r="AC8" s="108">
        <f t="shared" si="8"/>
        <v>48.67</v>
      </c>
      <c r="AD8" s="108"/>
      <c r="AE8" s="108"/>
      <c r="AF8" s="108"/>
      <c r="AG8" s="108"/>
      <c r="AH8" s="108"/>
      <c r="AI8" s="108">
        <v>2222318</v>
      </c>
      <c r="AJ8" s="108"/>
      <c r="AK8" s="108" t="s">
        <v>409</v>
      </c>
      <c r="AL8" s="108" t="s">
        <v>410</v>
      </c>
      <c r="AM8" s="108" t="s">
        <v>874</v>
      </c>
      <c r="AN8" s="108" t="s">
        <v>863</v>
      </c>
      <c r="AO8" s="108"/>
      <c r="AP8" s="108" t="s">
        <v>636</v>
      </c>
      <c r="AQ8" s="108" t="s">
        <v>294</v>
      </c>
      <c r="AR8" s="108" t="s">
        <v>65</v>
      </c>
      <c r="AS8" s="108" t="s">
        <v>318</v>
      </c>
      <c r="AT8" s="108" t="s">
        <v>413</v>
      </c>
      <c r="AU8" s="108" t="s">
        <v>841</v>
      </c>
      <c r="AV8" s="108" t="s">
        <v>858</v>
      </c>
      <c r="AW8" s="108" t="s">
        <v>843</v>
      </c>
      <c r="AX8" s="108" t="s">
        <v>844</v>
      </c>
      <c r="AY8" s="108" t="s">
        <v>845</v>
      </c>
      <c r="AZ8" s="108" t="s">
        <v>302</v>
      </c>
      <c r="BA8" s="108" t="s">
        <v>66</v>
      </c>
      <c r="BB8" s="108" t="s">
        <v>66</v>
      </c>
      <c r="BC8" s="108" t="s">
        <v>846</v>
      </c>
      <c r="BD8" s="108" t="s">
        <v>847</v>
      </c>
      <c r="BE8" s="108" t="s">
        <v>66</v>
      </c>
      <c r="BF8" s="108" t="s">
        <v>304</v>
      </c>
      <c r="BG8" s="108" t="s">
        <v>66</v>
      </c>
      <c r="BH8" s="108"/>
      <c r="BI8" s="108" t="s">
        <v>66</v>
      </c>
      <c r="BJ8" s="108"/>
      <c r="BK8" s="108"/>
      <c r="BL8" s="108" t="s">
        <v>859</v>
      </c>
      <c r="BM8" s="108" t="s">
        <v>422</v>
      </c>
      <c r="BN8" s="108" t="s">
        <v>413</v>
      </c>
      <c r="BO8" s="108" t="s">
        <v>849</v>
      </c>
      <c r="BP8" s="108" t="s">
        <v>849</v>
      </c>
      <c r="BQ8" s="108" t="s">
        <v>850</v>
      </c>
      <c r="BR8" s="108" t="s">
        <v>426</v>
      </c>
      <c r="BS8" s="108"/>
      <c r="BT8" s="108" t="s">
        <v>327</v>
      </c>
      <c r="BU8" s="108" t="s">
        <v>156</v>
      </c>
      <c r="BV8" s="108" t="s">
        <v>875</v>
      </c>
      <c r="BW8" s="108" t="s">
        <v>859</v>
      </c>
      <c r="BX8" s="108" t="s">
        <v>311</v>
      </c>
      <c r="BY8" s="108">
        <v>2.5</v>
      </c>
      <c r="BZ8" s="108">
        <v>10000</v>
      </c>
      <c r="CA8" s="108">
        <v>450</v>
      </c>
      <c r="CB8" s="108">
        <v>36</v>
      </c>
      <c r="CC8" s="108"/>
      <c r="CD8" s="108"/>
      <c r="CE8" s="108">
        <v>36</v>
      </c>
      <c r="CF8" s="108">
        <v>1</v>
      </c>
      <c r="CG8" s="108">
        <v>0</v>
      </c>
      <c r="CH8" s="108">
        <v>4</v>
      </c>
      <c r="CI8" s="108">
        <v>2</v>
      </c>
      <c r="CJ8" s="108" t="s">
        <v>66</v>
      </c>
      <c r="CK8" s="108">
        <v>1.06</v>
      </c>
      <c r="CL8" s="108">
        <v>0.63</v>
      </c>
      <c r="CM8" s="108">
        <v>48.67</v>
      </c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HR8" s="103">
        <v>41813</v>
      </c>
      <c r="HS8" s="103">
        <v>41871</v>
      </c>
      <c r="HT8" s="102" t="s">
        <v>312</v>
      </c>
      <c r="HU8" s="102" t="s">
        <v>876</v>
      </c>
    </row>
    <row r="9" spans="1:229" x14ac:dyDescent="0.35">
      <c r="A9" s="108">
        <f t="shared" si="0"/>
        <v>2222377</v>
      </c>
      <c r="B9" s="108">
        <f t="shared" si="0"/>
        <v>0</v>
      </c>
      <c r="C9" s="109">
        <f t="shared" si="1"/>
        <v>41813</v>
      </c>
      <c r="D9" s="109">
        <f t="shared" si="1"/>
        <v>41871</v>
      </c>
      <c r="E9" s="108" t="str">
        <f t="shared" si="2"/>
        <v>Yes</v>
      </c>
      <c r="F9" s="108" t="str">
        <f t="shared" si="3"/>
        <v>Data Deduplication,Delta Snapshots,Thin Provisioning,Compression</v>
      </c>
      <c r="G9" s="108" t="str">
        <f t="shared" si="4"/>
        <v>Fixed Size Qualification Range</v>
      </c>
      <c r="H9" s="108" t="str">
        <f t="shared" si="5"/>
        <v>Active Cooling</v>
      </c>
      <c r="I9" s="108" t="str">
        <f t="shared" si="6"/>
        <v>Multi Output</v>
      </c>
      <c r="J9" s="108" t="str">
        <f t="shared" si="7"/>
        <v>750W</v>
      </c>
      <c r="K9" s="108" t="str">
        <f t="shared" si="7"/>
        <v>80 PLUS Silver Level, 230V International</v>
      </c>
      <c r="L9" s="108">
        <f t="shared" si="7"/>
        <v>0</v>
      </c>
      <c r="M9" s="108" t="str">
        <f t="shared" si="7"/>
        <v>DRAM</v>
      </c>
      <c r="N9" s="108" t="str">
        <f t="shared" si="8"/>
        <v>HDD</v>
      </c>
      <c r="O9" s="108">
        <f t="shared" si="8"/>
        <v>2.5</v>
      </c>
      <c r="P9" s="108">
        <f t="shared" si="8"/>
        <v>10000</v>
      </c>
      <c r="Q9" s="108">
        <f t="shared" si="8"/>
        <v>450</v>
      </c>
      <c r="R9" s="108">
        <f t="shared" si="8"/>
        <v>36</v>
      </c>
      <c r="S9" s="108">
        <f t="shared" si="8"/>
        <v>0</v>
      </c>
      <c r="T9" s="108">
        <f t="shared" si="8"/>
        <v>0</v>
      </c>
      <c r="U9" s="108">
        <f t="shared" si="8"/>
        <v>36</v>
      </c>
      <c r="V9" s="108">
        <f t="shared" si="8"/>
        <v>1</v>
      </c>
      <c r="W9" s="108">
        <f t="shared" si="8"/>
        <v>0</v>
      </c>
      <c r="X9" s="108">
        <f t="shared" si="8"/>
        <v>4</v>
      </c>
      <c r="Y9" s="108">
        <f t="shared" si="8"/>
        <v>2</v>
      </c>
      <c r="Z9" s="108" t="str">
        <f t="shared" si="8"/>
        <v>No</v>
      </c>
      <c r="AA9" s="108">
        <f t="shared" si="8"/>
        <v>1.06</v>
      </c>
      <c r="AB9" s="108">
        <f t="shared" si="8"/>
        <v>0.63</v>
      </c>
      <c r="AC9" s="108">
        <f t="shared" si="8"/>
        <v>48.67</v>
      </c>
      <c r="AD9" s="108"/>
      <c r="AE9" s="108"/>
      <c r="AF9" s="108"/>
      <c r="AG9" s="108"/>
      <c r="AH9" s="108"/>
      <c r="AI9" s="108">
        <v>2222377</v>
      </c>
      <c r="AJ9" s="108"/>
      <c r="AK9" s="108" t="s">
        <v>409</v>
      </c>
      <c r="AL9" s="108" t="s">
        <v>410</v>
      </c>
      <c r="AM9" s="108" t="s">
        <v>877</v>
      </c>
      <c r="AN9" s="108" t="s">
        <v>857</v>
      </c>
      <c r="AO9" s="108"/>
      <c r="AP9" s="108" t="s">
        <v>636</v>
      </c>
      <c r="AQ9" s="108" t="s">
        <v>294</v>
      </c>
      <c r="AR9" s="108" t="s">
        <v>65</v>
      </c>
      <c r="AS9" s="108" t="s">
        <v>318</v>
      </c>
      <c r="AT9" s="108" t="s">
        <v>413</v>
      </c>
      <c r="AU9" s="108" t="s">
        <v>841</v>
      </c>
      <c r="AV9" s="108" t="s">
        <v>858</v>
      </c>
      <c r="AW9" s="108" t="s">
        <v>843</v>
      </c>
      <c r="AX9" s="108" t="s">
        <v>844</v>
      </c>
      <c r="AY9" s="108" t="s">
        <v>845</v>
      </c>
      <c r="AZ9" s="108" t="s">
        <v>302</v>
      </c>
      <c r="BA9" s="108" t="s">
        <v>66</v>
      </c>
      <c r="BB9" s="108" t="s">
        <v>66</v>
      </c>
      <c r="BC9" s="108" t="s">
        <v>846</v>
      </c>
      <c r="BD9" s="108" t="s">
        <v>847</v>
      </c>
      <c r="BE9" s="108" t="s">
        <v>66</v>
      </c>
      <c r="BF9" s="108" t="s">
        <v>304</v>
      </c>
      <c r="BG9" s="108" t="s">
        <v>66</v>
      </c>
      <c r="BH9" s="108"/>
      <c r="BI9" s="108" t="s">
        <v>66</v>
      </c>
      <c r="BJ9" s="108"/>
      <c r="BK9" s="108"/>
      <c r="BL9" s="108" t="s">
        <v>859</v>
      </c>
      <c r="BM9" s="108" t="s">
        <v>422</v>
      </c>
      <c r="BN9" s="108" t="s">
        <v>413</v>
      </c>
      <c r="BO9" s="108" t="s">
        <v>849</v>
      </c>
      <c r="BP9" s="108" t="s">
        <v>849</v>
      </c>
      <c r="BQ9" s="108" t="s">
        <v>850</v>
      </c>
      <c r="BR9" s="108" t="s">
        <v>426</v>
      </c>
      <c r="BS9" s="108"/>
      <c r="BT9" s="108" t="s">
        <v>327</v>
      </c>
      <c r="BU9" s="108" t="s">
        <v>156</v>
      </c>
      <c r="BV9" s="108" t="s">
        <v>875</v>
      </c>
      <c r="BW9" s="108" t="s">
        <v>859</v>
      </c>
      <c r="BX9" s="108" t="s">
        <v>311</v>
      </c>
      <c r="BY9" s="108">
        <v>2.5</v>
      </c>
      <c r="BZ9" s="108">
        <v>10000</v>
      </c>
      <c r="CA9" s="108">
        <v>450</v>
      </c>
      <c r="CB9" s="108">
        <v>36</v>
      </c>
      <c r="CC9" s="108"/>
      <c r="CD9" s="108"/>
      <c r="CE9" s="108">
        <v>36</v>
      </c>
      <c r="CF9" s="108">
        <v>1</v>
      </c>
      <c r="CG9" s="108">
        <v>0</v>
      </c>
      <c r="CH9" s="108">
        <v>4</v>
      </c>
      <c r="CI9" s="108">
        <v>2</v>
      </c>
      <c r="CJ9" s="108" t="s">
        <v>66</v>
      </c>
      <c r="CK9" s="108">
        <v>1.06</v>
      </c>
      <c r="CL9" s="108">
        <v>0.63</v>
      </c>
      <c r="CM9" s="108">
        <v>48.67</v>
      </c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HR9" s="103">
        <v>41813</v>
      </c>
      <c r="HS9" s="103">
        <v>41871</v>
      </c>
      <c r="HT9" s="102" t="s">
        <v>312</v>
      </c>
      <c r="HU9" s="102" t="s">
        <v>878</v>
      </c>
    </row>
    <row r="10" spans="1:229" x14ac:dyDescent="0.35">
      <c r="A10" s="108">
        <f t="shared" si="0"/>
        <v>2222320</v>
      </c>
      <c r="B10" s="108">
        <f t="shared" si="0"/>
        <v>0</v>
      </c>
      <c r="C10" s="109">
        <f t="shared" si="1"/>
        <v>41813</v>
      </c>
      <c r="D10" s="109">
        <f t="shared" si="1"/>
        <v>41877</v>
      </c>
      <c r="E10" s="108" t="str">
        <f t="shared" si="2"/>
        <v>Yes</v>
      </c>
      <c r="F10" s="108" t="str">
        <f t="shared" si="3"/>
        <v>Data Deduplication,Delta Snapshots,Thin Provisioning,Compression</v>
      </c>
      <c r="G10" s="108" t="str">
        <f t="shared" si="4"/>
        <v>Fixed Size Qualification Range</v>
      </c>
      <c r="H10" s="108" t="str">
        <f t="shared" si="5"/>
        <v>Active Cooling</v>
      </c>
      <c r="I10" s="108" t="str">
        <f t="shared" si="6"/>
        <v>Multi Output</v>
      </c>
      <c r="J10" s="108" t="str">
        <f t="shared" si="7"/>
        <v>750W</v>
      </c>
      <c r="K10" s="108" t="str">
        <f t="shared" si="7"/>
        <v>80 PLUS Silver Level, 230V International</v>
      </c>
      <c r="L10" s="108">
        <f t="shared" si="7"/>
        <v>0</v>
      </c>
      <c r="M10" s="108" t="str">
        <f t="shared" si="7"/>
        <v>DRAM</v>
      </c>
      <c r="N10" s="108" t="str">
        <f t="shared" si="8"/>
        <v>HDD</v>
      </c>
      <c r="O10" s="108">
        <f t="shared" si="8"/>
        <v>2.5</v>
      </c>
      <c r="P10" s="108">
        <f t="shared" si="8"/>
        <v>10000</v>
      </c>
      <c r="Q10" s="108">
        <f t="shared" si="8"/>
        <v>450</v>
      </c>
      <c r="R10" s="108">
        <f t="shared" si="8"/>
        <v>36</v>
      </c>
      <c r="S10" s="108">
        <f t="shared" si="8"/>
        <v>0</v>
      </c>
      <c r="T10" s="108">
        <f t="shared" si="8"/>
        <v>0</v>
      </c>
      <c r="U10" s="108">
        <f t="shared" si="8"/>
        <v>36</v>
      </c>
      <c r="V10" s="108">
        <f t="shared" si="8"/>
        <v>2</v>
      </c>
      <c r="W10" s="108">
        <f t="shared" si="8"/>
        <v>1</v>
      </c>
      <c r="X10" s="108">
        <f t="shared" si="8"/>
        <v>4</v>
      </c>
      <c r="Y10" s="108">
        <f t="shared" si="8"/>
        <v>2</v>
      </c>
      <c r="Z10" s="108" t="str">
        <f t="shared" si="8"/>
        <v>No</v>
      </c>
      <c r="AA10" s="108">
        <f t="shared" si="8"/>
        <v>0.89</v>
      </c>
      <c r="AB10" s="108">
        <f t="shared" si="8"/>
        <v>0.54</v>
      </c>
      <c r="AC10" s="108">
        <f t="shared" si="8"/>
        <v>41.38</v>
      </c>
      <c r="AD10" s="108"/>
      <c r="AE10" s="108"/>
      <c r="AF10" s="108"/>
      <c r="AG10" s="108"/>
      <c r="AH10" s="108"/>
      <c r="AI10" s="108">
        <v>2222320</v>
      </c>
      <c r="AJ10" s="108"/>
      <c r="AK10" s="108" t="s">
        <v>409</v>
      </c>
      <c r="AL10" s="108" t="s">
        <v>410</v>
      </c>
      <c r="AM10" s="108" t="s">
        <v>879</v>
      </c>
      <c r="AN10" s="108" t="s">
        <v>854</v>
      </c>
      <c r="AO10" s="108"/>
      <c r="AP10" s="108" t="s">
        <v>636</v>
      </c>
      <c r="AQ10" s="108" t="s">
        <v>294</v>
      </c>
      <c r="AR10" s="108" t="s">
        <v>65</v>
      </c>
      <c r="AS10" s="108" t="s">
        <v>318</v>
      </c>
      <c r="AT10" s="108" t="s">
        <v>413</v>
      </c>
      <c r="AU10" s="108" t="s">
        <v>841</v>
      </c>
      <c r="AV10" s="108" t="s">
        <v>842</v>
      </c>
      <c r="AW10" s="108" t="s">
        <v>843</v>
      </c>
      <c r="AX10" s="108" t="s">
        <v>844</v>
      </c>
      <c r="AY10" s="108" t="s">
        <v>845</v>
      </c>
      <c r="AZ10" s="108" t="s">
        <v>302</v>
      </c>
      <c r="BA10" s="108" t="s">
        <v>66</v>
      </c>
      <c r="BB10" s="108" t="s">
        <v>66</v>
      </c>
      <c r="BC10" s="108" t="s">
        <v>846</v>
      </c>
      <c r="BD10" s="108" t="s">
        <v>847</v>
      </c>
      <c r="BE10" s="108" t="s">
        <v>66</v>
      </c>
      <c r="BF10" s="108" t="s">
        <v>304</v>
      </c>
      <c r="BG10" s="108" t="s">
        <v>66</v>
      </c>
      <c r="BH10" s="108"/>
      <c r="BI10" s="108" t="s">
        <v>66</v>
      </c>
      <c r="BJ10" s="108"/>
      <c r="BK10" s="108"/>
      <c r="BL10" s="108" t="s">
        <v>848</v>
      </c>
      <c r="BM10" s="108" t="s">
        <v>422</v>
      </c>
      <c r="BN10" s="108" t="s">
        <v>413</v>
      </c>
      <c r="BO10" s="108" t="s">
        <v>849</v>
      </c>
      <c r="BP10" s="108" t="s">
        <v>849</v>
      </c>
      <c r="BQ10" s="108" t="s">
        <v>850</v>
      </c>
      <c r="BR10" s="108" t="s">
        <v>426</v>
      </c>
      <c r="BS10" s="108"/>
      <c r="BT10" s="108" t="s">
        <v>327</v>
      </c>
      <c r="BU10" s="108"/>
      <c r="BV10" s="108" t="s">
        <v>880</v>
      </c>
      <c r="BW10" s="108" t="s">
        <v>848</v>
      </c>
      <c r="BX10" s="108" t="s">
        <v>311</v>
      </c>
      <c r="BY10" s="108">
        <v>2.5</v>
      </c>
      <c r="BZ10" s="108">
        <v>10000</v>
      </c>
      <c r="CA10" s="108">
        <v>450</v>
      </c>
      <c r="CB10" s="108">
        <v>36</v>
      </c>
      <c r="CC10" s="108"/>
      <c r="CD10" s="108"/>
      <c r="CE10" s="108">
        <v>36</v>
      </c>
      <c r="CF10" s="108">
        <v>2</v>
      </c>
      <c r="CG10" s="108">
        <v>1</v>
      </c>
      <c r="CH10" s="108">
        <v>4</v>
      </c>
      <c r="CI10" s="108">
        <v>2</v>
      </c>
      <c r="CJ10" s="108" t="s">
        <v>66</v>
      </c>
      <c r="CK10" s="108">
        <v>0.89</v>
      </c>
      <c r="CL10" s="108">
        <v>0.54</v>
      </c>
      <c r="CM10" s="108">
        <v>41.38</v>
      </c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HR10" s="103">
        <v>41813</v>
      </c>
      <c r="HS10" s="103">
        <v>41877</v>
      </c>
      <c r="HT10" s="102" t="s">
        <v>312</v>
      </c>
      <c r="HU10" s="102" t="s">
        <v>881</v>
      </c>
    </row>
    <row r="11" spans="1:229" x14ac:dyDescent="0.35">
      <c r="A11" s="108">
        <f t="shared" si="0"/>
        <v>2222378</v>
      </c>
      <c r="B11" s="108">
        <f t="shared" si="0"/>
        <v>0</v>
      </c>
      <c r="C11" s="109">
        <f t="shared" si="1"/>
        <v>41813</v>
      </c>
      <c r="D11" s="109">
        <f t="shared" si="1"/>
        <v>41877</v>
      </c>
      <c r="E11" s="108" t="str">
        <f t="shared" si="2"/>
        <v>Yes</v>
      </c>
      <c r="F11" s="108" t="str">
        <f t="shared" si="3"/>
        <v>Data Deduplication,Delta Snapshots,Thin Provisioning,Compression</v>
      </c>
      <c r="G11" s="108" t="str">
        <f t="shared" si="4"/>
        <v>Fixed Size Qualification Range</v>
      </c>
      <c r="H11" s="108" t="str">
        <f t="shared" si="5"/>
        <v>Active Cooling</v>
      </c>
      <c r="I11" s="108" t="str">
        <f t="shared" si="6"/>
        <v>Multi Output</v>
      </c>
      <c r="J11" s="108" t="str">
        <f t="shared" si="7"/>
        <v>750W</v>
      </c>
      <c r="K11" s="108" t="str">
        <f t="shared" si="7"/>
        <v>80 PLUS Silver Level, 230V International</v>
      </c>
      <c r="L11" s="108">
        <f t="shared" si="7"/>
        <v>0</v>
      </c>
      <c r="M11" s="108" t="str">
        <f t="shared" si="7"/>
        <v>DRAM</v>
      </c>
      <c r="N11" s="108" t="str">
        <f t="shared" si="8"/>
        <v>HDD</v>
      </c>
      <c r="O11" s="108">
        <f t="shared" si="8"/>
        <v>2.5</v>
      </c>
      <c r="P11" s="108">
        <f t="shared" si="8"/>
        <v>10000</v>
      </c>
      <c r="Q11" s="108">
        <f t="shared" si="8"/>
        <v>450</v>
      </c>
      <c r="R11" s="108">
        <f t="shared" si="8"/>
        <v>36</v>
      </c>
      <c r="S11" s="108">
        <f t="shared" si="8"/>
        <v>0</v>
      </c>
      <c r="T11" s="108">
        <f t="shared" si="8"/>
        <v>0</v>
      </c>
      <c r="U11" s="108">
        <f t="shared" si="8"/>
        <v>36</v>
      </c>
      <c r="V11" s="108">
        <f t="shared" si="8"/>
        <v>2</v>
      </c>
      <c r="W11" s="108">
        <f t="shared" si="8"/>
        <v>1</v>
      </c>
      <c r="X11" s="108">
        <f t="shared" si="8"/>
        <v>4</v>
      </c>
      <c r="Y11" s="108">
        <f t="shared" si="8"/>
        <v>2</v>
      </c>
      <c r="Z11" s="108" t="str">
        <f t="shared" si="8"/>
        <v>No</v>
      </c>
      <c r="AA11" s="108">
        <f t="shared" si="8"/>
        <v>0.89</v>
      </c>
      <c r="AB11" s="108">
        <f t="shared" si="8"/>
        <v>0.54</v>
      </c>
      <c r="AC11" s="108">
        <f t="shared" si="8"/>
        <v>41.38</v>
      </c>
      <c r="AD11" s="108"/>
      <c r="AE11" s="108"/>
      <c r="AF11" s="108"/>
      <c r="AG11" s="108"/>
      <c r="AH11" s="108"/>
      <c r="AI11" s="108">
        <v>2222378</v>
      </c>
      <c r="AJ11" s="108"/>
      <c r="AK11" s="108" t="s">
        <v>409</v>
      </c>
      <c r="AL11" s="108" t="s">
        <v>410</v>
      </c>
      <c r="AM11" s="108" t="s">
        <v>882</v>
      </c>
      <c r="AN11" s="108" t="s">
        <v>840</v>
      </c>
      <c r="AO11" s="108"/>
      <c r="AP11" s="108" t="s">
        <v>636</v>
      </c>
      <c r="AQ11" s="108" t="s">
        <v>294</v>
      </c>
      <c r="AR11" s="108" t="s">
        <v>65</v>
      </c>
      <c r="AS11" s="108" t="s">
        <v>318</v>
      </c>
      <c r="AT11" s="108" t="s">
        <v>413</v>
      </c>
      <c r="AU11" s="108" t="s">
        <v>841</v>
      </c>
      <c r="AV11" s="108" t="s">
        <v>842</v>
      </c>
      <c r="AW11" s="108" t="s">
        <v>843</v>
      </c>
      <c r="AX11" s="108" t="s">
        <v>844</v>
      </c>
      <c r="AY11" s="108" t="s">
        <v>845</v>
      </c>
      <c r="AZ11" s="108" t="s">
        <v>302</v>
      </c>
      <c r="BA11" s="108" t="s">
        <v>66</v>
      </c>
      <c r="BB11" s="108" t="s">
        <v>66</v>
      </c>
      <c r="BC11" s="108" t="s">
        <v>846</v>
      </c>
      <c r="BD11" s="108" t="s">
        <v>847</v>
      </c>
      <c r="BE11" s="108" t="s">
        <v>66</v>
      </c>
      <c r="BF11" s="108" t="s">
        <v>304</v>
      </c>
      <c r="BG11" s="108" t="s">
        <v>66</v>
      </c>
      <c r="BH11" s="108"/>
      <c r="BI11" s="108" t="s">
        <v>66</v>
      </c>
      <c r="BJ11" s="108"/>
      <c r="BK11" s="108"/>
      <c r="BL11" s="108" t="s">
        <v>848</v>
      </c>
      <c r="BM11" s="108" t="s">
        <v>422</v>
      </c>
      <c r="BN11" s="108" t="s">
        <v>413</v>
      </c>
      <c r="BO11" s="108" t="s">
        <v>849</v>
      </c>
      <c r="BP11" s="108" t="s">
        <v>849</v>
      </c>
      <c r="BQ11" s="108" t="s">
        <v>850</v>
      </c>
      <c r="BR11" s="108" t="s">
        <v>426</v>
      </c>
      <c r="BS11" s="108"/>
      <c r="BT11" s="108" t="s">
        <v>327</v>
      </c>
      <c r="BU11" s="108"/>
      <c r="BV11" s="108" t="s">
        <v>880</v>
      </c>
      <c r="BW11" s="108" t="s">
        <v>848</v>
      </c>
      <c r="BX11" s="108" t="s">
        <v>311</v>
      </c>
      <c r="BY11" s="108">
        <v>2.5</v>
      </c>
      <c r="BZ11" s="108">
        <v>10000</v>
      </c>
      <c r="CA11" s="108">
        <v>450</v>
      </c>
      <c r="CB11" s="108">
        <v>36</v>
      </c>
      <c r="CC11" s="108"/>
      <c r="CD11" s="108"/>
      <c r="CE11" s="108">
        <v>36</v>
      </c>
      <c r="CF11" s="108">
        <v>2</v>
      </c>
      <c r="CG11" s="108">
        <v>1</v>
      </c>
      <c r="CH11" s="108">
        <v>4</v>
      </c>
      <c r="CI11" s="108">
        <v>2</v>
      </c>
      <c r="CJ11" s="108" t="s">
        <v>66</v>
      </c>
      <c r="CK11" s="108">
        <v>0.89</v>
      </c>
      <c r="CL11" s="108">
        <v>0.54</v>
      </c>
      <c r="CM11" s="108">
        <v>41.38</v>
      </c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HR11" s="103">
        <v>41813</v>
      </c>
      <c r="HS11" s="103">
        <v>41877</v>
      </c>
      <c r="HT11" s="102" t="s">
        <v>312</v>
      </c>
      <c r="HU11" s="102" t="s">
        <v>883</v>
      </c>
    </row>
    <row r="12" spans="1:229" x14ac:dyDescent="0.35">
      <c r="A12" s="108">
        <f t="shared" si="0"/>
        <v>2222381</v>
      </c>
      <c r="B12" s="108">
        <f t="shared" si="0"/>
        <v>0</v>
      </c>
      <c r="C12" s="109">
        <f t="shared" si="1"/>
        <v>41813</v>
      </c>
      <c r="D12" s="109">
        <f t="shared" si="1"/>
        <v>41877</v>
      </c>
      <c r="E12" s="108" t="str">
        <f t="shared" si="2"/>
        <v>Yes</v>
      </c>
      <c r="F12" s="108" t="str">
        <f t="shared" si="3"/>
        <v>Data Deduplication,Delta Snapshots,Thin Provisioning,Compression</v>
      </c>
      <c r="G12" s="108" t="str">
        <f t="shared" si="4"/>
        <v>Fixed Size Qualification Range</v>
      </c>
      <c r="H12" s="108" t="str">
        <f t="shared" si="5"/>
        <v>Active Cooling</v>
      </c>
      <c r="I12" s="108" t="str">
        <f t="shared" si="6"/>
        <v>Multi Output</v>
      </c>
      <c r="J12" s="108" t="str">
        <f t="shared" si="7"/>
        <v>750W</v>
      </c>
      <c r="K12" s="108" t="str">
        <f t="shared" si="7"/>
        <v>80 PLUS Silver Level, 230V International</v>
      </c>
      <c r="L12" s="108">
        <f t="shared" si="7"/>
        <v>0</v>
      </c>
      <c r="M12" s="108" t="str">
        <f t="shared" si="7"/>
        <v>DRAM</v>
      </c>
      <c r="N12" s="108" t="str">
        <f t="shared" si="8"/>
        <v>HDD</v>
      </c>
      <c r="O12" s="108">
        <f t="shared" si="8"/>
        <v>2.5</v>
      </c>
      <c r="P12" s="108">
        <f t="shared" si="8"/>
        <v>10000</v>
      </c>
      <c r="Q12" s="108">
        <f t="shared" si="8"/>
        <v>450</v>
      </c>
      <c r="R12" s="108">
        <f t="shared" si="8"/>
        <v>48</v>
      </c>
      <c r="S12" s="108">
        <f t="shared" si="8"/>
        <v>0</v>
      </c>
      <c r="T12" s="108">
        <f t="shared" si="8"/>
        <v>0</v>
      </c>
      <c r="U12" s="108">
        <f t="shared" si="8"/>
        <v>48</v>
      </c>
      <c r="V12" s="108">
        <f t="shared" si="8"/>
        <v>1</v>
      </c>
      <c r="W12" s="108">
        <f t="shared" si="8"/>
        <v>0</v>
      </c>
      <c r="X12" s="108">
        <f t="shared" si="8"/>
        <v>4</v>
      </c>
      <c r="Y12" s="108">
        <f t="shared" si="8"/>
        <v>2</v>
      </c>
      <c r="Z12" s="108" t="str">
        <f t="shared" si="8"/>
        <v>No</v>
      </c>
      <c r="AA12" s="108">
        <f t="shared" si="8"/>
        <v>1.07</v>
      </c>
      <c r="AB12" s="108">
        <f t="shared" si="8"/>
        <v>0.51</v>
      </c>
      <c r="AC12" s="108">
        <f t="shared" si="8"/>
        <v>55.27</v>
      </c>
      <c r="AD12" s="108"/>
      <c r="AE12" s="108"/>
      <c r="AF12" s="108"/>
      <c r="AG12" s="108"/>
      <c r="AH12" s="108"/>
      <c r="AI12" s="108">
        <v>2222381</v>
      </c>
      <c r="AJ12" s="108"/>
      <c r="AK12" s="108" t="s">
        <v>409</v>
      </c>
      <c r="AL12" s="108" t="s">
        <v>410</v>
      </c>
      <c r="AM12" s="108" t="s">
        <v>884</v>
      </c>
      <c r="AN12" s="108" t="s">
        <v>872</v>
      </c>
      <c r="AO12" s="108"/>
      <c r="AP12" s="108" t="s">
        <v>636</v>
      </c>
      <c r="AQ12" s="108" t="s">
        <v>294</v>
      </c>
      <c r="AR12" s="108" t="s">
        <v>65</v>
      </c>
      <c r="AS12" s="108" t="s">
        <v>318</v>
      </c>
      <c r="AT12" s="108" t="s">
        <v>413</v>
      </c>
      <c r="AU12" s="108" t="s">
        <v>841</v>
      </c>
      <c r="AV12" s="108" t="s">
        <v>867</v>
      </c>
      <c r="AW12" s="108" t="s">
        <v>843</v>
      </c>
      <c r="AX12" s="108" t="s">
        <v>844</v>
      </c>
      <c r="AY12" s="108" t="s">
        <v>845</v>
      </c>
      <c r="AZ12" s="108" t="s">
        <v>302</v>
      </c>
      <c r="BA12" s="108" t="s">
        <v>66</v>
      </c>
      <c r="BB12" s="108" t="s">
        <v>66</v>
      </c>
      <c r="BC12" s="108" t="s">
        <v>846</v>
      </c>
      <c r="BD12" s="108" t="s">
        <v>847</v>
      </c>
      <c r="BE12" s="108" t="s">
        <v>66</v>
      </c>
      <c r="BF12" s="108" t="s">
        <v>304</v>
      </c>
      <c r="BG12" s="108" t="s">
        <v>66</v>
      </c>
      <c r="BH12" s="108"/>
      <c r="BI12" s="108" t="s">
        <v>66</v>
      </c>
      <c r="BJ12" s="108"/>
      <c r="BK12" s="108"/>
      <c r="BL12" s="108" t="s">
        <v>868</v>
      </c>
      <c r="BM12" s="108" t="s">
        <v>422</v>
      </c>
      <c r="BN12" s="108" t="s">
        <v>413</v>
      </c>
      <c r="BO12" s="108" t="s">
        <v>849</v>
      </c>
      <c r="BP12" s="108" t="s">
        <v>849</v>
      </c>
      <c r="BQ12" s="108" t="s">
        <v>850</v>
      </c>
      <c r="BR12" s="108" t="s">
        <v>426</v>
      </c>
      <c r="BS12" s="108"/>
      <c r="BT12" s="108" t="s">
        <v>327</v>
      </c>
      <c r="BU12" s="108"/>
      <c r="BV12" s="108" t="s">
        <v>885</v>
      </c>
      <c r="BW12" s="108" t="s">
        <v>868</v>
      </c>
      <c r="BX12" s="108" t="s">
        <v>311</v>
      </c>
      <c r="BY12" s="108">
        <v>2.5</v>
      </c>
      <c r="BZ12" s="108">
        <v>10000</v>
      </c>
      <c r="CA12" s="108">
        <v>450</v>
      </c>
      <c r="CB12" s="108">
        <v>48</v>
      </c>
      <c r="CC12" s="108"/>
      <c r="CD12" s="108"/>
      <c r="CE12" s="108">
        <v>48</v>
      </c>
      <c r="CF12" s="108">
        <v>1</v>
      </c>
      <c r="CG12" s="108">
        <v>0</v>
      </c>
      <c r="CH12" s="108">
        <v>4</v>
      </c>
      <c r="CI12" s="108">
        <v>2</v>
      </c>
      <c r="CJ12" s="108" t="s">
        <v>66</v>
      </c>
      <c r="CK12" s="108">
        <v>1.07</v>
      </c>
      <c r="CL12" s="108">
        <v>0.51</v>
      </c>
      <c r="CM12" s="108">
        <v>55.27</v>
      </c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HR12" s="103">
        <v>41813</v>
      </c>
      <c r="HS12" s="103">
        <v>41877</v>
      </c>
      <c r="HT12" s="102" t="s">
        <v>312</v>
      </c>
      <c r="HU12" s="102" t="s">
        <v>886</v>
      </c>
    </row>
    <row r="13" spans="1:229" x14ac:dyDescent="0.35">
      <c r="A13" s="108">
        <f t="shared" si="0"/>
        <v>2222382</v>
      </c>
      <c r="B13" s="108">
        <f t="shared" si="0"/>
        <v>0</v>
      </c>
      <c r="C13" s="109">
        <f t="shared" si="1"/>
        <v>41813</v>
      </c>
      <c r="D13" s="109">
        <f t="shared" si="1"/>
        <v>41877</v>
      </c>
      <c r="E13" s="108" t="str">
        <f t="shared" si="2"/>
        <v>Yes</v>
      </c>
      <c r="F13" s="108" t="str">
        <f t="shared" si="3"/>
        <v>Data Deduplication,Delta Snapshots,Thin Provisioning,Compression</v>
      </c>
      <c r="G13" s="108" t="str">
        <f t="shared" si="4"/>
        <v>Fixed Size Qualification Range</v>
      </c>
      <c r="H13" s="108" t="str">
        <f t="shared" si="5"/>
        <v>Active Cooling</v>
      </c>
      <c r="I13" s="108" t="str">
        <f t="shared" si="6"/>
        <v>Multi Output</v>
      </c>
      <c r="J13" s="108" t="str">
        <f t="shared" si="7"/>
        <v>750W</v>
      </c>
      <c r="K13" s="108" t="str">
        <f t="shared" si="7"/>
        <v>80 PLUS Silver Level, 230V International</v>
      </c>
      <c r="L13" s="108">
        <f t="shared" si="7"/>
        <v>0</v>
      </c>
      <c r="M13" s="108" t="str">
        <f t="shared" si="7"/>
        <v>DRAM</v>
      </c>
      <c r="N13" s="108" t="str">
        <f t="shared" si="8"/>
        <v>HDD</v>
      </c>
      <c r="O13" s="108">
        <f t="shared" si="8"/>
        <v>2.5</v>
      </c>
      <c r="P13" s="108">
        <f t="shared" si="8"/>
        <v>10000</v>
      </c>
      <c r="Q13" s="108">
        <f t="shared" si="8"/>
        <v>450</v>
      </c>
      <c r="R13" s="108">
        <f t="shared" si="8"/>
        <v>48</v>
      </c>
      <c r="S13" s="108">
        <f t="shared" si="8"/>
        <v>0</v>
      </c>
      <c r="T13" s="108">
        <f t="shared" si="8"/>
        <v>0</v>
      </c>
      <c r="U13" s="108">
        <f t="shared" si="8"/>
        <v>48</v>
      </c>
      <c r="V13" s="108">
        <f t="shared" si="8"/>
        <v>1</v>
      </c>
      <c r="W13" s="108">
        <f t="shared" si="8"/>
        <v>0</v>
      </c>
      <c r="X13" s="108">
        <f t="shared" si="8"/>
        <v>4</v>
      </c>
      <c r="Y13" s="108">
        <f t="shared" si="8"/>
        <v>2</v>
      </c>
      <c r="Z13" s="108" t="str">
        <f t="shared" si="8"/>
        <v>No</v>
      </c>
      <c r="AA13" s="108">
        <f t="shared" si="8"/>
        <v>1.07</v>
      </c>
      <c r="AB13" s="108">
        <f t="shared" si="8"/>
        <v>0.51</v>
      </c>
      <c r="AC13" s="108">
        <f t="shared" si="8"/>
        <v>55.27</v>
      </c>
      <c r="AD13" s="108"/>
      <c r="AE13" s="108"/>
      <c r="AF13" s="108"/>
      <c r="AG13" s="108"/>
      <c r="AH13" s="108"/>
      <c r="AI13" s="108">
        <v>2222382</v>
      </c>
      <c r="AJ13" s="108"/>
      <c r="AK13" s="108" t="s">
        <v>409</v>
      </c>
      <c r="AL13" s="108" t="s">
        <v>410</v>
      </c>
      <c r="AM13" s="108" t="s">
        <v>865</v>
      </c>
      <c r="AN13" s="108" t="s">
        <v>866</v>
      </c>
      <c r="AO13" s="108"/>
      <c r="AP13" s="108" t="s">
        <v>636</v>
      </c>
      <c r="AQ13" s="108" t="s">
        <v>294</v>
      </c>
      <c r="AR13" s="108" t="s">
        <v>65</v>
      </c>
      <c r="AS13" s="108" t="s">
        <v>318</v>
      </c>
      <c r="AT13" s="108" t="s">
        <v>413</v>
      </c>
      <c r="AU13" s="108" t="s">
        <v>841</v>
      </c>
      <c r="AV13" s="108" t="s">
        <v>867</v>
      </c>
      <c r="AW13" s="108" t="s">
        <v>843</v>
      </c>
      <c r="AX13" s="108" t="s">
        <v>844</v>
      </c>
      <c r="AY13" s="108" t="s">
        <v>845</v>
      </c>
      <c r="AZ13" s="108" t="s">
        <v>302</v>
      </c>
      <c r="BA13" s="108" t="s">
        <v>66</v>
      </c>
      <c r="BB13" s="108" t="s">
        <v>66</v>
      </c>
      <c r="BC13" s="108" t="s">
        <v>846</v>
      </c>
      <c r="BD13" s="108" t="s">
        <v>847</v>
      </c>
      <c r="BE13" s="108" t="s">
        <v>66</v>
      </c>
      <c r="BF13" s="108" t="s">
        <v>304</v>
      </c>
      <c r="BG13" s="108" t="s">
        <v>66</v>
      </c>
      <c r="BH13" s="108"/>
      <c r="BI13" s="108" t="s">
        <v>66</v>
      </c>
      <c r="BJ13" s="108"/>
      <c r="BK13" s="108"/>
      <c r="BL13" s="108" t="s">
        <v>868</v>
      </c>
      <c r="BM13" s="108" t="s">
        <v>422</v>
      </c>
      <c r="BN13" s="108" t="s">
        <v>413</v>
      </c>
      <c r="BO13" s="108" t="s">
        <v>849</v>
      </c>
      <c r="BP13" s="108" t="s">
        <v>849</v>
      </c>
      <c r="BQ13" s="108" t="s">
        <v>850</v>
      </c>
      <c r="BR13" s="108" t="s">
        <v>426</v>
      </c>
      <c r="BS13" s="108"/>
      <c r="BT13" s="108" t="s">
        <v>327</v>
      </c>
      <c r="BU13" s="108"/>
      <c r="BV13" s="108" t="s">
        <v>885</v>
      </c>
      <c r="BW13" s="108" t="s">
        <v>868</v>
      </c>
      <c r="BX13" s="108" t="s">
        <v>311</v>
      </c>
      <c r="BY13" s="108">
        <v>2.5</v>
      </c>
      <c r="BZ13" s="108">
        <v>10000</v>
      </c>
      <c r="CA13" s="108">
        <v>450</v>
      </c>
      <c r="CB13" s="108">
        <v>48</v>
      </c>
      <c r="CC13" s="108"/>
      <c r="CD13" s="108"/>
      <c r="CE13" s="108">
        <v>48</v>
      </c>
      <c r="CF13" s="108">
        <v>1</v>
      </c>
      <c r="CG13" s="108">
        <v>0</v>
      </c>
      <c r="CH13" s="108">
        <v>4</v>
      </c>
      <c r="CI13" s="108">
        <v>2</v>
      </c>
      <c r="CJ13" s="108" t="s">
        <v>66</v>
      </c>
      <c r="CK13" s="108">
        <v>1.07</v>
      </c>
      <c r="CL13" s="108">
        <v>0.51</v>
      </c>
      <c r="CM13" s="108">
        <v>55.27</v>
      </c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HR13" s="103">
        <v>41813</v>
      </c>
      <c r="HS13" s="103">
        <v>41877</v>
      </c>
      <c r="HT13" s="102" t="s">
        <v>312</v>
      </c>
      <c r="HU13" s="102" t="s">
        <v>887</v>
      </c>
    </row>
    <row r="14" spans="1:229" x14ac:dyDescent="0.35">
      <c r="A14" s="108">
        <f t="shared" si="0"/>
        <v>2277275</v>
      </c>
      <c r="B14" s="108">
        <f t="shared" si="0"/>
        <v>0</v>
      </c>
      <c r="C14" s="109">
        <f t="shared" si="1"/>
        <v>42416</v>
      </c>
      <c r="D14" s="109">
        <f t="shared" si="1"/>
        <v>42607</v>
      </c>
      <c r="E14" s="108" t="str">
        <f t="shared" si="2"/>
        <v>Yes</v>
      </c>
      <c r="F14" s="108" t="str">
        <f t="shared" si="3"/>
        <v>Thin Provisioning</v>
      </c>
      <c r="G14" s="108" t="str">
        <f t="shared" si="4"/>
        <v>Fixed Size Qualification Range</v>
      </c>
      <c r="H14" s="108" t="str">
        <f t="shared" si="5"/>
        <v>Active Cooling</v>
      </c>
      <c r="I14" s="108" t="str">
        <f t="shared" si="6"/>
        <v>Single-Output</v>
      </c>
      <c r="J14" s="108">
        <f t="shared" si="7"/>
        <v>736</v>
      </c>
      <c r="K14" s="108" t="str">
        <f t="shared" si="7"/>
        <v>Silver</v>
      </c>
      <c r="L14" s="108">
        <f t="shared" si="7"/>
        <v>0</v>
      </c>
      <c r="M14" s="108" t="str">
        <f t="shared" si="7"/>
        <v>DRAM</v>
      </c>
      <c r="N14" s="108" t="str">
        <f t="shared" si="8"/>
        <v>HDD</v>
      </c>
      <c r="O14" s="108">
        <f t="shared" si="8"/>
        <v>2.5</v>
      </c>
      <c r="P14" s="108">
        <f t="shared" si="8"/>
        <v>10000</v>
      </c>
      <c r="Q14" s="108">
        <f t="shared" si="8"/>
        <v>900</v>
      </c>
      <c r="R14" s="108">
        <f t="shared" si="8"/>
        <v>0</v>
      </c>
      <c r="S14" s="108">
        <f t="shared" si="8"/>
        <v>0</v>
      </c>
      <c r="T14" s="108">
        <f t="shared" si="8"/>
        <v>0</v>
      </c>
      <c r="U14" s="108">
        <f t="shared" si="8"/>
        <v>0</v>
      </c>
      <c r="V14" s="108">
        <f t="shared" si="8"/>
        <v>2</v>
      </c>
      <c r="W14" s="108">
        <f t="shared" si="8"/>
        <v>1</v>
      </c>
      <c r="X14" s="108">
        <f t="shared" si="8"/>
        <v>6</v>
      </c>
      <c r="Y14" s="108">
        <f t="shared" si="8"/>
        <v>3</v>
      </c>
      <c r="Z14" s="108" t="str">
        <f t="shared" si="8"/>
        <v>No</v>
      </c>
      <c r="AA14" s="108">
        <f t="shared" si="8"/>
        <v>9.5399999999999991</v>
      </c>
      <c r="AB14" s="108">
        <f t="shared" si="8"/>
        <v>2.84</v>
      </c>
      <c r="AC14" s="108">
        <f t="shared" si="8"/>
        <v>743.57</v>
      </c>
      <c r="AD14" s="108"/>
      <c r="AE14" s="108"/>
      <c r="AF14" s="108"/>
      <c r="AG14" s="108"/>
      <c r="AH14" s="108"/>
      <c r="AI14" s="108">
        <v>2277275</v>
      </c>
      <c r="AJ14" s="108"/>
      <c r="AK14" s="108" t="s">
        <v>314</v>
      </c>
      <c r="AL14" s="108" t="s">
        <v>315</v>
      </c>
      <c r="AM14" s="108" t="s">
        <v>566</v>
      </c>
      <c r="AN14" s="108" t="s">
        <v>888</v>
      </c>
      <c r="AO14" s="108" t="s">
        <v>889</v>
      </c>
      <c r="AP14" s="108" t="s">
        <v>293</v>
      </c>
      <c r="AQ14" s="108" t="s">
        <v>294</v>
      </c>
      <c r="AR14" s="108" t="s">
        <v>65</v>
      </c>
      <c r="AS14" s="108" t="s">
        <v>318</v>
      </c>
      <c r="AT14" s="108" t="s">
        <v>315</v>
      </c>
      <c r="AU14" s="108" t="s">
        <v>569</v>
      </c>
      <c r="AV14" s="108" t="s">
        <v>888</v>
      </c>
      <c r="AW14" s="108" t="s">
        <v>570</v>
      </c>
      <c r="AX14" s="108" t="s">
        <v>320</v>
      </c>
      <c r="AY14" s="108" t="s">
        <v>845</v>
      </c>
      <c r="AZ14" s="108" t="s">
        <v>302</v>
      </c>
      <c r="BA14" s="108" t="s">
        <v>65</v>
      </c>
      <c r="BB14" s="108" t="s">
        <v>66</v>
      </c>
      <c r="BC14" s="108" t="s">
        <v>322</v>
      </c>
      <c r="BD14" s="108">
        <v>7.1</v>
      </c>
      <c r="BE14" s="108" t="s">
        <v>66</v>
      </c>
      <c r="BF14" s="108" t="s">
        <v>304</v>
      </c>
      <c r="BG14" s="108" t="s">
        <v>65</v>
      </c>
      <c r="BH14" s="108" t="s">
        <v>421</v>
      </c>
      <c r="BI14" s="108" t="s">
        <v>65</v>
      </c>
      <c r="BJ14" s="108" t="s">
        <v>421</v>
      </c>
      <c r="BK14" s="108"/>
      <c r="BL14" s="108" t="s">
        <v>888</v>
      </c>
      <c r="BM14" s="108" t="s">
        <v>305</v>
      </c>
      <c r="BN14" s="108" t="s">
        <v>323</v>
      </c>
      <c r="BO14" s="108" t="s">
        <v>571</v>
      </c>
      <c r="BP14" s="108" t="s">
        <v>141</v>
      </c>
      <c r="BQ14" s="108">
        <v>736</v>
      </c>
      <c r="BR14" s="108" t="s">
        <v>308</v>
      </c>
      <c r="BS14" s="108"/>
      <c r="BT14" s="108" t="s">
        <v>327</v>
      </c>
      <c r="BU14" s="108"/>
      <c r="BV14" s="108" t="s">
        <v>569</v>
      </c>
      <c r="BW14" s="108" t="s">
        <v>890</v>
      </c>
      <c r="BX14" s="108" t="s">
        <v>311</v>
      </c>
      <c r="BY14" s="108">
        <v>2.5</v>
      </c>
      <c r="BZ14" s="108">
        <v>10000</v>
      </c>
      <c r="CA14" s="108">
        <v>900</v>
      </c>
      <c r="CB14" s="108"/>
      <c r="CC14" s="108"/>
      <c r="CD14" s="108"/>
      <c r="CE14" s="108"/>
      <c r="CF14" s="108">
        <v>2</v>
      </c>
      <c r="CG14" s="108">
        <v>1</v>
      </c>
      <c r="CH14" s="108">
        <v>6</v>
      </c>
      <c r="CI14" s="108">
        <v>3</v>
      </c>
      <c r="CJ14" s="108" t="s">
        <v>66</v>
      </c>
      <c r="CK14" s="108">
        <v>9.5399999999999991</v>
      </c>
      <c r="CL14" s="108">
        <v>2.84</v>
      </c>
      <c r="CM14" s="108">
        <v>743.57</v>
      </c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5">
        <v>42416</v>
      </c>
      <c r="HS14" s="105">
        <v>42607</v>
      </c>
      <c r="HT14" s="102" t="s">
        <v>312</v>
      </c>
      <c r="HU14" s="102" t="s">
        <v>891</v>
      </c>
    </row>
    <row r="15" spans="1:229" x14ac:dyDescent="0.35">
      <c r="A15" s="108">
        <f t="shared" si="0"/>
        <v>2320534</v>
      </c>
      <c r="B15" s="108">
        <f t="shared" si="0"/>
        <v>0</v>
      </c>
      <c r="C15" s="109">
        <f t="shared" si="1"/>
        <v>42622</v>
      </c>
      <c r="D15" s="109">
        <f t="shared" si="1"/>
        <v>43249</v>
      </c>
      <c r="E15" s="108" t="str">
        <f t="shared" si="2"/>
        <v>Yes</v>
      </c>
      <c r="F15" s="108" t="str">
        <f t="shared" si="3"/>
        <v>Thin Provisioning</v>
      </c>
      <c r="G15" s="108" t="str">
        <f t="shared" si="4"/>
        <v>Fixed Size Qualification Range</v>
      </c>
      <c r="H15" s="108" t="str">
        <f t="shared" si="5"/>
        <v>Active Cooling</v>
      </c>
      <c r="I15" s="108" t="str">
        <f t="shared" si="6"/>
        <v>Single-Output</v>
      </c>
      <c r="J15" s="108">
        <f t="shared" si="7"/>
        <v>1200</v>
      </c>
      <c r="K15" s="108" t="str">
        <f t="shared" si="7"/>
        <v>Gold</v>
      </c>
      <c r="L15" s="108">
        <f t="shared" si="7"/>
        <v>0</v>
      </c>
      <c r="M15" s="108" t="str">
        <f t="shared" si="7"/>
        <v>DRAM</v>
      </c>
      <c r="N15" s="108" t="str">
        <f t="shared" si="8"/>
        <v>HDD</v>
      </c>
      <c r="O15" s="108">
        <f t="shared" si="8"/>
        <v>2.5</v>
      </c>
      <c r="P15" s="108">
        <f t="shared" si="8"/>
        <v>10000</v>
      </c>
      <c r="Q15" s="108">
        <f t="shared" si="8"/>
        <v>1200</v>
      </c>
      <c r="R15" s="108">
        <f t="shared" si="8"/>
        <v>0</v>
      </c>
      <c r="S15" s="108">
        <f t="shared" si="8"/>
        <v>0</v>
      </c>
      <c r="T15" s="108">
        <f t="shared" si="8"/>
        <v>0</v>
      </c>
      <c r="U15" s="108">
        <f t="shared" si="8"/>
        <v>0</v>
      </c>
      <c r="V15" s="108">
        <f t="shared" si="8"/>
        <v>2</v>
      </c>
      <c r="W15" s="108">
        <f t="shared" si="8"/>
        <v>1</v>
      </c>
      <c r="X15" s="108">
        <f t="shared" si="8"/>
        <v>2</v>
      </c>
      <c r="Y15" s="108">
        <f t="shared" si="8"/>
        <v>1</v>
      </c>
      <c r="Z15" s="108" t="str">
        <f t="shared" si="8"/>
        <v>No</v>
      </c>
      <c r="AA15" s="108">
        <f t="shared" si="8"/>
        <v>6.54</v>
      </c>
      <c r="AB15" s="108">
        <f t="shared" si="8"/>
        <v>5.43</v>
      </c>
      <c r="AC15" s="108">
        <f t="shared" si="8"/>
        <v>65</v>
      </c>
      <c r="AD15" s="108"/>
      <c r="AE15" s="108"/>
      <c r="AF15" s="108"/>
      <c r="AG15" s="108"/>
      <c r="AH15" s="108"/>
      <c r="AI15" s="108">
        <v>2320534</v>
      </c>
      <c r="AJ15" s="108"/>
      <c r="AK15" s="108" t="s">
        <v>314</v>
      </c>
      <c r="AL15" s="108" t="s">
        <v>315</v>
      </c>
      <c r="AM15" s="108" t="s">
        <v>316</v>
      </c>
      <c r="AN15" s="108" t="s">
        <v>317</v>
      </c>
      <c r="AO15" s="108"/>
      <c r="AP15" s="108" t="s">
        <v>293</v>
      </c>
      <c r="AQ15" s="108" t="s">
        <v>294</v>
      </c>
      <c r="AR15" s="108" t="s">
        <v>65</v>
      </c>
      <c r="AS15" s="108" t="s">
        <v>318</v>
      </c>
      <c r="AT15" s="108" t="s">
        <v>315</v>
      </c>
      <c r="AU15" s="108" t="s">
        <v>141</v>
      </c>
      <c r="AV15" s="108" t="s">
        <v>141</v>
      </c>
      <c r="AW15" s="108" t="s">
        <v>319</v>
      </c>
      <c r="AX15" s="108" t="s">
        <v>320</v>
      </c>
      <c r="AY15" s="108" t="s">
        <v>321</v>
      </c>
      <c r="AZ15" s="108" t="s">
        <v>302</v>
      </c>
      <c r="BA15" s="108" t="s">
        <v>66</v>
      </c>
      <c r="BB15" s="108"/>
      <c r="BC15" s="108" t="s">
        <v>322</v>
      </c>
      <c r="BD15" s="108">
        <v>7.2</v>
      </c>
      <c r="BE15" s="108" t="s">
        <v>66</v>
      </c>
      <c r="BF15" s="108" t="s">
        <v>304</v>
      </c>
      <c r="BG15" s="108" t="s">
        <v>65</v>
      </c>
      <c r="BH15" s="108"/>
      <c r="BI15" s="108" t="s">
        <v>65</v>
      </c>
      <c r="BJ15" s="108"/>
      <c r="BK15" s="108"/>
      <c r="BL15" s="108" t="s">
        <v>317</v>
      </c>
      <c r="BM15" s="108" t="s">
        <v>305</v>
      </c>
      <c r="BN15" s="108" t="s">
        <v>323</v>
      </c>
      <c r="BO15" s="108" t="s">
        <v>324</v>
      </c>
      <c r="BP15" s="108" t="s">
        <v>325</v>
      </c>
      <c r="BQ15" s="108">
        <v>1200</v>
      </c>
      <c r="BR15" s="108" t="s">
        <v>326</v>
      </c>
      <c r="BS15" s="108"/>
      <c r="BT15" s="108" t="s">
        <v>327</v>
      </c>
      <c r="BU15" s="108" t="s">
        <v>141</v>
      </c>
      <c r="BV15" s="108" t="s">
        <v>892</v>
      </c>
      <c r="BW15" s="108" t="s">
        <v>893</v>
      </c>
      <c r="BX15" s="108" t="s">
        <v>311</v>
      </c>
      <c r="BY15" s="108">
        <v>2.5</v>
      </c>
      <c r="BZ15" s="108">
        <v>10000</v>
      </c>
      <c r="CA15" s="108">
        <v>1200</v>
      </c>
      <c r="CB15" s="108"/>
      <c r="CC15" s="108"/>
      <c r="CD15" s="108"/>
      <c r="CE15" s="108"/>
      <c r="CF15" s="108">
        <v>2</v>
      </c>
      <c r="CG15" s="108">
        <v>1</v>
      </c>
      <c r="CH15" s="108">
        <v>2</v>
      </c>
      <c r="CI15" s="108">
        <v>1</v>
      </c>
      <c r="CJ15" s="108" t="s">
        <v>66</v>
      </c>
      <c r="CK15" s="108">
        <v>6.54</v>
      </c>
      <c r="CL15" s="108">
        <v>5.43</v>
      </c>
      <c r="CM15" s="108">
        <v>65</v>
      </c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5">
        <v>42622</v>
      </c>
      <c r="HS15" s="105">
        <v>43249</v>
      </c>
      <c r="HT15" s="102" t="s">
        <v>13</v>
      </c>
      <c r="HU15" s="102" t="s">
        <v>330</v>
      </c>
    </row>
    <row r="16" spans="1:229" x14ac:dyDescent="0.35">
      <c r="A16" s="108"/>
      <c r="B16" s="108"/>
      <c r="C16" s="109"/>
      <c r="D16" s="109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5"/>
      <c r="HS16" s="105"/>
    </row>
    <row r="17" spans="1:229" x14ac:dyDescent="0.35">
      <c r="A17" s="108">
        <f>AI17</f>
        <v>2279961</v>
      </c>
      <c r="B17" s="108">
        <f>AJ17</f>
        <v>0</v>
      </c>
      <c r="C17" s="109">
        <f>HR17</f>
        <v>41913</v>
      </c>
      <c r="D17" s="109">
        <f>HS17</f>
        <v>42634</v>
      </c>
      <c r="E17" s="108" t="str">
        <f>AR17</f>
        <v>Yes</v>
      </c>
      <c r="F17" s="108" t="str">
        <f>AX17</f>
        <v>Data Deduplication,Delta Snapshots,Thin Provisioning</v>
      </c>
      <c r="G17" s="108" t="str">
        <f>AZ17</f>
        <v>Fixed Size Qualification Range</v>
      </c>
      <c r="H17" s="108" t="str">
        <f>BF17</f>
        <v>Active Cooling</v>
      </c>
      <c r="I17" s="108" t="str">
        <f>BM17</f>
        <v>Single-Output</v>
      </c>
      <c r="J17" s="108" t="str">
        <f>BQ17</f>
        <v>800W</v>
      </c>
      <c r="K17" s="108" t="str">
        <f>BR17</f>
        <v>Gold</v>
      </c>
      <c r="L17" s="108">
        <f>BS17</f>
        <v>0</v>
      </c>
      <c r="M17" s="108" t="str">
        <f>BT17</f>
        <v>DRAM</v>
      </c>
      <c r="N17" s="108" t="str">
        <f t="shared" ref="N17:AC17" si="9">BX17</f>
        <v>HDD</v>
      </c>
      <c r="O17" s="108">
        <f t="shared" si="9"/>
        <v>2.5</v>
      </c>
      <c r="P17" s="108">
        <f t="shared" si="9"/>
        <v>15000</v>
      </c>
      <c r="Q17" s="108">
        <f t="shared" si="9"/>
        <v>300</v>
      </c>
      <c r="R17" s="108">
        <f t="shared" si="9"/>
        <v>0</v>
      </c>
      <c r="S17" s="108">
        <f t="shared" si="9"/>
        <v>0</v>
      </c>
      <c r="T17" s="108">
        <f t="shared" si="9"/>
        <v>0</v>
      </c>
      <c r="U17" s="108">
        <f t="shared" si="9"/>
        <v>0</v>
      </c>
      <c r="V17" s="108">
        <f t="shared" si="9"/>
        <v>2</v>
      </c>
      <c r="W17" s="108">
        <f t="shared" si="9"/>
        <v>1</v>
      </c>
      <c r="X17" s="108">
        <f t="shared" si="9"/>
        <v>2</v>
      </c>
      <c r="Y17" s="108">
        <f t="shared" si="9"/>
        <v>1</v>
      </c>
      <c r="Z17" s="108" t="str">
        <f t="shared" si="9"/>
        <v>Yes</v>
      </c>
      <c r="AA17" s="108">
        <f t="shared" si="9"/>
        <v>21.59</v>
      </c>
      <c r="AB17" s="108">
        <f t="shared" si="9"/>
        <v>14.24</v>
      </c>
      <c r="AC17" s="108">
        <f t="shared" si="9"/>
        <v>23</v>
      </c>
      <c r="AD17" s="108"/>
      <c r="AE17" s="108"/>
      <c r="AF17" s="108"/>
      <c r="AG17" s="108"/>
      <c r="AH17" s="108"/>
      <c r="AI17" s="108">
        <v>2279961</v>
      </c>
      <c r="AJ17" s="108"/>
      <c r="AK17" s="108" t="s">
        <v>894</v>
      </c>
      <c r="AL17" s="108" t="s">
        <v>895</v>
      </c>
      <c r="AM17" s="108" t="s">
        <v>896</v>
      </c>
      <c r="AN17" s="108" t="s">
        <v>897</v>
      </c>
      <c r="AO17" s="108" t="s">
        <v>898</v>
      </c>
      <c r="AP17" s="108" t="s">
        <v>293</v>
      </c>
      <c r="AQ17" s="108" t="s">
        <v>294</v>
      </c>
      <c r="AR17" s="108" t="s">
        <v>65</v>
      </c>
      <c r="AS17" s="108" t="s">
        <v>318</v>
      </c>
      <c r="AT17" s="108" t="s">
        <v>899</v>
      </c>
      <c r="AU17" s="108" t="s">
        <v>896</v>
      </c>
      <c r="AV17" s="108" t="s">
        <v>897</v>
      </c>
      <c r="AW17" s="108" t="s">
        <v>299</v>
      </c>
      <c r="AX17" s="108" t="s">
        <v>900</v>
      </c>
      <c r="AY17" s="108" t="s">
        <v>845</v>
      </c>
      <c r="AZ17" s="108" t="s">
        <v>302</v>
      </c>
      <c r="BA17" s="108" t="s">
        <v>65</v>
      </c>
      <c r="BB17" s="108" t="s">
        <v>66</v>
      </c>
      <c r="BC17" s="108" t="s">
        <v>901</v>
      </c>
      <c r="BD17" s="108">
        <v>325</v>
      </c>
      <c r="BE17" s="108" t="s">
        <v>65</v>
      </c>
      <c r="BF17" s="108" t="s">
        <v>304</v>
      </c>
      <c r="BG17" s="108" t="s">
        <v>65</v>
      </c>
      <c r="BH17" s="108" t="s">
        <v>902</v>
      </c>
      <c r="BI17" s="108" t="s">
        <v>66</v>
      </c>
      <c r="BJ17" s="108"/>
      <c r="BK17" s="108"/>
      <c r="BL17" s="108" t="s">
        <v>903</v>
      </c>
      <c r="BM17" s="108" t="s">
        <v>305</v>
      </c>
      <c r="BN17" s="108" t="s">
        <v>904</v>
      </c>
      <c r="BO17" s="108" t="s">
        <v>905</v>
      </c>
      <c r="BP17" s="108" t="s">
        <v>906</v>
      </c>
      <c r="BQ17" s="108" t="s">
        <v>907</v>
      </c>
      <c r="BR17" s="108" t="s">
        <v>326</v>
      </c>
      <c r="BS17" s="108"/>
      <c r="BT17" s="108" t="s">
        <v>327</v>
      </c>
      <c r="BU17" s="108"/>
      <c r="BV17" s="108" t="s">
        <v>908</v>
      </c>
      <c r="BW17" s="108" t="s">
        <v>909</v>
      </c>
      <c r="BX17" s="108" t="s">
        <v>311</v>
      </c>
      <c r="BY17" s="108">
        <v>2.5</v>
      </c>
      <c r="BZ17" s="108">
        <v>15000</v>
      </c>
      <c r="CA17" s="108">
        <v>300</v>
      </c>
      <c r="CB17" s="108"/>
      <c r="CC17" s="108"/>
      <c r="CD17" s="108"/>
      <c r="CE17" s="108"/>
      <c r="CF17" s="108">
        <v>2</v>
      </c>
      <c r="CG17" s="108">
        <v>1</v>
      </c>
      <c r="CH17" s="108">
        <v>2</v>
      </c>
      <c r="CI17" s="108">
        <v>1</v>
      </c>
      <c r="CJ17" s="108" t="s">
        <v>65</v>
      </c>
      <c r="CK17" s="108">
        <v>21.59</v>
      </c>
      <c r="CL17" s="108">
        <v>14.24</v>
      </c>
      <c r="CM17" s="108">
        <v>23</v>
      </c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5">
        <v>41913</v>
      </c>
      <c r="HS17" s="105">
        <v>42634</v>
      </c>
      <c r="HT17" s="102" t="s">
        <v>312</v>
      </c>
      <c r="HU17" s="102" t="s">
        <v>910</v>
      </c>
    </row>
    <row r="18" spans="1:229" x14ac:dyDescent="0.35">
      <c r="A18" s="108"/>
      <c r="B18" s="108"/>
      <c r="C18" s="109"/>
      <c r="D18" s="109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5"/>
      <c r="HS18" s="105"/>
    </row>
    <row r="19" spans="1:229" x14ac:dyDescent="0.35">
      <c r="A19" s="108">
        <f t="shared" ref="A19:B25" si="10">AI19</f>
        <v>2221991</v>
      </c>
      <c r="B19" s="108">
        <f t="shared" si="10"/>
        <v>0</v>
      </c>
      <c r="C19" s="109">
        <f t="shared" ref="C19:D25" si="11">HR19</f>
        <v>41813</v>
      </c>
      <c r="D19" s="109">
        <f t="shared" si="11"/>
        <v>41688</v>
      </c>
      <c r="E19" s="108" t="str">
        <f t="shared" ref="E19:E25" si="12">AR19</f>
        <v>Yes</v>
      </c>
      <c r="F19" s="108" t="str">
        <f t="shared" ref="F19:F25" si="13">AX19</f>
        <v>Data Deduplication,Delta Snapshots,Thin Provisioning,Compression</v>
      </c>
      <c r="G19" s="108" t="str">
        <f t="shared" ref="G19:G25" si="14">AZ19</f>
        <v>Fixed Size Qualification Range</v>
      </c>
      <c r="H19" s="108" t="str">
        <f t="shared" ref="H19:H25" si="15">BF19</f>
        <v>Active Cooling</v>
      </c>
      <c r="I19" s="108" t="str">
        <f t="shared" ref="I19:I25" si="16">BM19</f>
        <v>Multi Output</v>
      </c>
      <c r="J19" s="108" t="str">
        <f t="shared" ref="J19:M25" si="17">BQ19</f>
        <v>750W, 580W</v>
      </c>
      <c r="K19" s="108" t="str">
        <f t="shared" si="17"/>
        <v>80 PLUS Silver Level, 230V International</v>
      </c>
      <c r="L19" s="108">
        <f t="shared" si="17"/>
        <v>0</v>
      </c>
      <c r="M19" s="108" t="str">
        <f t="shared" si="17"/>
        <v>DRAM</v>
      </c>
      <c r="N19" s="108" t="str">
        <f t="shared" ref="N19:AC25" si="18">BX19</f>
        <v>HDD</v>
      </c>
      <c r="O19" s="108">
        <f t="shared" si="18"/>
        <v>3.5</v>
      </c>
      <c r="P19" s="108">
        <f t="shared" si="18"/>
        <v>7200</v>
      </c>
      <c r="Q19" s="108">
        <f t="shared" si="18"/>
        <v>1000</v>
      </c>
      <c r="R19" s="108">
        <f t="shared" si="18"/>
        <v>36</v>
      </c>
      <c r="S19" s="108">
        <f t="shared" si="18"/>
        <v>0</v>
      </c>
      <c r="T19" s="108">
        <f t="shared" si="18"/>
        <v>0</v>
      </c>
      <c r="U19" s="108">
        <f t="shared" si="18"/>
        <v>36</v>
      </c>
      <c r="V19" s="108">
        <f t="shared" si="18"/>
        <v>2</v>
      </c>
      <c r="W19" s="108">
        <f t="shared" si="18"/>
        <v>1</v>
      </c>
      <c r="X19" s="108">
        <f t="shared" si="18"/>
        <v>4</v>
      </c>
      <c r="Y19" s="108">
        <f t="shared" si="18"/>
        <v>2</v>
      </c>
      <c r="Z19" s="108" t="str">
        <f t="shared" si="18"/>
        <v>No</v>
      </c>
      <c r="AA19" s="108">
        <f t="shared" si="18"/>
        <v>0.75</v>
      </c>
      <c r="AB19" s="108">
        <f t="shared" si="18"/>
        <v>0.4</v>
      </c>
      <c r="AC19" s="108">
        <f t="shared" si="18"/>
        <v>73.87</v>
      </c>
      <c r="AD19" s="108"/>
      <c r="AE19" s="108"/>
      <c r="AF19" s="108"/>
      <c r="AG19" s="108"/>
      <c r="AH19" s="108"/>
      <c r="AI19" s="108">
        <v>2221991</v>
      </c>
      <c r="AJ19" s="108"/>
      <c r="AK19" s="108" t="s">
        <v>409</v>
      </c>
      <c r="AL19" s="108" t="s">
        <v>410</v>
      </c>
      <c r="AM19" s="108" t="s">
        <v>911</v>
      </c>
      <c r="AN19" s="108" t="s">
        <v>912</v>
      </c>
      <c r="AO19" s="108"/>
      <c r="AP19" s="108" t="s">
        <v>636</v>
      </c>
      <c r="AQ19" s="108" t="s">
        <v>294</v>
      </c>
      <c r="AR19" s="108" t="s">
        <v>65</v>
      </c>
      <c r="AS19" s="108" t="s">
        <v>318</v>
      </c>
      <c r="AT19" s="108" t="s">
        <v>413</v>
      </c>
      <c r="AU19" s="108" t="s">
        <v>841</v>
      </c>
      <c r="AV19" s="108" t="s">
        <v>842</v>
      </c>
      <c r="AW19" s="108" t="s">
        <v>843</v>
      </c>
      <c r="AX19" s="108" t="s">
        <v>844</v>
      </c>
      <c r="AY19" s="108" t="s">
        <v>845</v>
      </c>
      <c r="AZ19" s="108" t="s">
        <v>302</v>
      </c>
      <c r="BA19" s="108" t="s">
        <v>66</v>
      </c>
      <c r="BB19" s="108" t="s">
        <v>66</v>
      </c>
      <c r="BC19" s="108" t="s">
        <v>846</v>
      </c>
      <c r="BD19" s="108" t="s">
        <v>847</v>
      </c>
      <c r="BE19" s="108" t="s">
        <v>66</v>
      </c>
      <c r="BF19" s="108" t="s">
        <v>304</v>
      </c>
      <c r="BG19" s="108" t="s">
        <v>66</v>
      </c>
      <c r="BH19" s="108"/>
      <c r="BI19" s="108" t="s">
        <v>66</v>
      </c>
      <c r="BJ19" s="108"/>
      <c r="BK19" s="108"/>
      <c r="BL19" s="108" t="s">
        <v>913</v>
      </c>
      <c r="BM19" s="108" t="s">
        <v>422</v>
      </c>
      <c r="BN19" s="108" t="s">
        <v>413</v>
      </c>
      <c r="BO19" s="108" t="s">
        <v>914</v>
      </c>
      <c r="BP19" s="108" t="s">
        <v>914</v>
      </c>
      <c r="BQ19" s="108" t="s">
        <v>915</v>
      </c>
      <c r="BR19" s="108" t="s">
        <v>426</v>
      </c>
      <c r="BS19" s="108"/>
      <c r="BT19" s="108" t="s">
        <v>327</v>
      </c>
      <c r="BU19" s="108"/>
      <c r="BV19" s="108" t="s">
        <v>916</v>
      </c>
      <c r="BW19" s="108" t="s">
        <v>913</v>
      </c>
      <c r="BX19" s="108" t="s">
        <v>311</v>
      </c>
      <c r="BY19" s="108">
        <v>3.5</v>
      </c>
      <c r="BZ19" s="108">
        <v>7200</v>
      </c>
      <c r="CA19" s="108">
        <v>1000</v>
      </c>
      <c r="CB19" s="108">
        <v>36</v>
      </c>
      <c r="CC19" s="108"/>
      <c r="CD19" s="108"/>
      <c r="CE19" s="108">
        <v>36</v>
      </c>
      <c r="CF19" s="108">
        <v>2</v>
      </c>
      <c r="CG19" s="108">
        <v>1</v>
      </c>
      <c r="CH19" s="108">
        <v>4</v>
      </c>
      <c r="CI19" s="108">
        <v>2</v>
      </c>
      <c r="CJ19" s="108" t="s">
        <v>66</v>
      </c>
      <c r="CK19" s="108">
        <v>0.75</v>
      </c>
      <c r="CL19" s="108">
        <v>0.4</v>
      </c>
      <c r="CM19" s="108">
        <v>73.87</v>
      </c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HR19" s="103">
        <v>41813</v>
      </c>
      <c r="HS19" s="103">
        <v>41688</v>
      </c>
      <c r="HT19" s="102" t="s">
        <v>312</v>
      </c>
      <c r="HU19" s="102" t="s">
        <v>917</v>
      </c>
    </row>
    <row r="20" spans="1:229" x14ac:dyDescent="0.35">
      <c r="A20" s="108">
        <f t="shared" si="10"/>
        <v>2221996</v>
      </c>
      <c r="B20" s="108">
        <f t="shared" si="10"/>
        <v>0</v>
      </c>
      <c r="C20" s="109">
        <f t="shared" si="11"/>
        <v>41813</v>
      </c>
      <c r="D20" s="109">
        <f t="shared" si="11"/>
        <v>41688</v>
      </c>
      <c r="E20" s="108" t="str">
        <f t="shared" si="12"/>
        <v>Yes</v>
      </c>
      <c r="F20" s="108" t="str">
        <f t="shared" si="13"/>
        <v>Data Deduplication,Delta Snapshots,Thin Provisioning,Compression</v>
      </c>
      <c r="G20" s="108" t="str">
        <f t="shared" si="14"/>
        <v>Fixed Size Qualification Range</v>
      </c>
      <c r="H20" s="108" t="str">
        <f t="shared" si="15"/>
        <v>Active Cooling</v>
      </c>
      <c r="I20" s="108" t="str">
        <f t="shared" si="16"/>
        <v>Multi Output</v>
      </c>
      <c r="J20" s="108" t="str">
        <f t="shared" si="17"/>
        <v>750W, 580W</v>
      </c>
      <c r="K20" s="108" t="str">
        <f t="shared" si="17"/>
        <v>80 PLUS Silver Level, 230V International</v>
      </c>
      <c r="L20" s="108">
        <f t="shared" si="17"/>
        <v>0</v>
      </c>
      <c r="M20" s="108" t="str">
        <f t="shared" si="17"/>
        <v>DRAM</v>
      </c>
      <c r="N20" s="108" t="str">
        <f t="shared" si="18"/>
        <v>HDD</v>
      </c>
      <c r="O20" s="108">
        <f t="shared" si="18"/>
        <v>3.5</v>
      </c>
      <c r="P20" s="108">
        <f t="shared" si="18"/>
        <v>7200</v>
      </c>
      <c r="Q20" s="108">
        <f t="shared" si="18"/>
        <v>1000</v>
      </c>
      <c r="R20" s="108">
        <f t="shared" si="18"/>
        <v>36</v>
      </c>
      <c r="S20" s="108">
        <f t="shared" si="18"/>
        <v>0</v>
      </c>
      <c r="T20" s="108">
        <f t="shared" si="18"/>
        <v>0</v>
      </c>
      <c r="U20" s="108">
        <f t="shared" si="18"/>
        <v>36</v>
      </c>
      <c r="V20" s="108">
        <f t="shared" si="18"/>
        <v>1</v>
      </c>
      <c r="W20" s="108">
        <f t="shared" si="18"/>
        <v>0</v>
      </c>
      <c r="X20" s="108">
        <f t="shared" si="18"/>
        <v>4</v>
      </c>
      <c r="Y20" s="108">
        <f t="shared" si="18"/>
        <v>2</v>
      </c>
      <c r="Z20" s="108" t="str">
        <f t="shared" si="18"/>
        <v>No</v>
      </c>
      <c r="AA20" s="108">
        <f t="shared" si="18"/>
        <v>0.71</v>
      </c>
      <c r="AB20" s="108">
        <f t="shared" si="18"/>
        <v>0.38</v>
      </c>
      <c r="AC20" s="108">
        <f t="shared" si="18"/>
        <v>81.99</v>
      </c>
      <c r="AD20" s="108"/>
      <c r="AE20" s="108"/>
      <c r="AF20" s="108"/>
      <c r="AG20" s="108"/>
      <c r="AH20" s="108"/>
      <c r="AI20" s="108">
        <v>2221996</v>
      </c>
      <c r="AJ20" s="108"/>
      <c r="AK20" s="108" t="s">
        <v>409</v>
      </c>
      <c r="AL20" s="108" t="s">
        <v>410</v>
      </c>
      <c r="AM20" s="108" t="s">
        <v>918</v>
      </c>
      <c r="AN20" s="108" t="s">
        <v>919</v>
      </c>
      <c r="AO20" s="108"/>
      <c r="AP20" s="108" t="s">
        <v>636</v>
      </c>
      <c r="AQ20" s="108" t="s">
        <v>294</v>
      </c>
      <c r="AR20" s="108" t="s">
        <v>65</v>
      </c>
      <c r="AS20" s="108" t="s">
        <v>318</v>
      </c>
      <c r="AT20" s="108" t="s">
        <v>413</v>
      </c>
      <c r="AU20" s="108" t="s">
        <v>841</v>
      </c>
      <c r="AV20" s="108" t="s">
        <v>858</v>
      </c>
      <c r="AW20" s="108" t="s">
        <v>843</v>
      </c>
      <c r="AX20" s="108" t="s">
        <v>844</v>
      </c>
      <c r="AY20" s="108" t="s">
        <v>845</v>
      </c>
      <c r="AZ20" s="108" t="s">
        <v>302</v>
      </c>
      <c r="BA20" s="108" t="s">
        <v>66</v>
      </c>
      <c r="BB20" s="108" t="s">
        <v>66</v>
      </c>
      <c r="BC20" s="108" t="s">
        <v>846</v>
      </c>
      <c r="BD20" s="108" t="s">
        <v>847</v>
      </c>
      <c r="BE20" s="108" t="s">
        <v>66</v>
      </c>
      <c r="BF20" s="108" t="s">
        <v>304</v>
      </c>
      <c r="BG20" s="108" t="s">
        <v>66</v>
      </c>
      <c r="BH20" s="108"/>
      <c r="BI20" s="108" t="s">
        <v>66</v>
      </c>
      <c r="BJ20" s="108"/>
      <c r="BK20" s="108"/>
      <c r="BL20" s="108" t="s">
        <v>920</v>
      </c>
      <c r="BM20" s="108" t="s">
        <v>422</v>
      </c>
      <c r="BN20" s="108" t="s">
        <v>413</v>
      </c>
      <c r="BO20" s="108" t="s">
        <v>914</v>
      </c>
      <c r="BP20" s="108" t="s">
        <v>914</v>
      </c>
      <c r="BQ20" s="108" t="s">
        <v>915</v>
      </c>
      <c r="BR20" s="108" t="s">
        <v>426</v>
      </c>
      <c r="BS20" s="108"/>
      <c r="BT20" s="108" t="s">
        <v>327</v>
      </c>
      <c r="BU20" s="108"/>
      <c r="BV20" s="108" t="s">
        <v>921</v>
      </c>
      <c r="BW20" s="108" t="s">
        <v>920</v>
      </c>
      <c r="BX20" s="108" t="s">
        <v>311</v>
      </c>
      <c r="BY20" s="108">
        <v>3.5</v>
      </c>
      <c r="BZ20" s="108">
        <v>7200</v>
      </c>
      <c r="CA20" s="108">
        <v>1000</v>
      </c>
      <c r="CB20" s="108">
        <v>36</v>
      </c>
      <c r="CC20" s="108"/>
      <c r="CD20" s="108"/>
      <c r="CE20" s="108">
        <v>36</v>
      </c>
      <c r="CF20" s="108">
        <v>1</v>
      </c>
      <c r="CG20" s="108">
        <v>0</v>
      </c>
      <c r="CH20" s="108">
        <v>4</v>
      </c>
      <c r="CI20" s="108">
        <v>2</v>
      </c>
      <c r="CJ20" s="108" t="s">
        <v>66</v>
      </c>
      <c r="CK20" s="108">
        <v>0.71</v>
      </c>
      <c r="CL20" s="108">
        <v>0.38</v>
      </c>
      <c r="CM20" s="108">
        <v>81.99</v>
      </c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HR20" s="103">
        <v>41813</v>
      </c>
      <c r="HS20" s="103">
        <v>41688</v>
      </c>
      <c r="HT20" s="102" t="s">
        <v>312</v>
      </c>
      <c r="HU20" s="102" t="s">
        <v>922</v>
      </c>
    </row>
    <row r="21" spans="1:229" x14ac:dyDescent="0.35">
      <c r="A21" s="108">
        <f t="shared" si="10"/>
        <v>2222022</v>
      </c>
      <c r="B21" s="108">
        <f t="shared" si="10"/>
        <v>0</v>
      </c>
      <c r="C21" s="109">
        <f t="shared" si="11"/>
        <v>41813</v>
      </c>
      <c r="D21" s="109">
        <f t="shared" si="11"/>
        <v>41688</v>
      </c>
      <c r="E21" s="108" t="str">
        <f t="shared" si="12"/>
        <v>Yes</v>
      </c>
      <c r="F21" s="108" t="str">
        <f t="shared" si="13"/>
        <v>Data Deduplication,Delta Snapshots,Thin Provisioning,Compression</v>
      </c>
      <c r="G21" s="108" t="str">
        <f t="shared" si="14"/>
        <v>Fixed Size Qualification Range</v>
      </c>
      <c r="H21" s="108" t="str">
        <f t="shared" si="15"/>
        <v>Active Cooling</v>
      </c>
      <c r="I21" s="108" t="str">
        <f t="shared" si="16"/>
        <v>Multi Output</v>
      </c>
      <c r="J21" s="108" t="str">
        <f t="shared" si="17"/>
        <v>580W</v>
      </c>
      <c r="K21" s="108" t="str">
        <f t="shared" si="17"/>
        <v>80 PLUS Silver Level, 230V International</v>
      </c>
      <c r="L21" s="108">
        <f t="shared" si="17"/>
        <v>0</v>
      </c>
      <c r="M21" s="108" t="str">
        <f t="shared" si="17"/>
        <v>DRAM</v>
      </c>
      <c r="N21" s="108" t="str">
        <f t="shared" si="18"/>
        <v>HDD</v>
      </c>
      <c r="O21" s="108">
        <f t="shared" si="18"/>
        <v>3.5</v>
      </c>
      <c r="P21" s="108">
        <f t="shared" si="18"/>
        <v>7200</v>
      </c>
      <c r="Q21" s="108">
        <f t="shared" si="18"/>
        <v>1000</v>
      </c>
      <c r="R21" s="108">
        <f t="shared" si="18"/>
        <v>48</v>
      </c>
      <c r="S21" s="108">
        <f t="shared" si="18"/>
        <v>0</v>
      </c>
      <c r="T21" s="108">
        <f t="shared" si="18"/>
        <v>0</v>
      </c>
      <c r="U21" s="108">
        <f t="shared" si="18"/>
        <v>48</v>
      </c>
      <c r="V21" s="108">
        <f t="shared" si="18"/>
        <v>1</v>
      </c>
      <c r="W21" s="108">
        <f t="shared" si="18"/>
        <v>0</v>
      </c>
      <c r="X21" s="108">
        <f t="shared" si="18"/>
        <v>6</v>
      </c>
      <c r="Y21" s="108">
        <f t="shared" si="18"/>
        <v>3</v>
      </c>
      <c r="Z21" s="108" t="str">
        <f t="shared" si="18"/>
        <v>No</v>
      </c>
      <c r="AA21" s="108">
        <f t="shared" si="18"/>
        <v>0.7</v>
      </c>
      <c r="AB21" s="108">
        <f t="shared" si="18"/>
        <v>0.24</v>
      </c>
      <c r="AC21" s="108">
        <f t="shared" si="18"/>
        <v>87.87</v>
      </c>
      <c r="AD21" s="108"/>
      <c r="AE21" s="108"/>
      <c r="AF21" s="108"/>
      <c r="AG21" s="108"/>
      <c r="AH21" s="108"/>
      <c r="AI21" s="108">
        <v>2222022</v>
      </c>
      <c r="AJ21" s="108"/>
      <c r="AK21" s="108" t="s">
        <v>409</v>
      </c>
      <c r="AL21" s="108" t="s">
        <v>410</v>
      </c>
      <c r="AM21" s="108" t="s">
        <v>923</v>
      </c>
      <c r="AN21" s="108" t="s">
        <v>924</v>
      </c>
      <c r="AO21" s="108"/>
      <c r="AP21" s="108" t="s">
        <v>636</v>
      </c>
      <c r="AQ21" s="108" t="s">
        <v>294</v>
      </c>
      <c r="AR21" s="108" t="s">
        <v>65</v>
      </c>
      <c r="AS21" s="108" t="s">
        <v>318</v>
      </c>
      <c r="AT21" s="108" t="s">
        <v>413</v>
      </c>
      <c r="AU21" s="108" t="s">
        <v>841</v>
      </c>
      <c r="AV21" s="108" t="s">
        <v>925</v>
      </c>
      <c r="AW21" s="108" t="s">
        <v>843</v>
      </c>
      <c r="AX21" s="108" t="s">
        <v>844</v>
      </c>
      <c r="AY21" s="108" t="s">
        <v>845</v>
      </c>
      <c r="AZ21" s="108" t="s">
        <v>302</v>
      </c>
      <c r="BA21" s="108" t="s">
        <v>66</v>
      </c>
      <c r="BB21" s="108" t="s">
        <v>66</v>
      </c>
      <c r="BC21" s="108" t="s">
        <v>846</v>
      </c>
      <c r="BD21" s="108" t="s">
        <v>847</v>
      </c>
      <c r="BE21" s="108" t="s">
        <v>66</v>
      </c>
      <c r="BF21" s="108" t="s">
        <v>304</v>
      </c>
      <c r="BG21" s="108" t="s">
        <v>66</v>
      </c>
      <c r="BH21" s="108"/>
      <c r="BI21" s="108" t="s">
        <v>66</v>
      </c>
      <c r="BJ21" s="108"/>
      <c r="BK21" s="108"/>
      <c r="BL21" s="108" t="s">
        <v>926</v>
      </c>
      <c r="BM21" s="108" t="s">
        <v>422</v>
      </c>
      <c r="BN21" s="108" t="s">
        <v>413</v>
      </c>
      <c r="BO21" s="108" t="s">
        <v>927</v>
      </c>
      <c r="BP21" s="108" t="s">
        <v>927</v>
      </c>
      <c r="BQ21" s="108" t="s">
        <v>928</v>
      </c>
      <c r="BR21" s="108" t="s">
        <v>426</v>
      </c>
      <c r="BS21" s="108"/>
      <c r="BT21" s="108" t="s">
        <v>327</v>
      </c>
      <c r="BU21" s="108"/>
      <c r="BV21" s="108" t="s">
        <v>929</v>
      </c>
      <c r="BW21" s="108" t="s">
        <v>926</v>
      </c>
      <c r="BX21" s="108" t="s">
        <v>311</v>
      </c>
      <c r="BY21" s="108">
        <v>3.5</v>
      </c>
      <c r="BZ21" s="108">
        <v>7200</v>
      </c>
      <c r="CA21" s="108">
        <v>1000</v>
      </c>
      <c r="CB21" s="108">
        <v>48</v>
      </c>
      <c r="CC21" s="108"/>
      <c r="CD21" s="108"/>
      <c r="CE21" s="108">
        <v>48</v>
      </c>
      <c r="CF21" s="108">
        <v>1</v>
      </c>
      <c r="CG21" s="108">
        <v>0</v>
      </c>
      <c r="CH21" s="108">
        <v>6</v>
      </c>
      <c r="CI21" s="108">
        <v>3</v>
      </c>
      <c r="CJ21" s="108" t="s">
        <v>66</v>
      </c>
      <c r="CK21" s="108">
        <v>0.7</v>
      </c>
      <c r="CL21" s="108">
        <v>0.24</v>
      </c>
      <c r="CM21" s="108">
        <v>87.87</v>
      </c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HR21" s="103">
        <v>41813</v>
      </c>
      <c r="HS21" s="103">
        <v>41688</v>
      </c>
      <c r="HT21" s="102" t="s">
        <v>312</v>
      </c>
      <c r="HU21" s="102" t="s">
        <v>930</v>
      </c>
    </row>
    <row r="22" spans="1:229" x14ac:dyDescent="0.35">
      <c r="A22" s="108">
        <f t="shared" si="10"/>
        <v>2222379</v>
      </c>
      <c r="B22" s="108">
        <f t="shared" si="10"/>
        <v>0</v>
      </c>
      <c r="C22" s="109">
        <f t="shared" si="11"/>
        <v>41813</v>
      </c>
      <c r="D22" s="109">
        <f t="shared" si="11"/>
        <v>41877</v>
      </c>
      <c r="E22" s="108" t="str">
        <f t="shared" si="12"/>
        <v>Yes</v>
      </c>
      <c r="F22" s="108" t="str">
        <f t="shared" si="13"/>
        <v>Data Deduplication,Delta Snapshots,Thin Provisioning,Compression</v>
      </c>
      <c r="G22" s="108" t="str">
        <f t="shared" si="14"/>
        <v>Fixed Size Qualification Range</v>
      </c>
      <c r="H22" s="108" t="str">
        <f t="shared" si="15"/>
        <v>Active Cooling</v>
      </c>
      <c r="I22" s="108" t="str">
        <f t="shared" si="16"/>
        <v>Multi Output</v>
      </c>
      <c r="J22" s="108" t="str">
        <f t="shared" si="17"/>
        <v>750W, 580W</v>
      </c>
      <c r="K22" s="108" t="str">
        <f t="shared" si="17"/>
        <v>80 PLUS Silver Level, 230V International</v>
      </c>
      <c r="L22" s="108">
        <f t="shared" si="17"/>
        <v>0</v>
      </c>
      <c r="M22" s="108" t="str">
        <f t="shared" si="17"/>
        <v>DRAM</v>
      </c>
      <c r="N22" s="108" t="str">
        <f t="shared" si="18"/>
        <v>HDD</v>
      </c>
      <c r="O22" s="108">
        <f t="shared" si="18"/>
        <v>3.5</v>
      </c>
      <c r="P22" s="108">
        <f t="shared" si="18"/>
        <v>7200</v>
      </c>
      <c r="Q22" s="108">
        <f t="shared" si="18"/>
        <v>1000</v>
      </c>
      <c r="R22" s="108">
        <f t="shared" si="18"/>
        <v>36</v>
      </c>
      <c r="S22" s="108">
        <f t="shared" si="18"/>
        <v>0</v>
      </c>
      <c r="T22" s="108">
        <f t="shared" si="18"/>
        <v>0</v>
      </c>
      <c r="U22" s="108">
        <f t="shared" si="18"/>
        <v>36</v>
      </c>
      <c r="V22" s="108">
        <f t="shared" si="18"/>
        <v>1</v>
      </c>
      <c r="W22" s="108">
        <f t="shared" si="18"/>
        <v>0</v>
      </c>
      <c r="X22" s="108">
        <f t="shared" si="18"/>
        <v>4</v>
      </c>
      <c r="Y22" s="108">
        <f t="shared" si="18"/>
        <v>2</v>
      </c>
      <c r="Z22" s="108" t="str">
        <f t="shared" si="18"/>
        <v>No</v>
      </c>
      <c r="AA22" s="108">
        <f t="shared" si="18"/>
        <v>0.71</v>
      </c>
      <c r="AB22" s="108">
        <f t="shared" si="18"/>
        <v>0.38</v>
      </c>
      <c r="AC22" s="108">
        <f t="shared" si="18"/>
        <v>81.99</v>
      </c>
      <c r="AD22" s="108"/>
      <c r="AE22" s="108"/>
      <c r="AF22" s="108"/>
      <c r="AG22" s="108"/>
      <c r="AH22" s="108"/>
      <c r="AI22" s="108">
        <v>2222379</v>
      </c>
      <c r="AJ22" s="108"/>
      <c r="AK22" s="108" t="s">
        <v>409</v>
      </c>
      <c r="AL22" s="108" t="s">
        <v>410</v>
      </c>
      <c r="AM22" s="108" t="s">
        <v>931</v>
      </c>
      <c r="AN22" s="108" t="s">
        <v>919</v>
      </c>
      <c r="AO22" s="108"/>
      <c r="AP22" s="108" t="s">
        <v>636</v>
      </c>
      <c r="AQ22" s="108" t="s">
        <v>294</v>
      </c>
      <c r="AR22" s="108" t="s">
        <v>65</v>
      </c>
      <c r="AS22" s="108" t="s">
        <v>318</v>
      </c>
      <c r="AT22" s="108" t="s">
        <v>413</v>
      </c>
      <c r="AU22" s="108" t="s">
        <v>841</v>
      </c>
      <c r="AV22" s="108" t="s">
        <v>858</v>
      </c>
      <c r="AW22" s="108" t="s">
        <v>843</v>
      </c>
      <c r="AX22" s="108" t="s">
        <v>844</v>
      </c>
      <c r="AY22" s="108" t="s">
        <v>845</v>
      </c>
      <c r="AZ22" s="108" t="s">
        <v>302</v>
      </c>
      <c r="BA22" s="108" t="s">
        <v>66</v>
      </c>
      <c r="BB22" s="108" t="s">
        <v>66</v>
      </c>
      <c r="BC22" s="108" t="s">
        <v>846</v>
      </c>
      <c r="BD22" s="108" t="s">
        <v>847</v>
      </c>
      <c r="BE22" s="108" t="s">
        <v>66</v>
      </c>
      <c r="BF22" s="108" t="s">
        <v>304</v>
      </c>
      <c r="BG22" s="108" t="s">
        <v>66</v>
      </c>
      <c r="BH22" s="108"/>
      <c r="BI22" s="108" t="s">
        <v>66</v>
      </c>
      <c r="BJ22" s="108"/>
      <c r="BK22" s="108"/>
      <c r="BL22" s="108" t="s">
        <v>920</v>
      </c>
      <c r="BM22" s="108" t="s">
        <v>422</v>
      </c>
      <c r="BN22" s="108" t="s">
        <v>413</v>
      </c>
      <c r="BO22" s="108" t="s">
        <v>914</v>
      </c>
      <c r="BP22" s="108" t="s">
        <v>914</v>
      </c>
      <c r="BQ22" s="108" t="s">
        <v>915</v>
      </c>
      <c r="BR22" s="108" t="s">
        <v>426</v>
      </c>
      <c r="BS22" s="108"/>
      <c r="BT22" s="108" t="s">
        <v>327</v>
      </c>
      <c r="BU22" s="108"/>
      <c r="BV22" s="108" t="s">
        <v>932</v>
      </c>
      <c r="BW22" s="108" t="s">
        <v>920</v>
      </c>
      <c r="BX22" s="108" t="s">
        <v>311</v>
      </c>
      <c r="BY22" s="108">
        <v>3.5</v>
      </c>
      <c r="BZ22" s="108">
        <v>7200</v>
      </c>
      <c r="CA22" s="108">
        <v>1000</v>
      </c>
      <c r="CB22" s="108">
        <v>36</v>
      </c>
      <c r="CC22" s="108"/>
      <c r="CD22" s="108"/>
      <c r="CE22" s="108">
        <v>36</v>
      </c>
      <c r="CF22" s="108">
        <v>1</v>
      </c>
      <c r="CG22" s="108">
        <v>0</v>
      </c>
      <c r="CH22" s="108">
        <v>4</v>
      </c>
      <c r="CI22" s="108">
        <v>2</v>
      </c>
      <c r="CJ22" s="108" t="s">
        <v>66</v>
      </c>
      <c r="CK22" s="108">
        <v>0.71</v>
      </c>
      <c r="CL22" s="108">
        <v>0.38</v>
      </c>
      <c r="CM22" s="108">
        <v>81.99</v>
      </c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HR22" s="103">
        <v>41813</v>
      </c>
      <c r="HS22" s="103">
        <v>41877</v>
      </c>
      <c r="HT22" s="102" t="s">
        <v>312</v>
      </c>
      <c r="HU22" s="102" t="s">
        <v>933</v>
      </c>
    </row>
    <row r="23" spans="1:229" x14ac:dyDescent="0.35">
      <c r="A23" s="108">
        <f t="shared" si="10"/>
        <v>2222380</v>
      </c>
      <c r="B23" s="108">
        <f t="shared" si="10"/>
        <v>0</v>
      </c>
      <c r="C23" s="109">
        <f t="shared" si="11"/>
        <v>41813</v>
      </c>
      <c r="D23" s="109">
        <f t="shared" si="11"/>
        <v>41877</v>
      </c>
      <c r="E23" s="108" t="str">
        <f t="shared" si="12"/>
        <v>Yes</v>
      </c>
      <c r="F23" s="108" t="str">
        <f t="shared" si="13"/>
        <v>Data Deduplication,Delta Snapshots,Thin Provisioning,Compression</v>
      </c>
      <c r="G23" s="108" t="str">
        <f t="shared" si="14"/>
        <v>Fixed Size Qualification Range</v>
      </c>
      <c r="H23" s="108" t="str">
        <f t="shared" si="15"/>
        <v>Active Cooling</v>
      </c>
      <c r="I23" s="108" t="str">
        <f t="shared" si="16"/>
        <v>Multi Output</v>
      </c>
      <c r="J23" s="108" t="str">
        <f t="shared" si="17"/>
        <v>750W, 580W</v>
      </c>
      <c r="K23" s="108" t="str">
        <f t="shared" si="17"/>
        <v>80 PLUS Silver Level, 230V International</v>
      </c>
      <c r="L23" s="108">
        <f t="shared" si="17"/>
        <v>0</v>
      </c>
      <c r="M23" s="108" t="str">
        <f t="shared" si="17"/>
        <v>DRAM</v>
      </c>
      <c r="N23" s="108" t="str">
        <f t="shared" si="18"/>
        <v>HDD</v>
      </c>
      <c r="O23" s="108">
        <f t="shared" si="18"/>
        <v>3.5</v>
      </c>
      <c r="P23" s="108">
        <f t="shared" si="18"/>
        <v>7200</v>
      </c>
      <c r="Q23" s="108">
        <f t="shared" si="18"/>
        <v>1000</v>
      </c>
      <c r="R23" s="108">
        <f t="shared" si="18"/>
        <v>36</v>
      </c>
      <c r="S23" s="108">
        <f t="shared" si="18"/>
        <v>0</v>
      </c>
      <c r="T23" s="108">
        <f t="shared" si="18"/>
        <v>0</v>
      </c>
      <c r="U23" s="108">
        <f t="shared" si="18"/>
        <v>36</v>
      </c>
      <c r="V23" s="108">
        <f t="shared" si="18"/>
        <v>2</v>
      </c>
      <c r="W23" s="108">
        <f t="shared" si="18"/>
        <v>1</v>
      </c>
      <c r="X23" s="108">
        <f t="shared" si="18"/>
        <v>4</v>
      </c>
      <c r="Y23" s="108">
        <f t="shared" si="18"/>
        <v>2</v>
      </c>
      <c r="Z23" s="108" t="str">
        <f t="shared" si="18"/>
        <v>No</v>
      </c>
      <c r="AA23" s="108">
        <f t="shared" si="18"/>
        <v>0.75</v>
      </c>
      <c r="AB23" s="108">
        <f t="shared" si="18"/>
        <v>0.4</v>
      </c>
      <c r="AC23" s="108">
        <f t="shared" si="18"/>
        <v>73.87</v>
      </c>
      <c r="AD23" s="108"/>
      <c r="AE23" s="108"/>
      <c r="AF23" s="108"/>
      <c r="AG23" s="108"/>
      <c r="AH23" s="108"/>
      <c r="AI23" s="108">
        <v>2222380</v>
      </c>
      <c r="AJ23" s="108"/>
      <c r="AK23" s="108" t="s">
        <v>409</v>
      </c>
      <c r="AL23" s="108" t="s">
        <v>410</v>
      </c>
      <c r="AM23" s="108" t="s">
        <v>934</v>
      </c>
      <c r="AN23" s="108" t="s">
        <v>935</v>
      </c>
      <c r="AO23" s="108"/>
      <c r="AP23" s="108" t="s">
        <v>636</v>
      </c>
      <c r="AQ23" s="108" t="s">
        <v>294</v>
      </c>
      <c r="AR23" s="108" t="s">
        <v>65</v>
      </c>
      <c r="AS23" s="108" t="s">
        <v>318</v>
      </c>
      <c r="AT23" s="108" t="s">
        <v>413</v>
      </c>
      <c r="AU23" s="108" t="s">
        <v>841</v>
      </c>
      <c r="AV23" s="108" t="s">
        <v>842</v>
      </c>
      <c r="AW23" s="108" t="s">
        <v>843</v>
      </c>
      <c r="AX23" s="108" t="s">
        <v>844</v>
      </c>
      <c r="AY23" s="108" t="s">
        <v>845</v>
      </c>
      <c r="AZ23" s="108" t="s">
        <v>302</v>
      </c>
      <c r="BA23" s="108" t="s">
        <v>66</v>
      </c>
      <c r="BB23" s="108" t="s">
        <v>66</v>
      </c>
      <c r="BC23" s="108" t="s">
        <v>846</v>
      </c>
      <c r="BD23" s="108" t="s">
        <v>847</v>
      </c>
      <c r="BE23" s="108" t="s">
        <v>66</v>
      </c>
      <c r="BF23" s="108" t="s">
        <v>304</v>
      </c>
      <c r="BG23" s="108" t="s">
        <v>66</v>
      </c>
      <c r="BH23" s="108"/>
      <c r="BI23" s="108" t="s">
        <v>66</v>
      </c>
      <c r="BJ23" s="108"/>
      <c r="BK23" s="108"/>
      <c r="BL23" s="108" t="s">
        <v>913</v>
      </c>
      <c r="BM23" s="108" t="s">
        <v>422</v>
      </c>
      <c r="BN23" s="108" t="s">
        <v>413</v>
      </c>
      <c r="BO23" s="108" t="s">
        <v>914</v>
      </c>
      <c r="BP23" s="108" t="s">
        <v>914</v>
      </c>
      <c r="BQ23" s="108" t="s">
        <v>915</v>
      </c>
      <c r="BR23" s="108" t="s">
        <v>426</v>
      </c>
      <c r="BS23" s="108"/>
      <c r="BT23" s="108" t="s">
        <v>327</v>
      </c>
      <c r="BU23" s="108"/>
      <c r="BV23" s="108" t="s">
        <v>936</v>
      </c>
      <c r="BW23" s="108" t="s">
        <v>913</v>
      </c>
      <c r="BX23" s="108" t="s">
        <v>311</v>
      </c>
      <c r="BY23" s="108">
        <v>3.5</v>
      </c>
      <c r="BZ23" s="108">
        <v>7200</v>
      </c>
      <c r="CA23" s="108">
        <v>1000</v>
      </c>
      <c r="CB23" s="108">
        <v>36</v>
      </c>
      <c r="CC23" s="108"/>
      <c r="CD23" s="108"/>
      <c r="CE23" s="108">
        <v>36</v>
      </c>
      <c r="CF23" s="108">
        <v>2</v>
      </c>
      <c r="CG23" s="108">
        <v>1</v>
      </c>
      <c r="CH23" s="108">
        <v>4</v>
      </c>
      <c r="CI23" s="108">
        <v>2</v>
      </c>
      <c r="CJ23" s="108" t="s">
        <v>66</v>
      </c>
      <c r="CK23" s="108">
        <v>0.75</v>
      </c>
      <c r="CL23" s="108">
        <v>0.4</v>
      </c>
      <c r="CM23" s="108">
        <v>73.87</v>
      </c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HR23" s="103">
        <v>41813</v>
      </c>
      <c r="HS23" s="103">
        <v>41877</v>
      </c>
      <c r="HT23" s="102" t="s">
        <v>312</v>
      </c>
      <c r="HU23" s="102" t="s">
        <v>937</v>
      </c>
    </row>
    <row r="24" spans="1:229" x14ac:dyDescent="0.35">
      <c r="A24" s="108">
        <f t="shared" si="10"/>
        <v>2222386</v>
      </c>
      <c r="B24" s="108">
        <f t="shared" si="10"/>
        <v>0</v>
      </c>
      <c r="C24" s="109">
        <f t="shared" si="11"/>
        <v>41813</v>
      </c>
      <c r="D24" s="109">
        <f t="shared" si="11"/>
        <v>41877</v>
      </c>
      <c r="E24" s="108" t="str">
        <f t="shared" si="12"/>
        <v>Yes</v>
      </c>
      <c r="F24" s="108" t="str">
        <f t="shared" si="13"/>
        <v>Data Deduplication,Delta Snapshots,Thin Provisioning,Compression</v>
      </c>
      <c r="G24" s="108" t="str">
        <f t="shared" si="14"/>
        <v>Fixed Size Qualification Range</v>
      </c>
      <c r="H24" s="108" t="str">
        <f t="shared" si="15"/>
        <v>Active Cooling</v>
      </c>
      <c r="I24" s="108" t="str">
        <f t="shared" si="16"/>
        <v>Multi Output</v>
      </c>
      <c r="J24" s="108" t="str">
        <f t="shared" si="17"/>
        <v>580W</v>
      </c>
      <c r="K24" s="108" t="str">
        <f t="shared" si="17"/>
        <v>80 PLUS Silver Level, 230V International</v>
      </c>
      <c r="L24" s="108">
        <f t="shared" si="17"/>
        <v>0</v>
      </c>
      <c r="M24" s="108" t="str">
        <f t="shared" si="17"/>
        <v>DRAM</v>
      </c>
      <c r="N24" s="108" t="str">
        <f t="shared" si="18"/>
        <v>HDD</v>
      </c>
      <c r="O24" s="108">
        <f t="shared" si="18"/>
        <v>3.5</v>
      </c>
      <c r="P24" s="108">
        <f t="shared" si="18"/>
        <v>7200</v>
      </c>
      <c r="Q24" s="108">
        <f t="shared" si="18"/>
        <v>1000</v>
      </c>
      <c r="R24" s="108">
        <f t="shared" si="18"/>
        <v>48</v>
      </c>
      <c r="S24" s="108">
        <f t="shared" si="18"/>
        <v>0</v>
      </c>
      <c r="T24" s="108">
        <f t="shared" si="18"/>
        <v>0</v>
      </c>
      <c r="U24" s="108">
        <f t="shared" si="18"/>
        <v>48</v>
      </c>
      <c r="V24" s="108">
        <f t="shared" si="18"/>
        <v>1</v>
      </c>
      <c r="W24" s="108">
        <f t="shared" si="18"/>
        <v>0</v>
      </c>
      <c r="X24" s="108">
        <f t="shared" si="18"/>
        <v>6</v>
      </c>
      <c r="Y24" s="108">
        <f t="shared" si="18"/>
        <v>3</v>
      </c>
      <c r="Z24" s="108" t="str">
        <f t="shared" si="18"/>
        <v>No</v>
      </c>
      <c r="AA24" s="108">
        <f t="shared" si="18"/>
        <v>0.7</v>
      </c>
      <c r="AB24" s="108">
        <f t="shared" si="18"/>
        <v>0.24</v>
      </c>
      <c r="AC24" s="108">
        <f t="shared" si="18"/>
        <v>87.87</v>
      </c>
      <c r="AD24" s="108"/>
      <c r="AE24" s="108"/>
      <c r="AF24" s="108"/>
      <c r="AG24" s="108"/>
      <c r="AH24" s="108"/>
      <c r="AI24" s="108">
        <v>2222386</v>
      </c>
      <c r="AJ24" s="108"/>
      <c r="AK24" s="108" t="s">
        <v>409</v>
      </c>
      <c r="AL24" s="108" t="s">
        <v>410</v>
      </c>
      <c r="AM24" s="108" t="s">
        <v>938</v>
      </c>
      <c r="AN24" s="108" t="s">
        <v>924</v>
      </c>
      <c r="AO24" s="108"/>
      <c r="AP24" s="108" t="s">
        <v>636</v>
      </c>
      <c r="AQ24" s="108" t="s">
        <v>294</v>
      </c>
      <c r="AR24" s="108" t="s">
        <v>65</v>
      </c>
      <c r="AS24" s="108" t="s">
        <v>318</v>
      </c>
      <c r="AT24" s="108" t="s">
        <v>413</v>
      </c>
      <c r="AU24" s="108" t="s">
        <v>841</v>
      </c>
      <c r="AV24" s="108" t="s">
        <v>925</v>
      </c>
      <c r="AW24" s="108" t="s">
        <v>843</v>
      </c>
      <c r="AX24" s="108" t="s">
        <v>844</v>
      </c>
      <c r="AY24" s="108" t="s">
        <v>845</v>
      </c>
      <c r="AZ24" s="108" t="s">
        <v>302</v>
      </c>
      <c r="BA24" s="108" t="s">
        <v>66</v>
      </c>
      <c r="BB24" s="108" t="s">
        <v>66</v>
      </c>
      <c r="BC24" s="108" t="s">
        <v>846</v>
      </c>
      <c r="BD24" s="108" t="s">
        <v>847</v>
      </c>
      <c r="BE24" s="108" t="s">
        <v>66</v>
      </c>
      <c r="BF24" s="108" t="s">
        <v>304</v>
      </c>
      <c r="BG24" s="108" t="s">
        <v>66</v>
      </c>
      <c r="BH24" s="108"/>
      <c r="BI24" s="108" t="s">
        <v>66</v>
      </c>
      <c r="BJ24" s="108"/>
      <c r="BK24" s="108"/>
      <c r="BL24" s="108" t="s">
        <v>926</v>
      </c>
      <c r="BM24" s="108" t="s">
        <v>422</v>
      </c>
      <c r="BN24" s="108" t="s">
        <v>413</v>
      </c>
      <c r="BO24" s="108" t="s">
        <v>927</v>
      </c>
      <c r="BP24" s="108" t="s">
        <v>927</v>
      </c>
      <c r="BQ24" s="108" t="s">
        <v>928</v>
      </c>
      <c r="BR24" s="108" t="s">
        <v>426</v>
      </c>
      <c r="BS24" s="108"/>
      <c r="BT24" s="108" t="s">
        <v>327</v>
      </c>
      <c r="BU24" s="108"/>
      <c r="BV24" s="108" t="s">
        <v>939</v>
      </c>
      <c r="BW24" s="108" t="s">
        <v>926</v>
      </c>
      <c r="BX24" s="108" t="s">
        <v>311</v>
      </c>
      <c r="BY24" s="108">
        <v>3.5</v>
      </c>
      <c r="BZ24" s="108">
        <v>7200</v>
      </c>
      <c r="CA24" s="108">
        <v>1000</v>
      </c>
      <c r="CB24" s="108">
        <v>48</v>
      </c>
      <c r="CC24" s="108"/>
      <c r="CD24" s="108"/>
      <c r="CE24" s="108">
        <v>48</v>
      </c>
      <c r="CF24" s="108">
        <v>1</v>
      </c>
      <c r="CG24" s="108">
        <v>0</v>
      </c>
      <c r="CH24" s="108">
        <v>6</v>
      </c>
      <c r="CI24" s="108">
        <v>3</v>
      </c>
      <c r="CJ24" s="108" t="s">
        <v>66</v>
      </c>
      <c r="CK24" s="108">
        <v>0.7</v>
      </c>
      <c r="CL24" s="108">
        <v>0.24</v>
      </c>
      <c r="CM24" s="108">
        <v>87.87</v>
      </c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HR24" s="103">
        <v>41813</v>
      </c>
      <c r="HS24" s="103">
        <v>41877</v>
      </c>
      <c r="HT24" s="102" t="s">
        <v>312</v>
      </c>
      <c r="HU24" s="102" t="s">
        <v>940</v>
      </c>
    </row>
    <row r="25" spans="1:229" x14ac:dyDescent="0.35">
      <c r="A25" s="108">
        <f t="shared" si="10"/>
        <v>2235630</v>
      </c>
      <c r="B25" s="108">
        <f t="shared" si="10"/>
        <v>0</v>
      </c>
      <c r="C25" s="109">
        <f t="shared" si="11"/>
        <v>41523</v>
      </c>
      <c r="D25" s="109">
        <f t="shared" si="11"/>
        <v>42095</v>
      </c>
      <c r="E25" s="108" t="str">
        <f t="shared" si="12"/>
        <v>Yes</v>
      </c>
      <c r="F25" s="108" t="str">
        <f t="shared" si="13"/>
        <v>Delta Snapshots</v>
      </c>
      <c r="G25" s="108" t="str">
        <f t="shared" si="14"/>
        <v>Fixed Size Qualification Range</v>
      </c>
      <c r="H25" s="108" t="str">
        <f t="shared" si="15"/>
        <v>Active Cooling</v>
      </c>
      <c r="I25" s="108" t="str">
        <f t="shared" si="16"/>
        <v>Single-Output</v>
      </c>
      <c r="J25" s="108">
        <f t="shared" si="17"/>
        <v>736</v>
      </c>
      <c r="K25" s="108" t="str">
        <f t="shared" si="17"/>
        <v>Silver</v>
      </c>
      <c r="L25" s="108">
        <f t="shared" si="17"/>
        <v>0</v>
      </c>
      <c r="M25" s="108" t="str">
        <f t="shared" si="17"/>
        <v>DRAM</v>
      </c>
      <c r="N25" s="108" t="str">
        <f t="shared" si="18"/>
        <v>HDD</v>
      </c>
      <c r="O25" s="108">
        <f t="shared" si="18"/>
        <v>3.5</v>
      </c>
      <c r="P25" s="108">
        <f t="shared" si="18"/>
        <v>7200</v>
      </c>
      <c r="Q25" s="108">
        <f t="shared" si="18"/>
        <v>4096</v>
      </c>
      <c r="R25" s="108">
        <f t="shared" si="18"/>
        <v>24</v>
      </c>
      <c r="S25" s="108">
        <f t="shared" si="18"/>
        <v>100</v>
      </c>
      <c r="T25" s="108">
        <f t="shared" si="18"/>
        <v>0</v>
      </c>
      <c r="U25" s="108">
        <f t="shared" si="18"/>
        <v>24</v>
      </c>
      <c r="V25" s="108">
        <f t="shared" si="18"/>
        <v>2</v>
      </c>
      <c r="W25" s="108">
        <f t="shared" si="18"/>
        <v>1</v>
      </c>
      <c r="X25" s="108">
        <f t="shared" si="18"/>
        <v>4</v>
      </c>
      <c r="Y25" s="108">
        <f t="shared" si="18"/>
        <v>2</v>
      </c>
      <c r="Z25" s="108" t="str">
        <f t="shared" si="18"/>
        <v>No</v>
      </c>
      <c r="AA25" s="108">
        <f t="shared" si="18"/>
        <v>2.34</v>
      </c>
      <c r="AB25" s="108">
        <f t="shared" si="18"/>
        <v>0.68</v>
      </c>
      <c r="AC25" s="108">
        <f t="shared" si="18"/>
        <v>219.2</v>
      </c>
      <c r="AD25" s="108"/>
      <c r="AE25" s="108"/>
      <c r="AF25" s="108"/>
      <c r="AG25" s="108"/>
      <c r="AH25" s="108"/>
      <c r="AI25" s="108">
        <v>2235630</v>
      </c>
      <c r="AJ25" s="108"/>
      <c r="AK25" s="108" t="s">
        <v>314</v>
      </c>
      <c r="AL25" s="108" t="s">
        <v>315</v>
      </c>
      <c r="AM25" s="108" t="s">
        <v>941</v>
      </c>
      <c r="AN25" s="108" t="s">
        <v>942</v>
      </c>
      <c r="AO25" s="108" t="s">
        <v>943</v>
      </c>
      <c r="AP25" s="108" t="s">
        <v>293</v>
      </c>
      <c r="AQ25" s="108" t="s">
        <v>294</v>
      </c>
      <c r="AR25" s="108" t="s">
        <v>65</v>
      </c>
      <c r="AS25" s="108" t="s">
        <v>318</v>
      </c>
      <c r="AT25" s="108" t="s">
        <v>315</v>
      </c>
      <c r="AU25" s="108" t="s">
        <v>569</v>
      </c>
      <c r="AV25" s="108" t="s">
        <v>942</v>
      </c>
      <c r="AW25" s="108" t="s">
        <v>570</v>
      </c>
      <c r="AX25" s="108" t="s">
        <v>416</v>
      </c>
      <c r="AY25" s="108" t="s">
        <v>845</v>
      </c>
      <c r="AZ25" s="108" t="s">
        <v>302</v>
      </c>
      <c r="BA25" s="108" t="s">
        <v>65</v>
      </c>
      <c r="BB25" s="108" t="s">
        <v>66</v>
      </c>
      <c r="BC25" s="108" t="s">
        <v>322</v>
      </c>
      <c r="BD25" s="108">
        <v>7.1</v>
      </c>
      <c r="BE25" s="108" t="s">
        <v>66</v>
      </c>
      <c r="BF25" s="108" t="s">
        <v>304</v>
      </c>
      <c r="BG25" s="108" t="s">
        <v>65</v>
      </c>
      <c r="BH25" s="108" t="s">
        <v>421</v>
      </c>
      <c r="BI25" s="108" t="s">
        <v>65</v>
      </c>
      <c r="BJ25" s="108" t="s">
        <v>421</v>
      </c>
      <c r="BK25" s="108"/>
      <c r="BL25" s="108" t="s">
        <v>942</v>
      </c>
      <c r="BM25" s="108" t="s">
        <v>305</v>
      </c>
      <c r="BN25" s="108" t="s">
        <v>323</v>
      </c>
      <c r="BO25" s="108" t="s">
        <v>571</v>
      </c>
      <c r="BP25" s="108" t="s">
        <v>141</v>
      </c>
      <c r="BQ25" s="108">
        <v>736</v>
      </c>
      <c r="BR25" s="108" t="s">
        <v>308</v>
      </c>
      <c r="BS25" s="108"/>
      <c r="BT25" s="108" t="s">
        <v>327</v>
      </c>
      <c r="BU25" s="108"/>
      <c r="BV25" s="108" t="s">
        <v>569</v>
      </c>
      <c r="BW25" s="108" t="s">
        <v>944</v>
      </c>
      <c r="BX25" s="108" t="s">
        <v>311</v>
      </c>
      <c r="BY25" s="108">
        <v>3.5</v>
      </c>
      <c r="BZ25" s="108">
        <v>7200</v>
      </c>
      <c r="CA25" s="108">
        <v>4096</v>
      </c>
      <c r="CB25" s="108">
        <v>24</v>
      </c>
      <c r="CC25" s="108">
        <v>100</v>
      </c>
      <c r="CD25" s="108">
        <v>0</v>
      </c>
      <c r="CE25" s="108">
        <v>24</v>
      </c>
      <c r="CF25" s="108">
        <v>2</v>
      </c>
      <c r="CG25" s="108">
        <v>1</v>
      </c>
      <c r="CH25" s="108">
        <v>4</v>
      </c>
      <c r="CI25" s="108">
        <v>2</v>
      </c>
      <c r="CJ25" s="108" t="s">
        <v>66</v>
      </c>
      <c r="CK25" s="108">
        <v>2.34</v>
      </c>
      <c r="CL25" s="108">
        <v>0.68</v>
      </c>
      <c r="CM25" s="108">
        <v>219.2</v>
      </c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HR25" s="103">
        <v>41523</v>
      </c>
      <c r="HS25" s="103">
        <v>42095</v>
      </c>
      <c r="HT25" s="102" t="s">
        <v>312</v>
      </c>
      <c r="HU25" s="102" t="s">
        <v>945</v>
      </c>
    </row>
    <row r="26" spans="1:229" x14ac:dyDescent="0.35">
      <c r="A26" s="108"/>
      <c r="B26" s="108"/>
      <c r="C26" s="109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</row>
    <row r="27" spans="1:229" x14ac:dyDescent="0.35">
      <c r="A27" s="108"/>
      <c r="B27" s="108"/>
      <c r="C27" s="109"/>
      <c r="D27" s="10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</row>
  </sheetData>
  <conditionalFormatting sqref="AA2:AA15">
    <cfRule type="top10" dxfId="27" priority="7" percent="1" rank="25"/>
  </conditionalFormatting>
  <conditionalFormatting sqref="AB2:AB15">
    <cfRule type="top10" dxfId="26" priority="6" percent="1" rank="25"/>
  </conditionalFormatting>
  <conditionalFormatting sqref="AE7:AE20">
    <cfRule type="top10" dxfId="25" priority="5" percent="1" rank="25"/>
  </conditionalFormatting>
  <conditionalFormatting sqref="AC2:AC15">
    <cfRule type="top10" dxfId="24" priority="4" percent="1" rank="25"/>
  </conditionalFormatting>
  <conditionalFormatting sqref="AA19:AA25">
    <cfRule type="top10" dxfId="23" priority="3" percent="1" rank="25"/>
  </conditionalFormatting>
  <conditionalFormatting sqref="AB19:AB25">
    <cfRule type="top10" dxfId="22" priority="2" percent="1" rank="25"/>
  </conditionalFormatting>
  <conditionalFormatting sqref="AC19:AC25">
    <cfRule type="top10" dxfId="21" priority="1" percent="1" rank="25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0EDE9EEB031F47BD96EF56B0953E71" ma:contentTypeVersion="22" ma:contentTypeDescription="Create a new document." ma:contentTypeScope="" ma:versionID="7bc84bb0b7caf00dc54e4920c95af3dc">
  <xsd:schema xmlns:xsd="http://www.w3.org/2001/XMLSchema" xmlns:xs="http://www.w3.org/2001/XMLSchema" xmlns:p="http://schemas.microsoft.com/office/2006/metadata/properties" xmlns:ns2="dd1bdd8d-c498-4bc3-a7a1-b4864cdb447d" targetNamespace="http://schemas.microsoft.com/office/2006/metadata/properties" ma:root="true" ma:fieldsID="13d3a372d50236a2b89ba21b9dc190c1" ns2:_="">
    <xsd:import namespace="dd1bdd8d-c498-4bc3-a7a1-b4864cdb447d"/>
    <xsd:element name="properties">
      <xsd:complexType>
        <xsd:sequence>
          <xsd:element name="documentManagement">
            <xsd:complexType>
              <xsd:all>
                <xsd:element ref="ns2:Spec_x0020_Version"/>
                <xsd:element ref="ns2:Version_x0020_Draft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bdd8d-c498-4bc3-a7a1-b4864cdb447d" elementFormDefault="qualified">
    <xsd:import namespace="http://schemas.microsoft.com/office/2006/documentManagement/types"/>
    <xsd:import namespace="http://schemas.microsoft.com/office/infopath/2007/PartnerControls"/>
    <xsd:element name="Spec_x0020_Version" ma:index="4" ma:displayName="Spec Version" ma:decimals="1" ma:description="Please indicate the version of the specification with which this item is associated." ma:internalName="Spec_x0020_Version" ma:readOnly="false" ma:percentage="FALSE">
      <xsd:simpleType>
        <xsd:restriction base="dms:Number">
          <xsd:minInclusive value="1"/>
        </xsd:restriction>
      </xsd:simpleType>
    </xsd:element>
    <xsd:element name="Version_x0020_Draft" ma:index="5" ma:displayName="Document Type" ma:default="[Select]" ma:description="Please indicate the type of document with which this item is associated." ma:format="Dropdown" ma:internalName="Version_x0020_Draft" ma:readOnly="false">
      <xsd:simpleType>
        <xsd:union memberTypes="dms:Text">
          <xsd:simpleType>
            <xsd:restriction base="dms:Choice">
              <xsd:enumeration value="[Select]"/>
              <xsd:enumeration value="Framework"/>
              <xsd:enumeration value="Preliminary Draft"/>
              <xsd:enumeration value="Draft 1"/>
              <xsd:enumeration value="Draft 2"/>
              <xsd:enumeration value="Draft 3"/>
              <xsd:enumeration value="Draft 4"/>
              <xsd:enumeration value="Draft 5"/>
              <xsd:enumeration value="Final Draft"/>
              <xsd:enumeration value="Final"/>
              <xsd:enumeration value="Cover Letter"/>
              <xsd:enumeration value="Memo"/>
              <xsd:enumeration value="Presentation"/>
              <xsd:enumeration value="Scoping Report"/>
              <xsd:enumeration value="Stakeholder Comments"/>
              <xsd:enumeration value="Test Data"/>
              <xsd:enumeration value="Test Procedure"/>
              <xsd:enumeration value="Other"/>
              <xsd:enumeration value="NA"/>
            </xsd:restriction>
          </xsd:simpleType>
        </xsd:un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ec_x0020_Version xmlns="dd1bdd8d-c498-4bc3-a7a1-b4864cdb447d">2</Spec_x0020_Version>
    <Version_x0020_Draft xmlns="dd1bdd8d-c498-4bc3-a7a1-b4864cdb447d">Other</Version_x0020_Draf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EDCACA-B37E-4344-B081-190FE8EBD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bdd8d-c498-4bc3-a7a1-b4864cdb44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5AED8-2776-4231-BD16-C709B4B5ABD5}">
  <ds:schemaRefs>
    <ds:schemaRef ds:uri="http://www.w3.org/XML/1998/namespace"/>
    <ds:schemaRef ds:uri="dd1bdd8d-c498-4bc3-a7a1-b4864cdb447d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655802-A23D-4960-9F51-BDAFF6B829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1. Introduction</vt:lpstr>
      <vt:lpstr>2. Version 2.0 Criteria</vt:lpstr>
      <vt:lpstr>4. Product Availability</vt:lpstr>
      <vt:lpstr>V2.0 Proposals CADRperW</vt:lpstr>
      <vt:lpstr>V2.0 Proposals w Standby</vt:lpstr>
      <vt:lpstr>5a. 02 Trans</vt:lpstr>
      <vt:lpstr>5b. 02 Seq</vt:lpstr>
      <vt:lpstr>5c. O3 Trans</vt:lpstr>
      <vt:lpstr>5d. 03 Seq</vt:lpstr>
      <vt:lpstr>5e. 04 Trans</vt:lpstr>
      <vt:lpstr>5f. 04 Seq</vt:lpstr>
      <vt:lpstr>Fuel Prices</vt:lpstr>
      <vt:lpstr>'Fuel Prices'!Discount_Rate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Barkaszi, Kaleigh</cp:lastModifiedBy>
  <dcterms:created xsi:type="dcterms:W3CDTF">2018-04-18T14:29:34Z</dcterms:created>
  <dcterms:modified xsi:type="dcterms:W3CDTF">2019-10-29T18:32:05Z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0x0101004C0EDE9EEB031F47BD96EF56B0953E71</vt:lpwstr>
  </property>
  <property fmtid="{D5CDD505-2E9C-101B-9397-08002B2CF9AE}" pid="3" name="AuthorIds_UIVersion_8">
    <vt:lpwstr>110</vt:lpwstr>
  </property>
</Properties>
</file>